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920" yWindow="390" windowWidth="24240" windowHeight="13740" tabRatio="867"/>
  </bookViews>
  <sheets>
    <sheet name="CF" sheetId="148" r:id="rId1"/>
    <sheet name="Check_Empty" sheetId="132" state="hidden" r:id="rId2"/>
    <sheet name="Závierka titulka" sheetId="134" state="hidden" r:id="rId3"/>
    <sheet name="Súvaha Strana 2" sheetId="135" state="hidden" r:id="rId4"/>
    <sheet name="Súvaha Strana 3" sheetId="136" state="hidden" r:id="rId5"/>
    <sheet name="Súvaha Strana 4" sheetId="137" state="hidden" r:id="rId6"/>
    <sheet name="Súvaha Strana 5" sheetId="138" state="hidden" r:id="rId7"/>
    <sheet name="Súvaha Strana 6" sheetId="139" state="hidden" r:id="rId8"/>
    <sheet name="Súvaha Strana 7" sheetId="140" state="hidden" r:id="rId9"/>
    <sheet name="Súvaha Strana 8" sheetId="141" state="hidden" r:id="rId10"/>
    <sheet name="Súvaha Strana 9" sheetId="142" state="hidden" r:id="rId11"/>
    <sheet name="VZaS - Strana 10" sheetId="143" state="hidden" r:id="rId12"/>
    <sheet name="VZaS - Strana 11" sheetId="144" state="hidden" r:id="rId13"/>
    <sheet name="VZaS - Strana 12 " sheetId="145" state="hidden" r:id="rId14"/>
  </sheets>
  <definedNames>
    <definedName name="_Fill" localSheetId="0" hidden="1">#REF!</definedName>
    <definedName name="_Fill" hidden="1">#REF!</definedName>
    <definedName name="_xlnm._FilterDatabase" localSheetId="2" hidden="1">'Závierka titulka'!$U$1:$AW$3</definedName>
    <definedName name="AS2DocOpenMode" hidden="1">"AS2DocumentEdit"</definedName>
    <definedName name="AS2HasNoAutoHeaderFooter" hidden="1">" "</definedName>
    <definedName name="Business_name">#REF!</definedName>
    <definedName name="CY">#REF!</definedName>
    <definedName name="CY_beginning">#REF!</definedName>
    <definedName name="CY_END">#REF!</definedName>
    <definedName name="DA_3509383657500000049" hidden="1">#REF!</definedName>
    <definedName name="DA_3514737063300000039" hidden="1">#REF!</definedName>
    <definedName name="DA_3514737063300000041" hidden="1">#REF!</definedName>
    <definedName name="DA_3514737063300000043" hidden="1">#REF!</definedName>
    <definedName name="emf_T_number_of_employees">#REF!</definedName>
    <definedName name="ert" localSheetId="0" hidden="1">#REF!</definedName>
    <definedName name="ert" hidden="1">#REF!</definedName>
    <definedName name="Language">#REF!</definedName>
    <definedName name="_xlnm.Print_Area" localSheetId="3">'Súvaha Strana 2'!$E$1:$CG$128</definedName>
    <definedName name="_xlnm.Print_Area" localSheetId="4">'Súvaha Strana 3'!$A$1:$CG$128</definedName>
    <definedName name="_xlnm.Print_Area" localSheetId="5">'Súvaha Strana 4'!$A$1:$CG$128</definedName>
    <definedName name="_xlnm.Print_Area" localSheetId="6">'Súvaha Strana 5'!$A$1:$CG$128</definedName>
    <definedName name="_xlnm.Print_Area" localSheetId="7">'Súvaha Strana 6'!$A$1:$CG$126</definedName>
    <definedName name="_xlnm.Print_Area" localSheetId="8">'Súvaha Strana 7'!$A$1:$CH$126</definedName>
    <definedName name="_xlnm.Print_Area" localSheetId="9">'Súvaha Strana 8'!$A$1:$CH$124</definedName>
    <definedName name="_xlnm.Print_Area" localSheetId="10">'Súvaha Strana 9'!$A$1:$CH$124</definedName>
    <definedName name="_xlnm.Print_Area" localSheetId="11">'VZaS - Strana 10'!$A$1:$CH$121</definedName>
    <definedName name="_xlnm.Print_Area" localSheetId="12">'VZaS - Strana 11'!$A$1:$CH$125</definedName>
    <definedName name="_xlnm.Print_Area" localSheetId="13">'VZaS - Strana 12 '!$A$1:$CH$81</definedName>
    <definedName name="_xlnm.Print_Area" localSheetId="2">'Závierka titulka'!$A$1:$BX$93</definedName>
    <definedName name="PY">#REF!</definedName>
    <definedName name="PY_beginning">#REF!</definedName>
    <definedName name="PY_END">#REF!</definedName>
    <definedName name="T_accrued_expense_deferred_income_EN">#REF!</definedName>
    <definedName name="T_accrued_expense_deferred_income_SK">#REF!</definedName>
    <definedName name="T_assets_under_lien_1">#REF!</definedName>
    <definedName name="T_assets_under_lien_2">#REF!</definedName>
    <definedName name="T_bank_loans_EN">#REF!</definedName>
    <definedName name="T_bank_loans_SK">#REF!</definedName>
    <definedName name="T_bonds_issued_EN">#REF!</definedName>
    <definedName name="T_bonds_issued_SK">#REF!</definedName>
    <definedName name="T_borrowings_EN">#REF!</definedName>
    <definedName name="T_borrowings_SK">#REF!</definedName>
    <definedName name="T_breakdown_of_cash">#REF!</definedName>
    <definedName name="T_construction_contracts_1">#REF!</definedName>
    <definedName name="T_construction_contracts_2">#REF!</definedName>
    <definedName name="T_construction_contracts_3">#REF!</definedName>
    <definedName name="T_construction_contracts_4">#REF!</definedName>
    <definedName name="T_contingent_assets">#REF!</definedName>
    <definedName name="T_contingent_liabilities_1">#REF!</definedName>
    <definedName name="T_contingent_liabilities_2">#REF!</definedName>
    <definedName name="T_correction_item_to_assets">#REF!</definedName>
    <definedName name="T_costs_EN">#REF!</definedName>
    <definedName name="T_costs_SK">#REF!</definedName>
    <definedName name="T_current_financial_assets_under_lien">#REF!</definedName>
    <definedName name="T_debt_securities_held_to_maturity">#REF!</definedName>
    <definedName name="T_deferred_expense_accrued_income_EN">#REF!</definedName>
    <definedName name="T_deferred_expense_accrued_income_SK">#REF!</definedName>
    <definedName name="T_deferred_tax">#REF!</definedName>
    <definedName name="T_derivatives_1_EN">#REF!</definedName>
    <definedName name="T_derivatives_1_SK">#REF!</definedName>
    <definedName name="T_derivatives_2_EN">#REF!</definedName>
    <definedName name="T_derivatives_2_SK">#REF!</definedName>
    <definedName name="T_distribution_loss_settlement">#REF!</definedName>
    <definedName name="T_distribution_profit_settlement">#REF!</definedName>
    <definedName name="T_fair_value_current_financial_assets">#REF!</definedName>
    <definedName name="T_fair_value_measurement">#REF!</definedName>
    <definedName name="T_finance_lease_receivables">#REF!</definedName>
    <definedName name="T_financial_assets_breakdown_1">#REF!</definedName>
    <definedName name="T_financial_assets_breakdown_2">#REF!</definedName>
    <definedName name="T_financial_assets_under_lien">#REF!</definedName>
    <definedName name="T_changes_in_equity_1">#REF!</definedName>
    <definedName name="T_changes_in_equity_2">#REF!</definedName>
    <definedName name="T_changes_in_inventories">#REF!</definedName>
    <definedName name="T_income_and_benefits_of_members">#REF!</definedName>
    <definedName name="T_income_tax">#REF!</definedName>
    <definedName name="T_insurance_of_assets_EN">#REF!</definedName>
    <definedName name="T_insurance_of_assets_SK">#REF!</definedName>
    <definedName name="T_intangible_assets_1">#REF!</definedName>
    <definedName name="T_intangible_assets_2">#REF!</definedName>
    <definedName name="T_intercompany_loans_EN">#REF!</definedName>
    <definedName name="T_intercompany_loans_SK">#REF!</definedName>
    <definedName name="T_inventories_under_lien">#REF!</definedName>
    <definedName name="T_items_hedged_by_derivatives">#REF!</definedName>
    <definedName name="T_measurement_equity_method">#REF!</definedName>
    <definedName name="T_net_turnover">#REF!</definedName>
    <definedName name="T_noncurrent_financial_assets_1">#REF!</definedName>
    <definedName name="T_noncurrent_financial_assets_2">#REF!</definedName>
    <definedName name="T_noncurrent_financial_assets_structure_EN">#REF!</definedName>
    <definedName name="T_noncurrent_financial_assets_structure_SK">#REF!</definedName>
    <definedName name="T_number_of_employees">#REF!</definedName>
    <definedName name="T_obligations_under_finance_lease">#REF!</definedName>
    <definedName name="T_offbalance_accounts">#REF!</definedName>
    <definedName name="T_other_noncurrent_financial_assets_EN">#REF!</definedName>
    <definedName name="T_other_noncurrent_financial_assets_SK">#REF!</definedName>
    <definedName name="T_payables_maturity">#REF!</definedName>
    <definedName name="T_provided_noncurrent_borrowings">#REF!</definedName>
    <definedName name="T_provisions_current_financial_assets">#REF!</definedName>
    <definedName name="T_provisions_liabilities_1_EN">#REF!</definedName>
    <definedName name="T_provisions_liabilities_1_SK">#REF!</definedName>
    <definedName name="T_provisions_liabilities_2_EN">#REF!</definedName>
    <definedName name="T_provisions_liabilities_2_SK">#REF!</definedName>
    <definedName name="T_provisions_overview">#REF!</definedName>
    <definedName name="T_provisions_receivables">#REF!</definedName>
    <definedName name="T_real_estate_for_sale">#REF!</definedName>
    <definedName name="T_receivables_ageing_1">#REF!</definedName>
    <definedName name="T_receivables_ageing_2">#REF!</definedName>
    <definedName name="T_receivables_maturity">#REF!</definedName>
    <definedName name="T_receivables_under_lien">#REF!</definedName>
    <definedName name="T_reconciliation_of_income_tax_2">#REF!</definedName>
    <definedName name="T_related_parties_1_EN">#REF!</definedName>
    <definedName name="T_related_parties_1_SK">#REF!</definedName>
    <definedName name="T_related_parties_2_EN">#REF!</definedName>
    <definedName name="T_related_parties_2_SK">#REF!</definedName>
    <definedName name="T_research_and_development">#REF!</definedName>
    <definedName name="T_revenues_EN">#REF!</definedName>
    <definedName name="T_revenues_other_EN">#REF!</definedName>
    <definedName name="T_revenues_other_SK">#REF!</definedName>
    <definedName name="T_revenues_SK">#REF!</definedName>
    <definedName name="T_securities_for_sale">#REF!</definedName>
    <definedName name="T_social_fund_payables">#REF!</definedName>
    <definedName name="T_structure_of_shareholders1">#REF!</definedName>
    <definedName name="T_structure_of_shareholders2">#REF!</definedName>
    <definedName name="T_tangible_assets_1">#REF!</definedName>
    <definedName name="T_tangible_assets_2">#REF!</definedName>
    <definedName name="TB00acc3ad_6f2f_4e5d_b957_570536723908" hidden="1">#REF!</definedName>
    <definedName name="TB01005820_42c2_4f5c_b624_1f472d0fee8a" hidden="1">#REF!</definedName>
    <definedName name="TB011181cf_401a_40d6_914b_1f881376ccc6" hidden="1">#REF!</definedName>
    <definedName name="TB013b85ff_ea71_4652_a325_b7a112f44a95" hidden="1">#REF!</definedName>
    <definedName name="TB01d31ecd_6d78_4c9c_a77a_ed9e9a23070c" hidden="1">#REF!</definedName>
    <definedName name="TB02801810_a628_4bd6_bd9b_5bd43e173593" hidden="1">#REF!</definedName>
    <definedName name="TB02bc1fed_d234_462c_b8eb_b508ab383abc" hidden="1">#REF!</definedName>
    <definedName name="TB02c2034b_7d91_4f3d_92e8_a26bf00e060f" hidden="1">#REF!</definedName>
    <definedName name="TB03932bbc_7313_43ee_afc7_0b86d0215424" hidden="1">#REF!</definedName>
    <definedName name="TB03a3e576_3353_4a82_b6d5_782461330804" hidden="1">#REF!</definedName>
    <definedName name="TB04481d92_9c77_423d_897a_ffca9a06dc21" hidden="1">#REF!</definedName>
    <definedName name="TB0464fdef_5051_4092_a35e_d8ca7543056e" hidden="1">#REF!</definedName>
    <definedName name="TB04ca2cd5_c87a_4167_a4a8_19d4707f54a3" hidden="1">#REF!</definedName>
    <definedName name="TB04d8c5d3_03ac_4a7a_aa39_e9d3214de2e4" hidden="1">#REF!</definedName>
    <definedName name="TB053c3ce6_b9b1_44e3_8b00_f866a36e9498" hidden="1">#REF!</definedName>
    <definedName name="TB0592e625_5b24_4dc8_b8f4_7d23dec5dd2b" hidden="1">#REF!</definedName>
    <definedName name="TB05c0dc92_ffe0_43f4_8273_760bb2b87980" hidden="1">#REF!</definedName>
    <definedName name="TB0603ceb5_0688_44a2_a4ff_7da848533479" hidden="1">#REF!</definedName>
    <definedName name="TB062c9c84_6980_49fc_bbdb_35f175c2b494" hidden="1">#REF!</definedName>
    <definedName name="TB062f6b54_59e3_4d07_b95c_eafe49cf1b8b" hidden="1">#REF!</definedName>
    <definedName name="TB06acd677_e22f_4da2_8f4e_278d5b79c5ce" hidden="1">#REF!</definedName>
    <definedName name="TB06b5a011_8b4f_4196_9992_d4fdfe006a16" hidden="1">#REF!</definedName>
    <definedName name="TB06d36e35_c6f4_475f_8a99_2825ca57a294" hidden="1">#REF!</definedName>
    <definedName name="TB071a6854_2d06_4e62_8002_7b0d8c3ebd99" hidden="1">#REF!</definedName>
    <definedName name="TB07815b69_3826_4052_bba6_9f725aa1186d" hidden="1">#REF!</definedName>
    <definedName name="TB085e5bf5_06b8_4f53_94a7_99c9ee2f2166" hidden="1">#REF!</definedName>
    <definedName name="TB08606d52_fc2d_4a99_9092_a292b95d650f" hidden="1">#REF!</definedName>
    <definedName name="TB08cdc290_78d2_4147_9e09_0a942c6ca392" hidden="1">#REF!</definedName>
    <definedName name="TB091d6770_3f8f_4796_a7d3_fe134055a4f4" hidden="1">#REF!</definedName>
    <definedName name="TB092e2823_1a9f_476b_9626_2d51224c1f8f" hidden="1">#REF!</definedName>
    <definedName name="TB09c79b80_147d_49bd_9bf2_6cab4136e718" hidden="1">#REF!</definedName>
    <definedName name="TB0a09e38e_608d_417c_bdd4_bc63d84aa433" hidden="1">#REF!</definedName>
    <definedName name="TB0a4779ad_3cd5_48cd_8610_021aee8f0a26" hidden="1">#REF!</definedName>
    <definedName name="TB0a737bf1_4d28_4e26_911a_230f5448ba97" hidden="1">#REF!</definedName>
    <definedName name="TB0ac5f81e_b17b_4ae1_b795_555e0de15a6c" hidden="1">#REF!</definedName>
    <definedName name="TB0add3dd5_6ead_4fd1_8b5a_70e07670f762" hidden="1">#REF!</definedName>
    <definedName name="TB0b491119_6f95_4aea_8c4c_8d6bea05b7de" hidden="1">#REF!</definedName>
    <definedName name="TB0c17f705_beea_463d_9438_e4f51178e1f4" hidden="1">#REF!</definedName>
    <definedName name="TB0c7a1a2b_5fb8_4479_b265_ad6250b997fc" hidden="1">#REF!</definedName>
    <definedName name="TB0c87b07a_d49c_466d_8c13_873275e7bb95" hidden="1">#REF!</definedName>
    <definedName name="TB0ca9ffa3_dd19_4bdc_be05_49a85ea174ec" hidden="1">#REF!</definedName>
    <definedName name="TB0cf3186b_8492_4741_9c67_2dd6dc407e55" hidden="1">#REF!</definedName>
    <definedName name="TB0ef14769_0d3f_4a84_a99d_4c669d99b915" hidden="1">#REF!</definedName>
    <definedName name="TB102afe91_3183_4d0c_80ba_4ce2cc787099" hidden="1">#REF!</definedName>
    <definedName name="TB10b21ee1_e58e_4a67_9da9_b0514d42474f" hidden="1">#REF!</definedName>
    <definedName name="TB10f4ee44_af08_4a4c_b147_0a7ab6ff6f59" hidden="1">#REF!</definedName>
    <definedName name="TB11ca5885_6717_4e17_9ba3_5da1fa620872" hidden="1">#REF!</definedName>
    <definedName name="TB11d7662b_ef92_4cf5_b069_e73b84876de2" hidden="1">#REF!</definedName>
    <definedName name="TB11e8dc8a_3862_4354_9cc8_b7151ae46578" hidden="1">#REF!</definedName>
    <definedName name="TB12514ff4_ed4d_4f28_948e_e1349513b47c" hidden="1">#REF!</definedName>
    <definedName name="TB125895ed_d438_4665_9e57_5eb78469dd72" hidden="1">#REF!</definedName>
    <definedName name="TB129a0405_7498_4d77_955a_e7542f1e1096" hidden="1">#REF!</definedName>
    <definedName name="TB13589d4c_792c_48cc_a876_db5a8aee06ce" hidden="1">#REF!</definedName>
    <definedName name="TB136a944e_cda0_46ec_9c0d_3728e362b1cc" hidden="1">#REF!</definedName>
    <definedName name="TB13ca7564_f380_4836_bc21_bfddf0b96826" hidden="1">#REF!</definedName>
    <definedName name="TB13d16dfe_1f2e_4026_959a_1e222b5c0237" hidden="1">#REF!</definedName>
    <definedName name="TB13e84317_4dbf_4b1f_a7b5_b18e3ef4bbda" hidden="1">#REF!</definedName>
    <definedName name="TB140d846b_1eb5_40ea_b847_33a92b793408" hidden="1">#REF!</definedName>
    <definedName name="TB14403fce_9b43_4ec2_9bca_b41cd4bbcfce" hidden="1">#REF!</definedName>
    <definedName name="TB144e376d_3531_4cca_b48b_4fe754d1f1ea" hidden="1">#REF!</definedName>
    <definedName name="TB14abd8c7_26dd_4abc_913c_05d9fec87a4f" hidden="1">#REF!</definedName>
    <definedName name="TB14dfac99_3719_43b8_9d5e_c1aa15fafb10" hidden="1">#REF!</definedName>
    <definedName name="TB156feb69_cda5_4d54_8986_71da078d89f8" hidden="1">#REF!</definedName>
    <definedName name="TB166a0318_adae_4fe0_aef0_a7783324ab0b" hidden="1">#REF!</definedName>
    <definedName name="TB16c0f818_84f0_4530_8229_d282c0fd4e08" hidden="1">#REF!</definedName>
    <definedName name="TB171645d2_579d_4868_99f7_b36b1d137f3c" hidden="1">#REF!</definedName>
    <definedName name="TB175148ae_b7eb_455c_8247_6778e4b913af" hidden="1">#REF!</definedName>
    <definedName name="TB17b5d8ca_6753_4177_937d_0ee4411a44fa" hidden="1">#REF!</definedName>
    <definedName name="TB1875985a_01b5_44f5_a762_546987b91b58" hidden="1">#REF!</definedName>
    <definedName name="TB18d1af4c_3e6a_4861_8e01_8ffbce9d8f7c" hidden="1">#REF!</definedName>
    <definedName name="TB1918408c_c0a9_4a7e_a49f_12058c488c3e" hidden="1">#REF!</definedName>
    <definedName name="TB195b73d4_3ff7_48e3_8135_c9408f26e942" hidden="1">#REF!</definedName>
    <definedName name="TB1969ecd1_37d1_48ba_b378_840d343fd76b" hidden="1">#REF!</definedName>
    <definedName name="TB19fac229_5d93_4597_b88a_ecaf069be051" hidden="1">#REF!</definedName>
    <definedName name="TB1b57786b_f5c0_41dc_8b65_7641ff7da852" hidden="1">#REF!</definedName>
    <definedName name="TB1b9a0014_8afa_4f6c_ab17_3023fdabdf14" hidden="1">#REF!</definedName>
    <definedName name="TB1bb1f860_1144_4db4_bfb8_bb7985149957" hidden="1">#REF!</definedName>
    <definedName name="TB1bef1f7e_7a28_4ace_97bd_ea57930fab9d" hidden="1">#REF!</definedName>
    <definedName name="TB1c31d579_fc2f_4348_b784_7ca4a5977cce" hidden="1">#REF!</definedName>
    <definedName name="TB1c9a183a_c3fc_4a35_9d22_76f1637ed0a4" hidden="1">#REF!</definedName>
    <definedName name="TB1cb19c45_8edf_4ca9_a54d_03e9258ea38d" hidden="1">#REF!</definedName>
    <definedName name="TB1d07a650_a017_48ea_bd81_bf3462af0beb" hidden="1">#REF!</definedName>
    <definedName name="TB1dc12321_8107_40dd_a401_4487b7978a6d" hidden="1">#REF!</definedName>
    <definedName name="TB1e041f81_2d9e_4f60_b831_e76d782e077c" hidden="1">#REF!</definedName>
    <definedName name="TB1f475b36_33e8_4d64_b184_cc3093caf379" hidden="1">#REF!</definedName>
    <definedName name="TB1fd18c01_d2a5_405c_99b4_dfb2188c368c" hidden="1">#REF!</definedName>
    <definedName name="TB206084be_e23b_4aa0_8e5c_93c53c8de689" hidden="1">#REF!</definedName>
    <definedName name="TB2141fe24_74a5_4bcc_b3d4_4242e43bd668" hidden="1">#REF!</definedName>
    <definedName name="TB216723cf_d665_4fc0_8f05_81c4a6c31522" hidden="1">#REF!</definedName>
    <definedName name="TB21900322_046a_47bd_85a7_68b2c20ce6b0" hidden="1">#REF!</definedName>
    <definedName name="TB21ff5586_8d94_4604_84bc_6be7f86dfa90" hidden="1">#REF!</definedName>
    <definedName name="TB22387218_64a9_4be5_897d_c70107c9bd23" hidden="1">#REF!</definedName>
    <definedName name="TB22d79ef8_fb63_4a70_affb_bb496e2b0e13" hidden="1">#REF!</definedName>
    <definedName name="TB2304b7cd_be19_4978_9666_3ae422a57028" hidden="1">#REF!</definedName>
    <definedName name="TB231a3a64_93c7_4dfc_9d12_ef454c455085" hidden="1">#REF!</definedName>
    <definedName name="TB2368979a_d72e_4458_a328_88a3dd08827b" hidden="1">#REF!</definedName>
    <definedName name="TB2386e908_f51f_4013_8832_d6d4b16e24e3" hidden="1">#REF!</definedName>
    <definedName name="TB2452c1fc_8806_443f_a788_fd7360b8c151" hidden="1">#REF!</definedName>
    <definedName name="TB24c0a1d7_34a6_408c_a27f_22301df9b8cb" hidden="1">#REF!</definedName>
    <definedName name="TB24d7338e_f668_4de4_9302_af684654847f" hidden="1">#REF!</definedName>
    <definedName name="TB252c575f_7c20_44b2_b377_eab55146b165" hidden="1">#REF!</definedName>
    <definedName name="TB260ab6ad_c829_4cf1_a70c_2f00f1581a76" hidden="1">#REF!</definedName>
    <definedName name="TB2663ea0e_87a6_4f83_ad6d_b561cab749fb" hidden="1">#REF!</definedName>
    <definedName name="TB26792e40_ce68_4d8d_b798_c0b215092c26" hidden="1">#REF!</definedName>
    <definedName name="TB26b09cde_0a89_4e18_9f84_8948370a2d9c" hidden="1">#REF!</definedName>
    <definedName name="TB26f0fd02_49a4_4454_8496_8dfe94eb2ee8" hidden="1">#REF!</definedName>
    <definedName name="TB27309388_0420_43ed_98a5_97f4f676c0fc" hidden="1">#REF!</definedName>
    <definedName name="TB2741cd57_6b00_4436_b696_ac34aadfe6e3" hidden="1">#REF!</definedName>
    <definedName name="TB277ab76a_f93a_4506_ad66_1355eda7804c" hidden="1">#REF!</definedName>
    <definedName name="TB28e64c99_ba0c_49e6_887e_3316ebccc214" hidden="1">#REF!</definedName>
    <definedName name="TB298da678_faec_4c8d_8b47_ae2441bef49c" hidden="1">#REF!</definedName>
    <definedName name="TB29c53594_b539_4cfe_b842_7262f21b5a59" hidden="1">#REF!</definedName>
    <definedName name="TB2a1098ce_1824_4d0e_9769_51bd4d381d0e" hidden="1">#REF!</definedName>
    <definedName name="TB2a19bae1_8f99_4db4_b39c_848c99b9003d" hidden="1">#REF!</definedName>
    <definedName name="TB2ad07fd9_d58d_4b04_9180_10fe7e0ed3e4" hidden="1">#REF!</definedName>
    <definedName name="TB2b1f4148_afd3_4aeb_821b_7f41e8c3b602" hidden="1">#REF!</definedName>
    <definedName name="TB2b269038_e1f5_4712_8dff_7254ddbb827b" hidden="1">#REF!</definedName>
    <definedName name="TB2b5b70db_9ecb_478c_a614_15734d114258" hidden="1">#REF!</definedName>
    <definedName name="TB2b9aa146_e3f1_4f79_8d98_8e766a8534cd" hidden="1">#REF!</definedName>
    <definedName name="TB2bfdbcd8_05aa_4295_8773_9bbfdf505e0b" hidden="1">#REF!</definedName>
    <definedName name="TB2ccdb55b_3e75_42db_ad66_ca3f2d3eb08e" hidden="1">#REF!</definedName>
    <definedName name="TB2ccf7bba_7506_4923_bca8_e4666f4fd385" hidden="1">#REF!</definedName>
    <definedName name="TB2d29723f_1516_4124_a710_6b1d153f83a6" hidden="1">#REF!</definedName>
    <definedName name="TB2d35f819_2d80_45db_ba59_3175948f9dc2" hidden="1">#REF!</definedName>
    <definedName name="TB2d54c668_11ae_4326_9013_ebd64bdecbd4" hidden="1">#REF!</definedName>
    <definedName name="TB2d6b7ed4_03d5_4239_8826_de2dd5a0cc27" hidden="1">#REF!</definedName>
    <definedName name="TB2d77ccb1_818e_4af0_a9c4_6082aeba5678" hidden="1">#REF!</definedName>
    <definedName name="TB2d7927b9_671e_4882_9cf5_df3b90e1846f" hidden="1">#REF!</definedName>
    <definedName name="TB2e1ae84f_e6c3_4810_9d90_d3646b641b49" hidden="1">#REF!</definedName>
    <definedName name="TB2e2529b1_bd43_4c09_b0b5_637e127e5479" hidden="1">#REF!</definedName>
    <definedName name="TB2f7799ae_f113_494b_acea_32215943ce31" hidden="1">#REF!</definedName>
    <definedName name="TB2fbde147_245d_44d6_9f2e_69fb3e796c10" hidden="1">#REF!</definedName>
    <definedName name="TB2fbf874f_96ee_437a_9ddc_01513f9ec156" hidden="1">#REF!</definedName>
    <definedName name="TB2fbfc16f_1cb0_4b87_bfa3_3aab57a19612" hidden="1">#REF!</definedName>
    <definedName name="TB2ff03ba1_f78f_4097_bed8_71a137f7b65e" hidden="1">#REF!</definedName>
    <definedName name="TB309db877_c5ac_471b_bac2_c7a1a92af617" hidden="1">#REF!</definedName>
    <definedName name="TB30f90c69_9dd0_4fb2_9519_fd709bf884f1" hidden="1">#REF!</definedName>
    <definedName name="TB31835658_be90_4fe5_9151_ab307ecd83fa" hidden="1">#REF!</definedName>
    <definedName name="TB31b20e10_2fe7_4978_bc68_34dfe61059e1" hidden="1">#REF!</definedName>
    <definedName name="TB31e8937b_c8f1_4d31_a96a_917440316cc8" hidden="1">#REF!</definedName>
    <definedName name="TB31f56b89_b6b9_4b14_8535_6afafe18f7ba" hidden="1">#REF!</definedName>
    <definedName name="TB324189ec_55b1_4eb8_98dc_c75c563ad4ac" hidden="1">#REF!</definedName>
    <definedName name="TB3305165d_e1d4_4f24_8236_61f3b4386353" hidden="1">#REF!</definedName>
    <definedName name="TB33459792_0e8a_4284_a4d7_ee541e095c91" hidden="1">#REF!</definedName>
    <definedName name="TB339b4eb4_e1ad_4dab_82aa_8bd2ba14cf40" hidden="1">#REF!</definedName>
    <definedName name="TB33a91d86_66dd_4316_bc0b_a1640b5ac08d" hidden="1">#REF!</definedName>
    <definedName name="TB33c3c9a6_5fe4_480f_91c0_99b104d27229" hidden="1">#REF!</definedName>
    <definedName name="TB34177048_4441_4824_b0d4_5d2369bdb05a" hidden="1">#REF!</definedName>
    <definedName name="TB3440abec_a32c_4d42_8ac4_c0c801ab4f28" hidden="1">#REF!</definedName>
    <definedName name="TB34f8ca70_87e2_4089_99a8_932470df34d6" hidden="1">#REF!</definedName>
    <definedName name="TB3504413d_7ff6_4923_8767_fb42ed6702a0" hidden="1">#REF!</definedName>
    <definedName name="TB35c9fd97_7782_416c_869b_187c5f0be9a2" hidden="1">#REF!</definedName>
    <definedName name="TB35e7f1a6_14a0_4553_a7b8_467b54242b6f" hidden="1">#REF!</definedName>
    <definedName name="TB35f928c6_31ef_493f_bacd_86de214d81bf" hidden="1">#REF!</definedName>
    <definedName name="TB373bfe9b_fd75_491e_99b4_d62731b96b63" hidden="1">#REF!</definedName>
    <definedName name="TB37fcf76b_a8e7_45da_8407_700c8a479539" hidden="1">#REF!</definedName>
    <definedName name="TB38627d1d_5162_42f2_a00c_cd717ad62fd8" hidden="1">#REF!</definedName>
    <definedName name="TB3878793c_ce24_49cb_8003_e6c862aebd2d" hidden="1">#REF!</definedName>
    <definedName name="TB387c0ab6_a2db_4b77_b7c2_bd23e8427a12" hidden="1">#REF!</definedName>
    <definedName name="TB388bbeb5_bc45_44bb_be47_42a1b4976687" hidden="1">#REF!</definedName>
    <definedName name="TB38a6ea86_9d0c_45bf_9306_7fa2c5433a12" hidden="1">#REF!</definedName>
    <definedName name="TB38c82054_1ca4_4dc3_8b8f_09ff5f52fcba" hidden="1">#REF!</definedName>
    <definedName name="TB38ec9b13_4d83_4ab9_adf6_23c471867b33" hidden="1">#REF!</definedName>
    <definedName name="TB3930dfba_3600_4ad1_8bdb_26b880e6d20e" hidden="1">#REF!</definedName>
    <definedName name="TB39a856ac_dd87_4908_ad38_218f04d1f031" hidden="1">#REF!</definedName>
    <definedName name="TB39d1b708_a9ad_42e0_8062_5ea232c26593" hidden="1">#REF!</definedName>
    <definedName name="TB39dcd96a_67a0_4edb_a59a_44836420bfa6" hidden="1">#REF!</definedName>
    <definedName name="TB3a6b39a9_c8a2_4c04_8b12_1fecf7b09fcf" hidden="1">#REF!</definedName>
    <definedName name="TB3a8fb0c7_8334_4ff3_81de_8e7c9d2e0160" hidden="1">#REF!</definedName>
    <definedName name="TB3ac7dd5f_b5e4_4305_8dfc_fc06121ddb62" hidden="1">#REF!</definedName>
    <definedName name="TB3ae1c3e1_7bd5_466c_9fac_794b20544ff1" hidden="1">#REF!</definedName>
    <definedName name="TB3b0bf121_66ba_4b09_91c6_b023257c90ca" hidden="1">#REF!</definedName>
    <definedName name="TB3b1de906_2adf_453f_973a_b9b79bdfd182" hidden="1">#REF!</definedName>
    <definedName name="TB3b2570cc_95a3_4279_a7a2_786a52cdc334" hidden="1">#REF!</definedName>
    <definedName name="TB3b3b5f3f_ff11_4d26_a739_490c79bb205a" hidden="1">#REF!</definedName>
    <definedName name="TB3b894fc2_eb4a_45f7_ad48_96d9e23c1455" hidden="1">#REF!</definedName>
    <definedName name="TB3bd790ba_29ae_43fd_9a10_a10253533444" hidden="1">#REF!</definedName>
    <definedName name="TB3c08cead_c367_483c_8554_ecd1666b4388" hidden="1">#REF!</definedName>
    <definedName name="TB3d270339_b9cf_45b3_9ab9_126d0c29fb17" hidden="1">#REF!</definedName>
    <definedName name="TB3d72a94a_5c04_40ee_bdd0_d84f56d44713" hidden="1">#REF!</definedName>
    <definedName name="TB3ecb4bae_4eaa_4902_afe7_6340fffb778f" hidden="1">#REF!</definedName>
    <definedName name="TB3efbf93e_4d7a_4b7a_88f6_d79821eb4de9" hidden="1">#REF!</definedName>
    <definedName name="TB3f5d0911_f333_44d8_90eb_e36dd166fb35" hidden="1">#REF!</definedName>
    <definedName name="TB3f7765c3_0fcf_47b2_bb66_d9cfe1c653f1" hidden="1">#REF!</definedName>
    <definedName name="TB3f987369_03f3_4762_9cb5_ab2230b2995c" hidden="1">#REF!</definedName>
    <definedName name="TB3fba72e6_3a4b_47ff_baa2_f6f9beae1ac8" hidden="1">#REF!</definedName>
    <definedName name="TB3fd10041_bca3_4690_8d7c_38e51f22a298" hidden="1">#REF!</definedName>
    <definedName name="TB406fcf22_9de0_45c1_89cc_76e8f1d94305" hidden="1">#REF!</definedName>
    <definedName name="TB40ba3900_e35f_4355_bf63_edad90f4f2e0" hidden="1">#REF!</definedName>
    <definedName name="TB41111307_71f2_4d80_b79c_29090f848207" hidden="1">#REF!</definedName>
    <definedName name="TB414909b0_a0fe_4c60_8bf2_ca70308d37f3" hidden="1">#REF!</definedName>
    <definedName name="TB42c504ee_8f4e_4ce9_b75b_87611c6f4006" hidden="1">#REF!</definedName>
    <definedName name="TB42eb0bd5_337c_4242_8189_787ab70cc851" hidden="1">#REF!</definedName>
    <definedName name="TB42ffc73a_a060_4d47_8fdb_c59d6c49a322" hidden="1">#REF!</definedName>
    <definedName name="TB43384a0d_60d4_4b21_91f3_4aa783a89e19" hidden="1">#REF!</definedName>
    <definedName name="TB433e48b4_d06f_4461_b7c1_cac69b118aa3" hidden="1">#REF!</definedName>
    <definedName name="TB4361d0df_100c_4cb6_b77b_39953f4d6c51" hidden="1">#REF!</definedName>
    <definedName name="TB43c7c58b_895c_423e_96e6_2469a576ddf8" hidden="1">#REF!</definedName>
    <definedName name="TB43d3d76b_6b06_4997_b625_9a2fb71f0ef8" hidden="1">#REF!</definedName>
    <definedName name="TB449fd00d_3ba3_4391_bb2d_ffb631d6a80a" hidden="1">#REF!</definedName>
    <definedName name="TB44ad6e2a_a082_47a6_beca_96cd5b0f21c0" hidden="1">#REF!</definedName>
    <definedName name="TB44d1f017_27ca_49b0_b109_8204bc38b649" hidden="1">#REF!</definedName>
    <definedName name="TB44f6cf11_7643_4d9c_a4ba_e2281be1952a" hidden="1">#REF!</definedName>
    <definedName name="TB44f83059_86a3_46e5_828e_411daa675123" hidden="1">#REF!</definedName>
    <definedName name="TB459db7f4_f5eb_4af9_b0ac_6f0e739fe1b6" hidden="1">#REF!</definedName>
    <definedName name="TB4697465d_6564_4fca_bd74_acb9d5309de7" hidden="1">#REF!</definedName>
    <definedName name="TB46d772a4_f1b3_4269_9b5c_a33a99636691" hidden="1">#REF!</definedName>
    <definedName name="TB474db065_9554_4216_927c_3cd221704f82" hidden="1">#REF!</definedName>
    <definedName name="TB478c46f4_091d_4773_9d3e_58bd8c685bee" hidden="1">#REF!</definedName>
    <definedName name="TB486165a2_8979_40c8_b39d_ec99e5e1c2f8" hidden="1">#REF!</definedName>
    <definedName name="TB4886c585_6d35_4fd6_938e_6b55e2f37674" hidden="1">#REF!</definedName>
    <definedName name="TB489b3ce6_0430_4b01_bacf_b90eaec7d64f" hidden="1">#REF!</definedName>
    <definedName name="TB490605cd_6087_4961_986b_62a34acd1e64" hidden="1">#REF!</definedName>
    <definedName name="TB4938dbfc_4f2c_4a7c_85e5_7e30e40eb8fa" hidden="1">#REF!</definedName>
    <definedName name="TB499d2d60_7dc7_4657_9ffd_62f515aef7a8" hidden="1">#REF!</definedName>
    <definedName name="TB49deb8af_234e_485d_952a_168be1edb3b1" hidden="1">#REF!</definedName>
    <definedName name="TB49f2e9f3_bf18_47c1_b234_7d482459e2a0" hidden="1">#REF!</definedName>
    <definedName name="TB4a9208bf_720a_4768_8e7f_69077c163b2e" hidden="1">#REF!</definedName>
    <definedName name="TB4aba0ad9_01cc_41bf_8d27_52153af4e32a" hidden="1">#REF!</definedName>
    <definedName name="TB4adb767b_f4b7_4d1c_bdd7_ed147d4dd502" hidden="1">#REF!</definedName>
    <definedName name="TB4bab3645_6d7d_4572_adf0_49a4bc772ae3" hidden="1">#REF!</definedName>
    <definedName name="TB4bcb2c39_8500_4178_a82a_099da1103068" hidden="1">#REF!</definedName>
    <definedName name="TB4bcf37cb_252e_4539_ad64_cb6c7dbaaa05" hidden="1">#REF!</definedName>
    <definedName name="TB4c875303_d525_4213_95db_5945e18497b5" hidden="1">#REF!</definedName>
    <definedName name="TB4cf08f78_a61f_4e45_b621_ac5089db1096" hidden="1">#REF!</definedName>
    <definedName name="TB4d169ae8_e2e2_4a8e_a1c8_a9b0b7a1fd20" hidden="1">#REF!</definedName>
    <definedName name="TB4d4a4edc_9a09_4c9b_b177_a9ddb8fc71ec" hidden="1">#REF!</definedName>
    <definedName name="TB4dd2ed0d_3832_4012_a555_8d372adae264" hidden="1">#REF!</definedName>
    <definedName name="TB4e2569d3_0744_4580_90ab_05834b4e069d" hidden="1">#REF!</definedName>
    <definedName name="TB4f331841_0cc2_4a58_bac6_e90a5577f233" hidden="1">#REF!</definedName>
    <definedName name="TB4f53bcf3_e61a_4202_9892_2c0741c2c32d" hidden="1">#REF!</definedName>
    <definedName name="TB4fa3743b_86c8_4cdd_9d6c_29f7b4072a14" hidden="1">#REF!</definedName>
    <definedName name="TB502b66fb_aac9_49e7_bb71_a0d7284421d0" hidden="1">#REF!</definedName>
    <definedName name="TB5042980d_06ed_499e_8640_8f13ccf5d33f" hidden="1">#REF!</definedName>
    <definedName name="TB50fd3438_d5d1_4fcb_93a8_282ee642bf6b" hidden="1">#REF!</definedName>
    <definedName name="TB5137261b_68d7_4ec8_b445_06c7fbad2074" hidden="1">#REF!</definedName>
    <definedName name="TB51b29088_8e7b_4c6d_9dc3_2130e9ac699c" hidden="1">#REF!</definedName>
    <definedName name="TB51d79908_94db_4fa7_ae9d_9eb354320a96" hidden="1">#REF!</definedName>
    <definedName name="TB52072b2c_51fe_488f_8ade_08b700f06f8c" hidden="1">#REF!</definedName>
    <definedName name="TB5226ed7d_88cf_48e5_b93a_7f6c207f661e" hidden="1">#REF!</definedName>
    <definedName name="TB525998f9_d6f1_4481_b0f0_2bda17c2eece" hidden="1">#REF!</definedName>
    <definedName name="TB52b5ff18_80a6_4cde_a43d_c5ed98f78dde" hidden="1">#REF!</definedName>
    <definedName name="TB53707f59_abc0_4fb5_a581_afea909b50c2" hidden="1">#REF!</definedName>
    <definedName name="TB53cdc1cd_b2bc_4542_b3df_ad16722e8252" hidden="1">#REF!</definedName>
    <definedName name="TB548e90dd_f5b6_4e99_9c18_04813a7bd66e" hidden="1">#REF!</definedName>
    <definedName name="TB54bb5c61_afd0_461d_adfe_b9387a9da9c8" hidden="1">#REF!</definedName>
    <definedName name="TB551ebdf0_2438_4a07_9f97_a0a28f3ae8b5" hidden="1">#REF!</definedName>
    <definedName name="TB557ae22f_2661_4c4d_a01c_f620be9997ab" hidden="1">#REF!</definedName>
    <definedName name="TB55b50ccf_7e13_4435_99c3_f30d81275c44" hidden="1">#REF!</definedName>
    <definedName name="TB562c3bdd_11ca_4e9d_8331_93356dfd2899" hidden="1">#REF!</definedName>
    <definedName name="TB56508901_96e9_4602_a676_82c8aefac9fb" hidden="1">#REF!</definedName>
    <definedName name="TB56c5565e_70f4_4f9c_a708_8bb0022001cc" hidden="1">#REF!</definedName>
    <definedName name="TB56f53dd3_2122_48c0_b1a7_7995f162a27b" hidden="1">#REF!</definedName>
    <definedName name="TB57a5af08_9b07_4323_9981_ebf3b6bfb8b4" hidden="1">#REF!</definedName>
    <definedName name="TB57db0bc3_7a1b_4e3a_a391_8ef496aef314" hidden="1">#REF!</definedName>
    <definedName name="TB586f5293_6fe8_41b1_ad8d_62615aa249ad" hidden="1">#REF!</definedName>
    <definedName name="TB58a301b5_6cd0_44c8_b181_19a3148191d7" hidden="1">#REF!</definedName>
    <definedName name="TB59001399_e636_4970_80ac_960816680558" hidden="1">#REF!</definedName>
    <definedName name="TB591aab0c_647f_4bcb_ba20_4059ecedd83c" hidden="1">#REF!</definedName>
    <definedName name="TB5949c52d_d5f1_4d01_b27c_52027f223b05" hidden="1">#REF!</definedName>
    <definedName name="TB595dfe9a_f6ff_4162_bdd2_9bfc9ace1096" hidden="1">#REF!</definedName>
    <definedName name="TB59915e48_9341_4880_b545_949390ad1677" hidden="1">#REF!</definedName>
    <definedName name="TB59ab6472_24af_46e3_8ada_a0b503f7bb35" hidden="1">#REF!</definedName>
    <definedName name="TB59b0dc18_4c17_4d7e_9930_c33f88d1d5fc" hidden="1">#REF!</definedName>
    <definedName name="TB59ce4691_f85e_4ac6_b0a4_f6710a958a31" hidden="1">#REF!</definedName>
    <definedName name="TB59ef62cf_f786_40bb_8739_a065995394e8" hidden="1">#REF!</definedName>
    <definedName name="TB5a0b0f46_5df8_493f_87c6_0c233393d4df" hidden="1">#REF!</definedName>
    <definedName name="TB5a1a6aa2_59cd_4d7c_a43d_9b5b79067a95" hidden="1">#REF!</definedName>
    <definedName name="TB5a7f417e_af65_4943_a0d6_8455282866b7" hidden="1">#REF!</definedName>
    <definedName name="TB5ac45581_5472_4909_81c2_9c95af91d7de" hidden="1">#REF!</definedName>
    <definedName name="TB5b4f4950_2b3e_417c_bcf3_1203afe062ce" hidden="1">#REF!</definedName>
    <definedName name="TB5ba82a26_fbbc_41ac_966e_c2a5d1e54215" hidden="1">#REF!</definedName>
    <definedName name="TB5bb9b4be_c483_4eda_b9fc_657327ed5e0c" hidden="1">#REF!</definedName>
    <definedName name="TB5bf3dbe0_2366_4e00_938c_0cdaddca0fee" hidden="1">#REF!</definedName>
    <definedName name="TB5c72b4cd_34da_4067_8076_e31d3cf73929" hidden="1">#REF!</definedName>
    <definedName name="TB5d19d792_ccb9_4c0e_9c53_85c66531223d" hidden="1">#REF!</definedName>
    <definedName name="TB5d87e7ee_a7ea_4b80_ac5c_6037fd3c022a" hidden="1">#REF!</definedName>
    <definedName name="TB5e880177_3772_4305_b433_79b3055cc719" hidden="1">#REF!</definedName>
    <definedName name="TB5efd9264_c1d2_4168_9d02_03a3461c3873" hidden="1">#REF!</definedName>
    <definedName name="TB5f4565bd_f73b_458b_bac4_c0727dee5f24" hidden="1">#REF!</definedName>
    <definedName name="TB5f853fb4_8021_4c24_92ff_ac53d92854a2" hidden="1">#REF!</definedName>
    <definedName name="TB5f96fc85_fa69_4fa3_894c_70d2ca330cc4" hidden="1">#REF!</definedName>
    <definedName name="TB5f9bd9bb_93e0_42d0_89a0_d9224f74acf8" hidden="1">#REF!</definedName>
    <definedName name="TB5fe6d581_7583_475f_8a4f_d3d73633d4ea" hidden="1">#REF!</definedName>
    <definedName name="TB60017db5_dc08_4ba1_a30f_0b16f3a04b11" hidden="1">#REF!</definedName>
    <definedName name="TB604ef142_4c93_4022_8605_bcf7f865a277" hidden="1">#REF!</definedName>
    <definedName name="TB61cf4a96_0a6d_4d21_a512_928ba27d9f19" hidden="1">#REF!</definedName>
    <definedName name="TB61d72ed1_a743_4a4f_9bbd_195e5fe555b8" hidden="1">#REF!</definedName>
    <definedName name="TB6239c92a_497a_47b8_8aaf_6fc624d5c56e" hidden="1">#REF!</definedName>
    <definedName name="TB624628b1_757b_4fb2_a2cb_c96be0ef29c2" hidden="1">#REF!</definedName>
    <definedName name="TB62654fa0_81ae_4706_8028_d176c8f9b0a7" hidden="1">#REF!</definedName>
    <definedName name="TB6285af6d_e5b6_47e8_aa63_55b329a34077" hidden="1">#REF!</definedName>
    <definedName name="TB629d3637_cae3_43ea_9495_1ad2c4ae3d5e" hidden="1">#REF!</definedName>
    <definedName name="TB62f683cf_827b_47b7_80de_7c0e89bf5ec2" hidden="1">#REF!</definedName>
    <definedName name="TB6349f6bc_4b44_4171_a4ec_8cea8b097155" hidden="1">#REF!</definedName>
    <definedName name="TB635a3900_15d3_4091_9842_8b7107e9a407" hidden="1">#REF!</definedName>
    <definedName name="TB637a6fc2_48f1_4e31_b7a9_8597ee4e813c" hidden="1">#REF!</definedName>
    <definedName name="TB63a8a3b0_cc2b_44df_9505_45f7f79f69f9" hidden="1">#REF!</definedName>
    <definedName name="TB63cd60e8_458b_424e_b25d_637ba42e75a7" hidden="1">#REF!</definedName>
    <definedName name="TB64346a50_daa2_4fbc_a9bf_f5466821e309" hidden="1">#REF!</definedName>
    <definedName name="TB6475d9d8_f4bf_4d61_b8ac_e3aef7f98daf" hidden="1">#REF!</definedName>
    <definedName name="TB649989d5_5671_4451_8c93_6261923fa4f1" hidden="1">#REF!</definedName>
    <definedName name="TB64c052f9_94b6_4f55_8435_730cec2cb68f" hidden="1">#REF!</definedName>
    <definedName name="TB6504db38_ad29_4d9c_936d_77196c231d43" hidden="1">#REF!</definedName>
    <definedName name="TB656b7cf3_4686_43af_9097_806fc5196f8b" hidden="1">#REF!</definedName>
    <definedName name="TB65898b04_ab09_489e_9e4e_413b254cc4c4" hidden="1">#REF!</definedName>
    <definedName name="TB65b519a9_e064_4664_83f2_d91c509b8e4f" hidden="1">#REF!</definedName>
    <definedName name="TB65fce047_4edb_4f22_8e83_b1763d30d248" hidden="1">#REF!</definedName>
    <definedName name="TB66bb153b_0a25_497d_8837_ee74c1e7b659" hidden="1">#REF!</definedName>
    <definedName name="TB66e4f3d6_f03f_4edc_9d5c_ad1c533a8328" hidden="1">#REF!</definedName>
    <definedName name="TB67028a8c_efc0_4bd4_a8bf_da28bced8844" hidden="1">#REF!</definedName>
    <definedName name="TB67536ca5_b006_45ba_b41e_4b768b2b25c0" hidden="1">#REF!</definedName>
    <definedName name="TB6758e350_7368_41cf_8945_fb39e59cbf40" hidden="1">#REF!</definedName>
    <definedName name="TB675cdb06_c744_4c4b_97ba_646fc308a176" hidden="1">#REF!</definedName>
    <definedName name="TB678231ca_6678_45ad_9e2e_8c9b0f1c9045" hidden="1">#REF!</definedName>
    <definedName name="TB67a16a37_3473_40e2_b181_1cd038674a88" hidden="1">#REF!</definedName>
    <definedName name="TB67dea160_a773_4a6a_b542_d219cf79dd56" hidden="1">#REF!</definedName>
    <definedName name="TB698cfd4d_ab40_49af_aa26_21ea4ccd1944" hidden="1">#REF!</definedName>
    <definedName name="TB69c153d8_4104_4cd5_b359_200d4b820ad5" hidden="1">#REF!</definedName>
    <definedName name="TB6a2898fe_82a8_4870_9271_db0cac1a4ef4" hidden="1">#REF!</definedName>
    <definedName name="TB6a892593_1ffd_4eab_bac4_87df4069fe3f" hidden="1">#REF!</definedName>
    <definedName name="TB6acca17d_3329_4bad_b2de_14932ac170bc" hidden="1">#REF!</definedName>
    <definedName name="TB6afcee41_17c8_4163_8820_d6ffbf7e1002" hidden="1">#REF!</definedName>
    <definedName name="TB6b1dbeeb_ed16_4555_b364_7daf463c4753" hidden="1">#REF!</definedName>
    <definedName name="TB6c370fac_e8da_462f_a97a_3db4e1177bf9" hidden="1">#REF!</definedName>
    <definedName name="TB6c544226_a6d8_4901_8512_bd5015eaf312" hidden="1">#REF!</definedName>
    <definedName name="TB6cb30052_40f6_40aa_9dfd_9ae6dfc79a1a" hidden="1">#REF!</definedName>
    <definedName name="TB6d4fff90_ae9d_4407_b435_7f0a1654a506" hidden="1">#REF!</definedName>
    <definedName name="TB6d8f9231_b6ab_4e24_82f1_60b7629541f2" hidden="1">#REF!</definedName>
    <definedName name="TB6dd1f1be_c750_440e_b417_7ab11d7063f5" hidden="1">#REF!</definedName>
    <definedName name="TB6e04add2_2e78_473e_881d_2ac3851dc6c4" hidden="1">#REF!</definedName>
    <definedName name="TB6e15921b_9ff7_4317_8b90_530dcdf9a789" hidden="1">#REF!</definedName>
    <definedName name="TB6ec2cb86_e7ff_43ed_b09c_ac6bb6fab2cd" hidden="1">#REF!</definedName>
    <definedName name="TB6ec3f695_e47a_4ea5_92da_95d7f6cc07f1" hidden="1">#REF!</definedName>
    <definedName name="TB6ecff09a_0136_4f36_975e_aa3fba523703" hidden="1">#REF!</definedName>
    <definedName name="TB6f6d86cd_b622_46af_a035_62cfd24cb755" hidden="1">#REF!</definedName>
    <definedName name="TB6f99b75b_6025_4151_8b1d_357176636a12" hidden="1">#REF!</definedName>
    <definedName name="TB701849cb_eb42_4737_88a1_c29a91456be1" hidden="1">#REF!</definedName>
    <definedName name="TB701b0a57_4577_47da_82ed_be55ab441260" hidden="1">#REF!</definedName>
    <definedName name="TB70387031_a9a2_49b4_be98_036443670265" hidden="1">#REF!</definedName>
    <definedName name="TB706619ab_0d4f_46b8_91a4_ce9e82384114" hidden="1">#REF!</definedName>
    <definedName name="TB70adc001_9d51_4b7f_bb22_d60e700fb808" hidden="1">#REF!</definedName>
    <definedName name="TB7195bc85_4e0d_4458_bcf3_e92dfba54a99" hidden="1">#REF!</definedName>
    <definedName name="TB71be31ec_49bc_45e8_b434_ab9d22f180db" hidden="1">#REF!</definedName>
    <definedName name="TB71e66b11_0f0d_4439_9871_4d4ce7f285ee" hidden="1">#REF!</definedName>
    <definedName name="TB729a0130_6713_4e66_81af_50078854bcb5" hidden="1">#REF!</definedName>
    <definedName name="TB72a1f356_0f74_41ea_bdca_e2a289850e61" hidden="1">#REF!</definedName>
    <definedName name="TB73ef4b0f_d99b_4fda_be3c_376429890907" hidden="1">#REF!</definedName>
    <definedName name="TB74434ff4_668d_4589_9ec1_092dc0a03ee0" hidden="1">#REF!</definedName>
    <definedName name="TB74544846_e9a1_4f23_bd43_8aeba41c0d4b" hidden="1">#REF!</definedName>
    <definedName name="TB748b7ffe_68d0_4545_9728_e0fe2088a80f" hidden="1">#REF!</definedName>
    <definedName name="TB74c54800_3d5d_4617_ad45_bbdb477d4b1e" hidden="1">#REF!</definedName>
    <definedName name="TB74f5bab0_0e88_43d0_bb93_8c0de8be0e08" hidden="1">#REF!</definedName>
    <definedName name="TB757eb6e3_a31c_4201_a1e6_85b362362f0b" hidden="1">#REF!</definedName>
    <definedName name="TB75c80368_2a23_41aa_943c_37019912e010" hidden="1">#REF!</definedName>
    <definedName name="TB76752278_550c_4972_a7b2_795bf611a09c" hidden="1">#REF!</definedName>
    <definedName name="TB768f8f0e_18a5_4b04_a6aa_4248ca838144" hidden="1">#REF!</definedName>
    <definedName name="TB7693f923_9ffe_4ab1_8725_37d6f6c7c1da" hidden="1">#REF!</definedName>
    <definedName name="TB76f1b68c_44f6_4cbf_b159_2be2ccf07b2c" hidden="1">#REF!</definedName>
    <definedName name="TB76f5c66d_37d6_4435_8179_f03e3582ea52" hidden="1">#REF!</definedName>
    <definedName name="TB770b365b_35a1_48b2_a007_6a561842d330" hidden="1">#REF!</definedName>
    <definedName name="TB7710c321_2240_4ec4_87a1_f4e9bd1e16a2" hidden="1">#REF!</definedName>
    <definedName name="TB7895d15d_3e7b_4083_b7c9_255af9b27f70" hidden="1">#REF!</definedName>
    <definedName name="TB789823ca_5fe7_4fe2_94d2_48f34e4442cd" hidden="1">#REF!</definedName>
    <definedName name="TB78be08c3_48b0_4554_ac25_645cdabc9549" hidden="1">#REF!</definedName>
    <definedName name="TB78decc00_599a_4fc9_8cea_9a2347af97dc" hidden="1">#REF!</definedName>
    <definedName name="TB78fcde10_06df_4cdd_96e7_3dbe9417a679" hidden="1">#REF!</definedName>
    <definedName name="TB792af42d_ae62_4310_86c4_dde61e25b18b" hidden="1">#REF!</definedName>
    <definedName name="TB7938777f_2c47_4ee5_abd4_bfb4bca00bcb" hidden="1">#REF!</definedName>
    <definedName name="TB7959da52_51a3_4a60_85bf_02e46eae7b69" hidden="1">#REF!</definedName>
    <definedName name="TB7962757e_4429_4c99_9341_8e46d730a6c1" hidden="1">#REF!</definedName>
    <definedName name="TB7a457f14_ea29_4dd7_a0dc_09e38760486f" hidden="1">#REF!</definedName>
    <definedName name="TB7af793a7_fb8a_42db_a78e_a7be91813f5e" hidden="1">#REF!</definedName>
    <definedName name="TB7b039d1b_e06a_4b3d_ba24_e4da118bd4be" hidden="1">#REF!</definedName>
    <definedName name="TB7b7f65d7_ea65_4351_861d_975a7e4c7469" hidden="1">#REF!</definedName>
    <definedName name="TB7b8505bf_9f70_4a4c_8952_746e02a15962" hidden="1">#REF!</definedName>
    <definedName name="TB7bf07c67_84cf_4ccd_a618_2110f09c7c67" hidden="1">#REF!</definedName>
    <definedName name="TB7c142ca8_fc59_426d_94cc_ef7720b65a1f" hidden="1">#REF!</definedName>
    <definedName name="TB7c6b6f77_a4b5_4174_bb5c_aacb40e9fbb5" hidden="1">#REF!</definedName>
    <definedName name="TB7cb99dbb_63ac_45fa_b9ad_b860fe05119a" hidden="1">#REF!</definedName>
    <definedName name="TB7d2af49a_8ade_4b78_b790_04d87d6012c1" hidden="1">#REF!</definedName>
    <definedName name="TB7df4624a_077e_4a5f_a961_a068505208e2" hidden="1">#REF!</definedName>
    <definedName name="TB7ebf3860_65be_4fd4_8fae_94318049af34" hidden="1">#REF!</definedName>
    <definedName name="TB7ec38da8_ab64_4111_9585_b08bb1ed6c08" hidden="1">#REF!</definedName>
    <definedName name="TB7f0629d5_0cbf_4d93_bd7e_1413a0bd2286" hidden="1">#REF!</definedName>
    <definedName name="TB7f376ca9_dc8c_4549_9b46_db254f4cd385" hidden="1">#REF!</definedName>
    <definedName name="TB7f6716ca_993c_4067_9ffc_fea74d84631d" hidden="1">#REF!</definedName>
    <definedName name="TB7f9afd12_5005_4848_b9b9_d946b5d8189b" hidden="1">#REF!</definedName>
    <definedName name="TB807b0cb3_8d94_4e9f_b778_8ad38385de45" hidden="1">#REF!</definedName>
    <definedName name="TB80daf6f7_56a5_462c_ae7e_02dd37cbd8b9" hidden="1">#REF!</definedName>
    <definedName name="TB80e39f64_215c_4837_99b0_4494413ffc59" hidden="1">#REF!</definedName>
    <definedName name="TB81acbdce_fb43_4041_afb3_0f073a78b78f" hidden="1">#REF!</definedName>
    <definedName name="TB81e04fef_4530_404b_ba5a_addaaac73f84" hidden="1">#REF!</definedName>
    <definedName name="TB81f84294_7493_47cf_9f76_c3143164db29" hidden="1">#REF!</definedName>
    <definedName name="TB82314f3a_8095_4918_a23e_d2c450ebeae6" hidden="1">#REF!</definedName>
    <definedName name="TB831c153d_72b8_4b8b_8083_69841035c853" hidden="1">#REF!</definedName>
    <definedName name="TB839fe99a_994c_4477_aa30_e6a9e4e11610" hidden="1">#REF!</definedName>
    <definedName name="TB83df7ac6_a3a6_4411_956a_f96f929d6cb6" hidden="1">#REF!</definedName>
    <definedName name="TB83f60508_165b_4fdd_9084_373399cf6456" hidden="1">#REF!</definedName>
    <definedName name="TB84e30dd3_e6fd_4b8d_8a9f_c7df75f91a1b" hidden="1">#REF!</definedName>
    <definedName name="TB84fc023a_382a_47d3_89ea_9d42539d8ab6" hidden="1">#REF!</definedName>
    <definedName name="TB8520a3da_bdf9_42df_9fe4_7fbf74f2ea06" hidden="1">#REF!</definedName>
    <definedName name="TB85581558_68ff_48d2_8071_4f360746e53c" hidden="1">#REF!</definedName>
    <definedName name="TB85631004_4e12_4a58_9c03_7a9f73b39673" hidden="1">#REF!</definedName>
    <definedName name="TB85641dee_c27f_4919_a6d5_29917aabb08f" hidden="1">#REF!</definedName>
    <definedName name="TB857f0773_3798_48f6_9bee_8ec31b925af6" hidden="1">#REF!</definedName>
    <definedName name="TB85da82ee_ca68_450d_b986_d998b14c3fe5" hidden="1">#REF!</definedName>
    <definedName name="TB85ef0299_898d_4559_a81b_d7f003438e9d" hidden="1">#REF!</definedName>
    <definedName name="TB85fed2eb_5a99_486f_b655_55f62eb4d5af" hidden="1">#REF!</definedName>
    <definedName name="TB86bd9d41_04c1_4d0d_8d1f_51eb2d77baa9" hidden="1">#REF!</definedName>
    <definedName name="TB86d2d8c9_2ddc_4a27_9650_9bfe7603b42b" hidden="1">#REF!</definedName>
    <definedName name="TB86d36167_157f_4e60_b314_2ed5bdedcfe7" hidden="1">#REF!</definedName>
    <definedName name="TB872f1d48_ed93_44fe_b4a0_07731680e028" hidden="1">#REF!</definedName>
    <definedName name="TB879ceea1_d0a5_4bff_bf32_59933d68884f" hidden="1">#REF!</definedName>
    <definedName name="TB87bea785_d9ab_4da3_8b9f_cb4eb80d85d4" hidden="1">#REF!</definedName>
    <definedName name="TB884e143b_9398_4b7f_b804_4226d547be92" hidden="1">#REF!</definedName>
    <definedName name="TB886eb1a1_5f1d_4264_b194_2a60d081eb9d" hidden="1">#REF!</definedName>
    <definedName name="TB8892711a_46dd_432f_b6f3_8f7e9ebd137d" hidden="1">#REF!</definedName>
    <definedName name="TB88a9df52_b2da_454e_a2c9_df7bb4b98a17" hidden="1">#REF!</definedName>
    <definedName name="TB88aabccb_ca44_4ebb_ad57_d8c50dcb5ed2" hidden="1">#REF!</definedName>
    <definedName name="TB88b96729_a929_4d38_8a55_375341879161" hidden="1">#REF!</definedName>
    <definedName name="TB89731294_0363_4d5c_817e_cea89a5c5e41" hidden="1">#REF!</definedName>
    <definedName name="TB899eacc4_d992_47bf_bbd6_ef8181db13b4" hidden="1">#REF!</definedName>
    <definedName name="TB89d0b298_33dc_46ae_92f4_f820bf10debe" hidden="1">#REF!</definedName>
    <definedName name="TB8a1a02ad_3f9a_4de0_8860_3c788047859c" hidden="1">#REF!</definedName>
    <definedName name="TB8a84729e_164e_46b9_a748_58e3bff54eee" hidden="1">#REF!</definedName>
    <definedName name="TB8aa93135_a77e_4f26_bcbb_13788edb1b42" hidden="1">#REF!</definedName>
    <definedName name="TB8abaf368_4961_458c_ac70_f163a2d964c0" hidden="1">#REF!</definedName>
    <definedName name="TB8b021817_d17b_4117_b7fd_d0318c8364e8" hidden="1">#REF!</definedName>
    <definedName name="TB8b246daa_0bdf_42f1_9152_27d8d1b29245" hidden="1">#REF!</definedName>
    <definedName name="TB8b4f07bb_1e73_4661_ac52_eb9e76d30ef7" hidden="1">#REF!</definedName>
    <definedName name="TB8b77a3c7_ded7_4a22_9bd2_0dd59f19a8ea" hidden="1">#REF!</definedName>
    <definedName name="TB8b98c8a0_ed8c_4ca8_85e4_c88dbd528f47" hidden="1">#REF!</definedName>
    <definedName name="TB8be0abc7_7e48_4557_ab80_e6dee7ad7f2d" hidden="1">#REF!</definedName>
    <definedName name="TB8c22e45a_5e72_4c9e_8006_0b6b2bb6d3c9" hidden="1">#REF!</definedName>
    <definedName name="TB8c46bd2e_27f9_42d0_8407_f40c84df613c" hidden="1">#REF!</definedName>
    <definedName name="TB8c592cfd_87bb_4e1f_b870_f8fc7c98cc8b" hidden="1">#REF!</definedName>
    <definedName name="TB8c596d4a_c80c_42b7_a2f7_afd1137a3f04" hidden="1">#REF!</definedName>
    <definedName name="TB8ce827a9_bc53_44a8_8c3b_51f669402a67" hidden="1">#REF!</definedName>
    <definedName name="TB8d23c4e4_8c20_4cfe_9420_b12f483e79ac" hidden="1">#REF!</definedName>
    <definedName name="TB8d4f9d5b_50a2_4a2f_8aa9_31d68a2e2547" hidden="1">#REF!</definedName>
    <definedName name="TB8d5e0aaf_fc6c_4db8_b77b_3395cce0b321" hidden="1">#REF!</definedName>
    <definedName name="TB8dc25422_c09f_4230_8bfb_460b2bbc7ab8" hidden="1">#REF!</definedName>
    <definedName name="TB8de02f09_30aa_4cad_876e_b267a07f6203" hidden="1">#REF!</definedName>
    <definedName name="TB8e3bccfa_1f41_4822_a5f2_617c0e784d2b" hidden="1">#REF!</definedName>
    <definedName name="TB8e88920b_6809_4ec4_abc0_899741665f45" hidden="1">#REF!</definedName>
    <definedName name="TB8f208e40_81b6_4757_872d_f0f1da69e591" hidden="1">#REF!</definedName>
    <definedName name="TB8f568b16_5b6d_4288_96c2_3f1c499e060e" hidden="1">#REF!</definedName>
    <definedName name="TB8f920a4a_06f4_43c0_87be_ea7394a3bbab" hidden="1">#REF!</definedName>
    <definedName name="TB8fa86bcb_b37d_4cca_9d59_ae37ed3f150e" hidden="1">#REF!</definedName>
    <definedName name="TB8fe1b026_3714_439c_88e2_a206ebb38ebf" hidden="1">#REF!</definedName>
    <definedName name="TB9044fb89_eaaa_4a89_aad0_c4105233f04f" hidden="1">#REF!</definedName>
    <definedName name="TB9053cf73_68c9_4401_91fe_79ee24ff957d" hidden="1">#REF!</definedName>
    <definedName name="TB90b261b9_0281_4ab7_8064_e4f8f4894396" hidden="1">#REF!</definedName>
    <definedName name="TB90b78193_5115_4c8d_892b_9dfabdb0c4bf" hidden="1">#REF!</definedName>
    <definedName name="TB9155159d_4dff_4ec3_aad6_06492eabd3cc" hidden="1">#REF!</definedName>
    <definedName name="TB9161679a_4b02_45ce_82c4_8ff7f26bb4cc" hidden="1">#REF!</definedName>
    <definedName name="TB91be52e6_ae7f_40b5_b644_3d29c8f9ae31" hidden="1">#REF!</definedName>
    <definedName name="TB91f0b6fc_55c1_46fd_ba7b_a198c1024e36" hidden="1">#REF!</definedName>
    <definedName name="TB92176607_6d54_41f2_beb7_2beaf592e535" hidden="1">#REF!</definedName>
    <definedName name="TB92226f4e_e7b3_449c_867d_82f243e543a5" hidden="1">#REF!</definedName>
    <definedName name="TB92bd2e28_9e88_4c04_97f2_d2619271f578" hidden="1">#REF!</definedName>
    <definedName name="TB92c5b509_99c0_48e5_a96a_336df11b13fd" hidden="1">#REF!</definedName>
    <definedName name="TB92dd80b7_3f6c_4754_b21a_fd296fab711a" hidden="1">#REF!</definedName>
    <definedName name="TB93516ddc_0454_4990_99ca_ecdf651c3bc3" hidden="1">#REF!</definedName>
    <definedName name="TB937d03c5_58a9_4d8b_b2cb_58b3df333dce" hidden="1">#REF!</definedName>
    <definedName name="TB93a7e436_8600_4393_ac0d_0a66a630423c" hidden="1">#REF!</definedName>
    <definedName name="TB93b7cd93_88f9_4682_83ab_03ab52aea6f6" hidden="1">#REF!</definedName>
    <definedName name="TB945f9381_b6e7_4a81_932d_196c2f3c4625" hidden="1">#REF!</definedName>
    <definedName name="TB9548d213_91d2_4ce7_9a61_c7147489400a" hidden="1">#REF!</definedName>
    <definedName name="TB954fabd4_54b7_40d4_bb55_095c954cbbcf" hidden="1">#REF!</definedName>
    <definedName name="TB9550fc0b_1ac8_4dc0_b4fc_3b5cfccb806a" hidden="1">#REF!</definedName>
    <definedName name="TB957393b6_f41d_4f7e_b89b_9f63906d16cf" hidden="1">#REF!</definedName>
    <definedName name="TB95e9cd47_867b_4d08_87ca_6b2126e82720" hidden="1">#REF!</definedName>
    <definedName name="TB972b4b25_6737_4cb3_8701_d28bdfc6e4c3" hidden="1">#REF!</definedName>
    <definedName name="TB978da675_f8cb_4c57_a26c_de243627b621" hidden="1">#REF!</definedName>
    <definedName name="TB97d3ae6d_f4f8_407f_8e0e_98d3fd0daf44" hidden="1">#REF!</definedName>
    <definedName name="TB9809fa05_d245_401b_9301_70fbc12b6c99" hidden="1">#REF!</definedName>
    <definedName name="TB98aa608a_5783_49c9_b0d1_5b8c5dd341f9" hidden="1">#REF!</definedName>
    <definedName name="TB98bec915_7536_4e9a_b245_ddcf9eaca116" hidden="1">#REF!</definedName>
    <definedName name="TB999b37eb_f1c3_4189_b0ac_a601abeeea0a" hidden="1">#REF!</definedName>
    <definedName name="TB99edb5ee_085a_433f_a8ba_9f0a52998d04" hidden="1">#REF!</definedName>
    <definedName name="TB9a2b962c_a97b_46cd_bd1d_eda146675539" hidden="1">#REF!</definedName>
    <definedName name="TB9a4903df_57f1_43d9_855f_88ec8e670471" hidden="1">#REF!</definedName>
    <definedName name="TB9a530287_52dc_42ad_8e95_55b7b30bc8ae" hidden="1">#REF!</definedName>
    <definedName name="TB9acbaeee_8183_449e_a936_173739dc3942" hidden="1">#REF!</definedName>
    <definedName name="TB9b045e32_f253_4bbc_a820_b85ecc6d61d4" hidden="1">#REF!</definedName>
    <definedName name="TB9b876746_ce61_44d5_9fc3_3fdaa9f92afd" hidden="1">#REF!</definedName>
    <definedName name="TB9c10d53a_0815_4ea2_a030_a62c91de6624" hidden="1">#REF!</definedName>
    <definedName name="TB9c5212d3_1a20_4986_a72c_e3539ce14c36" hidden="1">#REF!</definedName>
    <definedName name="TB9cc2a2f1_c098_4cb8_991d_54c4b9db7c1e" hidden="1">#REF!</definedName>
    <definedName name="TB9cd7dc95_6f96_4213_9234_f1bf7b9a9b57" hidden="1">#REF!</definedName>
    <definedName name="TB9d26296a_8899_4082_bb52_70b45e0c86fe" hidden="1">#REF!</definedName>
    <definedName name="TB9d72ad32_5ef8_46b0_98e3_8ba89392921b" hidden="1">#REF!</definedName>
    <definedName name="TB9d850a10_0e75_4e74_bb82_b2e78f6eb2bd" hidden="1">#REF!</definedName>
    <definedName name="TB9e8e1ccc_3a37_4241_9539_5bdcad86543d" hidden="1">#REF!</definedName>
    <definedName name="TB9fdf2f4f_0fb6_406b_ae62_edbf7ed87389" hidden="1">#REF!</definedName>
    <definedName name="TBa045958b_4082_4840_b2a6_6dc2b3480db6" hidden="1">#REF!</definedName>
    <definedName name="TBa0aed8b6_08e7_489f_8624_e79e199450fd" hidden="1">#REF!</definedName>
    <definedName name="TBa11c0441_b9a4_4a77_af6d_a61b32793ed0" hidden="1">#REF!</definedName>
    <definedName name="TBa12ee622_5a24_4a00_9832_ea7687ec67c7" hidden="1">#REF!</definedName>
    <definedName name="TBa1d4eb28_cfd3_49be_aea8_d35f2c45cd56" hidden="1">#REF!</definedName>
    <definedName name="TBa1fa9202_edf3_4f4e_b4b5_4f74c3bfdfea" hidden="1">#REF!</definedName>
    <definedName name="TBa224e3ce_e809_43ae_acf6_77fd5d16ce09" hidden="1">#REF!</definedName>
    <definedName name="TBa26159d1_1ed0_47d3_bb5f_5cdbaddbd1d0" hidden="1">#REF!</definedName>
    <definedName name="TBa2a0e17f_7129_4311_a35d_0bfc5c8bd06a" hidden="1">#REF!</definedName>
    <definedName name="TBa322a04a_2955_4bf6_890e_2e153903675c" hidden="1">#REF!</definedName>
    <definedName name="TBa3286994_8b42_475f_b47d_5fa74b9f4d6a" hidden="1">#REF!</definedName>
    <definedName name="TBa33337e9_7f16_4188_a670_271c4fb9946d" hidden="1">#REF!</definedName>
    <definedName name="TBa3688086_4340_4b67_9d3d_8e962f28e9e2" hidden="1">#REF!</definedName>
    <definedName name="TBa3bc1ed9_8f68_41da_8bfe_fcba378baac9" hidden="1">#REF!</definedName>
    <definedName name="TBa428178e_4ed2_481c_b5c2_322a2c42daf5" hidden="1">#REF!</definedName>
    <definedName name="TBa4e685f2_1737_469b_b315_268cb7566f13" hidden="1">#REF!</definedName>
    <definedName name="TBa50f87a3_12ca_4b24_91c5_d7033565346a" hidden="1">#REF!</definedName>
    <definedName name="TBa5b2faf2_7f28_409b_a2f8_e5ff4714e0df" hidden="1">#REF!</definedName>
    <definedName name="TBa5ede83d_0a31_457d_a304_b22947c3694a" hidden="1">#REF!</definedName>
    <definedName name="TBa6af2d73_8e34_4f20_b503_f963a33ede66" hidden="1">#REF!</definedName>
    <definedName name="TBa728276d_cf71_47fc_8d08_3e1b5cb9d159" hidden="1">#REF!</definedName>
    <definedName name="TBa772b754_0946_409a_9083_ecee3e13ca5e" hidden="1">#REF!</definedName>
    <definedName name="TBa7d22746_428f_41a0_ae08_4d2ac20840c7" hidden="1">#REF!</definedName>
    <definedName name="TBa7dd4a5b_f1a9_4682_9960_69ee97a796a1" hidden="1">#REF!</definedName>
    <definedName name="TBa87687c3_577e_4a4b_ba07_a20a4c0d3350" hidden="1">#REF!</definedName>
    <definedName name="TBa897675b_824a_4c18_b8cd_6d75a04c3c91" hidden="1">#REF!</definedName>
    <definedName name="TBa8cbfb1f_e358_4602_8af3_f48f869bbbbf" hidden="1">#REF!</definedName>
    <definedName name="TBa95a91a8_fff3_4a10_b0c2_181a3f28d5a3" hidden="1">#REF!</definedName>
    <definedName name="TBa98c172e_0f01_4d9c_baf7_b4e4b87c0ee1" hidden="1">#REF!</definedName>
    <definedName name="TBa9a3177d_4977_4f8b_bbfe_f10cb07f873d" hidden="1">#REF!</definedName>
    <definedName name="TBa9b0a613_b82c_4c9e_a161_83c13559eee6" hidden="1">#REF!</definedName>
    <definedName name="TBa9e9eda7_63f3_4e7a_a5a4_934ede2a951d" hidden="1">#REF!</definedName>
    <definedName name="TBaa2d72d4_1d9c_4a75_b024_367c1fcddede" hidden="1">#REF!</definedName>
    <definedName name="TBaa8c9898_4a27_421d_ab35_9ff1e6c18e15" hidden="1">#REF!</definedName>
    <definedName name="TBab0ed029_984d_4410_9aa0_ae33a3befb6d" hidden="1">#REF!</definedName>
    <definedName name="TBab8b9556_c2f0_4c2b_aaab_921c63fda781" hidden="1">#REF!</definedName>
    <definedName name="TBac1600b1_fec2_4ebf_87b7_d89c5e45893c" hidden="1">#REF!</definedName>
    <definedName name="TBacb64a80_0a49_460d_93bd_55326d714e86" hidden="1">#REF!</definedName>
    <definedName name="TBacd67bba_0239_46c1_9c60_dd5567d9ef1a" hidden="1">#REF!</definedName>
    <definedName name="TBad043e7d_9c1a_49e6_9219_c073b90b56fd" hidden="1">#REF!</definedName>
    <definedName name="TBad5114ee_80a1_4e3b_b406_648d5089f467" hidden="1">#REF!</definedName>
    <definedName name="TBad651bed_2ed8_4b4e_9dde_89a71ac4d9d7" hidden="1">#REF!</definedName>
    <definedName name="TBae415ba5_de18_4114_bbd4_a113808d3eeb" hidden="1">#REF!</definedName>
    <definedName name="TBae662493_dec6_43f7_b6a4_347e0ecfbe51" hidden="1">#REF!</definedName>
    <definedName name="TBaeb97e19_b3cd_4600_b69f_80c8502554e0" hidden="1">#REF!</definedName>
    <definedName name="TBaf8c698f_330d_4b1d_8313_07f93d6f8d88" hidden="1">#REF!</definedName>
    <definedName name="TBafb62f33_ec29_4d21_878f_566640ae5aba" hidden="1">#REF!</definedName>
    <definedName name="TBafdfda4a_59a4_47b2_9181_df1897e42959" hidden="1">#REF!</definedName>
    <definedName name="TBaff178e4_e36e_45d2_8b0b_c5e15a1970bf" hidden="1">#REF!</definedName>
    <definedName name="TBb00a75da_a301_438a_b54d_d9afd994a565" hidden="1">#REF!</definedName>
    <definedName name="TBb0598992_7e77_40b7_aab5_a8badd479e9f" hidden="1">#REF!</definedName>
    <definedName name="TBb0921bf8_9bed_44b6_a116_3102a29ad439" hidden="1">#REF!</definedName>
    <definedName name="TBb09f6e33_a8b1_4d7a_bb03_e5f3d0c89ebe" hidden="1">#REF!</definedName>
    <definedName name="TBb0a3c8e4_17dc_4d22_9539_024d48aabd66" hidden="1">#REF!</definedName>
    <definedName name="TBb0b528c0_ff2f_4a01_9066_e144f154a653" hidden="1">#REF!</definedName>
    <definedName name="TBb0f4e489_3c1d_4557_b8a2_c93f6ebc18e9" hidden="1">#REF!</definedName>
    <definedName name="TBb11ebfeb_b559_4a22_9927_b9880208d765" hidden="1">#REF!</definedName>
    <definedName name="TBb1368dc8_ee5a_4fb1_81b1_be2008a9a19d" hidden="1">#REF!</definedName>
    <definedName name="TBb13a1776_e65c_41a7_96fc_97d53538d3bf" hidden="1">#REF!</definedName>
    <definedName name="TBb17a3967_7e9b_4a26_b6c0_cbbe34d8ae3c" hidden="1">#REF!</definedName>
    <definedName name="TBb1ae2835_e3e1_4b68_b603_b33095ac5a67" hidden="1">#REF!</definedName>
    <definedName name="TBb257100e_ab98_4972_8e11_6f0cedda54b7" hidden="1">#REF!</definedName>
    <definedName name="TBb265c216_f7f0_48a6_aeca_53679e2964e0" hidden="1">#REF!</definedName>
    <definedName name="TBb28deb60_16e2_4b4e_86df_57f1a548836f" hidden="1">#REF!</definedName>
    <definedName name="TBb319a411_4c90_4bc8_b6c2_7a118fac63b2" hidden="1">#REF!</definedName>
    <definedName name="TBb372a0f2_cee5_4104_82f0_201dd4ae1b32" hidden="1">#REF!</definedName>
    <definedName name="TBb385cea1_532d_483a_8cc0_f9f04f8ce528" hidden="1">#REF!</definedName>
    <definedName name="TBb3b67ca8_b231_4bd2_9e3b_601a4eb9501c" hidden="1">#REF!</definedName>
    <definedName name="TBb40c7752_4b10_4b29_b311_d3be5709052d" hidden="1">#REF!</definedName>
    <definedName name="TBb4f1e06b_af1f_4898_a3e1_22f7a24b2e23" hidden="1">#REF!</definedName>
    <definedName name="TBb57f72f5_8a05_4a65_b6d2_215935bbcf79" hidden="1">#REF!</definedName>
    <definedName name="TBb5844107_8f7a_42cd_9953_0316f47c3c95" hidden="1">#REF!</definedName>
    <definedName name="TBb5f008be_59ff_4108_882b_adc21d6e41c2" hidden="1">#REF!</definedName>
    <definedName name="TBb61af92c_9ada_4533_9633_0827cdcfdd72" hidden="1">#REF!</definedName>
    <definedName name="TBb68be210_8b1d_4e6d_bbbb_09acc28deeda" hidden="1">#REF!</definedName>
    <definedName name="TBb7019d8f_ca53_47f7_9123_744d46f24e3c" hidden="1">#REF!</definedName>
    <definedName name="TBb76ae5db_19db_4727_9f3a_a1a752c5a300" hidden="1">#REF!</definedName>
    <definedName name="TBb7a7dd57_7997_4e84_a85c_558aed8523e3" hidden="1">#REF!</definedName>
    <definedName name="TBb7bdb7ec_de64_4081_9508_1c22592d713c" hidden="1">#REF!</definedName>
    <definedName name="TBb8aa6df9_0658_4041_9a1a_1999bbde283f" hidden="1">#REF!</definedName>
    <definedName name="TBb8c0fb17_26c6_4f70_ba50_fe608056e1b1" hidden="1">#REF!</definedName>
    <definedName name="TBb8ddcb6c_ad98_4613_bb57_7f557f701fa8" hidden="1">#REF!</definedName>
    <definedName name="TBb9458c68_20a7_4716_b577_cbfeef94d642" hidden="1">#REF!</definedName>
    <definedName name="TBb9bb687a_452b_4e28_bccd_2356b42e0a1a" hidden="1">#REF!</definedName>
    <definedName name="TBba17b1f5_6578_4fb3_87bf_1a8eaea613de" hidden="1">#REF!</definedName>
    <definedName name="TBba881611_4e86_485d_a590_b6f81df945c4" hidden="1">#REF!</definedName>
    <definedName name="TBbb3c5fe6_7c1a_4f79_85f2_dc394faefcf0" hidden="1">#REF!</definedName>
    <definedName name="TBbc650633_c5c6_4d81_b377_affdc41cdacf" hidden="1">#REF!</definedName>
    <definedName name="TBbd8066ff_2be8_4af7_a4ff_8c915de5af84" hidden="1">#REF!</definedName>
    <definedName name="TBbdbd0aaf_47d2_4984_8381_5d6c2ed34429" hidden="1">#REF!</definedName>
    <definedName name="TBbdc3cbad_7085_42e7_86ce_d866fba92189" hidden="1">#REF!</definedName>
    <definedName name="TBbdd03c22_25ed_40e0_8db1_6ca98da06668" hidden="1">#REF!</definedName>
    <definedName name="TBbdef8cea_bde8_4b75_8e64_ace273b31947" hidden="1">#REF!</definedName>
    <definedName name="TBbf05d056_4c7d_4ef2_a12b_e14b6d8b4238" hidden="1">#REF!</definedName>
    <definedName name="TBc0217b9a_de23_4002_b754_fd4fe1db9dce" hidden="1">#REF!</definedName>
    <definedName name="TBc0cd137e_bcec_4832_90a7_e1eca2df0a4c" hidden="1">#REF!</definedName>
    <definedName name="TBc155d262_ae51_4579_bcaa_dfc43ca133c7" hidden="1">#REF!</definedName>
    <definedName name="TBc160b5f5_22a8_47a0_b233_d06a3a2251db" hidden="1">#REF!</definedName>
    <definedName name="TBc170e772_a8c2_42c6_bc89_1c17ad04e03f" hidden="1">#REF!</definedName>
    <definedName name="TBc1cb769c_ce79_4d96_b255_8b5e6ce51803" hidden="1">#REF!</definedName>
    <definedName name="TBc1df13dc_aba9_4f3c_a7f4_1343b5988469" hidden="1">#REF!</definedName>
    <definedName name="TBc2072dc1_1dd0_424c_83bd_3be94dbb33a6" hidden="1">#REF!</definedName>
    <definedName name="TBc277d5eb_bd08_4be6_884a_4036f474a0e9" hidden="1">#REF!</definedName>
    <definedName name="TBc2abd758_3614_49d4_8bae_2c3dd96b6543" hidden="1">#REF!</definedName>
    <definedName name="TBc2fa82b9_89cb_4a4f_a40d_c35b46ad5269" hidden="1">#REF!</definedName>
    <definedName name="TBc3352ad1_f0f3_43c9_a1fd_3112764b1eea" hidden="1">#REF!</definedName>
    <definedName name="TBc3aea51e_7510_4b9f_ae9f_36771094a640" hidden="1">#REF!</definedName>
    <definedName name="TBc438f50d_8f6f_4b33_a100_7d52445935b5" hidden="1">#REF!</definedName>
    <definedName name="TBc4431bfc_1a33_4efb_afae_f06e0c2dffa6" hidden="1">#REF!</definedName>
    <definedName name="TBc4ac6867_215c_4b82_b914_0f5dcc9847e9" hidden="1">#REF!</definedName>
    <definedName name="TBc4ad4b72_8c9b_4343_abef_1b50c5a43cb5" hidden="1">#REF!</definedName>
    <definedName name="TBc5077e86_56e8_47e5_839f_f76f1b99b671" hidden="1">#REF!</definedName>
    <definedName name="TBc5ae154f_e46d_4701_9c67_98caea6c4e33" hidden="1">#REF!</definedName>
    <definedName name="TBc5fb1028_4261_46e1_812c_75d1f73a534e" hidden="1">#REF!</definedName>
    <definedName name="TBc61bfb34_5903_4066_9c23_2f10772491c4" hidden="1">#REF!</definedName>
    <definedName name="TBc63636be_f516_4a74_9209_bca18da257de" hidden="1">#REF!</definedName>
    <definedName name="TBc6501756_4158_4160_bc72_7ae536b21aee" hidden="1">#REF!</definedName>
    <definedName name="TBc682eac8_497f_45de_9a15_3a50d43a4344" hidden="1">#REF!</definedName>
    <definedName name="TBc6d0f9ef_6e40_40d3_8dc6_3eaff6be3369" hidden="1">#REF!</definedName>
    <definedName name="TBc6d8ba10_e85d_4c16_b7e5_951e0a70b142" hidden="1">#REF!</definedName>
    <definedName name="TBc71edb32_53a4_44ee_b0c4_3641ff335d1c" hidden="1">#REF!</definedName>
    <definedName name="TBc76b0bdd_406d_46c7_af78_7a31bb2e5e55" hidden="1">#REF!</definedName>
    <definedName name="TBc788c5bb_c2cf_4eb1_ab6f_e4eb875f8a95" hidden="1">#REF!</definedName>
    <definedName name="TBc7d7278e_8f6e_49c1_8364_178f63984d50" hidden="1">#REF!</definedName>
    <definedName name="TBc8ae1cd6_e622_4292_9fa3_98f9ae1af94d" hidden="1">#REF!</definedName>
    <definedName name="TBc8d0c66a_7525_4b7e_873b_c28d1529cd01" hidden="1">#REF!</definedName>
    <definedName name="TBc900fa59_4846_48e0_8594_aadb4e65445e" hidden="1">#REF!</definedName>
    <definedName name="TBc92f1333_8ab1_486b_b7f3_2f56df8afa03" hidden="1">#REF!</definedName>
    <definedName name="TBc98a246b_e89d_4ed5_8cf4_0d393aabb622" hidden="1">#REF!</definedName>
    <definedName name="TBc9e5e63e_3e85_4018_b74b_89ebd5455810" hidden="1">#REF!</definedName>
    <definedName name="TBca51e99a_dd44_4892_8210_06486e45ceb6" hidden="1">#REF!</definedName>
    <definedName name="TBcaa51a7b_87bb_4987_a799_b2fcab57d3e9" hidden="1">#REF!</definedName>
    <definedName name="TBcb351777_3cf4_4ba7_a97c_2d5531e3b165" hidden="1">#REF!</definedName>
    <definedName name="TBcb465123_c005_4848_a45c_31dbb103afef" hidden="1">#REF!</definedName>
    <definedName name="TBcbd32a7c_7220_45e3_becc_fd0f9a50b6d3" hidden="1">#REF!</definedName>
    <definedName name="TBcbef910e_7a7d_4901_a5a6_eb552d6142c6" hidden="1">#REF!</definedName>
    <definedName name="TBccba2db8_ff9e_4127_9d4a_1f277fd45715" hidden="1">#REF!</definedName>
    <definedName name="TBcd23b325_4fbd_4492_8b2e_58438e726155" hidden="1">#REF!</definedName>
    <definedName name="TBcd3143e6_1ca1_4251_b9f0_a42cc3212ae0" hidden="1">#REF!</definedName>
    <definedName name="TBcd405c49_5529_4afe_9d4f_78039060c053" hidden="1">#REF!</definedName>
    <definedName name="TBcd4e5bef_e6dc_44c7_bda1_98220b7e8c6a" hidden="1">#REF!</definedName>
    <definedName name="TBcd6e3308_8c84_4c5b_b036_60fdba394060" hidden="1">#REF!</definedName>
    <definedName name="TBcdf6e208_f200_497f_bc6d_9074a6b3d4b7" hidden="1">#REF!</definedName>
    <definedName name="TBce335bff_8aef_4919_85ba_be7010ff97eb" hidden="1">#REF!</definedName>
    <definedName name="TBce8e75b3_0014_4d60_91ab_f1168d7fcc6b" hidden="1">#REF!</definedName>
    <definedName name="TBceb33305_a52a_48b7_a005_fa9dae6cd61d" hidden="1">#REF!</definedName>
    <definedName name="TBcec5686d_65a1_4254_b09b_ee863ffd8306" hidden="1">#REF!</definedName>
    <definedName name="TBcef791d0_83f6_4f19_8217_a63f9f9d1333" hidden="1">#REF!</definedName>
    <definedName name="TBcf760beb_4e8e_440e_80ec_252459200c74" hidden="1">#REF!</definedName>
    <definedName name="TBcf83a5d6_5cbd_40d2_86c1_92865e0c8c87" hidden="1">#REF!</definedName>
    <definedName name="TBcf85d738_da6a_4e0a_89be_f167dbb0cc4a" hidden="1">#REF!</definedName>
    <definedName name="TBcf8b5754_40f2_4ce4_aadc_c0b625cd219d" hidden="1">#REF!</definedName>
    <definedName name="TBcf931e3d_b7dd_47ef_b1ec_a5dfc44ef9d6" hidden="1">#REF!</definedName>
    <definedName name="TBcfc6b14b_0ef8_4d36_919f_586b502ce07e" hidden="1">#REF!</definedName>
    <definedName name="TBcfcaff5a_b681_4051_8fcc_06069e655209" hidden="1">#REF!</definedName>
    <definedName name="TBcfe5072b_df19_4456_99a7_8dd8af8bebed" hidden="1">#REF!</definedName>
    <definedName name="TBd008344c_7cdf_4832_94ee_a973a907550b" hidden="1">#REF!</definedName>
    <definedName name="TBd0289a7c_195a_4cd9_902b_cafff0fbda9b" hidden="1">#REF!</definedName>
    <definedName name="TBd088b8ce_3c5b_41d6_8150_19cbad6b4e81" hidden="1">#REF!</definedName>
    <definedName name="TBd0a8c166_298e_487a_8572_50aa1bd9626a" hidden="1">#REF!</definedName>
    <definedName name="TBd0c17d28_7384_4f89_87f9_a63e81b2dd65" hidden="1">#REF!</definedName>
    <definedName name="TBd0f7a3ce_380a_41fd_8e41_a33bcd2bf3fb" hidden="1">#REF!</definedName>
    <definedName name="TBd13056a8_876c_4954_b46c_5ee87518da66" hidden="1">#REF!</definedName>
    <definedName name="TBd130b079_51b1_4776_b095_1853395868af" hidden="1">#REF!</definedName>
    <definedName name="TBd17df487_7d75_4587_ad8e_94a323a9f77a" hidden="1">#REF!</definedName>
    <definedName name="TBd17f1c30_677c_4f65_9a96_dcde23915605" hidden="1">#REF!</definedName>
    <definedName name="TBd2844144_729d_4801_8c38_b258877cda9b" hidden="1">#REF!</definedName>
    <definedName name="TBd2fb4c89_e871_46c6_87ce_f7276e33f565" hidden="1">#REF!</definedName>
    <definedName name="TBd30ca65e_5d09_4d0d_ae73_745895afa198" hidden="1">#REF!</definedName>
    <definedName name="TBd343715b_a535_414d_94e0_8ad176ae0037" hidden="1">#REF!</definedName>
    <definedName name="TBd3a846fb_c5bf_4cd8_bd25_8c6e5f3700fc" hidden="1">#REF!</definedName>
    <definedName name="TBd408a90e_ba0a_4a5d_8ede_f313bdc6acf2" hidden="1">#REF!</definedName>
    <definedName name="TBd410903a_eaec_465d_8728_97b0ece5a9bb" hidden="1">#REF!</definedName>
    <definedName name="TBd4e3af1a_e6c1_4779_b716_2a6fb7b61f66" hidden="1">#REF!</definedName>
    <definedName name="TBd560f781_8529_453d_96b0_3541333bffa4" hidden="1">#REF!</definedName>
    <definedName name="TBd5ace4a3_c0af_427c_a58d_ee80a33dbc83" hidden="1">#REF!</definedName>
    <definedName name="TBd6000000_b906_4e24_867e_e4a4e8afbe93" hidden="1">#REF!</definedName>
    <definedName name="TBd68face9_d609_4873_9716_177ba474fb05" hidden="1">#REF!</definedName>
    <definedName name="TBd6b8358a_7e62_4063_b03a_b1bf424f4b09" hidden="1">#REF!</definedName>
    <definedName name="TBd758eb20_422b_47c3_95a8_031991850a2e" hidden="1">#REF!</definedName>
    <definedName name="TBd7a87126_3c9e_4782_9f85_0b66b8e06bed" hidden="1">#REF!</definedName>
    <definedName name="TBd7ac638e_c5a7_4a90_92ef_b381f5a37b71" hidden="1">#REF!</definedName>
    <definedName name="TBd7d3d30c_66e8_47bc_af36_9521f86aaa27" hidden="1">#REF!</definedName>
    <definedName name="TBd8285566_4e7a_465e_b22c_16aa5e98cb7e" hidden="1">#REF!</definedName>
    <definedName name="TBd8960f27_2581_476a_8dfe_eaf21e304354" hidden="1">#REF!</definedName>
    <definedName name="TBd89cc5d9_bba4_425c_b922_e530e8ef6477" hidden="1">#REF!</definedName>
    <definedName name="TBd9067c24_08ae_4b8d_b739_131624dafb77" hidden="1">#REF!</definedName>
    <definedName name="TBd9160f0d_accf_4129_99c4_e65da9dba3ee" hidden="1">#REF!</definedName>
    <definedName name="TBd9e08a5f_557e_4c36_8ba9_73eb073c307b" hidden="1">#REF!</definedName>
    <definedName name="TBda498120_ca3c_4681_add8_e384854b8ece" hidden="1">#REF!</definedName>
    <definedName name="TBda5081c8_a892_4af0_97df_9d61da43fa6e" hidden="1">#REF!</definedName>
    <definedName name="TBda561a56_bb7c_4bc9_bf6c_e6e4f4194135" hidden="1">#REF!</definedName>
    <definedName name="TBda678147_fcbc_4ff5_9a32_b42cf27bdccd" hidden="1">#REF!</definedName>
    <definedName name="TBdac23386_a0d8_457c_a3c9_bb468ad159a8" hidden="1">#REF!</definedName>
    <definedName name="TBdb68d150_ac1a_4634_9fe1_257f45b26931" hidden="1">#REF!</definedName>
    <definedName name="TBdb729986_acaa_4658_b3a6_399df469fade" hidden="1">#REF!</definedName>
    <definedName name="TBdba0897b_d5b4_46b0_a336_39c503a1572e" hidden="1">#REF!</definedName>
    <definedName name="TBdbbc9b10_aef7_4373_8ce3_a2911a0bf427" hidden="1">#REF!</definedName>
    <definedName name="TBdc304d0c_b6a9_4fbf_a9bf_a36bd94e1e4b" hidden="1">#REF!</definedName>
    <definedName name="TBdcefa021_01bf_49f0_bf1c_4fe9fce97523" hidden="1">#REF!</definedName>
    <definedName name="TBdcfd2d7e_f59f_46dd_af5c_ddf0c6fd4a18" hidden="1">#REF!</definedName>
    <definedName name="TBdd68924e_1225_4bb4_b7d7_ee8d57eff1bd" hidden="1">#REF!</definedName>
    <definedName name="TBdd6c9346_82f2_4aea_88b9_468a74ae8fe7" hidden="1">#REF!</definedName>
    <definedName name="TBde79e354_ebc4_4249_8b35_fa652db0dcf5" hidden="1">#REF!</definedName>
    <definedName name="TBdee86c74_3b3e_4d2d_b5d5_deced281cb6b" hidden="1">#REF!</definedName>
    <definedName name="TBdf96571e_b680_4be8_b871_9c6913729ec3" hidden="1">#REF!</definedName>
    <definedName name="TBdfa6a8c0_5aec_4037_927d_b4bfd7007903" hidden="1">#REF!</definedName>
    <definedName name="TBdfeca4ea_71c5_444b_a06c_9af0b69fca2c" hidden="1">#REF!</definedName>
    <definedName name="TBdfffb60c_fa38_4dcb_9448_1f1beac3cf0e" hidden="1">#REF!</definedName>
    <definedName name="TBe05d4063_9425_4895_ad81_8c7f88b612d1" hidden="1">#REF!</definedName>
    <definedName name="TBe0d70cfd_681e_4f2f_ad2e_c648c58a5ed1" hidden="1">#REF!</definedName>
    <definedName name="TBe153aa93_3f78_4f7d_a767_0117cfe12f3f" hidden="1">#REF!</definedName>
    <definedName name="TBe17c3844_dcac_4547_a108_0e344059c802" hidden="1">#REF!</definedName>
    <definedName name="TBe18d816b_e03b_48cb_b4de_39214b4efdc3" hidden="1">#REF!</definedName>
    <definedName name="TBe19aec81_2187_406b_af15_c9e1d51e9ff6" hidden="1">#REF!</definedName>
    <definedName name="TBe1e60850_5100_4626_9c53_942a815823a7" hidden="1">#REF!</definedName>
    <definedName name="TBe1f1200c_5f0a_4dfc_851f_bb5631a41fb0" hidden="1">#REF!</definedName>
    <definedName name="TBe21107fc_abb1_41e8_9f9d_0ab755398f25" hidden="1">#REF!</definedName>
    <definedName name="TBe2196d49_0d2f_4d55_8a2e_d088db2eae37" hidden="1">#REF!</definedName>
    <definedName name="TBe21c467b_8180_4c85_80bb_fdc0acba784c" hidden="1">#REF!</definedName>
    <definedName name="TBe25e5118_651a_47d9_8fa7_f5e5860c8408" hidden="1">#REF!</definedName>
    <definedName name="TBe29a839c_ab9c_49c2_b94a_d994561762d2" hidden="1">#REF!</definedName>
    <definedName name="TBe320c7b8_efb3_46d2_bd2a_2a1f5fbcf75a" hidden="1">#REF!</definedName>
    <definedName name="TBe3280a4a_2a12_4a9e_a655_c93bca8af94f" hidden="1">#REF!</definedName>
    <definedName name="TBe3aa2908_d4ae_4245_83b0_a3a548db742d" hidden="1">#REF!</definedName>
    <definedName name="TBe3b2a5d7_2d89_4e5e_be04_38f7225d3651" hidden="1">#REF!</definedName>
    <definedName name="TBe3c5337b_948a_406e_9e78_38e2a393c3c5" hidden="1">#REF!</definedName>
    <definedName name="TBe3e2b89c_2e5c_4b93_b7de_b78a97a85020" hidden="1">#REF!</definedName>
    <definedName name="TBe3fa3a6d_45a7_40b0_afcb_0baed69a6c87" hidden="1">#REF!</definedName>
    <definedName name="TBe4364aa0_9237_4291_997b_91b004d758cc" hidden="1">#REF!</definedName>
    <definedName name="TBe45bb468_c59c_4331_8b1b_47952b5b2666" hidden="1">#REF!</definedName>
    <definedName name="TBe464dcdd_8868_4ce6_b887_54bb56d32df6" hidden="1">#REF!</definedName>
    <definedName name="TBe488a715_2482_4acf_80b3_29b7e3c28ef5" hidden="1">#REF!</definedName>
    <definedName name="TBe4f0aaa3_1451_4b2f_9ef5_01226d63829e" hidden="1">#REF!</definedName>
    <definedName name="TBe4f939b9_7d32_4a04_b21e_c8efa0c14326" hidden="1">#REF!</definedName>
    <definedName name="TBe52578b8_ea61_4ec3_80b9_e9b6bfe6f4e5" hidden="1">#REF!</definedName>
    <definedName name="TBe565c1d3_ab9d_4974_a833_43f84c4840fd" hidden="1">#REF!</definedName>
    <definedName name="TBe59160ec_0d7d_45e5_b495_94af8e0dd97e" hidden="1">#REF!</definedName>
    <definedName name="TBe5a7687e_74ca_4051_a943_647aad309cd5" hidden="1">#REF!</definedName>
    <definedName name="TBe5b169d8_4033_48b6_a1ed_1ed456a4f831" hidden="1">#REF!</definedName>
    <definedName name="TBe5bb629b_14e9_4b73_a7c9_3e30afb3a83a" hidden="1">#REF!</definedName>
    <definedName name="TBe5dc02b0_5632_455e_a238_4fc5fae2427c" hidden="1">#REF!</definedName>
    <definedName name="TBe5de776c_46d0_45b0_8e8b_45dbc7234125" hidden="1">#REF!</definedName>
    <definedName name="TBe62e3161_2237_413a_b912_8ae282844344" hidden="1">#REF!</definedName>
    <definedName name="TBe636b132_4993_41bb_8967_505c8df74d86" hidden="1">#REF!</definedName>
    <definedName name="TBe735005f_73fb_4a74_bad2_51dbfd859b5c" hidden="1">#REF!</definedName>
    <definedName name="TBe7976e13_6663_481b_bdb5_39f298695a79" hidden="1">#REF!</definedName>
    <definedName name="TBe79c66b2_a584_4f29_b91d_531a3ea668b4" hidden="1">#REF!</definedName>
    <definedName name="TBe79dc6d9_78d8_429b_a7e6_6380f1efae97" hidden="1">#REF!</definedName>
    <definedName name="TBe7c76ab8_41fe_42ab_b6c9_9646045c0b0e" hidden="1">#REF!</definedName>
    <definedName name="TBe7fe5f11_c99a_4ff9_9014_93f14f530e85" hidden="1">#REF!</definedName>
    <definedName name="TBe82699bf_e27b_422c_8b2b_0f7043e9daa3" hidden="1">#REF!</definedName>
    <definedName name="TBe8295e7f_203d_4204_b2f0_91c63d93a125" hidden="1">#REF!</definedName>
    <definedName name="TBe8b4023f_7986_4508_8c94_ca6ecdacdfe8" hidden="1">#REF!</definedName>
    <definedName name="TBe8b71f0f_8c84_49a4_a0d0_da1f900932c7" hidden="1">#REF!</definedName>
    <definedName name="TBe913325b_b553_4c3b_b700_da7166d3600a" hidden="1">#REF!</definedName>
    <definedName name="TBeacdd6f2_1ff3_4bf0_9211_2ff8119b5e4f" hidden="1">#REF!</definedName>
    <definedName name="TBeadaf7a1_c20c_4e00_95ac_97304c5a4d80" hidden="1">#REF!</definedName>
    <definedName name="TBeb6535a8_4bfc_499b_b6ae_7a39acd73c28" hidden="1">#REF!</definedName>
    <definedName name="TBec0c72ee_d8f3_4da5_ad96_2dcee5fdc0bd" hidden="1">#REF!</definedName>
    <definedName name="TBec5a55c5_851b_425f_ad45_af770dbef14a" hidden="1">#REF!</definedName>
    <definedName name="TBed1c209c_1525_4a11_9dfb_7b6a2ae71e0f" hidden="1">#REF!</definedName>
    <definedName name="TBed21a346_db35_45de_a109_0fe8dc48e162" hidden="1">#REF!</definedName>
    <definedName name="TBed6d3f29_c3b9_4833_a5f4_fee11fa70ece" hidden="1">#REF!</definedName>
    <definedName name="TBeda72063_c68d_427d_a553_19f86e1780f1" hidden="1">#REF!</definedName>
    <definedName name="TBee926a4a_b8b4_4771_8d6c_d0a098ce96d6" hidden="1">#REF!</definedName>
    <definedName name="TBef3be543_a7b1_472c_a9df_fd1904632cf9" hidden="1">#REF!</definedName>
    <definedName name="TBefc26d22_16a7_4161_9503_dc802ee41a7e" hidden="1">#REF!</definedName>
    <definedName name="TBefc35ac2_fc40_4152_a7c9_961a02a7368d" hidden="1">#REF!</definedName>
    <definedName name="TBf07bc206_a67a_46a0_9c6a_9f2facf38040" hidden="1">#REF!</definedName>
    <definedName name="TBf08209a6_1722_4490_a9d4_a08dca74e7d0" hidden="1">#REF!</definedName>
    <definedName name="TBf0c37f4c_267e_4fa8_b8f1_ac655892be04" hidden="1">#REF!</definedName>
    <definedName name="TBf14bc789_cbc7_448d_843e_0bf88bb7354e" hidden="1">#REF!</definedName>
    <definedName name="TBf212db65_4b8a_4592_b8e6_bfb104edbc91" hidden="1">#REF!</definedName>
    <definedName name="TBf276e245_0d7d_440e_a999_09de69ebfc00" hidden="1">#REF!</definedName>
    <definedName name="TBf2a0309b_2dc5_461d_986e_642eb61b627a" hidden="1">#REF!</definedName>
    <definedName name="TBf2a0969b_aa23_4e78_b2e7_e28f9dee0da1" hidden="1">#REF!</definedName>
    <definedName name="TBf2d5ae53_bfd7_46a4_9d58_1302cf5e5030" hidden="1">#REF!</definedName>
    <definedName name="TBf2fc311f_a527_433d_ab4f_ab4c3502dc75" hidden="1">#REF!</definedName>
    <definedName name="TBf3015607_bacc_4ac3_98d4_bae8bdceade8" hidden="1">#REF!</definedName>
    <definedName name="TBf37dda89_d8ed_419f_9e00_7c0ccddb3056" hidden="1">#REF!</definedName>
    <definedName name="TBf37f8a1f_d651_45fb_9352_c19dc069ac80" hidden="1">#REF!</definedName>
    <definedName name="TBf38e6aec_77f4_4739_a0f8_1a138b975a40" hidden="1">#REF!</definedName>
    <definedName name="TBf41a7f83_42ee_424b_9820_300aa9648532" hidden="1">#REF!</definedName>
    <definedName name="TBf41b2cb2_6bc1_4625_a2b2_c4761890c235" hidden="1">#REF!</definedName>
    <definedName name="TBf43b6f81_d47d_4324_81ad_7f3bc30724ed" hidden="1">#REF!</definedName>
    <definedName name="TBf441e457_a672_4aff_b93d_eeab9a83c87a" hidden="1">#REF!</definedName>
    <definedName name="TBf4800d6f_daba_4291_b066_580cafe710e4" hidden="1">#REF!</definedName>
    <definedName name="TBf5314852_f283_4164_9193_7ed0223659ed" hidden="1">#REF!</definedName>
    <definedName name="TBf540de4d_1e26_4a02_aa47_b2017634e564" hidden="1">#REF!</definedName>
    <definedName name="TBf54b3a1e_2706_4e40_b674_144512927061" hidden="1">#REF!</definedName>
    <definedName name="TBf5be32c7_aa15_40bc_aa1b_4a3433b17f87" hidden="1">#REF!</definedName>
    <definedName name="TBf5f356fc_8bfe_4bdd_8cad_57b5651cbd81" hidden="1">#REF!</definedName>
    <definedName name="TBf635bcda_6959_4d46_b8f9_87f22c4392df" hidden="1">#REF!</definedName>
    <definedName name="TBf694db27_06ec_4f80_af3c_535fcb91c813" hidden="1">#REF!</definedName>
    <definedName name="TBf732a589_0dca_4ee2_9519_fd9e937289d6" hidden="1">#REF!</definedName>
    <definedName name="TBf77c0da9_db3b_47b3_9e82_31b6aaf287f2" hidden="1">#REF!</definedName>
    <definedName name="TBf7dc78fd_4671_4fe7_bee0_65a9893224e8" hidden="1">#REF!</definedName>
    <definedName name="TBf8210019_024f_41e4_9cdb_010a096b74ce" hidden="1">#REF!</definedName>
    <definedName name="TBf897f853_10af_4f63_ae5b_4398527b7794" hidden="1">#REF!</definedName>
    <definedName name="TBf9011c0d_1728_42a2_8200_754949046b61" hidden="1">#REF!</definedName>
    <definedName name="TBf90a8f7f_0b3f_4afd_ac43_db72a7cda768" hidden="1">#REF!</definedName>
    <definedName name="TBfa1fb188_9a91_412c_89df_d0c9ab6df2d4" hidden="1">#REF!</definedName>
    <definedName name="TBfad65c52_25a9_43bf_bdec_f2dafd8d4a95" hidden="1">#REF!</definedName>
    <definedName name="TBfae48b7a_5d90_41cd_b7a6_23e09888b991" hidden="1">#REF!</definedName>
    <definedName name="TBfaf1344c_85e5_4993_86d4_ccd2c10a6ae1" hidden="1">#REF!</definedName>
    <definedName name="TBfc17babc_f237_4d88_bbc1_9fa75c7f6c45" hidden="1">#REF!</definedName>
    <definedName name="TBfc9be0e4_34e6_4aa9_a3c1_e60630f61354" hidden="1">#REF!</definedName>
    <definedName name="TBfc9c3cfd_c64c_458c_ae14_4eed3be577bc" hidden="1">#REF!</definedName>
    <definedName name="TBfd5c5695_59c5_47ee_9cc6_4be46fe5a599" hidden="1">#REF!</definedName>
    <definedName name="TBfde0abe4_feef_4c4e_a47b_9405561fffa2" hidden="1">#REF!</definedName>
    <definedName name="TBfe3e5e11_0264_43e7_8ab4_a216071df4d3" hidden="1">#REF!</definedName>
    <definedName name="TBfe7d7fc6_6e46_4fb1_a769_4a58bd94710b" hidden="1">#REF!</definedName>
    <definedName name="TBfe8a0a06_7f8e_42da_89b4_25390099569a" hidden="1">#REF!</definedName>
    <definedName name="TBff60f20d_8033_4ce4_9bf1_91b8d9bfde89" hidden="1">#REF!</definedName>
    <definedName name="TBff9b4595_4411_4a74_af1e_678b48f10455" hidden="1">#REF!</definedName>
    <definedName name="TBffe50691_968a_499d_ab04_64024b9bd78b" hidden="1">#REF!</definedName>
    <definedName name="wrn.Aging._.and._.Trend._.Analysis." localSheetId="0"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hidden="1">{#N/A,#N/A,FALSE,"Aging Summary";#N/A,#N/A,FALSE,"Ratio Analysis";#N/A,#N/A,FALSE,"Test 120 Day Accts";#N/A,#N/A,FALSE,"Tickmarks"}</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61" i="148" l="1"/>
  <c r="D61" i="148"/>
  <c r="D76" i="148" l="1"/>
  <c r="E23" i="148"/>
  <c r="D23" i="148"/>
  <c r="D77" i="148"/>
  <c r="E71" i="148" l="1"/>
  <c r="E88" i="148" s="1"/>
  <c r="E58" i="148"/>
  <c r="E10" i="148"/>
  <c r="E28" i="148" s="1"/>
  <c r="E36" i="148" s="1"/>
  <c r="D71" i="148"/>
  <c r="D88" i="148" s="1"/>
  <c r="D10" i="148"/>
  <c r="D58" i="148"/>
  <c r="BB120" i="142"/>
  <c r="BB116" i="142"/>
  <c r="BB112" i="142"/>
  <c r="BB108" i="142"/>
  <c r="BB104" i="142"/>
  <c r="BB100" i="142"/>
  <c r="BB96" i="142"/>
  <c r="BB92" i="142"/>
  <c r="BB88" i="142"/>
  <c r="BB84" i="142"/>
  <c r="BB80" i="142"/>
  <c r="BB76" i="142"/>
  <c r="BB72" i="142"/>
  <c r="BB68" i="142"/>
  <c r="BB64" i="142"/>
  <c r="BB60" i="142"/>
  <c r="BB56" i="142"/>
  <c r="BB52" i="142"/>
  <c r="BB48" i="142"/>
  <c r="BB44" i="142"/>
  <c r="BB40" i="142"/>
  <c r="BB36" i="142"/>
  <c r="BB32" i="142"/>
  <c r="BB28" i="142"/>
  <c r="BB24" i="142"/>
  <c r="BB20" i="142"/>
  <c r="BB16" i="142"/>
  <c r="BB12" i="142"/>
  <c r="BB120" i="141"/>
  <c r="BB116" i="141"/>
  <c r="BB112" i="141"/>
  <c r="BB108" i="141"/>
  <c r="BB104" i="141"/>
  <c r="BB100" i="141"/>
  <c r="BB96" i="141"/>
  <c r="BB92" i="141"/>
  <c r="BB88" i="141"/>
  <c r="BB84" i="141"/>
  <c r="BB80" i="141"/>
  <c r="BB76" i="141"/>
  <c r="BB72" i="141"/>
  <c r="BB68" i="141"/>
  <c r="BB64" i="141"/>
  <c r="BB60" i="141"/>
  <c r="BB56" i="141"/>
  <c r="BB52" i="141"/>
  <c r="BB48" i="141"/>
  <c r="BB44" i="141"/>
  <c r="BB40" i="141"/>
  <c r="BB36" i="141"/>
  <c r="BB32" i="141"/>
  <c r="BB28" i="141"/>
  <c r="BB24" i="141"/>
  <c r="BB20" i="141"/>
  <c r="BB16" i="141"/>
  <c r="BB12" i="141"/>
  <c r="BB122" i="140"/>
  <c r="BB118" i="140"/>
  <c r="BB114" i="140"/>
  <c r="BB110" i="140"/>
  <c r="BB106" i="140"/>
  <c r="BB102" i="140"/>
  <c r="BB98" i="140"/>
  <c r="BB94" i="140"/>
  <c r="BB90" i="140"/>
  <c r="BB86" i="140"/>
  <c r="BB82" i="140"/>
  <c r="AQ72" i="134"/>
  <c r="AO72" i="134"/>
  <c r="AG72" i="134"/>
  <c r="AE72" i="134"/>
  <c r="AA72" i="134"/>
  <c r="Y72" i="134"/>
  <c r="U72" i="134"/>
  <c r="S72" i="134"/>
  <c r="K72" i="134"/>
  <c r="I72" i="134"/>
  <c r="E72" i="134"/>
  <c r="C72" i="134"/>
  <c r="BW66" i="134"/>
  <c r="BU66" i="134"/>
  <c r="BS66" i="134"/>
  <c r="BQ66" i="134"/>
  <c r="BO66" i="134"/>
  <c r="BM66" i="134"/>
  <c r="BK66" i="134"/>
  <c r="BI66" i="134"/>
  <c r="BG66" i="134"/>
  <c r="BE66" i="134"/>
  <c r="BC66" i="134"/>
  <c r="BA66" i="134"/>
  <c r="AY66" i="134"/>
  <c r="AW66" i="134"/>
  <c r="AU66" i="134"/>
  <c r="AS66" i="134"/>
  <c r="AQ66" i="134"/>
  <c r="AO66" i="134"/>
  <c r="AM66" i="134"/>
  <c r="AK66" i="134"/>
  <c r="AI66" i="134"/>
  <c r="AG66" i="134"/>
  <c r="AE66" i="134"/>
  <c r="AC66" i="134"/>
  <c r="AA66" i="134"/>
  <c r="Y66" i="134"/>
  <c r="W66" i="134"/>
  <c r="U66" i="134"/>
  <c r="S66" i="134"/>
  <c r="Q66" i="134"/>
  <c r="O66" i="134"/>
  <c r="M66" i="134"/>
  <c r="K66" i="134"/>
  <c r="I66" i="134"/>
  <c r="G66" i="134"/>
  <c r="E66" i="134"/>
  <c r="C66" i="134"/>
  <c r="BW63" i="134"/>
  <c r="BU63" i="134"/>
  <c r="BS63" i="134"/>
  <c r="BQ63" i="134"/>
  <c r="BO63" i="134"/>
  <c r="BM63" i="134"/>
  <c r="BK63" i="134"/>
  <c r="BI63" i="134"/>
  <c r="BG63" i="134"/>
  <c r="BE63" i="134"/>
  <c r="BC63" i="134"/>
  <c r="BA63" i="134"/>
  <c r="AY63" i="134"/>
  <c r="AW63" i="134"/>
  <c r="AU63" i="134"/>
  <c r="AS63" i="134"/>
  <c r="AQ63" i="134"/>
  <c r="AO63" i="134"/>
  <c r="AK63" i="134"/>
  <c r="AI63" i="134"/>
  <c r="AG63" i="134"/>
  <c r="AE63" i="134"/>
  <c r="AA63" i="134"/>
  <c r="Y63" i="134"/>
  <c r="W63" i="134"/>
  <c r="U63" i="134"/>
  <c r="S63" i="134"/>
  <c r="Q63" i="134"/>
  <c r="O63" i="134"/>
  <c r="M63" i="134"/>
  <c r="I63" i="134"/>
  <c r="G63" i="134"/>
  <c r="E63" i="134"/>
  <c r="C63" i="134"/>
  <c r="BW60" i="134"/>
  <c r="BU60" i="134"/>
  <c r="BS60" i="134"/>
  <c r="BQ60" i="134"/>
  <c r="BO60" i="134"/>
  <c r="BM60" i="134"/>
  <c r="BK60" i="134"/>
  <c r="BI60" i="134"/>
  <c r="BG60" i="134"/>
  <c r="BE60" i="134"/>
  <c r="BC60" i="134"/>
  <c r="BA60" i="134"/>
  <c r="AY60" i="134"/>
  <c r="AW60" i="134"/>
  <c r="AU60" i="134"/>
  <c r="AS60" i="134"/>
  <c r="AQ60" i="134"/>
  <c r="AO60" i="134"/>
  <c r="AM60" i="134"/>
  <c r="AK60" i="134"/>
  <c r="AI60" i="134"/>
  <c r="AG60" i="134"/>
  <c r="AE60" i="134"/>
  <c r="AC60" i="134"/>
  <c r="AA60" i="134"/>
  <c r="Y60" i="134"/>
  <c r="W60" i="134"/>
  <c r="U60" i="134"/>
  <c r="S60" i="134"/>
  <c r="Q60" i="134"/>
  <c r="O60" i="134"/>
  <c r="M60" i="134"/>
  <c r="K60" i="134"/>
  <c r="I60" i="134"/>
  <c r="G60" i="134"/>
  <c r="E60" i="134"/>
  <c r="C60" i="134"/>
  <c r="BW57" i="134"/>
  <c r="BU57" i="134"/>
  <c r="BS57" i="134"/>
  <c r="BQ57" i="134"/>
  <c r="BO57" i="134"/>
  <c r="BM57" i="134"/>
  <c r="BK57" i="134"/>
  <c r="BI57" i="134"/>
  <c r="BG57" i="134"/>
  <c r="BE57" i="134"/>
  <c r="BC57" i="134"/>
  <c r="BA57" i="134"/>
  <c r="AY57" i="134"/>
  <c r="AW57" i="134"/>
  <c r="AU57" i="134"/>
  <c r="AS57" i="134"/>
  <c r="AQ57" i="134"/>
  <c r="AO57" i="134"/>
  <c r="AM57" i="134"/>
  <c r="AK57" i="134"/>
  <c r="AI57" i="134"/>
  <c r="AG57" i="134"/>
  <c r="AE57" i="134"/>
  <c r="AC57" i="134"/>
  <c r="AA57" i="134"/>
  <c r="Y57" i="134"/>
  <c r="W57" i="134"/>
  <c r="U57" i="134"/>
  <c r="S57" i="134"/>
  <c r="Q57" i="134"/>
  <c r="O57" i="134"/>
  <c r="M57" i="134"/>
  <c r="K57" i="134"/>
  <c r="I57" i="134"/>
  <c r="G57" i="134"/>
  <c r="E57" i="134"/>
  <c r="C57" i="134"/>
  <c r="BW54" i="134"/>
  <c r="BU54" i="134"/>
  <c r="BS54" i="134"/>
  <c r="BQ54" i="134"/>
  <c r="BO54" i="134"/>
  <c r="BM54" i="134"/>
  <c r="BK54" i="134"/>
  <c r="BI54" i="134"/>
  <c r="BG54" i="134"/>
  <c r="BE54" i="134"/>
  <c r="BC54" i="134"/>
  <c r="BA54" i="134"/>
  <c r="AY54" i="134"/>
  <c r="AW54" i="134"/>
  <c r="AU54" i="134"/>
  <c r="AS54" i="134"/>
  <c r="AQ54" i="134"/>
  <c r="AO54" i="134"/>
  <c r="AM54" i="134"/>
  <c r="AK54" i="134"/>
  <c r="AI54" i="134"/>
  <c r="AG54" i="134"/>
  <c r="AE54" i="134"/>
  <c r="AC54" i="134"/>
  <c r="AA54" i="134"/>
  <c r="Y54" i="134"/>
  <c r="W54" i="134"/>
  <c r="U54" i="134"/>
  <c r="S54" i="134"/>
  <c r="Q54" i="134"/>
  <c r="O54" i="134"/>
  <c r="K54" i="134"/>
  <c r="I54" i="134"/>
  <c r="G54" i="134"/>
  <c r="E54" i="134"/>
  <c r="C54" i="134"/>
  <c r="BW51" i="134"/>
  <c r="BU51" i="134"/>
  <c r="BS51" i="134"/>
  <c r="BQ51" i="134"/>
  <c r="BO51" i="134"/>
  <c r="BM51" i="134"/>
  <c r="BK51" i="134"/>
  <c r="BI51" i="134"/>
  <c r="BE51" i="134"/>
  <c r="BC51" i="134"/>
  <c r="BA51" i="134"/>
  <c r="AY51" i="134"/>
  <c r="AW51" i="134"/>
  <c r="AU51" i="134"/>
  <c r="AS51" i="134"/>
  <c r="AQ51" i="134"/>
  <c r="AO51" i="134"/>
  <c r="AM51" i="134"/>
  <c r="AK51" i="134"/>
  <c r="AI51" i="134"/>
  <c r="AG51" i="134"/>
  <c r="AE51" i="134"/>
  <c r="AC51" i="134"/>
  <c r="AA51" i="134"/>
  <c r="Y51" i="134"/>
  <c r="W51" i="134"/>
  <c r="U51" i="134"/>
  <c r="S51" i="134"/>
  <c r="Q51" i="134"/>
  <c r="O51" i="134"/>
  <c r="M51" i="134"/>
  <c r="K51" i="134"/>
  <c r="I51" i="134"/>
  <c r="G51" i="134"/>
  <c r="E51" i="134"/>
  <c r="C51" i="134"/>
  <c r="BW46" i="134"/>
  <c r="BU46" i="134"/>
  <c r="BS46" i="134"/>
  <c r="BQ46" i="134"/>
  <c r="BO46" i="134"/>
  <c r="BM46" i="134"/>
  <c r="BK46" i="134"/>
  <c r="BI46" i="134"/>
  <c r="BG46" i="134"/>
  <c r="BE46" i="134"/>
  <c r="BC46" i="134"/>
  <c r="BA46" i="134"/>
  <c r="AY46" i="134"/>
  <c r="AW46" i="134"/>
  <c r="AU46" i="134"/>
  <c r="AS46" i="134"/>
  <c r="AQ46" i="134"/>
  <c r="AO46" i="134"/>
  <c r="AM46" i="134"/>
  <c r="AK46" i="134"/>
  <c r="AI46" i="134"/>
  <c r="AG46" i="134"/>
  <c r="AE46" i="134"/>
  <c r="AC46" i="134"/>
  <c r="AA46" i="134"/>
  <c r="Y46" i="134"/>
  <c r="W46" i="134"/>
  <c r="U46" i="134"/>
  <c r="S46" i="134"/>
  <c r="Q46" i="134"/>
  <c r="O46" i="134"/>
  <c r="M46" i="134"/>
  <c r="K46" i="134"/>
  <c r="I46" i="134"/>
  <c r="G46" i="134"/>
  <c r="E46" i="134"/>
  <c r="C46" i="134"/>
  <c r="BW43" i="134"/>
  <c r="BU43" i="134"/>
  <c r="BS43" i="134"/>
  <c r="BQ43" i="134"/>
  <c r="BO43" i="134"/>
  <c r="BM43" i="134"/>
  <c r="BK43" i="134"/>
  <c r="BI43" i="134"/>
  <c r="BG43" i="134"/>
  <c r="BE43" i="134"/>
  <c r="BC43" i="134"/>
  <c r="BA43" i="134"/>
  <c r="AY43" i="134"/>
  <c r="AW43" i="134"/>
  <c r="AU43" i="134"/>
  <c r="AS43" i="134"/>
  <c r="AQ43" i="134"/>
  <c r="AO43" i="134"/>
  <c r="AM43" i="134"/>
  <c r="AK43" i="134"/>
  <c r="AI43" i="134"/>
  <c r="AG43" i="134"/>
  <c r="AE43" i="134"/>
  <c r="AC43" i="134"/>
  <c r="AA43" i="134"/>
  <c r="Y43" i="134"/>
  <c r="W43" i="134"/>
  <c r="U43" i="134"/>
  <c r="S43" i="134"/>
  <c r="Q43" i="134"/>
  <c r="O43" i="134"/>
  <c r="M43" i="134"/>
  <c r="K43" i="134"/>
  <c r="I43" i="134"/>
  <c r="G43" i="134"/>
  <c r="E43" i="134"/>
  <c r="C43" i="134"/>
  <c r="BW33" i="134"/>
  <c r="BU33" i="134"/>
  <c r="BM33" i="134"/>
  <c r="BK33" i="134"/>
  <c r="AA33" i="134"/>
  <c r="O33" i="134"/>
  <c r="K33" i="134"/>
  <c r="I33" i="134"/>
  <c r="E33" i="134"/>
  <c r="C33" i="134"/>
  <c r="AA32" i="134"/>
  <c r="BW29" i="134"/>
  <c r="BU29" i="134"/>
  <c r="BM29" i="134"/>
  <c r="BK29" i="134"/>
  <c r="AM27" i="134"/>
  <c r="AA27" i="134"/>
  <c r="Q27" i="134"/>
  <c r="BR4" i="135" s="1"/>
  <c r="O27" i="134"/>
  <c r="M27" i="134"/>
  <c r="BN4" i="137" s="1"/>
  <c r="K27" i="134"/>
  <c r="BL4" i="139" s="1"/>
  <c r="I27" i="134"/>
  <c r="BJ4" i="136" s="1"/>
  <c r="G27" i="134"/>
  <c r="E27" i="134"/>
  <c r="BF4" i="143" s="1"/>
  <c r="C27" i="134"/>
  <c r="BD4" i="140" s="1"/>
  <c r="AM26" i="134"/>
  <c r="AA26" i="134"/>
  <c r="BW24" i="134"/>
  <c r="AS8" i="134" s="1"/>
  <c r="BU24" i="134"/>
  <c r="AQ8" i="134" s="1"/>
  <c r="BM24" i="134"/>
  <c r="AI8" i="134" s="1"/>
  <c r="BK24" i="134"/>
  <c r="AG8" i="134" s="1"/>
  <c r="AM21" i="134"/>
  <c r="AA21" i="134"/>
  <c r="BW20" i="134"/>
  <c r="BU20" i="134"/>
  <c r="BM20" i="134"/>
  <c r="BK20" i="134"/>
  <c r="U20" i="134"/>
  <c r="AW4" i="138" s="1"/>
  <c r="S20" i="134"/>
  <c r="AU4" i="138" s="1"/>
  <c r="Q20" i="134"/>
  <c r="AS4" i="138" s="1"/>
  <c r="O20" i="134"/>
  <c r="M20" i="134"/>
  <c r="AO4" i="141" s="1"/>
  <c r="K20" i="134"/>
  <c r="AM4" i="138" s="1"/>
  <c r="I20" i="134"/>
  <c r="AK4" i="138" s="1"/>
  <c r="G20" i="134"/>
  <c r="E20" i="134"/>
  <c r="AG4" i="138" s="1"/>
  <c r="C20" i="134"/>
  <c r="AE4" i="142" s="1"/>
  <c r="AC8" i="134"/>
  <c r="AA8" i="134"/>
  <c r="D75" i="132"/>
  <c r="C75" i="132"/>
  <c r="D74" i="132"/>
  <c r="C74" i="132"/>
  <c r="D73" i="132"/>
  <c r="C73" i="132"/>
  <c r="D72" i="132"/>
  <c r="C72" i="132"/>
  <c r="D71" i="132"/>
  <c r="C71" i="132"/>
  <c r="D70" i="132"/>
  <c r="C70" i="132"/>
  <c r="D69" i="132"/>
  <c r="C69" i="132"/>
  <c r="D68" i="132"/>
  <c r="C68" i="132"/>
  <c r="D67" i="132"/>
  <c r="C67" i="132"/>
  <c r="D66" i="132"/>
  <c r="C66" i="132"/>
  <c r="D65" i="132"/>
  <c r="C65" i="132"/>
  <c r="D64" i="132"/>
  <c r="C64" i="132"/>
  <c r="D63" i="132"/>
  <c r="C63" i="132"/>
  <c r="D62" i="132"/>
  <c r="C62" i="132"/>
  <c r="D61" i="132"/>
  <c r="C61" i="132"/>
  <c r="D60" i="132"/>
  <c r="C60" i="132"/>
  <c r="D59" i="132"/>
  <c r="C59" i="132"/>
  <c r="D58" i="132"/>
  <c r="C58" i="132"/>
  <c r="D57" i="132"/>
  <c r="C57" i="132"/>
  <c r="D56" i="132"/>
  <c r="C56" i="132"/>
  <c r="D55" i="132"/>
  <c r="C55" i="132"/>
  <c r="D54" i="132"/>
  <c r="C54" i="132"/>
  <c r="D53" i="132"/>
  <c r="C53" i="132"/>
  <c r="D52" i="132"/>
  <c r="C52" i="132"/>
  <c r="D51" i="132"/>
  <c r="C51" i="132"/>
  <c r="D50" i="132"/>
  <c r="C50" i="132"/>
  <c r="D49" i="132"/>
  <c r="C49" i="132"/>
  <c r="D48" i="132"/>
  <c r="C48" i="132"/>
  <c r="D47" i="132"/>
  <c r="C47" i="132"/>
  <c r="D46" i="132"/>
  <c r="C46" i="132"/>
  <c r="D45" i="132"/>
  <c r="C45" i="132"/>
  <c r="D44" i="132"/>
  <c r="C44" i="132"/>
  <c r="D43" i="132"/>
  <c r="C43" i="132"/>
  <c r="D42" i="132"/>
  <c r="C42" i="132"/>
  <c r="D41" i="132"/>
  <c r="C41" i="132"/>
  <c r="D40" i="132"/>
  <c r="C40" i="132"/>
  <c r="D39" i="132"/>
  <c r="C39" i="132"/>
  <c r="D38" i="132"/>
  <c r="C38" i="132"/>
  <c r="D37" i="132"/>
  <c r="C37" i="132"/>
  <c r="D36" i="132"/>
  <c r="C36" i="132"/>
  <c r="D35" i="132"/>
  <c r="C35" i="132"/>
  <c r="D34" i="132"/>
  <c r="C34" i="132"/>
  <c r="D33" i="132"/>
  <c r="C33" i="132"/>
  <c r="D32" i="132"/>
  <c r="C32" i="132"/>
  <c r="D31" i="132"/>
  <c r="C31" i="132"/>
  <c r="D30" i="132"/>
  <c r="C30" i="132"/>
  <c r="D29" i="132"/>
  <c r="C29" i="132"/>
  <c r="D28" i="132"/>
  <c r="C28" i="132"/>
  <c r="D27" i="132"/>
  <c r="C27" i="132"/>
  <c r="D26" i="132"/>
  <c r="C26" i="132"/>
  <c r="D25" i="132"/>
  <c r="C25" i="132"/>
  <c r="D24" i="132"/>
  <c r="C24" i="132"/>
  <c r="D23" i="132"/>
  <c r="C23" i="132"/>
  <c r="D22" i="132"/>
  <c r="C22" i="132"/>
  <c r="D21" i="132"/>
  <c r="C21" i="132"/>
  <c r="D20" i="132"/>
  <c r="C20" i="132"/>
  <c r="D19" i="132"/>
  <c r="C19" i="132"/>
  <c r="D18" i="132"/>
  <c r="C18" i="132"/>
  <c r="D17" i="132"/>
  <c r="C17" i="132"/>
  <c r="D16" i="132"/>
  <c r="C16" i="132"/>
  <c r="D15" i="132"/>
  <c r="C15" i="132"/>
  <c r="D14" i="132"/>
  <c r="C14" i="132"/>
  <c r="D13" i="132"/>
  <c r="C13" i="132"/>
  <c r="D12" i="132"/>
  <c r="C12" i="132"/>
  <c r="D11" i="132"/>
  <c r="C11" i="132"/>
  <c r="D10" i="132"/>
  <c r="C10" i="132"/>
  <c r="D9" i="132"/>
  <c r="C9" i="132"/>
  <c r="D8" i="132"/>
  <c r="C8" i="132"/>
  <c r="D7" i="132"/>
  <c r="C7" i="132"/>
  <c r="D6" i="132"/>
  <c r="C6" i="132"/>
  <c r="D5" i="132"/>
  <c r="C5" i="132"/>
  <c r="D4" i="132"/>
  <c r="C4" i="132"/>
  <c r="D3" i="132"/>
  <c r="C3" i="132"/>
  <c r="D2" i="132"/>
  <c r="C2" i="132"/>
  <c r="E89" i="148" l="1"/>
  <c r="E91" i="148" s="1"/>
  <c r="E93" i="148" s="1"/>
  <c r="D28" i="148"/>
  <c r="D36" i="148" s="1"/>
  <c r="D89" i="148" s="1"/>
  <c r="AI4" i="145"/>
  <c r="AI4" i="143"/>
  <c r="AI4" i="144"/>
  <c r="AI4" i="142"/>
  <c r="AI4" i="141"/>
  <c r="AI4" i="138"/>
  <c r="AI4" i="139"/>
  <c r="AI4" i="140"/>
  <c r="AI4" i="137"/>
  <c r="AI4" i="136"/>
  <c r="AI4" i="135"/>
  <c r="AQ4" i="145"/>
  <c r="AQ4" i="143"/>
  <c r="AQ4" i="144"/>
  <c r="AQ4" i="142"/>
  <c r="AQ4" i="141"/>
  <c r="AQ4" i="140"/>
  <c r="AQ4" i="138"/>
  <c r="AQ4" i="139"/>
  <c r="AQ4" i="137"/>
  <c r="AQ4" i="136"/>
  <c r="AQ4" i="135"/>
  <c r="BH4" i="141"/>
  <c r="BH4" i="140"/>
  <c r="BH4" i="139"/>
  <c r="BH4" i="145"/>
  <c r="BH4" i="143"/>
  <c r="BH4" i="144"/>
  <c r="BH4" i="137"/>
  <c r="BH4" i="136"/>
  <c r="BH4" i="135"/>
  <c r="BH4" i="138"/>
  <c r="BQ4" i="141"/>
  <c r="BQ4" i="140"/>
  <c r="BP4" i="139"/>
  <c r="BQ4" i="145"/>
  <c r="BQ4" i="143"/>
  <c r="BQ4" i="144"/>
  <c r="BP4" i="137"/>
  <c r="BP4" i="136"/>
  <c r="BP4" i="135"/>
  <c r="BQ4" i="142"/>
  <c r="BP4" i="138"/>
  <c r="BH4" i="142"/>
  <c r="AK4" i="144"/>
  <c r="AK4" i="142"/>
  <c r="AK4" i="141"/>
  <c r="AK4" i="140"/>
  <c r="AK4" i="145"/>
  <c r="AS4" i="144"/>
  <c r="AS4" i="142"/>
  <c r="AS4" i="141"/>
  <c r="AS4" i="140"/>
  <c r="AS4" i="145"/>
  <c r="BJ4" i="145"/>
  <c r="BJ4" i="143"/>
  <c r="BJ4" i="144"/>
  <c r="BJ4" i="142"/>
  <c r="BS4" i="145"/>
  <c r="BS4" i="143"/>
  <c r="BS4" i="144"/>
  <c r="BS4" i="142"/>
  <c r="BD4" i="135"/>
  <c r="BL4" i="135"/>
  <c r="BD4" i="136"/>
  <c r="BL4" i="136"/>
  <c r="BD4" i="137"/>
  <c r="BL4" i="137"/>
  <c r="AE4" i="138"/>
  <c r="AG4" i="139"/>
  <c r="AO4" i="139"/>
  <c r="AW4" i="139"/>
  <c r="AG4" i="141"/>
  <c r="BS4" i="141"/>
  <c r="AS4" i="143"/>
  <c r="AE4" i="141"/>
  <c r="AE4" i="140"/>
  <c r="AE4" i="145"/>
  <c r="AE4" i="143"/>
  <c r="AE4" i="144"/>
  <c r="AM4" i="141"/>
  <c r="AM4" i="140"/>
  <c r="AM4" i="145"/>
  <c r="AM4" i="143"/>
  <c r="AM4" i="144"/>
  <c r="AU4" i="141"/>
  <c r="AU4" i="140"/>
  <c r="AU4" i="145"/>
  <c r="AU4" i="143"/>
  <c r="AU4" i="144"/>
  <c r="BD4" i="145"/>
  <c r="BD4" i="143"/>
  <c r="BD4" i="144"/>
  <c r="BD4" i="142"/>
  <c r="BD4" i="141"/>
  <c r="BM4" i="145"/>
  <c r="BM4" i="143"/>
  <c r="BM4" i="144"/>
  <c r="BM4" i="142"/>
  <c r="BM4" i="141"/>
  <c r="AK4" i="135"/>
  <c r="AS4" i="135"/>
  <c r="BF4" i="135"/>
  <c r="BN4" i="135"/>
  <c r="AK4" i="136"/>
  <c r="AS4" i="136"/>
  <c r="BF4" i="136"/>
  <c r="BN4" i="136"/>
  <c r="AK4" i="137"/>
  <c r="AS4" i="137"/>
  <c r="BF4" i="137"/>
  <c r="AO4" i="138"/>
  <c r="BJ4" i="138"/>
  <c r="BR4" i="138"/>
  <c r="BD4" i="139"/>
  <c r="BR4" i="139"/>
  <c r="AO4" i="140"/>
  <c r="BJ4" i="140"/>
  <c r="AM4" i="142"/>
  <c r="AG4" i="145"/>
  <c r="AG4" i="143"/>
  <c r="AG4" i="144"/>
  <c r="AG4" i="142"/>
  <c r="AO4" i="145"/>
  <c r="AO4" i="143"/>
  <c r="AO4" i="144"/>
  <c r="AO4" i="142"/>
  <c r="AW4" i="145"/>
  <c r="AW4" i="143"/>
  <c r="AW4" i="144"/>
  <c r="AW4" i="142"/>
  <c r="BF4" i="144"/>
  <c r="BF4" i="142"/>
  <c r="BF4" i="141"/>
  <c r="BF4" i="140"/>
  <c r="BF4" i="145"/>
  <c r="BO4" i="144"/>
  <c r="BO4" i="142"/>
  <c r="BO4" i="141"/>
  <c r="BO4" i="140"/>
  <c r="BN4" i="139"/>
  <c r="BO4" i="145"/>
  <c r="AE4" i="135"/>
  <c r="AM4" i="135"/>
  <c r="AU4" i="135"/>
  <c r="AE4" i="136"/>
  <c r="AM4" i="136"/>
  <c r="AU4" i="136"/>
  <c r="AE4" i="137"/>
  <c r="AM4" i="137"/>
  <c r="AU4" i="137"/>
  <c r="BD4" i="138"/>
  <c r="BL4" i="138"/>
  <c r="AK4" i="139"/>
  <c r="AS4" i="139"/>
  <c r="BF4" i="139"/>
  <c r="BM4" i="140"/>
  <c r="AW4" i="141"/>
  <c r="AU4" i="142"/>
  <c r="BO4" i="143"/>
  <c r="AS42" i="138"/>
  <c r="AK42" i="138"/>
  <c r="AY42" i="138"/>
  <c r="AQ42" i="138"/>
  <c r="AI42" i="138"/>
  <c r="AW42" i="138"/>
  <c r="AO42" i="138"/>
  <c r="AU42" i="138"/>
  <c r="AM42" i="138"/>
  <c r="AG42" i="138"/>
  <c r="AE42" i="138"/>
  <c r="AS74" i="138"/>
  <c r="AK74" i="138"/>
  <c r="AY74" i="138"/>
  <c r="AQ74" i="138"/>
  <c r="AI74" i="138"/>
  <c r="AW74" i="138"/>
  <c r="AO74" i="138"/>
  <c r="AG74" i="138"/>
  <c r="AU74" i="138"/>
  <c r="AM74" i="138"/>
  <c r="AE74" i="138"/>
  <c r="AS34" i="140"/>
  <c r="AK34" i="140"/>
  <c r="AY34" i="140"/>
  <c r="AQ34" i="140"/>
  <c r="AI34" i="140"/>
  <c r="AW34" i="140"/>
  <c r="AO34" i="140"/>
  <c r="AG34" i="140"/>
  <c r="AU34" i="140"/>
  <c r="AM34" i="140"/>
  <c r="AE34" i="140"/>
  <c r="AW90" i="138"/>
  <c r="AO90" i="138"/>
  <c r="AG90" i="138"/>
  <c r="AU90" i="138"/>
  <c r="AM90" i="138"/>
  <c r="AE90" i="138"/>
  <c r="AS90" i="138"/>
  <c r="AK90" i="138"/>
  <c r="AQ90" i="138"/>
  <c r="AI90" i="138"/>
  <c r="AY90" i="138"/>
  <c r="AS74" i="139"/>
  <c r="AK74" i="139"/>
  <c r="AY74" i="139"/>
  <c r="AQ74" i="139"/>
  <c r="AI74" i="139"/>
  <c r="AW74" i="139"/>
  <c r="AO74" i="139"/>
  <c r="AG74" i="139"/>
  <c r="AE74" i="139"/>
  <c r="AU74" i="139"/>
  <c r="AM74" i="139"/>
  <c r="AU26" i="140"/>
  <c r="AM26" i="140"/>
  <c r="AE26" i="140"/>
  <c r="AS26" i="140"/>
  <c r="AK26" i="140"/>
  <c r="AY26" i="140"/>
  <c r="AQ26" i="140"/>
  <c r="AI26" i="140"/>
  <c r="AW26" i="140"/>
  <c r="AO26" i="140"/>
  <c r="AG26" i="140"/>
  <c r="AW50" i="140"/>
  <c r="AO50" i="140"/>
  <c r="AG50" i="140"/>
  <c r="AU50" i="140"/>
  <c r="AM50" i="140"/>
  <c r="AE50" i="140"/>
  <c r="AS50" i="140"/>
  <c r="AK50" i="140"/>
  <c r="AQ50" i="140"/>
  <c r="AI50" i="140"/>
  <c r="AY50" i="140"/>
  <c r="AU58" i="140"/>
  <c r="AM58" i="140"/>
  <c r="AE58" i="140"/>
  <c r="AS58" i="140"/>
  <c r="AK58" i="140"/>
  <c r="AY58" i="140"/>
  <c r="AQ58" i="140"/>
  <c r="AI58" i="140"/>
  <c r="AW58" i="140"/>
  <c r="AO58" i="140"/>
  <c r="AG58" i="140"/>
  <c r="AU26" i="137"/>
  <c r="AM26" i="137"/>
  <c r="AE26" i="137"/>
  <c r="AS26" i="137"/>
  <c r="AK26" i="137"/>
  <c r="AQ26" i="137"/>
  <c r="AY26" i="137"/>
  <c r="AI26" i="137"/>
  <c r="AW26" i="137"/>
  <c r="AO26" i="137"/>
  <c r="AG26" i="137"/>
  <c r="AW114" i="139"/>
  <c r="AO114" i="139"/>
  <c r="AG114" i="139"/>
  <c r="AU114" i="139"/>
  <c r="AM114" i="139"/>
  <c r="AE114" i="139"/>
  <c r="AS114" i="139"/>
  <c r="AK114" i="139"/>
  <c r="AY114" i="139"/>
  <c r="AQ114" i="139"/>
  <c r="AI114" i="139"/>
  <c r="AS66" i="140"/>
  <c r="AK66" i="140"/>
  <c r="AY66" i="140"/>
  <c r="AQ66" i="140"/>
  <c r="AI66" i="140"/>
  <c r="AW66" i="140"/>
  <c r="AO66" i="140"/>
  <c r="AG66" i="140"/>
  <c r="AU66" i="140"/>
  <c r="AM66" i="140"/>
  <c r="AE66" i="140"/>
  <c r="AW26" i="139"/>
  <c r="AO26" i="139"/>
  <c r="AG26" i="139"/>
  <c r="AU26" i="139"/>
  <c r="AM26" i="139"/>
  <c r="AE26" i="139"/>
  <c r="AS26" i="139"/>
  <c r="AK26" i="139"/>
  <c r="AY26" i="139"/>
  <c r="AQ26" i="139"/>
  <c r="AI26" i="139"/>
  <c r="AS74" i="140"/>
  <c r="AK74" i="140"/>
  <c r="AY74" i="140"/>
  <c r="AQ74" i="140"/>
  <c r="AI74" i="140"/>
  <c r="AO74" i="140"/>
  <c r="AM74" i="140"/>
  <c r="AW74" i="140"/>
  <c r="AG74" i="140"/>
  <c r="AU74" i="140"/>
  <c r="AE74" i="140"/>
  <c r="D91" i="148" l="1"/>
  <c r="D93" i="148" s="1"/>
  <c r="D95" i="148" s="1"/>
  <c r="AU26" i="138"/>
  <c r="AS26" i="138"/>
  <c r="AO26" i="138"/>
  <c r="AO18" i="138"/>
  <c r="AW18" i="138"/>
  <c r="AO4" i="135"/>
  <c r="AG4" i="136"/>
  <c r="BR4" i="136"/>
  <c r="BJ4" i="137"/>
  <c r="BF4" i="138"/>
  <c r="AU4" i="139"/>
  <c r="BS4" i="140"/>
  <c r="BJ4" i="141"/>
  <c r="AW4" i="135"/>
  <c r="AO4" i="136"/>
  <c r="AG4" i="137"/>
  <c r="BR4" i="137"/>
  <c r="BN4" i="138"/>
  <c r="BJ4" i="139"/>
  <c r="AK4" i="143"/>
  <c r="BJ4" i="135"/>
  <c r="AW4" i="136"/>
  <c r="AO4" i="137"/>
  <c r="AE4" i="139"/>
  <c r="AG4" i="140"/>
  <c r="AG4" i="135"/>
  <c r="AW4" i="137"/>
  <c r="AM4" i="139"/>
  <c r="AW4" i="140"/>
  <c r="AQ26" i="136"/>
  <c r="BF73" i="143"/>
  <c r="AW78" i="136"/>
  <c r="AY122" i="135"/>
  <c r="AI66" i="137"/>
  <c r="BX26" i="136"/>
  <c r="AQ118" i="135"/>
  <c r="AY53" i="143"/>
  <c r="AS98" i="139"/>
  <c r="BA68" i="141"/>
  <c r="AS76" i="141"/>
  <c r="BF56" i="142"/>
  <c r="AY104" i="141"/>
  <c r="AS113" i="143"/>
  <c r="BL34" i="138"/>
  <c r="BT50" i="135"/>
  <c r="BY116" i="142"/>
  <c r="BW101" i="143"/>
  <c r="AQ30" i="138"/>
  <c r="AY106" i="135"/>
  <c r="AO38" i="135"/>
  <c r="AW36" i="141"/>
  <c r="BA122" i="140"/>
  <c r="AU28" i="141"/>
  <c r="AU110" i="135"/>
  <c r="BH61" i="143"/>
  <c r="AW122" i="136"/>
  <c r="AM58" i="138"/>
  <c r="CC74" i="140"/>
  <c r="BM21" i="143"/>
  <c r="CC96" i="142"/>
  <c r="BO104" i="141"/>
  <c r="CA92" i="142"/>
  <c r="BY118" i="140"/>
  <c r="BM53" i="143"/>
  <c r="BT122" i="138"/>
  <c r="BO76" i="142"/>
  <c r="BN82" i="139"/>
  <c r="AU86" i="136"/>
  <c r="BN106" i="136"/>
  <c r="BM26" i="140"/>
  <c r="BX34" i="137"/>
  <c r="CD58" i="136"/>
  <c r="CF98" i="139"/>
  <c r="AM122" i="135"/>
  <c r="AM26" i="136"/>
  <c r="AW18" i="140"/>
  <c r="AO18" i="140"/>
  <c r="AG18" i="140"/>
  <c r="AU18" i="140"/>
  <c r="AM18" i="140"/>
  <c r="AE18" i="140"/>
  <c r="AS18" i="140"/>
  <c r="AK18" i="140"/>
  <c r="AQ18" i="140"/>
  <c r="AI18" i="140"/>
  <c r="AY18" i="140"/>
  <c r="AY42" i="140"/>
  <c r="AQ42" i="140"/>
  <c r="AI42" i="140"/>
  <c r="AW42" i="140"/>
  <c r="AO42" i="140"/>
  <c r="AG42" i="140"/>
  <c r="AU42" i="140"/>
  <c r="AM42" i="140"/>
  <c r="AE42" i="140"/>
  <c r="AS42" i="140"/>
  <c r="AK42" i="140"/>
  <c r="AQ18" i="138" l="1"/>
  <c r="AM18" i="138"/>
  <c r="AS18" i="138"/>
  <c r="AG18" i="138"/>
  <c r="AU18" i="138"/>
  <c r="AW26" i="138"/>
  <c r="AI18" i="138"/>
  <c r="AY26" i="138"/>
  <c r="AE18" i="138"/>
  <c r="AY18" i="138"/>
  <c r="AM26" i="138"/>
  <c r="AI26" i="138"/>
  <c r="AG26" i="138"/>
  <c r="AK18" i="138"/>
  <c r="AK26" i="138"/>
  <c r="AE26" i="138"/>
  <c r="AQ26" i="138"/>
  <c r="AE26" i="136"/>
  <c r="AG26" i="136"/>
  <c r="AI26" i="136"/>
  <c r="AI118" i="135"/>
  <c r="BJ53" i="143"/>
  <c r="AU66" i="137"/>
  <c r="AU53" i="143"/>
  <c r="AO53" i="143"/>
  <c r="BF53" i="143"/>
  <c r="AS53" i="143"/>
  <c r="BS101" i="143"/>
  <c r="AY58" i="138"/>
  <c r="AY73" i="143"/>
  <c r="BD113" i="143"/>
  <c r="BY93" i="144"/>
  <c r="BQ113" i="144"/>
  <c r="BA56" i="142"/>
  <c r="AQ104" i="141"/>
  <c r="AE30" i="138"/>
  <c r="BD56" i="142"/>
  <c r="AO104" i="141"/>
  <c r="BA73" i="143"/>
  <c r="AW38" i="135"/>
  <c r="BD73" i="143"/>
  <c r="AO113" i="143"/>
  <c r="AU56" i="142"/>
  <c r="AS78" i="136"/>
  <c r="AO56" i="142"/>
  <c r="BF104" i="141"/>
  <c r="BJ122" i="140"/>
  <c r="AY122" i="140"/>
  <c r="AI86" i="136"/>
  <c r="AW86" i="136"/>
  <c r="CA116" i="142"/>
  <c r="BM45" i="144"/>
  <c r="BR90" i="136"/>
  <c r="CB122" i="139"/>
  <c r="AU29" i="145"/>
  <c r="CG109" i="144"/>
  <c r="CA89" i="144"/>
  <c r="BV66" i="139"/>
  <c r="BN90" i="135"/>
  <c r="BS122" i="140"/>
  <c r="BN42" i="137"/>
  <c r="AQ105" i="143"/>
  <c r="AQ102" i="139"/>
  <c r="AU69" i="144"/>
  <c r="BD24" i="142"/>
  <c r="BD80" i="141"/>
  <c r="AU38" i="137"/>
  <c r="AW78" i="135"/>
  <c r="BQ50" i="140"/>
  <c r="BT74" i="138"/>
  <c r="CE20" i="141"/>
  <c r="AO73" i="144"/>
  <c r="AY54" i="138"/>
  <c r="BF89" i="144"/>
  <c r="BD93" i="144"/>
  <c r="AE42" i="136"/>
  <c r="BF65" i="143"/>
  <c r="AQ70" i="135"/>
  <c r="AG46" i="136"/>
  <c r="BR74" i="137"/>
  <c r="BR50" i="138"/>
  <c r="BY117" i="144"/>
  <c r="CD50" i="136"/>
  <c r="AU30" i="140"/>
  <c r="BF65" i="144"/>
  <c r="BD36" i="142"/>
  <c r="AW92" i="142"/>
  <c r="AE86" i="136"/>
  <c r="CD82" i="139"/>
  <c r="BN34" i="139"/>
  <c r="BM33" i="144"/>
  <c r="BT74" i="136"/>
  <c r="CG98" i="140"/>
  <c r="BS106" i="140"/>
  <c r="CC48" i="142"/>
  <c r="AQ21" i="144"/>
  <c r="AM62" i="139"/>
  <c r="AU61" i="143"/>
  <c r="AW52" i="142"/>
  <c r="AG110" i="135"/>
  <c r="AU98" i="137"/>
  <c r="AU122" i="140"/>
  <c r="AS36" i="141"/>
  <c r="AU38" i="135"/>
  <c r="AQ18" i="136"/>
  <c r="AM30" i="138"/>
  <c r="BT122" i="136"/>
  <c r="CG116" i="142"/>
  <c r="BN34" i="138"/>
  <c r="BJ113" i="143"/>
  <c r="BD104" i="141"/>
  <c r="BH56" i="142"/>
  <c r="AY76" i="141"/>
  <c r="AW98" i="139"/>
  <c r="AI74" i="136"/>
  <c r="AY42" i="137"/>
  <c r="AM82" i="137"/>
  <c r="BF92" i="141"/>
  <c r="BA25" i="145"/>
  <c r="AM78" i="136"/>
  <c r="AS73" i="143"/>
  <c r="CF90" i="138"/>
  <c r="CD42" i="135"/>
  <c r="AS62" i="135"/>
  <c r="CF114" i="136"/>
  <c r="CG108" i="142"/>
  <c r="CC25" i="143"/>
  <c r="BN122" i="135"/>
  <c r="BN82" i="137"/>
  <c r="CD106" i="137"/>
  <c r="AY45" i="144"/>
  <c r="BA108" i="142"/>
  <c r="AE90" i="137"/>
  <c r="BF105" i="144"/>
  <c r="CE105" i="143"/>
  <c r="CC112" i="141"/>
  <c r="CA65" i="144"/>
  <c r="CG28" i="141"/>
  <c r="BP26" i="139"/>
  <c r="CC92" i="141"/>
  <c r="CB42" i="138"/>
  <c r="CE37" i="144"/>
  <c r="BX90" i="137"/>
  <c r="CA36" i="142"/>
  <c r="BM89" i="143"/>
  <c r="AS48" i="141"/>
  <c r="AO94" i="137"/>
  <c r="BJ25" i="143"/>
  <c r="AU118" i="140"/>
  <c r="AW110" i="138"/>
  <c r="AW46" i="135"/>
  <c r="AU89" i="143"/>
  <c r="AY54" i="140"/>
  <c r="BZ106" i="139"/>
  <c r="CF58" i="139"/>
  <c r="CE88" i="141"/>
  <c r="BZ74" i="135"/>
  <c r="BD29" i="143"/>
  <c r="AU88" i="142"/>
  <c r="AU77" i="143"/>
  <c r="BH20" i="141"/>
  <c r="AQ30" i="136"/>
  <c r="BH98" i="140"/>
  <c r="BF116" i="141"/>
  <c r="CG84" i="141"/>
  <c r="CC68" i="141"/>
  <c r="CC97" i="143"/>
  <c r="BU58" i="140"/>
  <c r="BJ37" i="143"/>
  <c r="AQ112" i="141"/>
  <c r="AI90" i="136"/>
  <c r="AW101" i="143"/>
  <c r="AQ122" i="137"/>
  <c r="AI118" i="139"/>
  <c r="AM62" i="137"/>
  <c r="AQ72" i="142"/>
  <c r="AY82" i="136"/>
  <c r="CA66" i="140"/>
  <c r="BN58" i="135"/>
  <c r="CE73" i="144"/>
  <c r="CC76" i="142"/>
  <c r="CE45" i="143"/>
  <c r="CC92" i="142"/>
  <c r="CA96" i="142"/>
  <c r="BV26" i="137"/>
  <c r="BA109" i="144"/>
  <c r="BD44" i="142"/>
  <c r="AU53" i="144"/>
  <c r="AS122" i="139"/>
  <c r="AS114" i="135"/>
  <c r="BA28" i="141"/>
  <c r="AK54" i="136"/>
  <c r="AK46" i="139"/>
  <c r="AM106" i="135"/>
  <c r="BO29" i="143"/>
  <c r="BO105" i="144"/>
  <c r="BV66" i="137"/>
  <c r="BF33" i="143"/>
  <c r="AY18" i="139"/>
  <c r="AY108" i="141"/>
  <c r="AW68" i="141"/>
  <c r="AU37" i="144"/>
  <c r="BA112" i="142"/>
  <c r="AM70" i="140"/>
  <c r="AW62" i="138"/>
  <c r="AI122" i="135"/>
  <c r="BF77" i="144"/>
  <c r="AS70" i="136"/>
  <c r="BR50" i="139"/>
  <c r="CE85" i="144"/>
  <c r="AE14" i="139"/>
  <c r="CD58" i="138"/>
  <c r="CC41" i="143"/>
  <c r="CF66" i="135"/>
  <c r="BU29" i="145"/>
  <c r="CB74" i="139"/>
  <c r="CA109" i="143"/>
  <c r="CE85" i="143"/>
  <c r="BU64" i="142"/>
  <c r="BS113" i="143"/>
  <c r="BU73" i="143"/>
  <c r="CD82" i="136"/>
  <c r="BX114" i="139"/>
  <c r="BF81" i="143"/>
  <c r="AU70" i="139"/>
  <c r="AS58" i="136"/>
  <c r="BY21" i="144"/>
  <c r="CG48" i="141"/>
  <c r="BU88" i="142"/>
  <c r="BY110" i="140"/>
  <c r="CG102" i="140"/>
  <c r="BU20" i="142"/>
  <c r="CA25" i="145"/>
  <c r="BN106" i="135"/>
  <c r="CF82" i="138"/>
  <c r="AG66" i="139"/>
  <c r="AY90" i="135"/>
  <c r="AI106" i="137"/>
  <c r="AG34" i="137"/>
  <c r="AS21" i="143"/>
  <c r="AU68" i="142"/>
  <c r="AY78" i="138"/>
  <c r="CF18" i="136"/>
  <c r="CD18" i="137"/>
  <c r="BX114" i="138"/>
  <c r="AW20" i="142"/>
  <c r="AE70" i="137"/>
  <c r="AW100" i="141"/>
  <c r="AW50" i="139"/>
  <c r="AO100" i="142"/>
  <c r="AS22" i="139"/>
  <c r="AS54" i="139"/>
  <c r="BJ48" i="142"/>
  <c r="AG50" i="136"/>
  <c r="CB42" i="139"/>
  <c r="CF58" i="136"/>
  <c r="CE112" i="142"/>
  <c r="BU100" i="142"/>
  <c r="BF32" i="141"/>
  <c r="AU38" i="138"/>
  <c r="AW110" i="136"/>
  <c r="AK38" i="139"/>
  <c r="AO22" i="140"/>
  <c r="AS113" i="144"/>
  <c r="AE66" i="138"/>
  <c r="AY14" i="138"/>
  <c r="AY82" i="139"/>
  <c r="BY44" i="142"/>
  <c r="BO116" i="141"/>
  <c r="BW32" i="141"/>
  <c r="BP122" i="138"/>
  <c r="CE53" i="143"/>
  <c r="BU104" i="141"/>
  <c r="CG21" i="143"/>
  <c r="AO58" i="138"/>
  <c r="AM122" i="136"/>
  <c r="AW96" i="142"/>
  <c r="AQ86" i="138"/>
  <c r="BD16" i="141"/>
  <c r="BA102" i="140"/>
  <c r="AK66" i="135"/>
  <c r="AM102" i="137"/>
  <c r="BH120" i="142"/>
  <c r="BU108" i="141"/>
  <c r="CG44" i="141"/>
  <c r="BQ65" i="143"/>
  <c r="AQ94" i="140"/>
  <c r="AK118" i="138"/>
  <c r="BH85" i="143"/>
  <c r="AK110" i="139"/>
  <c r="BH53" i="143"/>
  <c r="AO118" i="135"/>
  <c r="AO66" i="137"/>
  <c r="AQ97" i="143"/>
  <c r="BF33" i="145"/>
  <c r="AY26" i="136"/>
  <c r="BQ120" i="141"/>
  <c r="BQ120" i="142"/>
  <c r="BU81" i="143"/>
  <c r="CC72" i="141"/>
  <c r="CA16" i="142"/>
  <c r="BU57" i="143"/>
  <c r="BY40" i="142"/>
  <c r="CA24" i="142"/>
  <c r="CG36" i="141"/>
  <c r="CA68" i="142"/>
  <c r="BX34" i="136"/>
  <c r="BJ41" i="143"/>
  <c r="AQ120" i="141"/>
  <c r="AO72" i="141"/>
  <c r="CE33" i="143"/>
  <c r="BQ94" i="140"/>
  <c r="CB98" i="137"/>
  <c r="BY69" i="144"/>
  <c r="CD98" i="139"/>
  <c r="BY80" i="142"/>
  <c r="BO77" i="143"/>
  <c r="CG33" i="145"/>
  <c r="BQ80" i="141"/>
  <c r="CD114" i="135"/>
  <c r="AK46" i="140"/>
  <c r="AM42" i="135"/>
  <c r="BJ109" i="143"/>
  <c r="BJ76" i="142"/>
  <c r="AU58" i="135"/>
  <c r="AU85" i="144"/>
  <c r="AM106" i="139"/>
  <c r="BU77" i="144"/>
  <c r="BM100" i="141"/>
  <c r="CG53" i="144"/>
  <c r="CC96" i="141"/>
  <c r="BO16" i="141"/>
  <c r="AS86" i="135"/>
  <c r="AW45" i="143"/>
  <c r="AY78" i="137"/>
  <c r="AO82" i="135"/>
  <c r="AM30" i="137"/>
  <c r="AQ86" i="137"/>
  <c r="AG74" i="137"/>
  <c r="BW60" i="142"/>
  <c r="BY61" i="143"/>
  <c r="BT34" i="137"/>
  <c r="CA26" i="140"/>
  <c r="CD106" i="136"/>
  <c r="AK62" i="140"/>
  <c r="AU57" i="143"/>
  <c r="AI78" i="139"/>
  <c r="AK106" i="136"/>
  <c r="AM42" i="139"/>
  <c r="AY22" i="136"/>
  <c r="AW96" i="141"/>
  <c r="AW40" i="142"/>
  <c r="BT82" i="135"/>
  <c r="BU34" i="140"/>
  <c r="CA118" i="140"/>
  <c r="BU74" i="140"/>
  <c r="AQ80" i="142"/>
  <c r="AS14" i="136"/>
  <c r="AY82" i="138"/>
  <c r="AI102" i="136"/>
  <c r="AU106" i="140"/>
  <c r="AW22" i="137"/>
  <c r="AQ114" i="136"/>
  <c r="AU54" i="135"/>
  <c r="AO18" i="137"/>
  <c r="BA64" i="142"/>
  <c r="AS14" i="137"/>
  <c r="CD66" i="138"/>
  <c r="BO101" i="143"/>
  <c r="AE118" i="136"/>
  <c r="BD88" i="141"/>
  <c r="AO50" i="135"/>
  <c r="BJ16" i="142"/>
  <c r="BH116" i="142"/>
  <c r="AU70" i="138"/>
  <c r="BR26" i="136"/>
  <c r="AQ30" i="139"/>
  <c r="AW38" i="136"/>
  <c r="BT58" i="139"/>
  <c r="BP58" i="135"/>
  <c r="AY113" i="144"/>
  <c r="BP58" i="136"/>
  <c r="BZ18" i="137"/>
  <c r="AS30" i="140"/>
  <c r="AW122" i="140"/>
  <c r="AQ38" i="135"/>
  <c r="AW18" i="136"/>
  <c r="AU72" i="142"/>
  <c r="AE118" i="139"/>
  <c r="AO86" i="136"/>
  <c r="AG58" i="138"/>
  <c r="AS62" i="137"/>
  <c r="AU62" i="137"/>
  <c r="AU52" i="142"/>
  <c r="AS86" i="136"/>
  <c r="AK58" i="138"/>
  <c r="BH57" i="143"/>
  <c r="AU122" i="136"/>
  <c r="BP114" i="136"/>
  <c r="AQ42" i="136"/>
  <c r="CA94" i="140"/>
  <c r="BX98" i="137"/>
  <c r="AG30" i="140"/>
  <c r="AS77" i="144"/>
  <c r="AU70" i="135"/>
  <c r="AK106" i="135"/>
  <c r="AQ70" i="138"/>
  <c r="AE62" i="135"/>
  <c r="BO74" i="140"/>
  <c r="CF18" i="137"/>
  <c r="BD77" i="144"/>
  <c r="BS73" i="144"/>
  <c r="AE114" i="135"/>
  <c r="BD65" i="144"/>
  <c r="AS53" i="144"/>
  <c r="BL50" i="136"/>
  <c r="AM82" i="136"/>
  <c r="AQ46" i="139"/>
  <c r="AW70" i="136"/>
  <c r="BR42" i="136"/>
  <c r="BN18" i="137"/>
  <c r="CA76" i="142"/>
  <c r="AW53" i="144"/>
  <c r="CG122" i="140"/>
  <c r="BU117" i="144"/>
  <c r="BR66" i="137"/>
  <c r="CD114" i="139"/>
  <c r="BS74" i="140"/>
  <c r="BM118" i="140"/>
  <c r="AQ77" i="144"/>
  <c r="CC73" i="144"/>
  <c r="AQ114" i="135"/>
  <c r="AS65" i="144"/>
  <c r="CB26" i="136"/>
  <c r="AY116" i="142"/>
  <c r="CA29" i="143"/>
  <c r="AG18" i="139"/>
  <c r="AG66" i="138"/>
  <c r="BQ89" i="144"/>
  <c r="CE89" i="144"/>
  <c r="BS37" i="143"/>
  <c r="CA37" i="143"/>
  <c r="BR90" i="135"/>
  <c r="BV90" i="135"/>
  <c r="BL90" i="135"/>
  <c r="BZ114" i="138"/>
  <c r="BN114" i="138"/>
  <c r="AQ102" i="135"/>
  <c r="CF74" i="137"/>
  <c r="BX74" i="137"/>
  <c r="CB74" i="137"/>
  <c r="BP74" i="137"/>
  <c r="BL74" i="137"/>
  <c r="BS93" i="144"/>
  <c r="BQ93" i="144"/>
  <c r="BM93" i="144"/>
  <c r="CA93" i="144"/>
  <c r="BU93" i="144"/>
  <c r="BZ50" i="136"/>
  <c r="BR50" i="136"/>
  <c r="AQ22" i="140"/>
  <c r="AI22" i="140"/>
  <c r="AM22" i="140"/>
  <c r="AW14" i="140"/>
  <c r="BU66" i="140"/>
  <c r="BS66" i="140"/>
  <c r="BO66" i="140"/>
  <c r="CC66" i="140"/>
  <c r="BY66" i="140"/>
  <c r="CC113" i="144"/>
  <c r="CA113" i="144"/>
  <c r="BO113" i="144"/>
  <c r="CG113" i="144"/>
  <c r="CE113" i="144"/>
  <c r="BJ80" i="142"/>
  <c r="AO80" i="142"/>
  <c r="BA80" i="142"/>
  <c r="BF80" i="142"/>
  <c r="AW117" i="144"/>
  <c r="AO117" i="144"/>
  <c r="AQ117" i="144"/>
  <c r="BD117" i="144"/>
  <c r="BH117" i="144"/>
  <c r="AU54" i="136"/>
  <c r="AG54" i="136"/>
  <c r="AM54" i="136"/>
  <c r="AY54" i="136"/>
  <c r="AU106" i="135"/>
  <c r="AG106" i="135"/>
  <c r="CG105" i="144"/>
  <c r="BY105" i="144"/>
  <c r="BU105" i="144"/>
  <c r="BQ105" i="144"/>
  <c r="BS105" i="144"/>
  <c r="AW33" i="143"/>
  <c r="AO33" i="143"/>
  <c r="BH33" i="143"/>
  <c r="AU33" i="143"/>
  <c r="AQ108" i="141"/>
  <c r="AO108" i="141"/>
  <c r="BF108" i="141"/>
  <c r="BH108" i="141"/>
  <c r="BF37" i="144"/>
  <c r="AY37" i="144"/>
  <c r="BA37" i="144"/>
  <c r="AW37" i="144"/>
  <c r="AW70" i="138"/>
  <c r="AM70" i="138"/>
  <c r="AY70" i="138"/>
  <c r="BZ114" i="139"/>
  <c r="CE74" i="140"/>
  <c r="BV18" i="137"/>
  <c r="AQ30" i="140"/>
  <c r="AO30" i="140"/>
  <c r="BW76" i="142"/>
  <c r="BO118" i="140"/>
  <c r="BU118" i="140"/>
  <c r="CG118" i="140"/>
  <c r="AO77" i="144"/>
  <c r="CA73" i="144"/>
  <c r="BO73" i="144"/>
  <c r="AY114" i="135"/>
  <c r="AI106" i="135"/>
  <c r="AW106" i="135"/>
  <c r="AW65" i="144"/>
  <c r="BF53" i="144"/>
  <c r="BS89" i="144"/>
  <c r="AG70" i="138"/>
  <c r="CF50" i="136"/>
  <c r="BL26" i="136"/>
  <c r="CD26" i="136"/>
  <c r="CF114" i="138"/>
  <c r="CF58" i="135"/>
  <c r="BZ58" i="135"/>
  <c r="AW22" i="140"/>
  <c r="BY113" i="144"/>
  <c r="AI70" i="136"/>
  <c r="BV42" i="136"/>
  <c r="BA108" i="141"/>
  <c r="BM66" i="140"/>
  <c r="BH68" i="141"/>
  <c r="AE54" i="136"/>
  <c r="AS28" i="141"/>
  <c r="CG93" i="144"/>
  <c r="BZ66" i="137"/>
  <c r="AG122" i="139"/>
  <c r="AS117" i="144"/>
  <c r="BR114" i="139"/>
  <c r="BA105" i="143"/>
  <c r="BW74" i="140"/>
  <c r="BQ74" i="140"/>
  <c r="BM74" i="140"/>
  <c r="BP18" i="137"/>
  <c r="AY30" i="140"/>
  <c r="AM30" i="140"/>
  <c r="AW30" i="140"/>
  <c r="BQ76" i="142"/>
  <c r="CE76" i="142"/>
  <c r="BU76" i="142"/>
  <c r="BW118" i="140"/>
  <c r="CC118" i="140"/>
  <c r="BS118" i="140"/>
  <c r="BJ77" i="144"/>
  <c r="AW77" i="144"/>
  <c r="BH77" i="144"/>
  <c r="BY73" i="144"/>
  <c r="BM73" i="144"/>
  <c r="BW73" i="144"/>
  <c r="AO114" i="135"/>
  <c r="AI114" i="135"/>
  <c r="AW114" i="135"/>
  <c r="AO106" i="135"/>
  <c r="AQ106" i="135"/>
  <c r="AY53" i="144"/>
  <c r="CG89" i="144"/>
  <c r="AS70" i="138"/>
  <c r="AO70" i="138"/>
  <c r="BP50" i="136"/>
  <c r="BN50" i="136"/>
  <c r="CB50" i="136"/>
  <c r="BP26" i="136"/>
  <c r="BT114" i="138"/>
  <c r="AE22" i="140"/>
  <c r="AY22" i="140"/>
  <c r="AO116" i="142"/>
  <c r="BQ29" i="143"/>
  <c r="AW80" i="142"/>
  <c r="BM113" i="144"/>
  <c r="AU65" i="143"/>
  <c r="AS108" i="141"/>
  <c r="CA105" i="144"/>
  <c r="BN74" i="137"/>
  <c r="CE66" i="140"/>
  <c r="AM46" i="136"/>
  <c r="BH37" i="144"/>
  <c r="BO93" i="144"/>
  <c r="BJ117" i="144"/>
  <c r="CA109" i="144"/>
  <c r="BQ109" i="144"/>
  <c r="BM109" i="144"/>
  <c r="BZ114" i="136"/>
  <c r="BT114" i="136"/>
  <c r="BL114" i="136"/>
  <c r="CA72" i="142"/>
  <c r="BQ72" i="142"/>
  <c r="BN66" i="139"/>
  <c r="CB66" i="139"/>
  <c r="BR66" i="139"/>
  <c r="BY122" i="140"/>
  <c r="BU122" i="140"/>
  <c r="CE122" i="140"/>
  <c r="BZ42" i="137"/>
  <c r="CF42" i="137"/>
  <c r="CB18" i="136"/>
  <c r="BX18" i="136"/>
  <c r="BR18" i="136"/>
  <c r="BN42" i="136"/>
  <c r="BX42" i="136"/>
  <c r="CD42" i="136"/>
  <c r="BP42" i="136"/>
  <c r="BF44" i="141"/>
  <c r="AU44" i="141"/>
  <c r="BT50" i="138"/>
  <c r="BN50" i="138"/>
  <c r="BO117" i="144"/>
  <c r="CE117" i="144"/>
  <c r="BM117" i="144"/>
  <c r="BW117" i="144"/>
  <c r="BS117" i="144"/>
  <c r="AQ60" i="142"/>
  <c r="AS60" i="142"/>
  <c r="BJ65" i="144"/>
  <c r="AQ65" i="144"/>
  <c r="AU65" i="144"/>
  <c r="AU38" i="139"/>
  <c r="AG38" i="139"/>
  <c r="AS38" i="139"/>
  <c r="BJ113" i="144"/>
  <c r="BD113" i="144"/>
  <c r="AO113" i="144"/>
  <c r="BA113" i="144"/>
  <c r="AW113" i="144"/>
  <c r="AS66" i="138"/>
  <c r="AQ66" i="138"/>
  <c r="AM66" i="138"/>
  <c r="AI66" i="138"/>
  <c r="AS82" i="136"/>
  <c r="AI82" i="136"/>
  <c r="AG82" i="136"/>
  <c r="CD58" i="135"/>
  <c r="BR58" i="135"/>
  <c r="BX58" i="135"/>
  <c r="BA53" i="144"/>
  <c r="AQ53" i="144"/>
  <c r="AK122" i="139"/>
  <c r="AQ122" i="139"/>
  <c r="AU122" i="139"/>
  <c r="AI122" i="139"/>
  <c r="AQ28" i="141"/>
  <c r="BF28" i="141"/>
  <c r="BJ28" i="141"/>
  <c r="AS46" i="139"/>
  <c r="AU46" i="139"/>
  <c r="AI46" i="139"/>
  <c r="AE46" i="139"/>
  <c r="AW46" i="139"/>
  <c r="CC29" i="143"/>
  <c r="BS29" i="143"/>
  <c r="CE29" i="143"/>
  <c r="BU29" i="143"/>
  <c r="CG29" i="143"/>
  <c r="BT66" i="137"/>
  <c r="CB66" i="137"/>
  <c r="BX66" i="137"/>
  <c r="BL66" i="137"/>
  <c r="BP66" i="137"/>
  <c r="AQ18" i="139"/>
  <c r="AU18" i="139"/>
  <c r="AI18" i="139"/>
  <c r="AE18" i="139"/>
  <c r="AY68" i="141"/>
  <c r="AS68" i="141"/>
  <c r="BD68" i="141"/>
  <c r="AQ68" i="141"/>
  <c r="BA116" i="142"/>
  <c r="AQ116" i="142"/>
  <c r="AU116" i="142"/>
  <c r="AS116" i="142"/>
  <c r="BD116" i="142"/>
  <c r="BJ116" i="142"/>
  <c r="BT26" i="136"/>
  <c r="CF26" i="136"/>
  <c r="AY70" i="136"/>
  <c r="AG70" i="136"/>
  <c r="AK70" i="136"/>
  <c r="AQ70" i="136"/>
  <c r="AM70" i="136"/>
  <c r="AW105" i="143"/>
  <c r="CA74" i="140"/>
  <c r="BT18" i="137"/>
  <c r="AK70" i="137"/>
  <c r="AE30" i="140"/>
  <c r="BY76" i="142"/>
  <c r="BM76" i="142"/>
  <c r="BA77" i="144"/>
  <c r="AY77" i="144"/>
  <c r="BQ73" i="144"/>
  <c r="AM114" i="135"/>
  <c r="BA65" i="144"/>
  <c r="BJ53" i="144"/>
  <c r="AK70" i="138"/>
  <c r="BO16" i="142"/>
  <c r="BT50" i="136"/>
  <c r="BL114" i="138"/>
  <c r="AK22" i="140"/>
  <c r="BF116" i="142"/>
  <c r="BM29" i="143"/>
  <c r="AO82" i="136"/>
  <c r="AO18" i="139"/>
  <c r="AY80" i="142"/>
  <c r="CC117" i="144"/>
  <c r="CE105" i="144"/>
  <c r="BZ90" i="135"/>
  <c r="BZ74" i="137"/>
  <c r="AY66" i="138"/>
  <c r="AO37" i="144"/>
  <c r="AY33" i="143"/>
  <c r="BN114" i="139"/>
  <c r="BY74" i="140"/>
  <c r="CG74" i="140"/>
  <c r="CB18" i="137"/>
  <c r="BX18" i="137"/>
  <c r="AI30" i="140"/>
  <c r="AK30" i="140"/>
  <c r="CG76" i="142"/>
  <c r="BS76" i="142"/>
  <c r="CE118" i="140"/>
  <c r="BQ118" i="140"/>
  <c r="AU77" i="144"/>
  <c r="CG73" i="144"/>
  <c r="BU73" i="144"/>
  <c r="AE106" i="137"/>
  <c r="AM70" i="135"/>
  <c r="AU114" i="135"/>
  <c r="AG114" i="135"/>
  <c r="AK114" i="135"/>
  <c r="AS106" i="135"/>
  <c r="AE106" i="135"/>
  <c r="BH65" i="144"/>
  <c r="AO53" i="144"/>
  <c r="BH53" i="144"/>
  <c r="BD53" i="144"/>
  <c r="AS102" i="135"/>
  <c r="AI70" i="138"/>
  <c r="AE70" i="138"/>
  <c r="BV50" i="136"/>
  <c r="BX50" i="136"/>
  <c r="BV26" i="136"/>
  <c r="BN26" i="136"/>
  <c r="BZ26" i="136"/>
  <c r="CD114" i="138"/>
  <c r="CB58" i="135"/>
  <c r="BV58" i="135"/>
  <c r="AU22" i="140"/>
  <c r="BX66" i="139"/>
  <c r="AW116" i="142"/>
  <c r="BY29" i="143"/>
  <c r="BW29" i="143"/>
  <c r="CC109" i="144"/>
  <c r="AK82" i="136"/>
  <c r="AS18" i="139"/>
  <c r="AY20" i="142"/>
  <c r="BU113" i="144"/>
  <c r="AU70" i="136"/>
  <c r="BD65" i="143"/>
  <c r="CG117" i="144"/>
  <c r="BZ42" i="136"/>
  <c r="BT42" i="137"/>
  <c r="AW108" i="141"/>
  <c r="BM105" i="144"/>
  <c r="CD74" i="137"/>
  <c r="BQ66" i="140"/>
  <c r="BJ68" i="141"/>
  <c r="AQ54" i="136"/>
  <c r="AO28" i="141"/>
  <c r="BJ33" i="143"/>
  <c r="CE93" i="144"/>
  <c r="CD66" i="137"/>
  <c r="BZ18" i="136"/>
  <c r="AE122" i="139"/>
  <c r="AO38" i="139"/>
  <c r="CD50" i="138"/>
  <c r="BP114" i="139"/>
  <c r="BL66" i="139"/>
  <c r="BW109" i="144"/>
  <c r="CA122" i="140"/>
  <c r="AK62" i="135"/>
  <c r="BT114" i="139"/>
  <c r="BM89" i="144"/>
  <c r="CC89" i="144"/>
  <c r="CD66" i="139"/>
  <c r="BN114" i="136"/>
  <c r="BX114" i="136"/>
  <c r="BS109" i="144"/>
  <c r="BO122" i="140"/>
  <c r="CC122" i="140"/>
  <c r="BV42" i="137"/>
  <c r="CB90" i="135"/>
  <c r="CC37" i="143"/>
  <c r="CB114" i="139"/>
  <c r="BR18" i="137"/>
  <c r="BL18" i="137"/>
  <c r="AI70" i="137"/>
  <c r="AS106" i="137"/>
  <c r="BW89" i="144"/>
  <c r="BY89" i="144"/>
  <c r="BV114" i="138"/>
  <c r="BR114" i="138"/>
  <c r="BP66" i="139"/>
  <c r="BT66" i="139"/>
  <c r="BV114" i="136"/>
  <c r="BU109" i="144"/>
  <c r="CE109" i="144"/>
  <c r="AS78" i="138"/>
  <c r="BW122" i="140"/>
  <c r="BQ122" i="140"/>
  <c r="CF42" i="136"/>
  <c r="CB42" i="136"/>
  <c r="BX42" i="137"/>
  <c r="BQ37" i="143"/>
  <c r="BL18" i="136"/>
  <c r="BP122" i="135"/>
  <c r="CE109" i="143"/>
  <c r="BX74" i="139"/>
  <c r="AY86" i="137"/>
  <c r="BP106" i="139"/>
  <c r="CA45" i="143"/>
  <c r="CA29" i="145"/>
  <c r="BM92" i="142"/>
  <c r="CA50" i="140"/>
  <c r="BP82" i="138"/>
  <c r="BY85" i="144"/>
  <c r="CD26" i="137"/>
  <c r="BX50" i="135"/>
  <c r="CG50" i="140"/>
  <c r="AW90" i="135"/>
  <c r="AO70" i="137"/>
  <c r="BF29" i="143"/>
  <c r="AW106" i="137"/>
  <c r="AW109" i="143"/>
  <c r="AM86" i="137"/>
  <c r="BD57" i="143"/>
  <c r="AK34" i="138"/>
  <c r="AY102" i="135"/>
  <c r="AE34" i="137"/>
  <c r="AQ30" i="137"/>
  <c r="AE78" i="138"/>
  <c r="AW93" i="144"/>
  <c r="AI62" i="135"/>
  <c r="BD105" i="143"/>
  <c r="AQ109" i="143"/>
  <c r="AY34" i="137"/>
  <c r="AQ62" i="135"/>
  <c r="AU70" i="137"/>
  <c r="BA109" i="143"/>
  <c r="AI70" i="135"/>
  <c r="AM102" i="135"/>
  <c r="AW42" i="135"/>
  <c r="AI46" i="140"/>
  <c r="AI78" i="138"/>
  <c r="AS68" i="142"/>
  <c r="AQ65" i="143"/>
  <c r="AU60" i="142"/>
  <c r="AU16" i="142"/>
  <c r="AW62" i="135"/>
  <c r="AU105" i="143"/>
  <c r="BH105" i="143"/>
  <c r="AY70" i="137"/>
  <c r="BA29" i="143"/>
  <c r="AQ106" i="137"/>
  <c r="BF109" i="143"/>
  <c r="AG70" i="135"/>
  <c r="AG114" i="136"/>
  <c r="AQ54" i="140"/>
  <c r="AM62" i="140"/>
  <c r="AO118" i="139"/>
  <c r="AU102" i="135"/>
  <c r="AU34" i="137"/>
  <c r="AY82" i="135"/>
  <c r="BD72" i="142"/>
  <c r="BJ44" i="141"/>
  <c r="AQ20" i="141"/>
  <c r="BA60" i="142"/>
  <c r="AU46" i="136"/>
  <c r="AS54" i="140"/>
  <c r="BO116" i="142"/>
  <c r="BY21" i="143"/>
  <c r="BX58" i="139"/>
  <c r="CD74" i="135"/>
  <c r="BX122" i="136"/>
  <c r="BS80" i="141"/>
  <c r="BM80" i="142"/>
  <c r="BT114" i="135"/>
  <c r="BR122" i="135"/>
  <c r="BX122" i="138"/>
  <c r="CB34" i="137"/>
  <c r="CD34" i="138"/>
  <c r="BS104" i="141"/>
  <c r="BZ82" i="137"/>
  <c r="CC60" i="142"/>
  <c r="CE116" i="142"/>
  <c r="CE21" i="143"/>
  <c r="BT122" i="135"/>
  <c r="BO109" i="143"/>
  <c r="BV122" i="138"/>
  <c r="CD58" i="139"/>
  <c r="BZ34" i="137"/>
  <c r="BL98" i="137"/>
  <c r="CB34" i="138"/>
  <c r="BL74" i="139"/>
  <c r="BW26" i="140"/>
  <c r="BT74" i="135"/>
  <c r="BP82" i="137"/>
  <c r="BR82" i="139"/>
  <c r="BV122" i="136"/>
  <c r="BM94" i="140"/>
  <c r="BM33" i="145"/>
  <c r="BV106" i="137"/>
  <c r="BO61" i="143"/>
  <c r="BX114" i="135"/>
  <c r="BU116" i="142"/>
  <c r="CA21" i="143"/>
  <c r="BS109" i="143"/>
  <c r="BZ122" i="138"/>
  <c r="CD34" i="137"/>
  <c r="BV98" i="137"/>
  <c r="BR34" i="138"/>
  <c r="BN74" i="139"/>
  <c r="BS26" i="140"/>
  <c r="CA104" i="141"/>
  <c r="BQ88" i="141"/>
  <c r="BS33" i="143"/>
  <c r="BP106" i="136"/>
  <c r="CA53" i="143"/>
  <c r="BJ29" i="143"/>
  <c r="AM86" i="136"/>
  <c r="AW42" i="136"/>
  <c r="AS56" i="142"/>
  <c r="AQ56" i="142"/>
  <c r="BJ56" i="142"/>
  <c r="BD53" i="143"/>
  <c r="AQ53" i="143"/>
  <c r="BA53" i="143"/>
  <c r="BH104" i="141"/>
  <c r="AW104" i="141"/>
  <c r="AS58" i="138"/>
  <c r="AW58" i="138"/>
  <c r="AO122" i="140"/>
  <c r="BH122" i="140"/>
  <c r="BA57" i="143"/>
  <c r="AQ73" i="143"/>
  <c r="BJ73" i="143"/>
  <c r="AM118" i="139"/>
  <c r="AY62" i="137"/>
  <c r="AW62" i="137"/>
  <c r="BF113" i="143"/>
  <c r="AS38" i="135"/>
  <c r="BD118" i="135"/>
  <c r="AU118" i="135"/>
  <c r="AU18" i="136"/>
  <c r="AG30" i="138"/>
  <c r="BH77" i="143"/>
  <c r="AS66" i="137"/>
  <c r="AY78" i="136"/>
  <c r="AY122" i="136"/>
  <c r="AW110" i="135"/>
  <c r="AO122" i="135"/>
  <c r="AO76" i="141"/>
  <c r="BB70" i="137"/>
  <c r="AY86" i="136"/>
  <c r="AK86" i="136"/>
  <c r="AY42" i="136"/>
  <c r="AW56" i="142"/>
  <c r="AY56" i="142"/>
  <c r="AW53" i="143"/>
  <c r="AW86" i="137"/>
  <c r="AU104" i="141"/>
  <c r="BJ104" i="141"/>
  <c r="AU54" i="140"/>
  <c r="AQ58" i="138"/>
  <c r="AU58" i="138"/>
  <c r="BF122" i="140"/>
  <c r="AS122" i="140"/>
  <c r="AQ57" i="143"/>
  <c r="AO73" i="143"/>
  <c r="AY62" i="140"/>
  <c r="AK118" i="139"/>
  <c r="AW118" i="139"/>
  <c r="AQ62" i="137"/>
  <c r="BZ114" i="135"/>
  <c r="BL114" i="135"/>
  <c r="BS116" i="142"/>
  <c r="CC116" i="142"/>
  <c r="BQ116" i="142"/>
  <c r="BU21" i="143"/>
  <c r="BQ21" i="143"/>
  <c r="BX122" i="135"/>
  <c r="BW109" i="143"/>
  <c r="BL122" i="138"/>
  <c r="CD122" i="138"/>
  <c r="BR58" i="139"/>
  <c r="BP58" i="139"/>
  <c r="BV34" i="137"/>
  <c r="BR34" i="137"/>
  <c r="CF98" i="137"/>
  <c r="CF34" i="138"/>
  <c r="BT34" i="138"/>
  <c r="BZ74" i="139"/>
  <c r="BQ26" i="140"/>
  <c r="BO26" i="140"/>
  <c r="BY104" i="141"/>
  <c r="CE104" i="141"/>
  <c r="BL82" i="139"/>
  <c r="BR122" i="136"/>
  <c r="CE60" i="142"/>
  <c r="CF106" i="136"/>
  <c r="BN114" i="135"/>
  <c r="CB114" i="135"/>
  <c r="BM116" i="142"/>
  <c r="BW116" i="142"/>
  <c r="BO21" i="143"/>
  <c r="BS21" i="143"/>
  <c r="CB122" i="135"/>
  <c r="BZ122" i="135"/>
  <c r="BM109" i="143"/>
  <c r="CG109" i="143"/>
  <c r="BN122" i="138"/>
  <c r="CF122" i="138"/>
  <c r="CB58" i="139"/>
  <c r="BP34" i="137"/>
  <c r="BL34" i="137"/>
  <c r="BP98" i="137"/>
  <c r="BT98" i="137"/>
  <c r="BX34" i="138"/>
  <c r="BV34" i="138"/>
  <c r="BP74" i="139"/>
  <c r="BT74" i="139"/>
  <c r="AQ42" i="135"/>
  <c r="AS46" i="140"/>
  <c r="AQ34" i="137"/>
  <c r="AU42" i="135"/>
  <c r="BB70" i="135"/>
  <c r="AU88" i="141"/>
  <c r="BA96" i="141"/>
  <c r="AW72" i="141"/>
  <c r="AU38" i="136"/>
  <c r="AO62" i="135"/>
  <c r="AS105" i="143"/>
  <c r="AK90" i="135"/>
  <c r="AG70" i="137"/>
  <c r="AM70" i="137"/>
  <c r="AY29" i="143"/>
  <c r="AO42" i="136"/>
  <c r="AM42" i="136"/>
  <c r="AU106" i="137"/>
  <c r="AY106" i="137"/>
  <c r="BD109" i="143"/>
  <c r="AS109" i="143"/>
  <c r="AW70" i="135"/>
  <c r="AG78" i="135"/>
  <c r="AU86" i="137"/>
  <c r="AK54" i="140"/>
  <c r="AO57" i="143"/>
  <c r="AO110" i="138"/>
  <c r="AU62" i="140"/>
  <c r="AO102" i="135"/>
  <c r="AI102" i="135"/>
  <c r="AO89" i="143"/>
  <c r="BA88" i="142"/>
  <c r="AO34" i="137"/>
  <c r="AI42" i="135"/>
  <c r="AU46" i="140"/>
  <c r="AK74" i="137"/>
  <c r="AS44" i="141"/>
  <c r="AW46" i="136"/>
  <c r="AM66" i="139"/>
  <c r="AM18" i="137"/>
  <c r="AU102" i="136"/>
  <c r="AK22" i="137"/>
  <c r="AW64" i="142"/>
  <c r="BJ88" i="141"/>
  <c r="AS90" i="135"/>
  <c r="AO22" i="137"/>
  <c r="BF72" i="141"/>
  <c r="AO48" i="142"/>
  <c r="AU70" i="140"/>
  <c r="AS30" i="139"/>
  <c r="AY62" i="135"/>
  <c r="AU62" i="135"/>
  <c r="BJ105" i="143"/>
  <c r="AY105" i="143"/>
  <c r="AI90" i="135"/>
  <c r="AW70" i="137"/>
  <c r="AS70" i="137"/>
  <c r="AW29" i="143"/>
  <c r="AI42" i="136"/>
  <c r="AU42" i="136"/>
  <c r="AK106" i="137"/>
  <c r="AO106" i="137"/>
  <c r="AU109" i="143"/>
  <c r="BH109" i="143"/>
  <c r="AO70" i="135"/>
  <c r="AK70" i="135"/>
  <c r="AY70" i="135"/>
  <c r="AM114" i="136"/>
  <c r="AE86" i="137"/>
  <c r="AI86" i="137"/>
  <c r="AY22" i="137"/>
  <c r="BH64" i="142"/>
  <c r="AW54" i="140"/>
  <c r="BH96" i="141"/>
  <c r="AU110" i="138"/>
  <c r="AQ62" i="140"/>
  <c r="AO62" i="140"/>
  <c r="AE102" i="135"/>
  <c r="AG102" i="135"/>
  <c r="BH92" i="142"/>
  <c r="AY72" i="141"/>
  <c r="BD88" i="142"/>
  <c r="AG42" i="135"/>
  <c r="AU62" i="138"/>
  <c r="BF16" i="142"/>
  <c r="AY14" i="137"/>
  <c r="AO78" i="138"/>
  <c r="AK46" i="135"/>
  <c r="BF20" i="142"/>
  <c r="BH44" i="141"/>
  <c r="AY65" i="143"/>
  <c r="AU20" i="141"/>
  <c r="AO60" i="142"/>
  <c r="AK118" i="136"/>
  <c r="AK114" i="136"/>
  <c r="AS38" i="136"/>
  <c r="AW102" i="136"/>
  <c r="BF64" i="142"/>
  <c r="AO88" i="141"/>
  <c r="AS110" i="138"/>
  <c r="AS118" i="136"/>
  <c r="AE62" i="138"/>
  <c r="AO14" i="137"/>
  <c r="AE46" i="135"/>
  <c r="AU48" i="141"/>
  <c r="AU90" i="135"/>
  <c r="BH29" i="143"/>
  <c r="AO29" i="143"/>
  <c r="AS42" i="136"/>
  <c r="AK42" i="136"/>
  <c r="AS86" i="137"/>
  <c r="AO86" i="137"/>
  <c r="AQ22" i="139"/>
  <c r="AG54" i="140"/>
  <c r="AQ110" i="136"/>
  <c r="CA85" i="144"/>
  <c r="CF26" i="137"/>
  <c r="BZ50" i="135"/>
  <c r="CB50" i="135"/>
  <c r="BP42" i="139"/>
  <c r="BP74" i="138"/>
  <c r="BY96" i="142"/>
  <c r="CD82" i="138"/>
  <c r="BS45" i="143"/>
  <c r="BZ26" i="137"/>
  <c r="BP50" i="135"/>
  <c r="BX82" i="135"/>
  <c r="BY92" i="142"/>
  <c r="BX42" i="139"/>
  <c r="BU101" i="143"/>
  <c r="BU96" i="142"/>
  <c r="BR90" i="138"/>
  <c r="BY81" i="143"/>
  <c r="CG81" i="143"/>
  <c r="BQ76" i="141"/>
  <c r="BY76" i="141"/>
  <c r="BZ106" i="137"/>
  <c r="BL106" i="137"/>
  <c r="BU33" i="143"/>
  <c r="BO33" i="143"/>
  <c r="BY94" i="140"/>
  <c r="CG94" i="140"/>
  <c r="BO94" i="140"/>
  <c r="CE94" i="140"/>
  <c r="BM69" i="144"/>
  <c r="BQ69" i="144"/>
  <c r="BU69" i="144"/>
  <c r="BU80" i="142"/>
  <c r="CE80" i="142"/>
  <c r="CC80" i="142"/>
  <c r="BW33" i="145"/>
  <c r="BU33" i="145"/>
  <c r="CE33" i="145"/>
  <c r="BQ33" i="145"/>
  <c r="BM80" i="141"/>
  <c r="BW80" i="141"/>
  <c r="CC80" i="141"/>
  <c r="BO80" i="141"/>
  <c r="AU66" i="139"/>
  <c r="AQ66" i="139"/>
  <c r="AE66" i="139"/>
  <c r="AW66" i="139"/>
  <c r="AM110" i="138"/>
  <c r="AK110" i="138"/>
  <c r="BU88" i="141"/>
  <c r="BW88" i="141"/>
  <c r="CA88" i="141"/>
  <c r="CC88" i="141"/>
  <c r="BO88" i="141"/>
  <c r="AO77" i="143"/>
  <c r="AW77" i="143"/>
  <c r="BA77" i="143"/>
  <c r="AS30" i="137"/>
  <c r="AG30" i="137"/>
  <c r="AK30" i="137"/>
  <c r="AQ74" i="137"/>
  <c r="AI74" i="137"/>
  <c r="AU74" i="137"/>
  <c r="CC61" i="143"/>
  <c r="BW61" i="143"/>
  <c r="CG61" i="143"/>
  <c r="BU61" i="143"/>
  <c r="CE26" i="140"/>
  <c r="BU26" i="140"/>
  <c r="CG26" i="140"/>
  <c r="AG62" i="140"/>
  <c r="AS62" i="140"/>
  <c r="AI62" i="140"/>
  <c r="BJ57" i="143"/>
  <c r="AY57" i="143"/>
  <c r="BF57" i="143"/>
  <c r="BH72" i="142"/>
  <c r="BA72" i="142"/>
  <c r="AS72" i="142"/>
  <c r="BJ72" i="142"/>
  <c r="BF72" i="142"/>
  <c r="BZ82" i="139"/>
  <c r="BP82" i="139"/>
  <c r="BT82" i="139"/>
  <c r="CF82" i="139"/>
  <c r="BV82" i="139"/>
  <c r="CB82" i="139"/>
  <c r="CG53" i="143"/>
  <c r="BQ53" i="143"/>
  <c r="BU53" i="143"/>
  <c r="BS53" i="143"/>
  <c r="BO53" i="143"/>
  <c r="AQ122" i="136"/>
  <c r="AO122" i="136"/>
  <c r="AE122" i="136"/>
  <c r="AI122" i="136"/>
  <c r="AS122" i="136"/>
  <c r="BH36" i="141"/>
  <c r="BD36" i="141"/>
  <c r="BJ36" i="141"/>
  <c r="AI38" i="135"/>
  <c r="AK38" i="135"/>
  <c r="AY38" i="135"/>
  <c r="AM38" i="135"/>
  <c r="AG38" i="135"/>
  <c r="AG18" i="136"/>
  <c r="AO18" i="136"/>
  <c r="AE18" i="136"/>
  <c r="AK18" i="136"/>
  <c r="AM18" i="136"/>
  <c r="AY18" i="136"/>
  <c r="AY30" i="138"/>
  <c r="AO30" i="138"/>
  <c r="AS30" i="138"/>
  <c r="AI30" i="138"/>
  <c r="AU30" i="138"/>
  <c r="AK30" i="138"/>
  <c r="CF122" i="136"/>
  <c r="BL122" i="136"/>
  <c r="BN122" i="136"/>
  <c r="BZ122" i="136"/>
  <c r="BP122" i="136"/>
  <c r="CD122" i="136"/>
  <c r="AU113" i="143"/>
  <c r="BH113" i="143"/>
  <c r="AW113" i="143"/>
  <c r="BA113" i="143"/>
  <c r="AQ113" i="143"/>
  <c r="BD76" i="141"/>
  <c r="AW76" i="141"/>
  <c r="BH76" i="141"/>
  <c r="BF76" i="141"/>
  <c r="BA76" i="141"/>
  <c r="AS118" i="135"/>
  <c r="AW118" i="135"/>
  <c r="AG118" i="135"/>
  <c r="AM118" i="135"/>
  <c r="AY118" i="135"/>
  <c r="AK118" i="135"/>
  <c r="AQ66" i="137"/>
  <c r="AG66" i="137"/>
  <c r="AK66" i="137"/>
  <c r="AW66" i="137"/>
  <c r="AM66" i="137"/>
  <c r="AS122" i="135"/>
  <c r="AU122" i="135"/>
  <c r="AE122" i="135"/>
  <c r="AQ122" i="135"/>
  <c r="AW122" i="135"/>
  <c r="AK122" i="135"/>
  <c r="AO78" i="136"/>
  <c r="AE78" i="136"/>
  <c r="AQ78" i="136"/>
  <c r="AU78" i="136"/>
  <c r="AK78" i="136"/>
  <c r="AU73" i="143"/>
  <c r="BH73" i="143"/>
  <c r="AW73" i="143"/>
  <c r="BQ56" i="142"/>
  <c r="BW56" i="142"/>
  <c r="BX82" i="137"/>
  <c r="CF82" i="137"/>
  <c r="BL82" i="137"/>
  <c r="BV82" i="137"/>
  <c r="BR82" i="137"/>
  <c r="BJ72" i="141"/>
  <c r="BH72" i="141"/>
  <c r="AS74" i="135"/>
  <c r="AI74" i="135"/>
  <c r="CA77" i="143"/>
  <c r="BM77" i="143"/>
  <c r="BW77" i="143"/>
  <c r="CG77" i="143"/>
  <c r="AM46" i="135"/>
  <c r="AU46" i="135"/>
  <c r="AO46" i="135"/>
  <c r="AS89" i="143"/>
  <c r="BJ89" i="143"/>
  <c r="BF89" i="143"/>
  <c r="BD89" i="143"/>
  <c r="AY89" i="143"/>
  <c r="BV106" i="139"/>
  <c r="BR106" i="139"/>
  <c r="BT106" i="139"/>
  <c r="CF74" i="135"/>
  <c r="BN74" i="135"/>
  <c r="BX74" i="135"/>
  <c r="BJ88" i="142"/>
  <c r="BF88" i="142"/>
  <c r="AW88" i="142"/>
  <c r="AS88" i="142"/>
  <c r="AY93" i="144"/>
  <c r="BA93" i="144"/>
  <c r="AO93" i="144"/>
  <c r="AW82" i="135"/>
  <c r="AK82" i="135"/>
  <c r="AE82" i="135"/>
  <c r="AM82" i="135"/>
  <c r="BS60" i="142"/>
  <c r="CA60" i="142"/>
  <c r="CG60" i="142"/>
  <c r="BU60" i="142"/>
  <c r="BM60" i="142"/>
  <c r="CB106" i="136"/>
  <c r="BV106" i="136"/>
  <c r="BR106" i="136"/>
  <c r="BT106" i="136"/>
  <c r="BX106" i="136"/>
  <c r="AQ118" i="139"/>
  <c r="AG118" i="139"/>
  <c r="AS118" i="139"/>
  <c r="AO62" i="137"/>
  <c r="AE62" i="137"/>
  <c r="AI62" i="137"/>
  <c r="BW104" i="141"/>
  <c r="BM104" i="141"/>
  <c r="BQ104" i="141"/>
  <c r="AY61" i="143"/>
  <c r="AO61" i="143"/>
  <c r="AY110" i="135"/>
  <c r="AO110" i="135"/>
  <c r="AI110" i="135"/>
  <c r="AQ110" i="135"/>
  <c r="AM110" i="135"/>
  <c r="AE110" i="135"/>
  <c r="AI98" i="137"/>
  <c r="AS98" i="137"/>
  <c r="AE98" i="137"/>
  <c r="CF114" i="135"/>
  <c r="BR114" i="135"/>
  <c r="CC21" i="143"/>
  <c r="BW21" i="143"/>
  <c r="BL122" i="135"/>
  <c r="CD122" i="135"/>
  <c r="AE90" i="135"/>
  <c r="AM90" i="135"/>
  <c r="AQ90" i="135"/>
  <c r="BU109" i="143"/>
  <c r="BY109" i="143"/>
  <c r="AQ29" i="143"/>
  <c r="AU29" i="143"/>
  <c r="AQ86" i="136"/>
  <c r="AG86" i="136"/>
  <c r="AG42" i="136"/>
  <c r="BR122" i="138"/>
  <c r="CB122" i="138"/>
  <c r="BZ58" i="139"/>
  <c r="BN58" i="139"/>
  <c r="BN34" i="137"/>
  <c r="CF34" i="137"/>
  <c r="BN98" i="137"/>
  <c r="BZ98" i="137"/>
  <c r="BP34" i="138"/>
  <c r="BZ34" i="138"/>
  <c r="CD74" i="139"/>
  <c r="CF74" i="139"/>
  <c r="AK86" i="137"/>
  <c r="AG86" i="137"/>
  <c r="AS104" i="141"/>
  <c r="BA104" i="141"/>
  <c r="AM54" i="140"/>
  <c r="AI54" i="140"/>
  <c r="AI58" i="138"/>
  <c r="AE58" i="138"/>
  <c r="AQ122" i="140"/>
  <c r="BD122" i="140"/>
  <c r="AW57" i="143"/>
  <c r="AS57" i="143"/>
  <c r="BY26" i="140"/>
  <c r="CC26" i="140"/>
  <c r="AY110" i="138"/>
  <c r="CG104" i="141"/>
  <c r="CC104" i="141"/>
  <c r="AE62" i="140"/>
  <c r="AW62" i="140"/>
  <c r="BP118" i="139"/>
  <c r="AU118" i="139"/>
  <c r="AY118" i="139"/>
  <c r="AK62" i="137"/>
  <c r="AG62" i="137"/>
  <c r="AQ72" i="141"/>
  <c r="BH89" i="143"/>
  <c r="AY88" i="142"/>
  <c r="BP74" i="135"/>
  <c r="BX82" i="139"/>
  <c r="AK66" i="139"/>
  <c r="BM88" i="141"/>
  <c r="CB122" i="136"/>
  <c r="BO60" i="142"/>
  <c r="AY113" i="143"/>
  <c r="AE38" i="135"/>
  <c r="AE118" i="135"/>
  <c r="AO30" i="137"/>
  <c r="AI18" i="136"/>
  <c r="AS18" i="136"/>
  <c r="AW30" i="138"/>
  <c r="AO72" i="142"/>
  <c r="CC33" i="145"/>
  <c r="AE66" i="137"/>
  <c r="AY66" i="137"/>
  <c r="CG80" i="141"/>
  <c r="BS77" i="143"/>
  <c r="AI78" i="136"/>
  <c r="AG78" i="136"/>
  <c r="BL106" i="136"/>
  <c r="AK122" i="136"/>
  <c r="BY53" i="143"/>
  <c r="AS110" i="135"/>
  <c r="AG122" i="135"/>
  <c r="CG76" i="141"/>
  <c r="CA61" i="143"/>
  <c r="BX106" i="139"/>
  <c r="AQ76" i="141"/>
  <c r="BF61" i="143"/>
  <c r="AY98" i="137"/>
  <c r="BT110" i="138"/>
  <c r="BH38" i="135"/>
  <c r="CA48" i="141"/>
  <c r="CC45" i="143"/>
  <c r="BT26" i="137"/>
  <c r="CF50" i="135"/>
  <c r="BO92" i="142"/>
  <c r="CB106" i="135"/>
  <c r="BO50" i="140"/>
  <c r="AO78" i="135"/>
  <c r="AW114" i="136"/>
  <c r="BD96" i="141"/>
  <c r="AY118" i="136"/>
  <c r="CE101" i="143"/>
  <c r="BO110" i="140"/>
  <c r="AI62" i="138"/>
  <c r="AY112" i="142"/>
  <c r="BT82" i="138"/>
  <c r="BR82" i="138"/>
  <c r="BJ48" i="141"/>
  <c r="CG85" i="144"/>
  <c r="BA120" i="141"/>
  <c r="BN50" i="135"/>
  <c r="BN82" i="135"/>
  <c r="CD82" i="135"/>
  <c r="BZ42" i="139"/>
  <c r="AS24" i="142"/>
  <c r="AQ102" i="136"/>
  <c r="AS22" i="137"/>
  <c r="BD64" i="142"/>
  <c r="AU64" i="142"/>
  <c r="AY88" i="141"/>
  <c r="BJ92" i="142"/>
  <c r="BM101" i="143"/>
  <c r="BW96" i="142"/>
  <c r="AM38" i="136"/>
  <c r="AS16" i="142"/>
  <c r="BD16" i="142"/>
  <c r="AW106" i="140"/>
  <c r="AW70" i="140"/>
  <c r="CB82" i="138"/>
  <c r="BZ82" i="138"/>
  <c r="CG45" i="143"/>
  <c r="BO45" i="143"/>
  <c r="BV114" i="135"/>
  <c r="BP114" i="135"/>
  <c r="CB26" i="137"/>
  <c r="BF120" i="141"/>
  <c r="CF122" i="135"/>
  <c r="BV122" i="135"/>
  <c r="CG120" i="142"/>
  <c r="CD50" i="135"/>
  <c r="BL50" i="135"/>
  <c r="CF82" i="135"/>
  <c r="CB82" i="135"/>
  <c r="AO90" i="135"/>
  <c r="AG90" i="135"/>
  <c r="CF122" i="139"/>
  <c r="BW92" i="142"/>
  <c r="CD42" i="139"/>
  <c r="BL42" i="139"/>
  <c r="CC109" i="143"/>
  <c r="BQ109" i="143"/>
  <c r="AS29" i="143"/>
  <c r="BL106" i="135"/>
  <c r="BL58" i="139"/>
  <c r="BV58" i="139"/>
  <c r="BW50" i="140"/>
  <c r="CD98" i="137"/>
  <c r="BR98" i="137"/>
  <c r="BV74" i="139"/>
  <c r="BR74" i="139"/>
  <c r="AE102" i="136"/>
  <c r="AE114" i="136"/>
  <c r="AY114" i="136"/>
  <c r="AG22" i="137"/>
  <c r="AO22" i="139"/>
  <c r="AY64" i="142"/>
  <c r="BD54" i="140"/>
  <c r="AE54" i="140"/>
  <c r="AO54" i="140"/>
  <c r="BH88" i="141"/>
  <c r="AU96" i="141"/>
  <c r="AE70" i="139"/>
  <c r="AI110" i="138"/>
  <c r="AO118" i="136"/>
  <c r="BJ73" i="144"/>
  <c r="AY34" i="138"/>
  <c r="BD92" i="142"/>
  <c r="AU72" i="141"/>
  <c r="AW89" i="143"/>
  <c r="CA101" i="143"/>
  <c r="BH88" i="142"/>
  <c r="AO88" i="142"/>
  <c r="BO81" i="143"/>
  <c r="CB74" i="135"/>
  <c r="CB82" i="137"/>
  <c r="CE96" i="142"/>
  <c r="AQ62" i="138"/>
  <c r="AY66" i="139"/>
  <c r="BS88" i="141"/>
  <c r="AY38" i="136"/>
  <c r="BH16" i="142"/>
  <c r="BW94" i="140"/>
  <c r="AM14" i="137"/>
  <c r="AS18" i="137"/>
  <c r="AM74" i="137"/>
  <c r="BF112" i="142"/>
  <c r="AQ77" i="143"/>
  <c r="BS33" i="145"/>
  <c r="BL46" i="135"/>
  <c r="AQ36" i="142"/>
  <c r="BY80" i="141"/>
  <c r="CA33" i="143"/>
  <c r="BQ33" i="143"/>
  <c r="AI70" i="140"/>
  <c r="BN106" i="137"/>
  <c r="CA69" i="144"/>
  <c r="BO100" i="142"/>
  <c r="BW80" i="142"/>
  <c r="BQ61" i="143"/>
  <c r="BM61" i="143"/>
  <c r="CE61" i="143"/>
  <c r="BH93" i="144"/>
  <c r="AQ50" i="135"/>
  <c r="BN82" i="138"/>
  <c r="BX82" i="138"/>
  <c r="BY45" i="143"/>
  <c r="BM45" i="143"/>
  <c r="BW45" i="143"/>
  <c r="BS85" i="144"/>
  <c r="BP26" i="137"/>
  <c r="BR26" i="137"/>
  <c r="BN26" i="137"/>
  <c r="BV50" i="135"/>
  <c r="BR50" i="135"/>
  <c r="BV82" i="135"/>
  <c r="BR82" i="135"/>
  <c r="BL82" i="135"/>
  <c r="BL122" i="139"/>
  <c r="BQ92" i="142"/>
  <c r="CE92" i="142"/>
  <c r="BU92" i="142"/>
  <c r="BN42" i="139"/>
  <c r="CF42" i="139"/>
  <c r="BT42" i="139"/>
  <c r="BP106" i="135"/>
  <c r="BV106" i="135"/>
  <c r="BM50" i="140"/>
  <c r="CE50" i="140"/>
  <c r="BZ74" i="138"/>
  <c r="BN50" i="139"/>
  <c r="BY101" i="143"/>
  <c r="CC101" i="143"/>
  <c r="CG110" i="140"/>
  <c r="BQ96" i="142"/>
  <c r="BS96" i="142"/>
  <c r="BZ58" i="136"/>
  <c r="BS108" i="142"/>
  <c r="BY112" i="142"/>
  <c r="BX42" i="135"/>
  <c r="BL82" i="138"/>
  <c r="BV82" i="138"/>
  <c r="BQ45" i="143"/>
  <c r="BU45" i="143"/>
  <c r="BU85" i="144"/>
  <c r="BX26" i="137"/>
  <c r="BL26" i="137"/>
  <c r="BM120" i="142"/>
  <c r="BZ82" i="135"/>
  <c r="BP82" i="135"/>
  <c r="CD122" i="139"/>
  <c r="CG92" i="142"/>
  <c r="BS92" i="142"/>
  <c r="BV42" i="139"/>
  <c r="BR42" i="139"/>
  <c r="BT106" i="135"/>
  <c r="CD106" i="135"/>
  <c r="BU50" i="140"/>
  <c r="BY50" i="140"/>
  <c r="CG101" i="143"/>
  <c r="BQ101" i="143"/>
  <c r="CG96" i="142"/>
  <c r="BM96" i="142"/>
  <c r="CA88" i="142"/>
  <c r="BM25" i="145"/>
  <c r="BF48" i="141"/>
  <c r="AO120" i="141"/>
  <c r="BJ24" i="142"/>
  <c r="AY78" i="135"/>
  <c r="AK102" i="136"/>
  <c r="AG102" i="136"/>
  <c r="AY102" i="136"/>
  <c r="AO114" i="136"/>
  <c r="AI114" i="136"/>
  <c r="AS114" i="136"/>
  <c r="AE22" i="137"/>
  <c r="AI22" i="137"/>
  <c r="AU22" i="139"/>
  <c r="AY22" i="139"/>
  <c r="AS64" i="142"/>
  <c r="AQ64" i="142"/>
  <c r="BJ64" i="142"/>
  <c r="BF88" i="141"/>
  <c r="AQ88" i="141"/>
  <c r="AW88" i="141"/>
  <c r="AS96" i="141"/>
  <c r="BJ96" i="141"/>
  <c r="AI118" i="136"/>
  <c r="AM118" i="136"/>
  <c r="AQ34" i="138"/>
  <c r="AM34" i="138"/>
  <c r="AQ92" i="142"/>
  <c r="AK62" i="138"/>
  <c r="AG62" i="138"/>
  <c r="AY62" i="138"/>
  <c r="AE38" i="136"/>
  <c r="AI38" i="136"/>
  <c r="BA16" i="142"/>
  <c r="AO16" i="142"/>
  <c r="AG14" i="137"/>
  <c r="AQ18" i="137"/>
  <c r="AU18" i="137"/>
  <c r="AO112" i="142"/>
  <c r="BH112" i="142"/>
  <c r="BJ106" i="140"/>
  <c r="BJ44" i="142"/>
  <c r="AK70" i="140"/>
  <c r="BD48" i="141"/>
  <c r="AY120" i="141"/>
  <c r="AS33" i="145"/>
  <c r="AO24" i="142"/>
  <c r="AO102" i="136"/>
  <c r="AU114" i="136"/>
  <c r="AM22" i="137"/>
  <c r="AQ22" i="137"/>
  <c r="AG22" i="139"/>
  <c r="AO64" i="142"/>
  <c r="AS88" i="141"/>
  <c r="BA88" i="141"/>
  <c r="AY96" i="141"/>
  <c r="AO96" i="141"/>
  <c r="AQ118" i="136"/>
  <c r="AW118" i="136"/>
  <c r="AU118" i="136"/>
  <c r="AG34" i="138"/>
  <c r="AU34" i="138"/>
  <c r="AU92" i="142"/>
  <c r="BF80" i="141"/>
  <c r="AS62" i="138"/>
  <c r="AO62" i="138"/>
  <c r="AG38" i="136"/>
  <c r="AQ38" i="136"/>
  <c r="AY16" i="142"/>
  <c r="AW16" i="142"/>
  <c r="AE14" i="137"/>
  <c r="AQ14" i="137"/>
  <c r="AI18" i="137"/>
  <c r="AW18" i="137"/>
  <c r="AS48" i="142"/>
  <c r="AW112" i="142"/>
  <c r="AQ40" i="142"/>
  <c r="AM82" i="138"/>
  <c r="AS70" i="140"/>
  <c r="AO109" i="144"/>
  <c r="BO56" i="142"/>
  <c r="BU76" i="141"/>
  <c r="BU120" i="141"/>
  <c r="CE81" i="143"/>
  <c r="CE56" i="142"/>
  <c r="CC76" i="141"/>
  <c r="BJ92" i="141"/>
  <c r="AO92" i="141"/>
  <c r="BM16" i="142"/>
  <c r="BU85" i="143"/>
  <c r="AQ46" i="140"/>
  <c r="BA68" i="142"/>
  <c r="AG46" i="140"/>
  <c r="AM62" i="135"/>
  <c r="AG62" i="135"/>
  <c r="BF105" i="143"/>
  <c r="AO105" i="143"/>
  <c r="AQ70" i="137"/>
  <c r="AG106" i="137"/>
  <c r="AM106" i="137"/>
  <c r="AO109" i="143"/>
  <c r="AY109" i="143"/>
  <c r="AS70" i="135"/>
  <c r="AE70" i="135"/>
  <c r="AO65" i="144"/>
  <c r="AY65" i="144"/>
  <c r="AK102" i="135"/>
  <c r="AW102" i="135"/>
  <c r="AW34" i="137"/>
  <c r="AK34" i="137"/>
  <c r="AK42" i="135"/>
  <c r="AY42" i="135"/>
  <c r="AE46" i="140"/>
  <c r="AO46" i="140"/>
  <c r="AY46" i="140"/>
  <c r="AS22" i="140"/>
  <c r="AG22" i="140"/>
  <c r="AE82" i="136"/>
  <c r="AW82" i="136"/>
  <c r="AQ78" i="138"/>
  <c r="AM78" i="138"/>
  <c r="AO46" i="139"/>
  <c r="AQ113" i="144"/>
  <c r="AQ46" i="135"/>
  <c r="AS80" i="142"/>
  <c r="AS20" i="142"/>
  <c r="BJ20" i="142"/>
  <c r="BD44" i="141"/>
  <c r="AY44" i="141"/>
  <c r="AS65" i="143"/>
  <c r="AO65" i="143"/>
  <c r="BF20" i="141"/>
  <c r="AU26" i="136"/>
  <c r="AS26" i="136"/>
  <c r="BF60" i="142"/>
  <c r="BJ60" i="142"/>
  <c r="BJ108" i="141"/>
  <c r="AO68" i="141"/>
  <c r="AE46" i="136"/>
  <c r="AI46" i="136"/>
  <c r="AI54" i="136"/>
  <c r="AW54" i="136"/>
  <c r="AO66" i="138"/>
  <c r="BD28" i="141"/>
  <c r="AQ100" i="141"/>
  <c r="BJ37" i="144"/>
  <c r="BA33" i="143"/>
  <c r="AO122" i="139"/>
  <c r="AY38" i="139"/>
  <c r="AE38" i="139"/>
  <c r="BA117" i="144"/>
  <c r="AM34" i="137"/>
  <c r="AI34" i="137"/>
  <c r="AS34" i="137"/>
  <c r="AS42" i="135"/>
  <c r="AO42" i="135"/>
  <c r="AE42" i="135"/>
  <c r="AM46" i="140"/>
  <c r="AW46" i="140"/>
  <c r="AG78" i="138"/>
  <c r="BH20" i="142"/>
  <c r="AW44" i="141"/>
  <c r="BA65" i="143"/>
  <c r="AW60" i="142"/>
  <c r="AK46" i="136"/>
  <c r="BD100" i="141"/>
  <c r="AI38" i="139"/>
  <c r="AE74" i="135"/>
  <c r="AY74" i="135"/>
  <c r="AG46" i="135"/>
  <c r="AI46" i="135"/>
  <c r="BD77" i="143"/>
  <c r="BF77" i="143"/>
  <c r="BJ77" i="143"/>
  <c r="AY77" i="143"/>
  <c r="AS93" i="144"/>
  <c r="BJ93" i="144"/>
  <c r="BF93" i="144"/>
  <c r="AS82" i="135"/>
  <c r="AQ82" i="135"/>
  <c r="AU82" i="135"/>
  <c r="AU30" i="137"/>
  <c r="AW30" i="137"/>
  <c r="AE30" i="137"/>
  <c r="AY74" i="137"/>
  <c r="AW74" i="137"/>
  <c r="AS74" i="137"/>
  <c r="AU78" i="138"/>
  <c r="AK78" i="138"/>
  <c r="AW78" i="138"/>
  <c r="BD20" i="142"/>
  <c r="AO20" i="142"/>
  <c r="AQ20" i="142"/>
  <c r="AS20" i="141"/>
  <c r="BA20" i="141"/>
  <c r="AW20" i="141"/>
  <c r="BH65" i="143"/>
  <c r="AW65" i="143"/>
  <c r="BJ65" i="143"/>
  <c r="BA44" i="141"/>
  <c r="AQ44" i="141"/>
  <c r="AO44" i="141"/>
  <c r="AO46" i="136"/>
  <c r="AS46" i="136"/>
  <c r="BH60" i="142"/>
  <c r="AY60" i="142"/>
  <c r="BD60" i="142"/>
  <c r="AW38" i="139"/>
  <c r="AM38" i="139"/>
  <c r="AQ38" i="139"/>
  <c r="AU113" i="144"/>
  <c r="BH113" i="144"/>
  <c r="BF113" i="144"/>
  <c r="AU66" i="138"/>
  <c r="AK66" i="138"/>
  <c r="AW66" i="138"/>
  <c r="AQ82" i="136"/>
  <c r="AU82" i="136"/>
  <c r="BD80" i="142"/>
  <c r="AU80" i="142"/>
  <c r="BH80" i="142"/>
  <c r="AW26" i="136"/>
  <c r="AK26" i="136"/>
  <c r="AO26" i="136"/>
  <c r="AM122" i="139"/>
  <c r="AY122" i="139"/>
  <c r="AW122" i="139"/>
  <c r="BF117" i="144"/>
  <c r="AU117" i="144"/>
  <c r="AY117" i="144"/>
  <c r="BH28" i="141"/>
  <c r="AY28" i="141"/>
  <c r="AW28" i="141"/>
  <c r="AS54" i="136"/>
  <c r="AO54" i="136"/>
  <c r="AM46" i="139"/>
  <c r="AY46" i="139"/>
  <c r="AG46" i="139"/>
  <c r="AQ33" i="143"/>
  <c r="BD33" i="143"/>
  <c r="AS33" i="143"/>
  <c r="AW18" i="139"/>
  <c r="AM18" i="139"/>
  <c r="AK18" i="139"/>
  <c r="BD108" i="141"/>
  <c r="AU108" i="141"/>
  <c r="BF68" i="141"/>
  <c r="AU68" i="141"/>
  <c r="AQ37" i="144"/>
  <c r="BD37" i="144"/>
  <c r="AS37" i="144"/>
  <c r="AE70" i="136"/>
  <c r="AO70" i="136"/>
  <c r="BR54" i="136"/>
  <c r="BY85" i="143"/>
  <c r="BO72" i="141"/>
  <c r="AI14" i="139"/>
  <c r="BO120" i="141"/>
  <c r="BW16" i="142"/>
  <c r="CC16" i="142"/>
  <c r="BS72" i="141"/>
  <c r="BO85" i="143"/>
  <c r="CG85" i="143"/>
  <c r="BY113" i="143"/>
  <c r="CE120" i="141"/>
  <c r="BQ16" i="142"/>
  <c r="BS16" i="142"/>
  <c r="BW85" i="143"/>
  <c r="BS85" i="143"/>
  <c r="CG73" i="143"/>
  <c r="BS120" i="141"/>
  <c r="CG16" i="142"/>
  <c r="CC85" i="143"/>
  <c r="BW120" i="141"/>
  <c r="CG120" i="141"/>
  <c r="BU72" i="141"/>
  <c r="BW72" i="141"/>
  <c r="BU16" i="142"/>
  <c r="CE16" i="142"/>
  <c r="BY16" i="142"/>
  <c r="CA85" i="143"/>
  <c r="BQ85" i="143"/>
  <c r="BM85" i="143"/>
  <c r="CA113" i="143"/>
  <c r="BO113" i="143"/>
  <c r="BM113" i="143"/>
  <c r="CC73" i="143"/>
  <c r="BO73" i="143"/>
  <c r="BZ82" i="136"/>
  <c r="CB82" i="136"/>
  <c r="BR82" i="136"/>
  <c r="CF114" i="139"/>
  <c r="BV114" i="139"/>
  <c r="BL114" i="139"/>
  <c r="BY109" i="144"/>
  <c r="BO109" i="144"/>
  <c r="CF58" i="138"/>
  <c r="BT58" i="138"/>
  <c r="CB114" i="136"/>
  <c r="BR114" i="136"/>
  <c r="CD114" i="136"/>
  <c r="BO37" i="143"/>
  <c r="BY37" i="143"/>
  <c r="BU72" i="142"/>
  <c r="BU89" i="144"/>
  <c r="BO89" i="144"/>
  <c r="BM81" i="143"/>
  <c r="CB114" i="138"/>
  <c r="BP114" i="138"/>
  <c r="BL58" i="135"/>
  <c r="BT58" i="135"/>
  <c r="CF66" i="139"/>
  <c r="BZ66" i="139"/>
  <c r="BW113" i="144"/>
  <c r="BS113" i="144"/>
  <c r="BM122" i="140"/>
  <c r="BP106" i="137"/>
  <c r="BQ117" i="144"/>
  <c r="CA117" i="144"/>
  <c r="BT42" i="136"/>
  <c r="BL42" i="136"/>
  <c r="BY56" i="142"/>
  <c r="BW69" i="144"/>
  <c r="BL42" i="137"/>
  <c r="CD42" i="137"/>
  <c r="BR42" i="137"/>
  <c r="CC105" i="144"/>
  <c r="BW105" i="144"/>
  <c r="CF90" i="135"/>
  <c r="BT90" i="135"/>
  <c r="BX90" i="135"/>
  <c r="BT74" i="137"/>
  <c r="BV74" i="137"/>
  <c r="BO76" i="141"/>
  <c r="CG80" i="142"/>
  <c r="BW66" i="140"/>
  <c r="CG66" i="140"/>
  <c r="BM37" i="143"/>
  <c r="BW37" i="143"/>
  <c r="CG37" i="143"/>
  <c r="BO72" i="142"/>
  <c r="BS72" i="142"/>
  <c r="CC93" i="144"/>
  <c r="BW93" i="144"/>
  <c r="BN66" i="137"/>
  <c r="CF66" i="137"/>
  <c r="BP18" i="136"/>
  <c r="CD18" i="136"/>
  <c r="BT18" i="136"/>
  <c r="CB42" i="137"/>
  <c r="BP42" i="137"/>
  <c r="BP90" i="135"/>
  <c r="CD90" i="135"/>
  <c r="BU37" i="143"/>
  <c r="CE37" i="143"/>
  <c r="BW72" i="142"/>
  <c r="BV18" i="136"/>
  <c r="BN18" i="136"/>
  <c r="AK74" i="135"/>
  <c r="AY14" i="139"/>
  <c r="AO68" i="142"/>
  <c r="BH68" i="142"/>
  <c r="BH100" i="141"/>
  <c r="AS14" i="139"/>
  <c r="AY68" i="142"/>
  <c r="BJ68" i="142"/>
  <c r="AU100" i="141"/>
  <c r="AG14" i="139"/>
  <c r="AM14" i="139"/>
  <c r="BA20" i="142"/>
  <c r="AU20" i="142"/>
  <c r="BD68" i="142"/>
  <c r="AQ68" i="142"/>
  <c r="AO20" i="141"/>
  <c r="AY20" i="141"/>
  <c r="AQ46" i="136"/>
  <c r="AY46" i="136"/>
  <c r="BA100" i="141"/>
  <c r="AO100" i="141"/>
  <c r="CA73" i="143"/>
  <c r="BN82" i="136"/>
  <c r="BL82" i="136"/>
  <c r="BZ58" i="138"/>
  <c r="BX58" i="138"/>
  <c r="CE113" i="143"/>
  <c r="CC113" i="143"/>
  <c r="BQ73" i="143"/>
  <c r="CF82" i="136"/>
  <c r="BN58" i="138"/>
  <c r="BH29" i="145"/>
  <c r="AG74" i="135"/>
  <c r="BY120" i="141"/>
  <c r="CC120" i="141"/>
  <c r="BW113" i="143"/>
  <c r="CG113" i="143"/>
  <c r="BU113" i="143"/>
  <c r="BW73" i="143"/>
  <c r="BY73" i="143"/>
  <c r="BM73" i="143"/>
  <c r="BV82" i="136"/>
  <c r="BX82" i="136"/>
  <c r="BT82" i="136"/>
  <c r="BR58" i="138"/>
  <c r="CB58" i="138"/>
  <c r="BP58" i="138"/>
  <c r="BY72" i="142"/>
  <c r="CG72" i="142"/>
  <c r="CE72" i="142"/>
  <c r="CA120" i="141"/>
  <c r="BM120" i="141"/>
  <c r="BQ72" i="141"/>
  <c r="BM72" i="141"/>
  <c r="BQ113" i="143"/>
  <c r="CE73" i="143"/>
  <c r="BS73" i="143"/>
  <c r="BP82" i="136"/>
  <c r="BL58" i="138"/>
  <c r="BV58" i="138"/>
  <c r="BM72" i="142"/>
  <c r="CC72" i="142"/>
  <c r="BY72" i="141"/>
  <c r="CG72" i="141"/>
  <c r="CA72" i="141"/>
  <c r="CE72" i="141"/>
  <c r="AO14" i="139"/>
  <c r="AK14" i="139"/>
  <c r="AU14" i="139"/>
  <c r="AY100" i="141"/>
  <c r="BF100" i="141"/>
  <c r="AW14" i="139"/>
  <c r="AQ14" i="139"/>
  <c r="AW68" i="142"/>
  <c r="BF68" i="142"/>
  <c r="BD20" i="141"/>
  <c r="BJ20" i="141"/>
  <c r="BJ100" i="141"/>
  <c r="AS100" i="141"/>
  <c r="BA21" i="143"/>
  <c r="BJ21" i="143"/>
  <c r="BS120" i="142"/>
  <c r="BY120" i="142"/>
  <c r="BS29" i="145"/>
  <c r="BZ122" i="139"/>
  <c r="BV122" i="139"/>
  <c r="CD74" i="138"/>
  <c r="BR74" i="138"/>
  <c r="CB74" i="138"/>
  <c r="CC110" i="140"/>
  <c r="CE21" i="144"/>
  <c r="BV58" i="136"/>
  <c r="CB58" i="136"/>
  <c r="BR58" i="136"/>
  <c r="CA102" i="140"/>
  <c r="BO112" i="142"/>
  <c r="BY20" i="141"/>
  <c r="CA34" i="140"/>
  <c r="BO88" i="142"/>
  <c r="BN66" i="138"/>
  <c r="CC48" i="141"/>
  <c r="CC85" i="144"/>
  <c r="CE29" i="145"/>
  <c r="CC29" i="145"/>
  <c r="BP122" i="139"/>
  <c r="BT122" i="139"/>
  <c r="CF106" i="135"/>
  <c r="BZ106" i="135"/>
  <c r="BX106" i="135"/>
  <c r="BN74" i="138"/>
  <c r="BX74" i="138"/>
  <c r="BL74" i="138"/>
  <c r="BT90" i="136"/>
  <c r="BX50" i="139"/>
  <c r="BW110" i="140"/>
  <c r="BS110" i="140"/>
  <c r="CB90" i="138"/>
  <c r="BT58" i="136"/>
  <c r="BX58" i="136"/>
  <c r="CC108" i="142"/>
  <c r="CE102" i="140"/>
  <c r="CA100" i="142"/>
  <c r="BM20" i="141"/>
  <c r="BO20" i="142"/>
  <c r="CF42" i="135"/>
  <c r="BP66" i="138"/>
  <c r="BW25" i="145"/>
  <c r="BQ48" i="141"/>
  <c r="BO85" i="144"/>
  <c r="BW85" i="144"/>
  <c r="BO120" i="142"/>
  <c r="BQ85" i="144"/>
  <c r="BM85" i="144"/>
  <c r="BW120" i="142"/>
  <c r="BQ29" i="145"/>
  <c r="BX122" i="139"/>
  <c r="BN122" i="139"/>
  <c r="BR106" i="135"/>
  <c r="BS50" i="140"/>
  <c r="CC50" i="140"/>
  <c r="BV74" i="138"/>
  <c r="CF74" i="138"/>
  <c r="BX90" i="136"/>
  <c r="BU110" i="140"/>
  <c r="BU21" i="144"/>
  <c r="BO96" i="142"/>
  <c r="BP90" i="138"/>
  <c r="BN58" i="136"/>
  <c r="BL58" i="136"/>
  <c r="BQ108" i="142"/>
  <c r="BQ102" i="140"/>
  <c r="BS112" i="142"/>
  <c r="BO20" i="141"/>
  <c r="BQ34" i="140"/>
  <c r="CA20" i="142"/>
  <c r="BN42" i="135"/>
  <c r="BZ66" i="138"/>
  <c r="CG25" i="145"/>
  <c r="BN66" i="135"/>
  <c r="AI70" i="139"/>
  <c r="BH73" i="144"/>
  <c r="BF73" i="144"/>
  <c r="AU58" i="136"/>
  <c r="AE38" i="137"/>
  <c r="BD100" i="142"/>
  <c r="BF48" i="142"/>
  <c r="AO106" i="140"/>
  <c r="BH106" i="140"/>
  <c r="BA40" i="142"/>
  <c r="BD40" i="142"/>
  <c r="AS36" i="142"/>
  <c r="AO36" i="142"/>
  <c r="AY44" i="142"/>
  <c r="AK82" i="138"/>
  <c r="AI82" i="138"/>
  <c r="BD109" i="144"/>
  <c r="BJ109" i="144"/>
  <c r="AM50" i="135"/>
  <c r="AU50" i="136"/>
  <c r="AS54" i="138"/>
  <c r="AS32" i="141"/>
  <c r="AO48" i="141"/>
  <c r="AW120" i="141"/>
  <c r="AQ24" i="142"/>
  <c r="AE78" i="135"/>
  <c r="AM78" i="135"/>
  <c r="AE22" i="139"/>
  <c r="AW22" i="139"/>
  <c r="AK22" i="139"/>
  <c r="AO70" i="139"/>
  <c r="AU73" i="144"/>
  <c r="AO34" i="138"/>
  <c r="AW34" i="138"/>
  <c r="AS34" i="138"/>
  <c r="BA92" i="142"/>
  <c r="AY92" i="142"/>
  <c r="AO92" i="142"/>
  <c r="AW58" i="136"/>
  <c r="AG38" i="137"/>
  <c r="BH80" i="141"/>
  <c r="AW14" i="137"/>
  <c r="AK14" i="137"/>
  <c r="AY18" i="137"/>
  <c r="AK18" i="137"/>
  <c r="AG18" i="137"/>
  <c r="BH100" i="142"/>
  <c r="BH48" i="142"/>
  <c r="AW48" i="142"/>
  <c r="AU112" i="142"/>
  <c r="BD112" i="142"/>
  <c r="AS112" i="142"/>
  <c r="BF106" i="140"/>
  <c r="AS106" i="140"/>
  <c r="AU40" i="142"/>
  <c r="AY36" i="142"/>
  <c r="AS44" i="142"/>
  <c r="AO44" i="142"/>
  <c r="AU82" i="138"/>
  <c r="AG70" i="140"/>
  <c r="AQ70" i="140"/>
  <c r="AE70" i="140"/>
  <c r="AG94" i="137"/>
  <c r="AS110" i="136"/>
  <c r="AY109" i="144"/>
  <c r="AI78" i="137"/>
  <c r="AS38" i="138"/>
  <c r="AU50" i="135"/>
  <c r="AW50" i="135"/>
  <c r="AO54" i="139"/>
  <c r="AU89" i="144"/>
  <c r="AW54" i="135"/>
  <c r="AE30" i="139"/>
  <c r="AQ48" i="141"/>
  <c r="BA48" i="141"/>
  <c r="AU120" i="141"/>
  <c r="AW48" i="141"/>
  <c r="AY48" i="141"/>
  <c r="BH48" i="141"/>
  <c r="AS120" i="141"/>
  <c r="BD120" i="141"/>
  <c r="AY24" i="142"/>
  <c r="AU78" i="135"/>
  <c r="AS78" i="135"/>
  <c r="AS102" i="136"/>
  <c r="AM102" i="136"/>
  <c r="AU22" i="137"/>
  <c r="BV22" i="139"/>
  <c r="AM22" i="139"/>
  <c r="AI22" i="139"/>
  <c r="BF96" i="141"/>
  <c r="AQ96" i="141"/>
  <c r="AG118" i="136"/>
  <c r="AY73" i="144"/>
  <c r="AW73" i="144"/>
  <c r="AI34" i="138"/>
  <c r="AE34" i="138"/>
  <c r="AS92" i="142"/>
  <c r="BF92" i="142"/>
  <c r="AQ38" i="137"/>
  <c r="AO80" i="141"/>
  <c r="AM62" i="138"/>
  <c r="AO38" i="136"/>
  <c r="AK38" i="136"/>
  <c r="AQ16" i="142"/>
  <c r="AU14" i="137"/>
  <c r="AI14" i="137"/>
  <c r="AE18" i="137"/>
  <c r="AU100" i="142"/>
  <c r="AY48" i="142"/>
  <c r="BJ112" i="142"/>
  <c r="AQ112" i="142"/>
  <c r="AY106" i="140"/>
  <c r="BA106" i="140"/>
  <c r="AS40" i="142"/>
  <c r="BJ40" i="142"/>
  <c r="BJ36" i="142"/>
  <c r="AQ44" i="142"/>
  <c r="AW82" i="138"/>
  <c r="AO70" i="140"/>
  <c r="AY70" i="140"/>
  <c r="AO110" i="136"/>
  <c r="BH109" i="144"/>
  <c r="AM38" i="138"/>
  <c r="AK50" i="135"/>
  <c r="BD32" i="141"/>
  <c r="AI54" i="135"/>
  <c r="AY70" i="139"/>
  <c r="AS70" i="139"/>
  <c r="AG70" i="139"/>
  <c r="AM58" i="136"/>
  <c r="AO58" i="136"/>
  <c r="AY58" i="136"/>
  <c r="AO38" i="137"/>
  <c r="AI38" i="137"/>
  <c r="AS38" i="137"/>
  <c r="AY80" i="141"/>
  <c r="BJ80" i="141"/>
  <c r="AS100" i="142"/>
  <c r="BF100" i="142"/>
  <c r="AW100" i="142"/>
  <c r="AS94" i="137"/>
  <c r="AK110" i="136"/>
  <c r="AG110" i="136"/>
  <c r="AW78" i="137"/>
  <c r="AQ38" i="138"/>
  <c r="AE38" i="138"/>
  <c r="AW38" i="138"/>
  <c r="AY50" i="136"/>
  <c r="AK50" i="136"/>
  <c r="AG54" i="139"/>
  <c r="AK54" i="138"/>
  <c r="AO89" i="144"/>
  <c r="BD25" i="143"/>
  <c r="AQ32" i="141"/>
  <c r="AG54" i="135"/>
  <c r="AS54" i="135"/>
  <c r="AM54" i="135"/>
  <c r="BH24" i="142"/>
  <c r="BF24" i="142"/>
  <c r="AW24" i="142"/>
  <c r="AQ70" i="139"/>
  <c r="AM70" i="139"/>
  <c r="AW70" i="139"/>
  <c r="AS73" i="144"/>
  <c r="BD73" i="144"/>
  <c r="AE58" i="136"/>
  <c r="AK58" i="136"/>
  <c r="AI58" i="136"/>
  <c r="AY38" i="137"/>
  <c r="AM38" i="137"/>
  <c r="AU80" i="141"/>
  <c r="AQ80" i="141"/>
  <c r="AW80" i="141"/>
  <c r="AQ100" i="142"/>
  <c r="BJ100" i="142"/>
  <c r="BA48" i="142"/>
  <c r="AU48" i="142"/>
  <c r="BD48" i="142"/>
  <c r="AY40" i="142"/>
  <c r="AO40" i="142"/>
  <c r="BH36" i="142"/>
  <c r="BF36" i="142"/>
  <c r="AW36" i="142"/>
  <c r="BH44" i="142"/>
  <c r="BF44" i="142"/>
  <c r="AW44" i="142"/>
  <c r="AS82" i="138"/>
  <c r="AG82" i="138"/>
  <c r="AQ82" i="138"/>
  <c r="AQ94" i="137"/>
  <c r="AW94" i="137"/>
  <c r="AE110" i="136"/>
  <c r="AU109" i="144"/>
  <c r="BF109" i="144"/>
  <c r="AS109" i="144"/>
  <c r="AE78" i="137"/>
  <c r="AK78" i="137"/>
  <c r="AI38" i="138"/>
  <c r="AG38" i="138"/>
  <c r="AI50" i="135"/>
  <c r="AG50" i="135"/>
  <c r="AS50" i="135"/>
  <c r="AM50" i="136"/>
  <c r="AQ54" i="139"/>
  <c r="AG54" i="138"/>
  <c r="AQ89" i="144"/>
  <c r="AO32" i="141"/>
  <c r="BA32" i="141"/>
  <c r="AK54" i="135"/>
  <c r="AY54" i="135"/>
  <c r="AG30" i="139"/>
  <c r="BJ120" i="141"/>
  <c r="BH120" i="141"/>
  <c r="BA24" i="142"/>
  <c r="AU24" i="142"/>
  <c r="AQ78" i="135"/>
  <c r="AI78" i="135"/>
  <c r="AK78" i="135"/>
  <c r="AK70" i="139"/>
  <c r="AQ73" i="144"/>
  <c r="BA73" i="144"/>
  <c r="AG58" i="136"/>
  <c r="AQ58" i="136"/>
  <c r="AW38" i="137"/>
  <c r="AK38" i="137"/>
  <c r="AS80" i="141"/>
  <c r="BA80" i="141"/>
  <c r="BA100" i="142"/>
  <c r="AY100" i="142"/>
  <c r="AQ48" i="142"/>
  <c r="AQ106" i="140"/>
  <c r="BD106" i="140"/>
  <c r="BH40" i="142"/>
  <c r="BF40" i="142"/>
  <c r="BA36" i="142"/>
  <c r="AU36" i="142"/>
  <c r="BA44" i="142"/>
  <c r="AU44" i="142"/>
  <c r="AE82" i="138"/>
  <c r="AO82" i="138"/>
  <c r="AK94" i="137"/>
  <c r="AU110" i="136"/>
  <c r="AW109" i="144"/>
  <c r="AQ109" i="144"/>
  <c r="AU78" i="137"/>
  <c r="AS78" i="137"/>
  <c r="AK38" i="138"/>
  <c r="AO38" i="138"/>
  <c r="AE50" i="135"/>
  <c r="AY50" i="135"/>
  <c r="AQ50" i="136"/>
  <c r="AU54" i="139"/>
  <c r="AY54" i="139"/>
  <c r="AW54" i="138"/>
  <c r="BJ89" i="144"/>
  <c r="AO25" i="143"/>
  <c r="BJ32" i="141"/>
  <c r="AE54" i="135"/>
  <c r="AO30" i="139"/>
  <c r="CD90" i="136"/>
  <c r="BP90" i="136"/>
  <c r="BZ90" i="136"/>
  <c r="BT50" i="139"/>
  <c r="BP50" i="139"/>
  <c r="BZ50" i="139"/>
  <c r="BM21" i="144"/>
  <c r="BW21" i="144"/>
  <c r="CG21" i="144"/>
  <c r="BT90" i="138"/>
  <c r="CD90" i="138"/>
  <c r="BU108" i="142"/>
  <c r="CE108" i="142"/>
  <c r="BW102" i="140"/>
  <c r="CC102" i="140"/>
  <c r="BS102" i="140"/>
  <c r="CG100" i="142"/>
  <c r="BS100" i="142"/>
  <c r="CC100" i="142"/>
  <c r="CA112" i="142"/>
  <c r="CC112" i="142"/>
  <c r="BQ112" i="142"/>
  <c r="CC20" i="141"/>
  <c r="CA20" i="141"/>
  <c r="BQ20" i="141"/>
  <c r="CE34" i="140"/>
  <c r="BS34" i="140"/>
  <c r="CC34" i="140"/>
  <c r="CG20" i="142"/>
  <c r="BS20" i="142"/>
  <c r="CC20" i="142"/>
  <c r="CG88" i="142"/>
  <c r="BS88" i="142"/>
  <c r="CC88" i="142"/>
  <c r="BT42" i="135"/>
  <c r="BP42" i="135"/>
  <c r="BR66" i="138"/>
  <c r="CB66" i="138"/>
  <c r="BO25" i="145"/>
  <c r="BY25" i="145"/>
  <c r="BS48" i="141"/>
  <c r="CE48" i="141"/>
  <c r="BO29" i="145"/>
  <c r="BM29" i="145"/>
  <c r="BN90" i="136"/>
  <c r="BL90" i="136"/>
  <c r="CF90" i="136"/>
  <c r="CB50" i="139"/>
  <c r="BV50" i="139"/>
  <c r="CF50" i="139"/>
  <c r="CE110" i="140"/>
  <c r="BQ110" i="140"/>
  <c r="CA110" i="140"/>
  <c r="BS21" i="144"/>
  <c r="CC21" i="144"/>
  <c r="BQ21" i="144"/>
  <c r="BZ90" i="138"/>
  <c r="BN90" i="138"/>
  <c r="BX90" i="138"/>
  <c r="CA108" i="142"/>
  <c r="BO108" i="142"/>
  <c r="BY108" i="142"/>
  <c r="BM102" i="140"/>
  <c r="BY102" i="140"/>
  <c r="BY100" i="142"/>
  <c r="BW100" i="142"/>
  <c r="BM100" i="142"/>
  <c r="BM112" i="142"/>
  <c r="BW112" i="142"/>
  <c r="CG112" i="142"/>
  <c r="BU20" i="141"/>
  <c r="BW20" i="141"/>
  <c r="CG20" i="141"/>
  <c r="BO34" i="140"/>
  <c r="BY34" i="140"/>
  <c r="BM34" i="140"/>
  <c r="BQ20" i="142"/>
  <c r="BW20" i="142"/>
  <c r="BM20" i="142"/>
  <c r="BZ66" i="135"/>
  <c r="BY88" i="142"/>
  <c r="BW88" i="142"/>
  <c r="BM88" i="142"/>
  <c r="BL42" i="135"/>
  <c r="BR42" i="135"/>
  <c r="BV42" i="135"/>
  <c r="BX66" i="138"/>
  <c r="BL66" i="138"/>
  <c r="BV66" i="138"/>
  <c r="BU25" i="145"/>
  <c r="CE25" i="145"/>
  <c r="BS25" i="145"/>
  <c r="BM48" i="141"/>
  <c r="BO48" i="141"/>
  <c r="BY48" i="141"/>
  <c r="BU120" i="142"/>
  <c r="CE120" i="142"/>
  <c r="BY29" i="145"/>
  <c r="CA120" i="142"/>
  <c r="CC120" i="142"/>
  <c r="BW29" i="145"/>
  <c r="CG29" i="145"/>
  <c r="BR122" i="139"/>
  <c r="BV90" i="136"/>
  <c r="CB90" i="136"/>
  <c r="BL50" i="139"/>
  <c r="CD50" i="139"/>
  <c r="BM110" i="140"/>
  <c r="CA21" i="144"/>
  <c r="BO21" i="144"/>
  <c r="BL90" i="138"/>
  <c r="BV90" i="138"/>
  <c r="BM108" i="142"/>
  <c r="BW108" i="142"/>
  <c r="BO102" i="140"/>
  <c r="BU102" i="140"/>
  <c r="BQ100" i="142"/>
  <c r="CE100" i="142"/>
  <c r="BU112" i="142"/>
  <c r="BS20" i="141"/>
  <c r="BW34" i="140"/>
  <c r="CG34" i="140"/>
  <c r="BY20" i="142"/>
  <c r="CE20" i="142"/>
  <c r="BP66" i="135"/>
  <c r="BQ88" i="142"/>
  <c r="CE88" i="142"/>
  <c r="CB42" i="135"/>
  <c r="BZ42" i="135"/>
  <c r="CF66" i="138"/>
  <c r="BT66" i="138"/>
  <c r="CC25" i="145"/>
  <c r="BQ25" i="145"/>
  <c r="BU48" i="141"/>
  <c r="BW48" i="141"/>
  <c r="AU94" i="140"/>
  <c r="AU112" i="141"/>
  <c r="AW102" i="140"/>
  <c r="AE110" i="139"/>
  <c r="BD21" i="143"/>
  <c r="AO21" i="143"/>
  <c r="AO29" i="145"/>
  <c r="BD29" i="145"/>
  <c r="AY29" i="145"/>
  <c r="BA118" i="140"/>
  <c r="AS29" i="145"/>
  <c r="BY64" i="142"/>
  <c r="BQ64" i="142"/>
  <c r="CA64" i="142"/>
  <c r="AO118" i="140"/>
  <c r="AW29" i="145"/>
  <c r="AQ21" i="143"/>
  <c r="AY21" i="143"/>
  <c r="BO64" i="142"/>
  <c r="CC64" i="142"/>
  <c r="BM64" i="142"/>
  <c r="CE64" i="142"/>
  <c r="CG64" i="142"/>
  <c r="BS64" i="142"/>
  <c r="AW21" i="143"/>
  <c r="BH21" i="143"/>
  <c r="AU21" i="143"/>
  <c r="BF21" i="143"/>
  <c r="BJ118" i="140"/>
  <c r="BD118" i="140"/>
  <c r="BW45" i="144"/>
  <c r="BU56" i="142"/>
  <c r="BW76" i="141"/>
  <c r="BW64" i="142"/>
  <c r="BU25" i="143"/>
  <c r="BL66" i="135"/>
  <c r="CD66" i="135"/>
  <c r="AW25" i="143"/>
  <c r="AU25" i="143"/>
  <c r="AM94" i="137"/>
  <c r="AG78" i="137"/>
  <c r="AQ78" i="137"/>
  <c r="AI50" i="136"/>
  <c r="AW50" i="136"/>
  <c r="AS50" i="136"/>
  <c r="AE54" i="139"/>
  <c r="AW54" i="139"/>
  <c r="AK54" i="139"/>
  <c r="AM54" i="138"/>
  <c r="AI54" i="138"/>
  <c r="AS89" i="144"/>
  <c r="AY89" i="144"/>
  <c r="BH25" i="143"/>
  <c r="AW32" i="141"/>
  <c r="AY32" i="141"/>
  <c r="BH32" i="141"/>
  <c r="AY94" i="137"/>
  <c r="AU94" i="137"/>
  <c r="AI110" i="136"/>
  <c r="AY110" i="136"/>
  <c r="AM110" i="136"/>
  <c r="AM78" i="137"/>
  <c r="AO78" i="137"/>
  <c r="AY38" i="138"/>
  <c r="AE50" i="136"/>
  <c r="AO50" i="136"/>
  <c r="AM54" i="139"/>
  <c r="AI54" i="139"/>
  <c r="AU54" i="138"/>
  <c r="AQ54" i="138"/>
  <c r="AW89" i="144"/>
  <c r="BD89" i="144"/>
  <c r="BH89" i="144"/>
  <c r="AS25" i="143"/>
  <c r="AU32" i="141"/>
  <c r="AO54" i="135"/>
  <c r="AQ54" i="135"/>
  <c r="AQ37" i="143"/>
  <c r="AE78" i="139"/>
  <c r="AM82" i="139"/>
  <c r="AY42" i="139"/>
  <c r="AY86" i="135"/>
  <c r="BA16" i="141"/>
  <c r="AQ25" i="143"/>
  <c r="BA25" i="143"/>
  <c r="BH108" i="142"/>
  <c r="AI50" i="139"/>
  <c r="BD85" i="144"/>
  <c r="AI94" i="137"/>
  <c r="AE94" i="137"/>
  <c r="AE54" i="138"/>
  <c r="AO54" i="138"/>
  <c r="BA89" i="144"/>
  <c r="BF25" i="143"/>
  <c r="AY25" i="143"/>
  <c r="AY69" i="144"/>
  <c r="BD116" i="141"/>
  <c r="AK34" i="136"/>
  <c r="AK90" i="136"/>
  <c r="AG90" i="137"/>
  <c r="BD81" i="143"/>
  <c r="BF41" i="143"/>
  <c r="AY118" i="140"/>
  <c r="AW22" i="136"/>
  <c r="AK102" i="139"/>
  <c r="AM58" i="139"/>
  <c r="CE44" i="141"/>
  <c r="BZ74" i="136"/>
  <c r="BR66" i="135"/>
  <c r="BT66" i="135"/>
  <c r="BX66" i="135"/>
  <c r="BV66" i="135"/>
  <c r="CB66" i="135"/>
  <c r="BL90" i="137"/>
  <c r="CC37" i="144"/>
  <c r="BS58" i="140"/>
  <c r="BS16" i="141"/>
  <c r="BU106" i="140"/>
  <c r="BY105" i="143"/>
  <c r="BW24" i="142"/>
  <c r="BU100" i="141"/>
  <c r="BM32" i="141"/>
  <c r="BQ116" i="141"/>
  <c r="CC45" i="144"/>
  <c r="CA48" i="142"/>
  <c r="CD18" i="139"/>
  <c r="CC57" i="143"/>
  <c r="CA44" i="142"/>
  <c r="AO112" i="141"/>
  <c r="AQ101" i="143"/>
  <c r="BD33" i="145"/>
  <c r="BH102" i="140"/>
  <c r="AW82" i="139"/>
  <c r="AW106" i="139"/>
  <c r="AU21" i="144"/>
  <c r="AU86" i="135"/>
  <c r="AY96" i="142"/>
  <c r="AO98" i="140"/>
  <c r="AI110" i="139"/>
  <c r="AY81" i="143"/>
  <c r="AY90" i="137"/>
  <c r="AU105" i="144"/>
  <c r="AK14" i="136"/>
  <c r="AW34" i="136"/>
  <c r="AI82" i="137"/>
  <c r="AM102" i="139"/>
  <c r="BJ120" i="142"/>
  <c r="AY76" i="142"/>
  <c r="AU66" i="135"/>
  <c r="AM42" i="137"/>
  <c r="AY110" i="140"/>
  <c r="BF25" i="145"/>
  <c r="AU90" i="137"/>
  <c r="AM14" i="136"/>
  <c r="AW58" i="135"/>
  <c r="AI106" i="136"/>
  <c r="AM118" i="138"/>
  <c r="AY120" i="142"/>
  <c r="AW62" i="139"/>
  <c r="AG86" i="138"/>
  <c r="AY112" i="141"/>
  <c r="BJ108" i="142"/>
  <c r="AK50" i="139"/>
  <c r="AU101" i="143"/>
  <c r="BF85" i="144"/>
  <c r="AS45" i="143"/>
  <c r="AY108" i="142"/>
  <c r="BH92" i="141"/>
  <c r="AU50" i="139"/>
  <c r="BF101" i="143"/>
  <c r="AW42" i="137"/>
  <c r="BF102" i="140"/>
  <c r="AK82" i="139"/>
  <c r="AS85" i="144"/>
  <c r="AG42" i="139"/>
  <c r="BF94" i="140"/>
  <c r="AG86" i="135"/>
  <c r="BA110" i="140"/>
  <c r="AW30" i="136"/>
  <c r="AW14" i="136"/>
  <c r="AY58" i="135"/>
  <c r="AE106" i="136"/>
  <c r="AQ118" i="138"/>
  <c r="AS116" i="141"/>
  <c r="BO48" i="142"/>
  <c r="BR18" i="139"/>
  <c r="BM24" i="142"/>
  <c r="BS112" i="141"/>
  <c r="CD90" i="137"/>
  <c r="CG37" i="144"/>
  <c r="BY97" i="143"/>
  <c r="BO92" i="141"/>
  <c r="CA77" i="144"/>
  <c r="BT34" i="136"/>
  <c r="BN74" i="136"/>
  <c r="BW58" i="140"/>
  <c r="BQ16" i="141"/>
  <c r="BO68" i="142"/>
  <c r="BO25" i="143"/>
  <c r="CE53" i="144"/>
  <c r="BW57" i="143"/>
  <c r="BQ41" i="143"/>
  <c r="BW36" i="142"/>
  <c r="BW40" i="142"/>
  <c r="CE96" i="141"/>
  <c r="BW89" i="143"/>
  <c r="BU28" i="141"/>
  <c r="CE98" i="140"/>
  <c r="CE97" i="143"/>
  <c r="BX42" i="138"/>
  <c r="BU92" i="141"/>
  <c r="BO77" i="144"/>
  <c r="BT26" i="139"/>
  <c r="BV34" i="136"/>
  <c r="BW68" i="141"/>
  <c r="BQ68" i="142"/>
  <c r="BU65" i="144"/>
  <c r="CE84" i="141"/>
  <c r="BW100" i="141"/>
  <c r="CG112" i="141"/>
  <c r="BU36" i="141"/>
  <c r="BL18" i="139"/>
  <c r="BS57" i="143"/>
  <c r="BQ24" i="142"/>
  <c r="BS44" i="141"/>
  <c r="BY100" i="141"/>
  <c r="BO112" i="141"/>
  <c r="CA41" i="143"/>
  <c r="BQ36" i="141"/>
  <c r="BU36" i="142"/>
  <c r="BU40" i="142"/>
  <c r="BQ28" i="141"/>
  <c r="BQ68" i="141"/>
  <c r="BY65" i="144"/>
  <c r="CC105" i="143"/>
  <c r="CG25" i="143"/>
  <c r="BS45" i="144"/>
  <c r="BQ45" i="144"/>
  <c r="CE25" i="143"/>
  <c r="BS25" i="143"/>
  <c r="BY25" i="143"/>
  <c r="BU68" i="142"/>
  <c r="BW68" i="142"/>
  <c r="BA41" i="143"/>
  <c r="AQ41" i="143"/>
  <c r="AY105" i="144"/>
  <c r="AO105" i="144"/>
  <c r="AS105" i="144"/>
  <c r="CF26" i="139"/>
  <c r="BV26" i="139"/>
  <c r="BL26" i="139"/>
  <c r="BT42" i="138"/>
  <c r="CF42" i="138"/>
  <c r="BV42" i="138"/>
  <c r="CB90" i="137"/>
  <c r="BR90" i="137"/>
  <c r="CA89" i="143"/>
  <c r="BQ89" i="143"/>
  <c r="BA69" i="144"/>
  <c r="AQ69" i="144"/>
  <c r="AI106" i="139"/>
  <c r="AS106" i="139"/>
  <c r="AG106" i="139"/>
  <c r="BM96" i="141"/>
  <c r="BS96" i="141"/>
  <c r="BQ96" i="141"/>
  <c r="AO122" i="138"/>
  <c r="AE122" i="138"/>
  <c r="AI122" i="138"/>
  <c r="AG122" i="138"/>
  <c r="AS122" i="138"/>
  <c r="AM122" i="138"/>
  <c r="AK122" i="138"/>
  <c r="AQ122" i="138"/>
  <c r="AY122" i="138"/>
  <c r="AW122" i="138"/>
  <c r="AU122" i="138"/>
  <c r="AO45" i="143"/>
  <c r="BA45" i="143"/>
  <c r="AY45" i="143"/>
  <c r="BJ98" i="140"/>
  <c r="AS98" i="140"/>
  <c r="AY98" i="140"/>
  <c r="AO34" i="136"/>
  <c r="AU34" i="136"/>
  <c r="AI34" i="136"/>
  <c r="AY50" i="138"/>
  <c r="AO50" i="138"/>
  <c r="AE50" i="138"/>
  <c r="AQ50" i="138"/>
  <c r="AG50" i="138"/>
  <c r="AS50" i="138"/>
  <c r="AW50" i="138"/>
  <c r="AU50" i="138"/>
  <c r="AI50" i="138"/>
  <c r="AM50" i="138"/>
  <c r="AK50" i="138"/>
  <c r="CA84" i="141"/>
  <c r="BO84" i="141"/>
  <c r="CC84" i="141"/>
  <c r="BS84" i="141"/>
  <c r="BQ84" i="141"/>
  <c r="BW84" i="141"/>
  <c r="BM84" i="141"/>
  <c r="BY84" i="141"/>
  <c r="CG97" i="143"/>
  <c r="CA97" i="143"/>
  <c r="AS37" i="143"/>
  <c r="BF37" i="143"/>
  <c r="BD37" i="143"/>
  <c r="AM78" i="139"/>
  <c r="AY78" i="139"/>
  <c r="AG78" i="139"/>
  <c r="AU22" i="136"/>
  <c r="AO22" i="136"/>
  <c r="AG22" i="136"/>
  <c r="CC44" i="142"/>
  <c r="BS44" i="142"/>
  <c r="CG44" i="142"/>
  <c r="CE32" i="141"/>
  <c r="BS32" i="141"/>
  <c r="BY98" i="140"/>
  <c r="BM98" i="140"/>
  <c r="BY106" i="140"/>
  <c r="BM106" i="140"/>
  <c r="BH21" i="144"/>
  <c r="AW21" i="144"/>
  <c r="AS21" i="144"/>
  <c r="BF101" i="144"/>
  <c r="AU101" i="144"/>
  <c r="AS101" i="144"/>
  <c r="AW101" i="144"/>
  <c r="BA101" i="144"/>
  <c r="AQ101" i="144"/>
  <c r="BD101" i="144"/>
  <c r="AY101" i="144"/>
  <c r="BH101" i="144"/>
  <c r="BJ101" i="144"/>
  <c r="AO101" i="144"/>
  <c r="BD96" i="142"/>
  <c r="AU96" i="142"/>
  <c r="BH96" i="142"/>
  <c r="AS16" i="141"/>
  <c r="BH16" i="141"/>
  <c r="AY16" i="141"/>
  <c r="AW16" i="141"/>
  <c r="BF16" i="141"/>
  <c r="AO16" i="141"/>
  <c r="AU102" i="137"/>
  <c r="AK102" i="137"/>
  <c r="AW102" i="137"/>
  <c r="AE102" i="137"/>
  <c r="AQ102" i="137"/>
  <c r="AS102" i="137"/>
  <c r="AO102" i="137"/>
  <c r="BW108" i="141"/>
  <c r="BM108" i="141"/>
  <c r="BS108" i="141"/>
  <c r="CC108" i="141"/>
  <c r="BY108" i="141"/>
  <c r="CE108" i="141"/>
  <c r="BQ108" i="141"/>
  <c r="BY65" i="143"/>
  <c r="BO65" i="143"/>
  <c r="BS65" i="143"/>
  <c r="CE65" i="143"/>
  <c r="BU65" i="143"/>
  <c r="BW65" i="143"/>
  <c r="AU29" i="144"/>
  <c r="BH29" i="144"/>
  <c r="BF29" i="144"/>
  <c r="BJ29" i="144"/>
  <c r="AY29" i="144"/>
  <c r="AW29" i="144"/>
  <c r="BD29" i="144"/>
  <c r="AO29" i="144"/>
  <c r="AQ29" i="144"/>
  <c r="BA29" i="144"/>
  <c r="AS29" i="144"/>
  <c r="BJ85" i="143"/>
  <c r="AY85" i="143"/>
  <c r="AO85" i="143"/>
  <c r="AS85" i="143"/>
  <c r="BF85" i="143"/>
  <c r="AU85" i="143"/>
  <c r="BA85" i="143"/>
  <c r="BD85" i="143"/>
  <c r="AE74" i="136"/>
  <c r="AY74" i="136"/>
  <c r="AU74" i="136"/>
  <c r="AK74" i="136"/>
  <c r="AO74" i="136"/>
  <c r="AQ74" i="136"/>
  <c r="AG82" i="137"/>
  <c r="AS82" i="137"/>
  <c r="AY82" i="137"/>
  <c r="BJ25" i="145"/>
  <c r="AY25" i="145"/>
  <c r="AO25" i="145"/>
  <c r="BD97" i="143"/>
  <c r="BH97" i="143"/>
  <c r="AU97" i="143"/>
  <c r="AY97" i="143"/>
  <c r="AO97" i="143"/>
  <c r="AS97" i="143"/>
  <c r="AW97" i="143"/>
  <c r="AW112" i="141"/>
  <c r="BF108" i="142"/>
  <c r="BW48" i="142"/>
  <c r="BP18" i="139"/>
  <c r="BQ57" i="143"/>
  <c r="CA57" i="143"/>
  <c r="CE24" i="142"/>
  <c r="AQ92" i="141"/>
  <c r="AW92" i="141"/>
  <c r="AG50" i="139"/>
  <c r="CC44" i="141"/>
  <c r="BQ44" i="141"/>
  <c r="BQ100" i="141"/>
  <c r="BA101" i="143"/>
  <c r="BH101" i="143"/>
  <c r="BA33" i="145"/>
  <c r="CA112" i="141"/>
  <c r="BY41" i="143"/>
  <c r="AS42" i="137"/>
  <c r="AI42" i="137"/>
  <c r="AU82" i="139"/>
  <c r="BA85" i="144"/>
  <c r="BY36" i="141"/>
  <c r="CE36" i="142"/>
  <c r="BP90" i="137"/>
  <c r="BQ40" i="142"/>
  <c r="CC40" i="142"/>
  <c r="BJ45" i="143"/>
  <c r="BF45" i="143"/>
  <c r="AS42" i="139"/>
  <c r="AK106" i="139"/>
  <c r="CA96" i="141"/>
  <c r="BW37" i="144"/>
  <c r="AO94" i="140"/>
  <c r="AY94" i="140"/>
  <c r="AY21" i="144"/>
  <c r="BU89" i="143"/>
  <c r="AQ86" i="135"/>
  <c r="BS98" i="140"/>
  <c r="BO97" i="143"/>
  <c r="AU37" i="143"/>
  <c r="BN42" i="138"/>
  <c r="AO110" i="140"/>
  <c r="BW92" i="141"/>
  <c r="BS77" i="144"/>
  <c r="BF96" i="142"/>
  <c r="BX26" i="139"/>
  <c r="AW98" i="140"/>
  <c r="AU98" i="140"/>
  <c r="AQ25" i="145"/>
  <c r="BH69" i="144"/>
  <c r="BD69" i="144"/>
  <c r="BO44" i="142"/>
  <c r="BZ34" i="136"/>
  <c r="CD74" i="136"/>
  <c r="AO30" i="136"/>
  <c r="AM110" i="139"/>
  <c r="BS68" i="141"/>
  <c r="CA68" i="141"/>
  <c r="CE58" i="140"/>
  <c r="BJ81" i="143"/>
  <c r="AO81" i="143"/>
  <c r="AK90" i="137"/>
  <c r="BY16" i="141"/>
  <c r="AU78" i="139"/>
  <c r="BA105" i="144"/>
  <c r="AQ14" i="136"/>
  <c r="CC68" i="142"/>
  <c r="CC106" i="140"/>
  <c r="BS65" i="144"/>
  <c r="BU32" i="141"/>
  <c r="AK58" i="135"/>
  <c r="BU105" i="143"/>
  <c r="AK22" i="136"/>
  <c r="AY34" i="136"/>
  <c r="AY106" i="136"/>
  <c r="AS102" i="139"/>
  <c r="AU102" i="139"/>
  <c r="AY118" i="138"/>
  <c r="AY116" i="141"/>
  <c r="BF120" i="142"/>
  <c r="AO90" i="136"/>
  <c r="BF76" i="142"/>
  <c r="CA65" i="143"/>
  <c r="CG65" i="143"/>
  <c r="AS74" i="136"/>
  <c r="AW86" i="138"/>
  <c r="BA112" i="141"/>
  <c r="BD112" i="141"/>
  <c r="AW108" i="142"/>
  <c r="AS108" i="142"/>
  <c r="CE48" i="142"/>
  <c r="BX18" i="139"/>
  <c r="CE57" i="143"/>
  <c r="BY57" i="143"/>
  <c r="BM57" i="143"/>
  <c r="CG24" i="142"/>
  <c r="CC24" i="142"/>
  <c r="AU92" i="141"/>
  <c r="AE50" i="139"/>
  <c r="AY50" i="139"/>
  <c r="BO44" i="141"/>
  <c r="CE100" i="141"/>
  <c r="AY101" i="143"/>
  <c r="AY33" i="145"/>
  <c r="AW33" i="145"/>
  <c r="BU112" i="141"/>
  <c r="CE112" i="141"/>
  <c r="BO41" i="143"/>
  <c r="BU41" i="143"/>
  <c r="AK42" i="137"/>
  <c r="AQ42" i="137"/>
  <c r="AY102" i="140"/>
  <c r="AS102" i="140"/>
  <c r="BJ102" i="140"/>
  <c r="AG82" i="139"/>
  <c r="AY85" i="144"/>
  <c r="BO36" i="141"/>
  <c r="CF90" i="137"/>
  <c r="BN90" i="137"/>
  <c r="AQ45" i="143"/>
  <c r="AU45" i="143"/>
  <c r="AO106" i="139"/>
  <c r="CG96" i="141"/>
  <c r="BA21" i="144"/>
  <c r="CG89" i="143"/>
  <c r="CC28" i="141"/>
  <c r="BO98" i="140"/>
  <c r="BQ97" i="143"/>
  <c r="AO37" i="143"/>
  <c r="BH37" i="143"/>
  <c r="BJ96" i="142"/>
  <c r="BN26" i="139"/>
  <c r="BD98" i="140"/>
  <c r="BH25" i="145"/>
  <c r="AO69" i="144"/>
  <c r="AS69" i="144"/>
  <c r="BW44" i="142"/>
  <c r="BU44" i="142"/>
  <c r="CD34" i="136"/>
  <c r="BR34" i="136"/>
  <c r="BP74" i="136"/>
  <c r="AY30" i="136"/>
  <c r="AO110" i="139"/>
  <c r="CE68" i="141"/>
  <c r="BY58" i="140"/>
  <c r="BA81" i="143"/>
  <c r="AW90" i="137"/>
  <c r="CC16" i="141"/>
  <c r="AO41" i="143"/>
  <c r="BH41" i="143"/>
  <c r="BD41" i="143"/>
  <c r="AW78" i="139"/>
  <c r="AK78" i="139"/>
  <c r="BD105" i="144"/>
  <c r="BH105" i="144"/>
  <c r="BM68" i="142"/>
  <c r="CE68" i="142"/>
  <c r="BW106" i="140"/>
  <c r="BQ106" i="140"/>
  <c r="CE65" i="144"/>
  <c r="CA32" i="141"/>
  <c r="BY32" i="141"/>
  <c r="AS58" i="135"/>
  <c r="CA105" i="143"/>
  <c r="AI22" i="136"/>
  <c r="AM22" i="136"/>
  <c r="AM34" i="136"/>
  <c r="AQ34" i="136"/>
  <c r="AK82" i="137"/>
  <c r="AO82" i="137"/>
  <c r="AG102" i="139"/>
  <c r="AO118" i="138"/>
  <c r="AO116" i="141"/>
  <c r="AW120" i="142"/>
  <c r="BJ16" i="141"/>
  <c r="AW85" i="143"/>
  <c r="BA97" i="143"/>
  <c r="BM65" i="143"/>
  <c r="CA108" i="141"/>
  <c r="AW74" i="136"/>
  <c r="AM74" i="136"/>
  <c r="AI102" i="137"/>
  <c r="BQ81" i="143"/>
  <c r="CC81" i="143"/>
  <c r="BS81" i="143"/>
  <c r="CA25" i="143"/>
  <c r="BQ25" i="143"/>
  <c r="CA56" i="142"/>
  <c r="CC56" i="142"/>
  <c r="BM56" i="142"/>
  <c r="CC29" i="144"/>
  <c r="CA29" i="144"/>
  <c r="CG29" i="144"/>
  <c r="BU29" i="144"/>
  <c r="BQ29" i="144"/>
  <c r="BO29" i="144"/>
  <c r="BM29" i="144"/>
  <c r="CE29" i="144"/>
  <c r="BW29" i="144"/>
  <c r="CA76" i="141"/>
  <c r="CE76" i="141"/>
  <c r="CD82" i="137"/>
  <c r="BT82" i="137"/>
  <c r="CF106" i="137"/>
  <c r="BT106" i="137"/>
  <c r="BX106" i="137"/>
  <c r="BH45" i="144"/>
  <c r="BA45" i="144"/>
  <c r="AW45" i="144"/>
  <c r="AQ45" i="144"/>
  <c r="BF45" i="144"/>
  <c r="AS45" i="144"/>
  <c r="BJ45" i="144"/>
  <c r="AU45" i="144"/>
  <c r="BD45" i="144"/>
  <c r="AO45" i="144"/>
  <c r="BA29" i="145"/>
  <c r="AQ29" i="145"/>
  <c r="BD72" i="141"/>
  <c r="BA72" i="141"/>
  <c r="AS72" i="141"/>
  <c r="AU74" i="135"/>
  <c r="AQ74" i="135"/>
  <c r="AW74" i="135"/>
  <c r="CG33" i="143"/>
  <c r="BW33" i="143"/>
  <c r="BM33" i="143"/>
  <c r="BS94" i="140"/>
  <c r="CC94" i="140"/>
  <c r="BU94" i="140"/>
  <c r="CC69" i="144"/>
  <c r="BS69" i="144"/>
  <c r="CE69" i="144"/>
  <c r="BT98" i="139"/>
  <c r="BN98" i="139"/>
  <c r="BV98" i="139"/>
  <c r="BL98" i="139"/>
  <c r="CB98" i="139"/>
  <c r="BR98" i="139"/>
  <c r="BX98" i="139"/>
  <c r="BZ98" i="139"/>
  <c r="BP98" i="139"/>
  <c r="CA80" i="142"/>
  <c r="BO80" i="142"/>
  <c r="CE77" i="143"/>
  <c r="BU77" i="143"/>
  <c r="BQ77" i="143"/>
  <c r="BO33" i="145"/>
  <c r="CA33" i="145"/>
  <c r="BY33" i="145"/>
  <c r="BU80" i="141"/>
  <c r="CE80" i="141"/>
  <c r="CA80" i="141"/>
  <c r="AS66" i="139"/>
  <c r="AI66" i="139"/>
  <c r="AO66" i="139"/>
  <c r="BF33" i="144"/>
  <c r="AU33" i="144"/>
  <c r="AY33" i="144"/>
  <c r="AW33" i="144"/>
  <c r="BJ33" i="144"/>
  <c r="AQ33" i="144"/>
  <c r="BA33" i="144"/>
  <c r="AS33" i="144"/>
  <c r="BH33" i="144"/>
  <c r="AO33" i="144"/>
  <c r="BD33" i="144"/>
  <c r="BH118" i="140"/>
  <c r="AW118" i="140"/>
  <c r="BF118" i="140"/>
  <c r="AE110" i="138"/>
  <c r="AQ110" i="138"/>
  <c r="AG110" i="138"/>
  <c r="AS46" i="135"/>
  <c r="AY46" i="135"/>
  <c r="BA89" i="143"/>
  <c r="AQ89" i="143"/>
  <c r="CF106" i="139"/>
  <c r="BN106" i="139"/>
  <c r="CB106" i="139"/>
  <c r="CG88" i="141"/>
  <c r="BY88" i="141"/>
  <c r="BV74" i="135"/>
  <c r="BR74" i="135"/>
  <c r="BL74" i="135"/>
  <c r="CA40" i="142"/>
  <c r="BO40" i="142"/>
  <c r="CE36" i="141"/>
  <c r="BS36" i="141"/>
  <c r="CF34" i="136"/>
  <c r="BL34" i="136"/>
  <c r="BH81" i="143"/>
  <c r="AW81" i="143"/>
  <c r="AS81" i="143"/>
  <c r="AS90" i="137"/>
  <c r="AI90" i="137"/>
  <c r="CG105" i="143"/>
  <c r="BW105" i="143"/>
  <c r="BM105" i="143"/>
  <c r="CG65" i="144"/>
  <c r="BW65" i="144"/>
  <c r="CC65" i="144"/>
  <c r="CE28" i="141"/>
  <c r="BS28" i="141"/>
  <c r="CA92" i="141"/>
  <c r="CE92" i="141"/>
  <c r="BY37" i="144"/>
  <c r="BO37" i="144"/>
  <c r="CA37" i="144"/>
  <c r="CC36" i="142"/>
  <c r="BS36" i="142"/>
  <c r="CG36" i="142"/>
  <c r="AY102" i="139"/>
  <c r="AW102" i="139"/>
  <c r="BD76" i="142"/>
  <c r="AU76" i="142"/>
  <c r="AQ76" i="142"/>
  <c r="AO76" i="142"/>
  <c r="BH76" i="142"/>
  <c r="BA76" i="142"/>
  <c r="AS76" i="142"/>
  <c r="AQ58" i="135"/>
  <c r="AE58" i="135"/>
  <c r="AO58" i="135"/>
  <c r="CG77" i="144"/>
  <c r="BW77" i="144"/>
  <c r="BM77" i="144"/>
  <c r="CC53" i="144"/>
  <c r="BS53" i="144"/>
  <c r="BO53" i="144"/>
  <c r="BM53" i="144"/>
  <c r="BY53" i="144"/>
  <c r="BW53" i="144"/>
  <c r="CA53" i="144"/>
  <c r="CG16" i="141"/>
  <c r="BW16" i="141"/>
  <c r="BU16" i="141"/>
  <c r="AE86" i="135"/>
  <c r="AO86" i="135"/>
  <c r="AK86" i="135"/>
  <c r="AK30" i="136"/>
  <c r="AM30" i="136"/>
  <c r="AI30" i="136"/>
  <c r="AQ116" i="141"/>
  <c r="BH116" i="141"/>
  <c r="AU116" i="141"/>
  <c r="AO58" i="139"/>
  <c r="AE58" i="139"/>
  <c r="AQ58" i="139"/>
  <c r="AU58" i="139"/>
  <c r="AK58" i="139"/>
  <c r="AI58" i="139"/>
  <c r="AW58" i="139"/>
  <c r="AY58" i="139"/>
  <c r="BU68" i="141"/>
  <c r="BO68" i="141"/>
  <c r="BM68" i="141"/>
  <c r="BO58" i="140"/>
  <c r="CA58" i="140"/>
  <c r="BQ58" i="140"/>
  <c r="AQ90" i="136"/>
  <c r="AG90" i="136"/>
  <c r="AE90" i="136"/>
  <c r="AW90" i="136"/>
  <c r="AS90" i="136"/>
  <c r="AU90" i="136"/>
  <c r="AY90" i="136"/>
  <c r="AM90" i="136"/>
  <c r="AU110" i="140"/>
  <c r="BD110" i="140"/>
  <c r="AQ110" i="140"/>
  <c r="AM106" i="136"/>
  <c r="AQ106" i="136"/>
  <c r="AG106" i="136"/>
  <c r="AK42" i="139"/>
  <c r="AW42" i="139"/>
  <c r="AU42" i="139"/>
  <c r="AE14" i="138"/>
  <c r="AO14" i="138"/>
  <c r="AU14" i="138"/>
  <c r="AW14" i="138"/>
  <c r="AG14" i="138"/>
  <c r="AM14" i="138"/>
  <c r="AK14" i="138"/>
  <c r="AS14" i="138"/>
  <c r="AQ14" i="138"/>
  <c r="BW116" i="141"/>
  <c r="BM116" i="141"/>
  <c r="BS116" i="141"/>
  <c r="CC116" i="141"/>
  <c r="BY116" i="141"/>
  <c r="BU116" i="141"/>
  <c r="BV74" i="136"/>
  <c r="BL74" i="136"/>
  <c r="BX74" i="136"/>
  <c r="AI62" i="139"/>
  <c r="AU62" i="139"/>
  <c r="AK62" i="139"/>
  <c r="AY62" i="139"/>
  <c r="AO62" i="139"/>
  <c r="AE62" i="139"/>
  <c r="AQ62" i="139"/>
  <c r="AS62" i="139"/>
  <c r="AO14" i="136"/>
  <c r="AY14" i="136"/>
  <c r="AY86" i="138"/>
  <c r="AO86" i="138"/>
  <c r="AE86" i="138"/>
  <c r="AS86" i="138"/>
  <c r="AI86" i="138"/>
  <c r="AU86" i="138"/>
  <c r="AK86" i="138"/>
  <c r="AM86" i="138"/>
  <c r="AS66" i="135"/>
  <c r="AM66" i="135"/>
  <c r="AO66" i="135"/>
  <c r="AY66" i="135"/>
  <c r="AE66" i="135"/>
  <c r="AG66" i="135"/>
  <c r="AQ66" i="135"/>
  <c r="AS120" i="142"/>
  <c r="BA120" i="142"/>
  <c r="BD120" i="142"/>
  <c r="AU120" i="142"/>
  <c r="BJ94" i="140"/>
  <c r="AS94" i="140"/>
  <c r="BD94" i="140"/>
  <c r="AS118" i="138"/>
  <c r="AI118" i="138"/>
  <c r="AU118" i="138"/>
  <c r="AQ110" i="139"/>
  <c r="AG110" i="139"/>
  <c r="AS112" i="141"/>
  <c r="BF112" i="141"/>
  <c r="AO108" i="142"/>
  <c r="BQ48" i="142"/>
  <c r="BM48" i="142"/>
  <c r="BT18" i="139"/>
  <c r="BZ18" i="139"/>
  <c r="BY24" i="142"/>
  <c r="BU24" i="142"/>
  <c r="AS92" i="141"/>
  <c r="AS50" i="139"/>
  <c r="AQ50" i="139"/>
  <c r="CA44" i="141"/>
  <c r="BS100" i="141"/>
  <c r="CC100" i="141"/>
  <c r="AQ33" i="145"/>
  <c r="AO33" i="145"/>
  <c r="BM112" i="141"/>
  <c r="BW112" i="141"/>
  <c r="BW41" i="143"/>
  <c r="BM41" i="143"/>
  <c r="AU42" i="137"/>
  <c r="AQ102" i="140"/>
  <c r="BD102" i="140"/>
  <c r="AU102" i="140"/>
  <c r="AI82" i="139"/>
  <c r="AQ85" i="144"/>
  <c r="CA36" i="141"/>
  <c r="BQ36" i="142"/>
  <c r="BT90" i="137"/>
  <c r="CE40" i="142"/>
  <c r="AO42" i="139"/>
  <c r="AU106" i="139"/>
  <c r="BW96" i="141"/>
  <c r="BS37" i="144"/>
  <c r="BD21" i="144"/>
  <c r="BY89" i="143"/>
  <c r="CA28" i="141"/>
  <c r="BY28" i="141"/>
  <c r="AI86" i="135"/>
  <c r="BU98" i="140"/>
  <c r="BW97" i="143"/>
  <c r="AY37" i="143"/>
  <c r="BR42" i="138"/>
  <c r="BH110" i="140"/>
  <c r="BY92" i="141"/>
  <c r="CE77" i="144"/>
  <c r="BA96" i="142"/>
  <c r="CB26" i="139"/>
  <c r="BD25" i="145"/>
  <c r="BF69" i="144"/>
  <c r="BM44" i="142"/>
  <c r="BP34" i="136"/>
  <c r="BR74" i="136"/>
  <c r="AG30" i="136"/>
  <c r="AY110" i="139"/>
  <c r="BM58" i="140"/>
  <c r="AO90" i="137"/>
  <c r="CA16" i="141"/>
  <c r="AY41" i="143"/>
  <c r="AU41" i="143"/>
  <c r="AQ78" i="139"/>
  <c r="AQ105" i="144"/>
  <c r="AI14" i="136"/>
  <c r="BY68" i="142"/>
  <c r="BO106" i="140"/>
  <c r="CA106" i="140"/>
  <c r="BO65" i="144"/>
  <c r="BQ32" i="141"/>
  <c r="AM58" i="135"/>
  <c r="BO105" i="143"/>
  <c r="AE22" i="136"/>
  <c r="AE34" i="136"/>
  <c r="AW106" i="136"/>
  <c r="AU106" i="136"/>
  <c r="AQ82" i="137"/>
  <c r="AU82" i="137"/>
  <c r="AO102" i="139"/>
  <c r="AG118" i="138"/>
  <c r="BA116" i="141"/>
  <c r="AO120" i="142"/>
  <c r="AU16" i="141"/>
  <c r="BJ97" i="143"/>
  <c r="CG116" i="141"/>
  <c r="BQ53" i="144"/>
  <c r="BO108" i="141"/>
  <c r="AI66" i="135"/>
  <c r="AG102" i="137"/>
  <c r="AG58" i="139"/>
  <c r="AI14" i="138"/>
  <c r="BD108" i="142"/>
  <c r="BY48" i="142"/>
  <c r="BU48" i="142"/>
  <c r="BN18" i="139"/>
  <c r="BS24" i="142"/>
  <c r="BA92" i="141"/>
  <c r="BD92" i="141"/>
  <c r="AO50" i="139"/>
  <c r="BM44" i="141"/>
  <c r="BY44" i="141"/>
  <c r="CA100" i="141"/>
  <c r="AS101" i="143"/>
  <c r="AO101" i="143"/>
  <c r="BJ33" i="145"/>
  <c r="BQ112" i="141"/>
  <c r="CG41" i="143"/>
  <c r="AG42" i="137"/>
  <c r="AS82" i="139"/>
  <c r="AQ82" i="139"/>
  <c r="AO85" i="144"/>
  <c r="BJ85" i="144"/>
  <c r="CC36" i="141"/>
  <c r="BY36" i="142"/>
  <c r="BS40" i="142"/>
  <c r="AI42" i="139"/>
  <c r="AQ106" i="139"/>
  <c r="BO96" i="141"/>
  <c r="BM37" i="144"/>
  <c r="BA94" i="140"/>
  <c r="AO21" i="144"/>
  <c r="CE89" i="143"/>
  <c r="CC89" i="143"/>
  <c r="BO28" i="141"/>
  <c r="CC98" i="140"/>
  <c r="CA98" i="140"/>
  <c r="BM97" i="143"/>
  <c r="CD42" i="138"/>
  <c r="BZ42" i="138"/>
  <c r="AW110" i="140"/>
  <c r="BJ110" i="140"/>
  <c r="CG92" i="141"/>
  <c r="BQ92" i="141"/>
  <c r="BQ77" i="144"/>
  <c r="AS96" i="142"/>
  <c r="BZ26" i="139"/>
  <c r="BF98" i="140"/>
  <c r="AU25" i="145"/>
  <c r="BJ112" i="141"/>
  <c r="BH112" i="141"/>
  <c r="AU108" i="142"/>
  <c r="AQ108" i="142"/>
  <c r="CG48" i="142"/>
  <c r="BS48" i="142"/>
  <c r="CB18" i="139"/>
  <c r="BV18" i="139"/>
  <c r="CF18" i="139"/>
  <c r="BO57" i="143"/>
  <c r="CG57" i="143"/>
  <c r="BO24" i="142"/>
  <c r="AY92" i="141"/>
  <c r="AM50" i="139"/>
  <c r="BU44" i="141"/>
  <c r="BW44" i="141"/>
  <c r="CG100" i="141"/>
  <c r="BO100" i="141"/>
  <c r="BJ101" i="143"/>
  <c r="BD101" i="143"/>
  <c r="BH33" i="145"/>
  <c r="AU33" i="145"/>
  <c r="BY112" i="141"/>
  <c r="CE41" i="143"/>
  <c r="BS41" i="143"/>
  <c r="AE42" i="137"/>
  <c r="AO42" i="137"/>
  <c r="AO102" i="140"/>
  <c r="AE82" i="139"/>
  <c r="AO82" i="139"/>
  <c r="AW85" i="144"/>
  <c r="BH85" i="144"/>
  <c r="BM36" i="141"/>
  <c r="BW36" i="141"/>
  <c r="BO36" i="142"/>
  <c r="BM36" i="142"/>
  <c r="BZ90" i="137"/>
  <c r="BV90" i="137"/>
  <c r="CG40" i="142"/>
  <c r="BM40" i="142"/>
  <c r="BH45" i="143"/>
  <c r="BD45" i="143"/>
  <c r="AE42" i="139"/>
  <c r="AQ42" i="139"/>
  <c r="AE106" i="139"/>
  <c r="AY106" i="139"/>
  <c r="BY96" i="141"/>
  <c r="BU96" i="141"/>
  <c r="BU37" i="144"/>
  <c r="BQ37" i="144"/>
  <c r="AW94" i="140"/>
  <c r="BH94" i="140"/>
  <c r="BJ21" i="144"/>
  <c r="BF21" i="144"/>
  <c r="BO89" i="143"/>
  <c r="BS89" i="143"/>
  <c r="BM28" i="141"/>
  <c r="BW28" i="141"/>
  <c r="CA81" i="143"/>
  <c r="BW81" i="143"/>
  <c r="AW86" i="135"/>
  <c r="AM86" i="135"/>
  <c r="BW98" i="140"/>
  <c r="BQ98" i="140"/>
  <c r="BS97" i="143"/>
  <c r="BU97" i="143"/>
  <c r="AW37" i="143"/>
  <c r="BA37" i="143"/>
  <c r="BP42" i="138"/>
  <c r="BL42" i="138"/>
  <c r="BF110" i="140"/>
  <c r="AS110" i="140"/>
  <c r="BS92" i="141"/>
  <c r="BM92" i="141"/>
  <c r="CC77" i="144"/>
  <c r="BY77" i="144"/>
  <c r="AQ96" i="142"/>
  <c r="AO96" i="142"/>
  <c r="BR26" i="139"/>
  <c r="CD26" i="139"/>
  <c r="AQ98" i="140"/>
  <c r="BA98" i="140"/>
  <c r="AW25" i="145"/>
  <c r="AS25" i="145"/>
  <c r="AW69" i="144"/>
  <c r="BJ69" i="144"/>
  <c r="BQ44" i="142"/>
  <c r="CE44" i="142"/>
  <c r="AO74" i="135"/>
  <c r="AM74" i="135"/>
  <c r="BN34" i="136"/>
  <c r="CB34" i="136"/>
  <c r="CF74" i="136"/>
  <c r="CB74" i="136"/>
  <c r="BY77" i="143"/>
  <c r="CC77" i="143"/>
  <c r="AE30" i="136"/>
  <c r="AU30" i="136"/>
  <c r="AS30" i="136"/>
  <c r="CC33" i="143"/>
  <c r="BY33" i="143"/>
  <c r="AU110" i="139"/>
  <c r="AW110" i="139"/>
  <c r="AS110" i="139"/>
  <c r="CG68" i="141"/>
  <c r="BY68" i="141"/>
  <c r="CB106" i="137"/>
  <c r="BR106" i="137"/>
  <c r="CG58" i="140"/>
  <c r="CC58" i="140"/>
  <c r="AU81" i="143"/>
  <c r="AQ81" i="143"/>
  <c r="BF29" i="145"/>
  <c r="BJ29" i="145"/>
  <c r="CG56" i="142"/>
  <c r="BS56" i="142"/>
  <c r="AQ90" i="137"/>
  <c r="AM90" i="137"/>
  <c r="BM16" i="141"/>
  <c r="CE16" i="141"/>
  <c r="AW41" i="143"/>
  <c r="AS41" i="143"/>
  <c r="AO78" i="139"/>
  <c r="AS78" i="139"/>
  <c r="BJ105" i="144"/>
  <c r="AW105" i="144"/>
  <c r="BO69" i="144"/>
  <c r="CG69" i="144"/>
  <c r="AE14" i="136"/>
  <c r="AU14" i="136"/>
  <c r="AG14" i="136"/>
  <c r="CG68" i="142"/>
  <c r="BS68" i="142"/>
  <c r="CE106" i="140"/>
  <c r="CG106" i="140"/>
  <c r="BM65" i="144"/>
  <c r="BQ65" i="144"/>
  <c r="BS76" i="141"/>
  <c r="BM76" i="141"/>
  <c r="BQ80" i="142"/>
  <c r="BS80" i="142"/>
  <c r="CC32" i="141"/>
  <c r="BO32" i="141"/>
  <c r="CG32" i="141"/>
  <c r="AG58" i="135"/>
  <c r="AI58" i="135"/>
  <c r="BL106" i="139"/>
  <c r="CD106" i="139"/>
  <c r="AQ118" i="140"/>
  <c r="AS118" i="140"/>
  <c r="BS105" i="143"/>
  <c r="BQ105" i="143"/>
  <c r="BW25" i="143"/>
  <c r="BM25" i="143"/>
  <c r="AQ22" i="136"/>
  <c r="AS22" i="136"/>
  <c r="AS34" i="136"/>
  <c r="AG34" i="136"/>
  <c r="AO106" i="136"/>
  <c r="AS106" i="136"/>
  <c r="AE82" i="137"/>
  <c r="AW82" i="137"/>
  <c r="AI102" i="139"/>
  <c r="AE102" i="139"/>
  <c r="AE118" i="138"/>
  <c r="AW118" i="138"/>
  <c r="BJ116" i="141"/>
  <c r="AW116" i="141"/>
  <c r="AQ120" i="142"/>
  <c r="AQ16" i="141"/>
  <c r="AQ85" i="143"/>
  <c r="BF97" i="143"/>
  <c r="CA116" i="141"/>
  <c r="CE116" i="141"/>
  <c r="AW76" i="142"/>
  <c r="BU53" i="144"/>
  <c r="AG62" i="139"/>
  <c r="CC65" i="143"/>
  <c r="CG108" i="141"/>
  <c r="AG74" i="136"/>
  <c r="AW66" i="135"/>
  <c r="AY102" i="137"/>
  <c r="AS58" i="139"/>
  <c r="BS29" i="144"/>
  <c r="BU84" i="141"/>
  <c r="BY29" i="144"/>
  <c r="AK22" i="138"/>
  <c r="AO22" i="138"/>
  <c r="AE22" i="138"/>
  <c r="AM22" i="138"/>
  <c r="AQ22" i="138"/>
  <c r="AI22" i="138"/>
  <c r="AY22" i="138"/>
  <c r="AU22" i="138"/>
  <c r="AW22" i="138"/>
  <c r="AS22" i="138"/>
  <c r="AG22" i="138"/>
  <c r="BJ49" i="144"/>
  <c r="AY49" i="144"/>
  <c r="AO49" i="144"/>
  <c r="BA49" i="144"/>
  <c r="AQ49" i="144"/>
  <c r="BD49" i="144"/>
  <c r="BH49" i="144"/>
  <c r="BF49" i="144"/>
  <c r="AU49" i="144"/>
  <c r="AW49" i="144"/>
  <c r="AS49" i="144"/>
  <c r="AE46" i="138"/>
  <c r="AQ46" i="138"/>
  <c r="AG46" i="138"/>
  <c r="AU46" i="138"/>
  <c r="AY46" i="138"/>
  <c r="AI46" i="138"/>
  <c r="AW46" i="138"/>
  <c r="AK46" i="138"/>
  <c r="AM46" i="138"/>
  <c r="AS46" i="138"/>
  <c r="AO46" i="138"/>
  <c r="BR34" i="139"/>
  <c r="BV34" i="139"/>
  <c r="BP34" i="139"/>
  <c r="CB34" i="139"/>
  <c r="BL34" i="139"/>
  <c r="CD34" i="139"/>
  <c r="BZ34" i="139"/>
  <c r="BX34" i="139"/>
  <c r="BW33" i="144"/>
  <c r="CE33" i="144"/>
  <c r="CG33" i="144"/>
  <c r="BU33" i="144"/>
  <c r="CA33" i="144"/>
  <c r="BQ33" i="144"/>
  <c r="BO33" i="144"/>
  <c r="BS33" i="144"/>
  <c r="BY33" i="144"/>
  <c r="CD98" i="136"/>
  <c r="BL98" i="136"/>
  <c r="BR98" i="136"/>
  <c r="CF98" i="136"/>
  <c r="BV98" i="136"/>
  <c r="BN98" i="136"/>
  <c r="BX98" i="136"/>
  <c r="CB98" i="136"/>
  <c r="BT98" i="136"/>
  <c r="BP98" i="136"/>
  <c r="BZ98" i="136"/>
  <c r="AW61" i="143"/>
  <c r="BJ61" i="143"/>
  <c r="AQ61" i="143"/>
  <c r="BD61" i="143"/>
  <c r="AS61" i="143"/>
  <c r="BD52" i="142"/>
  <c r="AQ52" i="142"/>
  <c r="AO52" i="142"/>
  <c r="AS52" i="142"/>
  <c r="AY52" i="142"/>
  <c r="BJ52" i="142"/>
  <c r="BA52" i="142"/>
  <c r="BH52" i="142"/>
  <c r="BF52" i="142"/>
  <c r="AQ98" i="137"/>
  <c r="AG98" i="137"/>
  <c r="AK98" i="137"/>
  <c r="AW98" i="137"/>
  <c r="AM98" i="137"/>
  <c r="AK94" i="136"/>
  <c r="AW94" i="136"/>
  <c r="AY94" i="136"/>
  <c r="AG94" i="136"/>
  <c r="AI94" i="136"/>
  <c r="AE94" i="136"/>
  <c r="AS94" i="136"/>
  <c r="AU94" i="136"/>
  <c r="AM94" i="136"/>
  <c r="AO94" i="136"/>
  <c r="AQ94" i="136"/>
  <c r="BA36" i="141"/>
  <c r="AQ36" i="141"/>
  <c r="AO36" i="141"/>
  <c r="BF36" i="141"/>
  <c r="AU36" i="141"/>
  <c r="AO98" i="139"/>
  <c r="AE98" i="139"/>
  <c r="AI98" i="139"/>
  <c r="AU98" i="139"/>
  <c r="AK98" i="139"/>
  <c r="AQ98" i="139"/>
  <c r="AY98" i="139"/>
  <c r="AG98" i="139"/>
  <c r="AM98" i="139"/>
  <c r="AI94" i="139"/>
  <c r="AM94" i="139"/>
  <c r="AW94" i="139"/>
  <c r="AQ94" i="139"/>
  <c r="AE94" i="139"/>
  <c r="AY94" i="139"/>
  <c r="AO94" i="139"/>
  <c r="AS94" i="139"/>
  <c r="AG94" i="139"/>
  <c r="AU94" i="139"/>
  <c r="AK94" i="139"/>
  <c r="AQ88" i="142"/>
  <c r="BY60" i="142"/>
  <c r="BQ60" i="142"/>
  <c r="AI30" i="137"/>
  <c r="AY30" i="137"/>
  <c r="AI82" i="135"/>
  <c r="AG82" i="135"/>
  <c r="AE74" i="137"/>
  <c r="AO74" i="137"/>
  <c r="AW72" i="142"/>
  <c r="AY72" i="142"/>
  <c r="AS77" i="143"/>
  <c r="BZ106" i="136"/>
  <c r="AG122" i="136"/>
  <c r="CC53" i="143"/>
  <c r="BW53" i="143"/>
  <c r="AK110" i="135"/>
  <c r="BS61" i="143"/>
  <c r="AU93" i="144"/>
  <c r="AQ93" i="144"/>
  <c r="BJ76" i="141"/>
  <c r="AU76" i="141"/>
  <c r="BA61" i="143"/>
  <c r="AO98" i="137"/>
  <c r="AY36" i="141"/>
  <c r="BT34" i="139"/>
  <c r="CF34" i="139"/>
  <c r="CC33" i="144"/>
  <c r="CE52" i="142"/>
  <c r="BS52" i="142"/>
  <c r="BY52" i="142"/>
  <c r="BM52" i="142"/>
  <c r="BO52" i="142"/>
  <c r="BQ52" i="142"/>
  <c r="CG52" i="142"/>
  <c r="BU52" i="142"/>
  <c r="CC52" i="142"/>
  <c r="CA52" i="142"/>
  <c r="BW52" i="142"/>
  <c r="BZ18" i="138"/>
  <c r="BP18" i="138"/>
  <c r="CB18" i="138"/>
  <c r="BR18" i="138"/>
  <c r="BT18" i="138"/>
  <c r="BL18" i="138"/>
  <c r="BN18" i="138"/>
  <c r="CF18" i="138"/>
  <c r="BV18" i="138"/>
  <c r="BX18" i="138"/>
  <c r="CD18" i="138"/>
  <c r="CD26" i="138"/>
  <c r="BR26" i="138"/>
  <c r="CF26" i="138"/>
  <c r="BV26" i="138"/>
  <c r="CB26" i="138"/>
  <c r="BX26" i="138"/>
  <c r="BL26" i="138"/>
  <c r="BP26" i="138"/>
  <c r="BN26" i="138"/>
  <c r="BT26" i="138"/>
  <c r="BZ26" i="138"/>
  <c r="CE61" i="144"/>
  <c r="BU61" i="144"/>
  <c r="BW61" i="144"/>
  <c r="BY61" i="144"/>
  <c r="CA61" i="144"/>
  <c r="BQ61" i="144"/>
  <c r="BS61" i="144"/>
  <c r="CG61" i="144"/>
  <c r="BM61" i="144"/>
  <c r="BO61" i="144"/>
  <c r="CC61" i="144"/>
  <c r="AQ61" i="144"/>
  <c r="BD61" i="144"/>
  <c r="BJ61" i="144"/>
  <c r="AY61" i="144"/>
  <c r="AU61" i="144"/>
  <c r="BA61" i="144"/>
  <c r="AS61" i="144"/>
  <c r="BH61" i="144"/>
  <c r="BF61" i="144"/>
  <c r="AW61" i="144"/>
  <c r="AO61" i="144"/>
  <c r="AQ114" i="138"/>
  <c r="AG114" i="138"/>
  <c r="AS114" i="138"/>
  <c r="AI114" i="138"/>
  <c r="AU114" i="138"/>
  <c r="AK114" i="138"/>
  <c r="AY114" i="138"/>
  <c r="AE114" i="138"/>
  <c r="AO114" i="138"/>
  <c r="AM114" i="138"/>
  <c r="AW114" i="138"/>
  <c r="CE101" i="144"/>
  <c r="BU101" i="144"/>
  <c r="BQ101" i="144"/>
  <c r="BW101" i="144"/>
  <c r="CA101" i="144"/>
  <c r="BS101" i="144"/>
  <c r="CG101" i="144"/>
  <c r="BM101" i="144"/>
  <c r="BO101" i="144"/>
  <c r="BY101" i="144"/>
  <c r="CC101" i="144"/>
  <c r="AY30" i="139"/>
  <c r="AW30" i="139"/>
  <c r="AU30" i="139"/>
  <c r="AK30" i="139"/>
  <c r="AI30" i="139"/>
  <c r="AM30" i="139"/>
  <c r="CG45" i="144"/>
  <c r="BU45" i="144"/>
  <c r="BO45" i="144"/>
  <c r="BY45" i="144"/>
  <c r="CE45" i="144"/>
  <c r="CA45" i="144"/>
  <c r="AM34" i="139"/>
  <c r="AY34" i="139"/>
  <c r="AW34" i="139"/>
  <c r="AE34" i="139"/>
  <c r="AQ34" i="139"/>
  <c r="AO34" i="139"/>
  <c r="AU34" i="139"/>
  <c r="AG34" i="139"/>
  <c r="AS34" i="139"/>
  <c r="AK34" i="139"/>
  <c r="AI34" i="139"/>
  <c r="CG49" i="144"/>
  <c r="BW49" i="144"/>
  <c r="BM49" i="144"/>
  <c r="BO49" i="144"/>
  <c r="BQ49" i="144"/>
  <c r="CE49" i="144"/>
  <c r="BY49" i="144"/>
  <c r="CA49" i="144"/>
  <c r="CC49" i="144"/>
  <c r="BS49" i="144"/>
  <c r="BU49" i="144"/>
  <c r="BX50" i="138"/>
  <c r="CF50" i="138"/>
  <c r="BL50" i="138"/>
  <c r="BP50" i="138"/>
  <c r="CB50" i="138"/>
  <c r="BZ50" i="138"/>
  <c r="BV50" i="138"/>
  <c r="AO84" i="141"/>
  <c r="BH84" i="141"/>
  <c r="BJ84" i="141"/>
  <c r="BF84" i="141"/>
  <c r="AY84" i="141"/>
  <c r="AW84" i="141"/>
  <c r="AQ84" i="141"/>
  <c r="BD84" i="141"/>
  <c r="BA84" i="141"/>
  <c r="AU84" i="141"/>
  <c r="AS84" i="141"/>
  <c r="AW98" i="136"/>
  <c r="AM98" i="136"/>
  <c r="AI98" i="136"/>
  <c r="AO98" i="136"/>
  <c r="AE98" i="136"/>
  <c r="AY98" i="136"/>
  <c r="AS98" i="136"/>
  <c r="AQ98" i="136"/>
  <c r="AU98" i="136"/>
  <c r="AG98" i="136"/>
  <c r="AK98" i="136"/>
  <c r="BO30" i="140"/>
  <c r="BF30" i="140"/>
  <c r="BQ30" i="140"/>
  <c r="BH30" i="140" l="1"/>
  <c r="BD30" i="140"/>
  <c r="AK122" i="137"/>
  <c r="BT118" i="136"/>
  <c r="AG122" i="137"/>
  <c r="BS62" i="140"/>
  <c r="AE122" i="137"/>
  <c r="BL102" i="135"/>
  <c r="BF110" i="135"/>
  <c r="BH118" i="135"/>
  <c r="BF118" i="136"/>
  <c r="BB62" i="140"/>
  <c r="BN118" i="136"/>
  <c r="BW62" i="140"/>
  <c r="BV118" i="135"/>
  <c r="BD62" i="140"/>
  <c r="BB118" i="136"/>
  <c r="BJ118" i="136"/>
  <c r="BR118" i="136"/>
  <c r="BM62" i="140"/>
  <c r="BU62" i="140"/>
  <c r="BF62" i="140"/>
  <c r="BQ62" i="140"/>
  <c r="BH118" i="136"/>
  <c r="BD118" i="136"/>
  <c r="BH62" i="140"/>
  <c r="BO62" i="140"/>
  <c r="BP118" i="136"/>
  <c r="BL118" i="136"/>
  <c r="BJ62" i="140"/>
  <c r="BV118" i="136"/>
  <c r="BJ38" i="135"/>
  <c r="BH70" i="138"/>
  <c r="BD70" i="138"/>
  <c r="BO114" i="140"/>
  <c r="BR62" i="137"/>
  <c r="BR110" i="135"/>
  <c r="BN70" i="138"/>
  <c r="BF62" i="137"/>
  <c r="BP110" i="135"/>
  <c r="BP102" i="135"/>
  <c r="BN62" i="137"/>
  <c r="BN110" i="135"/>
  <c r="BB102" i="135"/>
  <c r="BL62" i="137"/>
  <c r="BJ110" i="135"/>
  <c r="BV110" i="135"/>
  <c r="BV102" i="135"/>
  <c r="BN102" i="135"/>
  <c r="AM122" i="137"/>
  <c r="BH62" i="137"/>
  <c r="BB110" i="135"/>
  <c r="BD102" i="135"/>
  <c r="BB62" i="137"/>
  <c r="BV62" i="137"/>
  <c r="BH110" i="135"/>
  <c r="BJ70" i="137"/>
  <c r="BJ102" i="135"/>
  <c r="AI122" i="137"/>
  <c r="BP62" i="137"/>
  <c r="BJ62" i="137"/>
  <c r="BT62" i="137"/>
  <c r="BL110" i="135"/>
  <c r="BD110" i="135"/>
  <c r="BT110" i="135"/>
  <c r="BF102" i="135"/>
  <c r="BT102" i="135"/>
  <c r="BH102" i="135"/>
  <c r="AW122" i="137"/>
  <c r="BD62" i="137"/>
  <c r="BR102" i="135"/>
  <c r="AO114" i="137"/>
  <c r="AO122" i="137"/>
  <c r="AS122" i="137"/>
  <c r="AY122" i="137"/>
  <c r="CD106" i="138"/>
  <c r="BJ70" i="138"/>
  <c r="BP70" i="138"/>
  <c r="BR70" i="138"/>
  <c r="BF70" i="138"/>
  <c r="BB70" i="138"/>
  <c r="BL70" i="138"/>
  <c r="BV70" i="138"/>
  <c r="BT70" i="138"/>
  <c r="BN46" i="135"/>
  <c r="BF54" i="140"/>
  <c r="CB106" i="138"/>
  <c r="BR106" i="138"/>
  <c r="BR70" i="135"/>
  <c r="BT46" i="135"/>
  <c r="BU114" i="140"/>
  <c r="CG114" i="140"/>
  <c r="BS30" i="140"/>
  <c r="BM30" i="140"/>
  <c r="BB30" i="140"/>
  <c r="BW30" i="140"/>
  <c r="BJ30" i="140"/>
  <c r="BU30" i="140"/>
  <c r="BN106" i="138"/>
  <c r="BL106" i="138"/>
  <c r="BZ106" i="138"/>
  <c r="BX106" i="138"/>
  <c r="BV106" i="138"/>
  <c r="CF106" i="138"/>
  <c r="BT106" i="138"/>
  <c r="BP106" i="138"/>
  <c r="BW114" i="140"/>
  <c r="CC114" i="140"/>
  <c r="BS114" i="140"/>
  <c r="CE114" i="140"/>
  <c r="BQ114" i="140"/>
  <c r="CA114" i="140"/>
  <c r="BM114" i="140"/>
  <c r="BY114" i="140"/>
  <c r="BH24" i="141"/>
  <c r="AQ17" i="143"/>
  <c r="AU58" i="137"/>
  <c r="AO90" i="139"/>
  <c r="BN38" i="139"/>
  <c r="AO93" i="143"/>
  <c r="BB86" i="138"/>
  <c r="BP14" i="136"/>
  <c r="BA64" i="141"/>
  <c r="BJ30" i="136"/>
  <c r="BB78" i="137"/>
  <c r="AU66" i="136"/>
  <c r="BH12" i="141"/>
  <c r="CC93" i="143"/>
  <c r="CB58" i="137"/>
  <c r="BP54" i="139"/>
  <c r="BA41" i="144"/>
  <c r="CA104" i="142"/>
  <c r="CE21" i="145"/>
  <c r="BJ32" i="142"/>
  <c r="BN70" i="139"/>
  <c r="BJ46" i="136"/>
  <c r="BT78" i="136"/>
  <c r="BU22" i="140"/>
  <c r="BD30" i="137"/>
  <c r="BN38" i="136"/>
  <c r="BD22" i="137"/>
  <c r="BL110" i="138"/>
  <c r="BJ84" i="142"/>
  <c r="CG13" i="143"/>
  <c r="BY13" i="143"/>
  <c r="BQ13" i="143"/>
  <c r="CE13" i="143"/>
  <c r="BW13" i="143"/>
  <c r="BO13" i="143"/>
  <c r="CC13" i="143"/>
  <c r="BM13" i="143"/>
  <c r="BU13" i="143"/>
  <c r="BS13" i="143"/>
  <c r="CA13" i="143"/>
  <c r="BT54" i="135"/>
  <c r="AW98" i="135"/>
  <c r="BB62" i="135"/>
  <c r="BH62" i="139"/>
  <c r="AS34" i="135"/>
  <c r="AY54" i="137"/>
  <c r="BY24" i="141"/>
  <c r="BU13" i="144"/>
  <c r="CD66" i="136"/>
  <c r="AW102" i="138"/>
  <c r="AO104" i="142"/>
  <c r="CG69" i="143"/>
  <c r="BL30" i="139"/>
  <c r="BT110" i="136"/>
  <c r="BR54" i="138"/>
  <c r="CA12" i="142"/>
  <c r="AS40" i="141"/>
  <c r="BD12" i="142"/>
  <c r="BJ46" i="140"/>
  <c r="AE38" i="140"/>
  <c r="BN78" i="135"/>
  <c r="BR46" i="135"/>
  <c r="BH54" i="140"/>
  <c r="BP86" i="135"/>
  <c r="BJ69" i="143"/>
  <c r="BQ40" i="141"/>
  <c r="CG90" i="140"/>
  <c r="BV102" i="136"/>
  <c r="BJ110" i="139"/>
  <c r="AU90" i="140"/>
  <c r="CA41" i="144"/>
  <c r="BJ13" i="144"/>
  <c r="BP34" i="135"/>
  <c r="CE57" i="144"/>
  <c r="BS42" i="140"/>
  <c r="BQ12" i="141"/>
  <c r="BJ102" i="137"/>
  <c r="BF22" i="136"/>
  <c r="AG106" i="138"/>
  <c r="CG17" i="143"/>
  <c r="BX98" i="135"/>
  <c r="BA21" i="145"/>
  <c r="BN94" i="137"/>
  <c r="BD46" i="139"/>
  <c r="CA84" i="142"/>
  <c r="BV38" i="138"/>
  <c r="BP30" i="138"/>
  <c r="BR78" i="138"/>
  <c r="BP22" i="139"/>
  <c r="BL54" i="136"/>
  <c r="BL38" i="135"/>
  <c r="BH118" i="139"/>
  <c r="BY18" i="140"/>
  <c r="BP118" i="135"/>
  <c r="AQ14" i="140"/>
  <c r="CE64" i="141"/>
  <c r="BD86" i="136"/>
  <c r="AW94" i="135"/>
  <c r="CA32" i="142"/>
  <c r="BR118" i="138"/>
  <c r="BD78" i="139"/>
  <c r="CA25" i="144"/>
  <c r="BT102" i="139"/>
  <c r="BV86" i="137"/>
  <c r="BH114" i="140"/>
  <c r="BT38" i="137"/>
  <c r="BX90" i="139"/>
  <c r="AK62" i="136"/>
  <c r="BP62" i="138"/>
  <c r="BP14" i="137"/>
  <c r="BT14" i="139"/>
  <c r="BD70" i="140"/>
  <c r="BL70" i="135"/>
  <c r="BD70" i="137"/>
  <c r="BH13" i="143"/>
  <c r="AY13" i="143"/>
  <c r="AQ13" i="143"/>
  <c r="BF13" i="143"/>
  <c r="AW13" i="143"/>
  <c r="AO13" i="143"/>
  <c r="AU13" i="143"/>
  <c r="BJ13" i="143"/>
  <c r="AS13" i="143"/>
  <c r="BD13" i="143"/>
  <c r="BA13" i="143"/>
  <c r="AU122" i="137"/>
  <c r="BJ14" i="137"/>
  <c r="BR118" i="139"/>
  <c r="BL22" i="136"/>
  <c r="BB70" i="140"/>
  <c r="BH14" i="139"/>
  <c r="BV62" i="138"/>
  <c r="BL14" i="137"/>
  <c r="BN30" i="138"/>
  <c r="BB22" i="139"/>
  <c r="BV94" i="137"/>
  <c r="BV30" i="138"/>
  <c r="AK106" i="138"/>
  <c r="BB22" i="136"/>
  <c r="BN78" i="138"/>
  <c r="CF58" i="137"/>
  <c r="AY14" i="140"/>
  <c r="AO38" i="140"/>
  <c r="AM14" i="140"/>
  <c r="BP78" i="135"/>
  <c r="AE14" i="140"/>
  <c r="BR102" i="137"/>
  <c r="AY97" i="144"/>
  <c r="AK14" i="140"/>
  <c r="AI62" i="136"/>
  <c r="BT46" i="139"/>
  <c r="BL78" i="138"/>
  <c r="BR62" i="138"/>
  <c r="BF21" i="145"/>
  <c r="AO14" i="140"/>
  <c r="AI14" i="140"/>
  <c r="BP54" i="138"/>
  <c r="AU14" i="140"/>
  <c r="AS14" i="140"/>
  <c r="AG14" i="140"/>
  <c r="BM12" i="142"/>
  <c r="AE102" i="138"/>
  <c r="BQ84" i="142"/>
  <c r="BF70" i="135"/>
  <c r="BT70" i="135"/>
  <c r="BA84" i="142"/>
  <c r="BL70" i="137"/>
  <c r="BF110" i="136"/>
  <c r="AG34" i="135"/>
  <c r="BJ70" i="135"/>
  <c r="BH70" i="135"/>
  <c r="AO84" i="142"/>
  <c r="BF70" i="137"/>
  <c r="BT70" i="137"/>
  <c r="BF110" i="138"/>
  <c r="BF104" i="142"/>
  <c r="BO93" i="143"/>
  <c r="BS97" i="144"/>
  <c r="BU97" i="144"/>
  <c r="BW84" i="142"/>
  <c r="BV46" i="139"/>
  <c r="BA97" i="144"/>
  <c r="BB46" i="135"/>
  <c r="BO54" i="140"/>
  <c r="BV78" i="138"/>
  <c r="BH54" i="136"/>
  <c r="BR38" i="138"/>
  <c r="BH46" i="135"/>
  <c r="BF46" i="135"/>
  <c r="BB46" i="139"/>
  <c r="BJ54" i="140"/>
  <c r="BQ54" i="140"/>
  <c r="BJ94" i="137"/>
  <c r="BD78" i="138"/>
  <c r="BJ54" i="136"/>
  <c r="BT38" i="138"/>
  <c r="BR30" i="138"/>
  <c r="BD22" i="139"/>
  <c r="AI102" i="138"/>
  <c r="AI54" i="137"/>
  <c r="AY84" i="142"/>
  <c r="BJ110" i="138"/>
  <c r="BQ12" i="142"/>
  <c r="CE13" i="144"/>
  <c r="CE69" i="143"/>
  <c r="BW12" i="142"/>
  <c r="BU18" i="140"/>
  <c r="CF90" i="139"/>
  <c r="BQ18" i="140"/>
  <c r="AQ62" i="136"/>
  <c r="BJ70" i="140"/>
  <c r="BV14" i="137"/>
  <c r="BD118" i="139"/>
  <c r="BN118" i="135"/>
  <c r="BL118" i="135"/>
  <c r="BO70" i="140"/>
  <c r="BM70" i="140"/>
  <c r="BR14" i="139"/>
  <c r="BN14" i="137"/>
  <c r="BF118" i="139"/>
  <c r="BT86" i="137"/>
  <c r="BN70" i="135"/>
  <c r="BD70" i="135"/>
  <c r="BP70" i="135"/>
  <c r="BR118" i="135"/>
  <c r="BF118" i="135"/>
  <c r="BT118" i="135"/>
  <c r="BL62" i="138"/>
  <c r="BV70" i="137"/>
  <c r="BH70" i="137"/>
  <c r="BR70" i="137"/>
  <c r="BR38" i="135"/>
  <c r="BP14" i="139"/>
  <c r="BB86" i="137"/>
  <c r="BD62" i="138"/>
  <c r="BB38" i="135"/>
  <c r="AU62" i="136"/>
  <c r="AS62" i="136"/>
  <c r="AO62" i="136"/>
  <c r="BP22" i="137"/>
  <c r="BF70" i="140"/>
  <c r="BU70" i="140"/>
  <c r="BF14" i="139"/>
  <c r="BD14" i="139"/>
  <c r="BB14" i="137"/>
  <c r="BN118" i="139"/>
  <c r="BV70" i="135"/>
  <c r="BB118" i="135"/>
  <c r="BJ118" i="135"/>
  <c r="BN62" i="138"/>
  <c r="BN70" i="137"/>
  <c r="BP70" i="137"/>
  <c r="AQ114" i="140"/>
  <c r="BV38" i="135"/>
  <c r="BT38" i="135"/>
  <c r="BF38" i="137"/>
  <c r="CC18" i="140"/>
  <c r="BS18" i="140"/>
  <c r="BW18" i="140"/>
  <c r="BT58" i="137"/>
  <c r="CG18" i="140"/>
  <c r="BM18" i="140"/>
  <c r="CE18" i="140"/>
  <c r="BU84" i="142"/>
  <c r="BO97" i="144"/>
  <c r="BP30" i="136"/>
  <c r="BP102" i="137"/>
  <c r="AM106" i="138"/>
  <c r="AE34" i="135"/>
  <c r="AW32" i="142"/>
  <c r="BB78" i="136"/>
  <c r="BN54" i="139"/>
  <c r="BB14" i="140"/>
  <c r="AU102" i="138"/>
  <c r="BL46" i="136"/>
  <c r="BL70" i="136"/>
  <c r="BR38" i="136"/>
  <c r="AS54" i="137"/>
  <c r="BL78" i="136"/>
  <c r="BD22" i="140"/>
  <c r="AM34" i="135"/>
  <c r="AY34" i="135"/>
  <c r="AK102" i="138"/>
  <c r="AG102" i="138"/>
  <c r="BL22" i="137"/>
  <c r="BF70" i="136"/>
  <c r="BD38" i="136"/>
  <c r="AM54" i="137"/>
  <c r="BJ62" i="135"/>
  <c r="BJ30" i="137"/>
  <c r="BV78" i="136"/>
  <c r="BN102" i="136"/>
  <c r="BD102" i="137"/>
  <c r="AW106" i="138"/>
  <c r="BO22" i="140"/>
  <c r="AQ34" i="135"/>
  <c r="AK34" i="135"/>
  <c r="AS102" i="138"/>
  <c r="AO102" i="138"/>
  <c r="BF22" i="137"/>
  <c r="BN46" i="136"/>
  <c r="BP70" i="136"/>
  <c r="BT38" i="136"/>
  <c r="AU54" i="137"/>
  <c r="BR62" i="139"/>
  <c r="BB94" i="137"/>
  <c r="AY32" i="142"/>
  <c r="BT30" i="137"/>
  <c r="AU21" i="145"/>
  <c r="AS104" i="142"/>
  <c r="AQ102" i="138"/>
  <c r="BD62" i="135"/>
  <c r="BB70" i="139"/>
  <c r="AI34" i="135"/>
  <c r="AO34" i="135"/>
  <c r="AW104" i="142"/>
  <c r="AW34" i="135"/>
  <c r="AG62" i="136"/>
  <c r="BW70" i="140"/>
  <c r="BB14" i="139"/>
  <c r="BL118" i="139"/>
  <c r="BH62" i="138"/>
  <c r="BH38" i="137"/>
  <c r="BD78" i="137"/>
  <c r="AE62" i="136"/>
  <c r="AY62" i="136"/>
  <c r="BR30" i="136"/>
  <c r="BH70" i="140"/>
  <c r="BS70" i="140"/>
  <c r="BN14" i="139"/>
  <c r="BL14" i="139"/>
  <c r="BT14" i="137"/>
  <c r="BH14" i="137"/>
  <c r="BR14" i="137"/>
  <c r="BB118" i="139"/>
  <c r="BV118" i="139"/>
  <c r="BH86" i="137"/>
  <c r="BB62" i="138"/>
  <c r="BT62" i="138"/>
  <c r="BD114" i="140"/>
  <c r="BN38" i="135"/>
  <c r="BD38" i="135"/>
  <c r="BP38" i="135"/>
  <c r="BD54" i="139"/>
  <c r="BV78" i="137"/>
  <c r="AM62" i="136"/>
  <c r="AW62" i="136"/>
  <c r="AU34" i="135"/>
  <c r="AO94" i="138"/>
  <c r="AY102" i="138"/>
  <c r="AM102" i="138"/>
  <c r="BQ70" i="140"/>
  <c r="BV14" i="139"/>
  <c r="BJ14" i="139"/>
  <c r="BD14" i="137"/>
  <c r="BF14" i="137"/>
  <c r="AW54" i="137"/>
  <c r="BJ118" i="139"/>
  <c r="BT118" i="139"/>
  <c r="BP62" i="139"/>
  <c r="BJ62" i="138"/>
  <c r="BF62" i="138"/>
  <c r="AU114" i="140"/>
  <c r="BF38" i="135"/>
  <c r="BR38" i="137"/>
  <c r="AQ41" i="144"/>
  <c r="CA18" i="140"/>
  <c r="BO18" i="140"/>
  <c r="CE84" i="142"/>
  <c r="CE97" i="144"/>
  <c r="CC97" i="144"/>
  <c r="BN58" i="137"/>
  <c r="BL90" i="139"/>
  <c r="CA93" i="143"/>
  <c r="BY84" i="142"/>
  <c r="BM84" i="142"/>
  <c r="BW97" i="144"/>
  <c r="BV90" i="139"/>
  <c r="AQ12" i="142"/>
  <c r="AS84" i="142"/>
  <c r="BS69" i="143"/>
  <c r="BY12" i="142"/>
  <c r="BU12" i="142"/>
  <c r="BH110" i="138"/>
  <c r="BD46" i="140"/>
  <c r="BH64" i="141"/>
  <c r="BJ46" i="135"/>
  <c r="BJ46" i="139"/>
  <c r="AM38" i="140"/>
  <c r="BS54" i="140"/>
  <c r="BM54" i="140"/>
  <c r="BW54" i="140"/>
  <c r="CG84" i="142"/>
  <c r="BS84" i="142"/>
  <c r="CC84" i="142"/>
  <c r="BQ97" i="144"/>
  <c r="CA97" i="144"/>
  <c r="BL94" i="137"/>
  <c r="BP78" i="138"/>
  <c r="BH84" i="142"/>
  <c r="AU84" i="142"/>
  <c r="BD84" i="142"/>
  <c r="BV78" i="135"/>
  <c r="BZ58" i="137"/>
  <c r="BV58" i="137"/>
  <c r="BV54" i="136"/>
  <c r="BT54" i="136"/>
  <c r="BH38" i="138"/>
  <c r="BF38" i="138"/>
  <c r="BT30" i="138"/>
  <c r="CG12" i="142"/>
  <c r="BS12" i="142"/>
  <c r="CC12" i="142"/>
  <c r="BN110" i="138"/>
  <c r="BP110" i="138"/>
  <c r="BD110" i="138"/>
  <c r="BL22" i="139"/>
  <c r="BJ22" i="139"/>
  <c r="AY38" i="140"/>
  <c r="BF84" i="142"/>
  <c r="AW84" i="142"/>
  <c r="BJ78" i="135"/>
  <c r="CE12" i="142"/>
  <c r="BR110" i="138"/>
  <c r="BJ78" i="137"/>
  <c r="BH30" i="136"/>
  <c r="BP46" i="135"/>
  <c r="BV46" i="135"/>
  <c r="BR78" i="137"/>
  <c r="BD30" i="136"/>
  <c r="BQ93" i="143"/>
  <c r="BS46" i="140"/>
  <c r="BF12" i="141"/>
  <c r="AQ40" i="141"/>
  <c r="BD46" i="135"/>
  <c r="BN46" i="139"/>
  <c r="BL46" i="139"/>
  <c r="BB54" i="140"/>
  <c r="BU54" i="140"/>
  <c r="AQ66" i="136"/>
  <c r="BO84" i="142"/>
  <c r="BY97" i="144"/>
  <c r="CG97" i="144"/>
  <c r="BM97" i="144"/>
  <c r="BP94" i="137"/>
  <c r="BT94" i="137"/>
  <c r="BB78" i="138"/>
  <c r="AQ84" i="142"/>
  <c r="BP58" i="137"/>
  <c r="BL58" i="137"/>
  <c r="CD58" i="137"/>
  <c r="BB38" i="138"/>
  <c r="BU69" i="143"/>
  <c r="BJ30" i="138"/>
  <c r="BO12" i="142"/>
  <c r="BV110" i="138"/>
  <c r="BB110" i="138"/>
  <c r="BN22" i="139"/>
  <c r="BH97" i="144"/>
  <c r="AI106" i="138"/>
  <c r="AS106" i="138"/>
  <c r="BW22" i="140"/>
  <c r="BR46" i="136"/>
  <c r="BV46" i="136"/>
  <c r="BH22" i="136"/>
  <c r="BN70" i="136"/>
  <c r="BB38" i="136"/>
  <c r="BH38" i="136"/>
  <c r="BW21" i="145"/>
  <c r="CC57" i="144"/>
  <c r="AS32" i="142"/>
  <c r="BR30" i="137"/>
  <c r="BH78" i="136"/>
  <c r="BR78" i="136"/>
  <c r="BD21" i="145"/>
  <c r="AQ21" i="145"/>
  <c r="AU41" i="144"/>
  <c r="BJ41" i="144"/>
  <c r="BF102" i="137"/>
  <c r="BL102" i="137"/>
  <c r="AQ97" i="144"/>
  <c r="AU97" i="144"/>
  <c r="AQ106" i="138"/>
  <c r="CG104" i="142"/>
  <c r="BB22" i="140"/>
  <c r="BH22" i="140"/>
  <c r="BR22" i="137"/>
  <c r="BV22" i="137"/>
  <c r="BB46" i="136"/>
  <c r="BP46" i="136"/>
  <c r="BN22" i="136"/>
  <c r="BV22" i="136"/>
  <c r="BR70" i="136"/>
  <c r="BD70" i="136"/>
  <c r="BV70" i="136"/>
  <c r="BV38" i="136"/>
  <c r="BP38" i="136"/>
  <c r="BH32" i="142"/>
  <c r="AU32" i="142"/>
  <c r="BP30" i="137"/>
  <c r="BN30" i="137"/>
  <c r="BL70" i="139"/>
  <c r="BJ78" i="136"/>
  <c r="BF78" i="136"/>
  <c r="AO21" i="145"/>
  <c r="AY21" i="145"/>
  <c r="BD41" i="144"/>
  <c r="BH102" i="137"/>
  <c r="BV102" i="137"/>
  <c r="BT102" i="137"/>
  <c r="AW97" i="144"/>
  <c r="AS97" i="144"/>
  <c r="BD97" i="144"/>
  <c r="BH78" i="137"/>
  <c r="BV30" i="136"/>
  <c r="BN30" i="136"/>
  <c r="AE106" i="138"/>
  <c r="AO106" i="138"/>
  <c r="AY106" i="138"/>
  <c r="BJ22" i="140"/>
  <c r="BF22" i="140"/>
  <c r="BQ22" i="140"/>
  <c r="BB22" i="137"/>
  <c r="BT22" i="137"/>
  <c r="BH22" i="137"/>
  <c r="BH46" i="136"/>
  <c r="BT46" i="136"/>
  <c r="BF46" i="136"/>
  <c r="BR22" i="136"/>
  <c r="BP22" i="136"/>
  <c r="BD22" i="136"/>
  <c r="CC64" i="141"/>
  <c r="BB70" i="136"/>
  <c r="BT70" i="136"/>
  <c r="BH70" i="136"/>
  <c r="BL38" i="136"/>
  <c r="BF38" i="136"/>
  <c r="BJ38" i="136"/>
  <c r="BP86" i="136"/>
  <c r="BT86" i="138"/>
  <c r="BA32" i="142"/>
  <c r="AO32" i="142"/>
  <c r="BB30" i="137"/>
  <c r="BL30" i="137"/>
  <c r="BV30" i="137"/>
  <c r="BP70" i="139"/>
  <c r="BV70" i="139"/>
  <c r="BX58" i="137"/>
  <c r="BR58" i="137"/>
  <c r="BP78" i="136"/>
  <c r="BD78" i="136"/>
  <c r="BN78" i="136"/>
  <c r="BJ21" i="145"/>
  <c r="AW21" i="145"/>
  <c r="BH21" i="145"/>
  <c r="BH41" i="144"/>
  <c r="BN102" i="137"/>
  <c r="BJ97" i="144"/>
  <c r="BS22" i="140"/>
  <c r="BN22" i="137"/>
  <c r="BF32" i="142"/>
  <c r="BH30" i="137"/>
  <c r="BD70" i="139"/>
  <c r="BB102" i="137"/>
  <c r="AO97" i="144"/>
  <c r="AU106" i="138"/>
  <c r="BM22" i="140"/>
  <c r="BJ22" i="137"/>
  <c r="BD46" i="136"/>
  <c r="BJ22" i="136"/>
  <c r="BT22" i="136"/>
  <c r="BJ70" i="136"/>
  <c r="BD32" i="142"/>
  <c r="BF30" i="137"/>
  <c r="AS21" i="145"/>
  <c r="BF97" i="144"/>
  <c r="BH70" i="139"/>
  <c r="BT90" i="139"/>
  <c r="CC104" i="142"/>
  <c r="BZ90" i="139"/>
  <c r="CB90" i="139"/>
  <c r="BP90" i="139"/>
  <c r="CD90" i="139"/>
  <c r="BR90" i="139"/>
  <c r="BN90" i="139"/>
  <c r="AW38" i="140"/>
  <c r="AU38" i="140"/>
  <c r="BJ12" i="142"/>
  <c r="BD78" i="135"/>
  <c r="BB54" i="139"/>
  <c r="BT78" i="137"/>
  <c r="BF78" i="137"/>
  <c r="BP78" i="137"/>
  <c r="BF30" i="136"/>
  <c r="BT30" i="136"/>
  <c r="BB30" i="136"/>
  <c r="AQ30" i="135"/>
  <c r="BH46" i="140"/>
  <c r="BH46" i="139"/>
  <c r="BR46" i="139"/>
  <c r="AI38" i="140"/>
  <c r="AS38" i="140"/>
  <c r="AK66" i="136"/>
  <c r="BR94" i="137"/>
  <c r="BF94" i="137"/>
  <c r="BF78" i="138"/>
  <c r="BJ78" i="138"/>
  <c r="BT78" i="138"/>
  <c r="BT78" i="135"/>
  <c r="BF78" i="135"/>
  <c r="BP54" i="136"/>
  <c r="BN54" i="136"/>
  <c r="BD54" i="136"/>
  <c r="BJ38" i="138"/>
  <c r="BD38" i="138"/>
  <c r="BN38" i="138"/>
  <c r="BB30" i="138"/>
  <c r="BL30" i="138"/>
  <c r="BH30" i="138"/>
  <c r="BT22" i="139"/>
  <c r="BH22" i="139"/>
  <c r="BR22" i="139"/>
  <c r="BO46" i="140"/>
  <c r="BA40" i="141"/>
  <c r="AK38" i="140"/>
  <c r="BH78" i="135"/>
  <c r="BR78" i="135"/>
  <c r="BL78" i="137"/>
  <c r="BN78" i="137"/>
  <c r="BJ110" i="136"/>
  <c r="BL30" i="136"/>
  <c r="AS30" i="135"/>
  <c r="BM46" i="140"/>
  <c r="BB46" i="140"/>
  <c r="AU12" i="141"/>
  <c r="AO40" i="141"/>
  <c r="BF46" i="139"/>
  <c r="BP46" i="139"/>
  <c r="AG38" i="140"/>
  <c r="AQ38" i="140"/>
  <c r="AG66" i="136"/>
  <c r="BH94" i="137"/>
  <c r="BD94" i="137"/>
  <c r="BH78" i="138"/>
  <c r="BL78" i="135"/>
  <c r="BB78" i="135"/>
  <c r="BF54" i="138"/>
  <c r="BF54" i="136"/>
  <c r="BB54" i="136"/>
  <c r="BP38" i="138"/>
  <c r="BL38" i="138"/>
  <c r="BD30" i="138"/>
  <c r="BF30" i="138"/>
  <c r="BF22" i="139"/>
  <c r="BB78" i="139"/>
  <c r="BP110" i="136"/>
  <c r="BD110" i="136"/>
  <c r="BN110" i="136"/>
  <c r="BF46" i="140"/>
  <c r="BQ46" i="140"/>
  <c r="AW40" i="141"/>
  <c r="AY40" i="141"/>
  <c r="BH40" i="141"/>
  <c r="BT14" i="136"/>
  <c r="AS12" i="142"/>
  <c r="AY12" i="142"/>
  <c r="AO12" i="142"/>
  <c r="BL54" i="138"/>
  <c r="BN54" i="138"/>
  <c r="BB54" i="138"/>
  <c r="AU40" i="141"/>
  <c r="BF40" i="141"/>
  <c r="BH12" i="142"/>
  <c r="BF12" i="142"/>
  <c r="AW12" i="142"/>
  <c r="BT54" i="138"/>
  <c r="BV54" i="138"/>
  <c r="BJ54" i="138"/>
  <c r="BF30" i="139"/>
  <c r="BL78" i="139"/>
  <c r="BB110" i="136"/>
  <c r="BL110" i="136"/>
  <c r="BV110" i="136"/>
  <c r="AW64" i="141"/>
  <c r="BH110" i="136"/>
  <c r="BR110" i="136"/>
  <c r="BU46" i="140"/>
  <c r="BW46" i="140"/>
  <c r="AY64" i="141"/>
  <c r="BD40" i="141"/>
  <c r="BJ40" i="141"/>
  <c r="BA12" i="142"/>
  <c r="AU12" i="142"/>
  <c r="BD54" i="138"/>
  <c r="BH54" i="138"/>
  <c r="BJ30" i="139"/>
  <c r="BD30" i="139"/>
  <c r="BS104" i="142"/>
  <c r="CG21" i="145"/>
  <c r="BQ57" i="144"/>
  <c r="BW57" i="144"/>
  <c r="BS57" i="144"/>
  <c r="BM21" i="145"/>
  <c r="BM57" i="144"/>
  <c r="BF54" i="135"/>
  <c r="BH30" i="139"/>
  <c r="BY104" i="142"/>
  <c r="BW104" i="142"/>
  <c r="BM104" i="142"/>
  <c r="BS21" i="145"/>
  <c r="CC21" i="145"/>
  <c r="BQ21" i="145"/>
  <c r="BQ104" i="142"/>
  <c r="CE104" i="142"/>
  <c r="BU104" i="142"/>
  <c r="CA21" i="145"/>
  <c r="BO21" i="145"/>
  <c r="BY21" i="145"/>
  <c r="CC25" i="144"/>
  <c r="BO104" i="142"/>
  <c r="BU21" i="145"/>
  <c r="BP54" i="135"/>
  <c r="BF62" i="139"/>
  <c r="BN54" i="135"/>
  <c r="BF62" i="135"/>
  <c r="AM98" i="135"/>
  <c r="BD86" i="135"/>
  <c r="BN30" i="139"/>
  <c r="BB30" i="139"/>
  <c r="AO98" i="135"/>
  <c r="BR30" i="139"/>
  <c r="BT30" i="139"/>
  <c r="BP30" i="139"/>
  <c r="BV30" i="139"/>
  <c r="CC69" i="143"/>
  <c r="BQ69" i="143"/>
  <c r="CA69" i="143"/>
  <c r="BS25" i="144"/>
  <c r="BO69" i="143"/>
  <c r="BY69" i="143"/>
  <c r="BM69" i="143"/>
  <c r="BW69" i="143"/>
  <c r="BF118" i="138"/>
  <c r="AY90" i="140"/>
  <c r="BT110" i="139"/>
  <c r="AQ32" i="142"/>
  <c r="BJ70" i="139"/>
  <c r="BT70" i="139"/>
  <c r="AW13" i="144"/>
  <c r="BP118" i="138"/>
  <c r="BN78" i="139"/>
  <c r="AI58" i="137"/>
  <c r="AS90" i="140"/>
  <c r="AW69" i="143"/>
  <c r="BH110" i="139"/>
  <c r="BR70" i="139"/>
  <c r="BF70" i="139"/>
  <c r="BH13" i="144"/>
  <c r="AS58" i="137"/>
  <c r="BJ90" i="140"/>
  <c r="BH69" i="143"/>
  <c r="BR110" i="139"/>
  <c r="BJ86" i="135"/>
  <c r="BJ102" i="136"/>
  <c r="BV54" i="135"/>
  <c r="BD54" i="135"/>
  <c r="AK54" i="137"/>
  <c r="AG54" i="137"/>
  <c r="AQ54" i="137"/>
  <c r="BT62" i="135"/>
  <c r="BN62" i="135"/>
  <c r="BR62" i="135"/>
  <c r="BD62" i="139"/>
  <c r="BN62" i="139"/>
  <c r="AY98" i="135"/>
  <c r="AS41" i="144"/>
  <c r="AW41" i="144"/>
  <c r="BB54" i="135"/>
  <c r="BJ54" i="135"/>
  <c r="BL54" i="135"/>
  <c r="AE54" i="137"/>
  <c r="AO54" i="137"/>
  <c r="BP62" i="135"/>
  <c r="BH62" i="135"/>
  <c r="BV62" i="135"/>
  <c r="BB62" i="139"/>
  <c r="BL62" i="139"/>
  <c r="BV62" i="139"/>
  <c r="AI98" i="135"/>
  <c r="BF41" i="144"/>
  <c r="BR54" i="135"/>
  <c r="BH54" i="135"/>
  <c r="BL62" i="135"/>
  <c r="BJ62" i="139"/>
  <c r="BT62" i="139"/>
  <c r="AU98" i="135"/>
  <c r="AU13" i="144"/>
  <c r="AG58" i="137"/>
  <c r="AQ58" i="137"/>
  <c r="AE58" i="137"/>
  <c r="AO90" i="140"/>
  <c r="BA90" i="140"/>
  <c r="BD69" i="143"/>
  <c r="BF69" i="143"/>
  <c r="AS69" i="143"/>
  <c r="BR102" i="139"/>
  <c r="BF110" i="139"/>
  <c r="BP110" i="139"/>
  <c r="BH86" i="135"/>
  <c r="BV86" i="135"/>
  <c r="BL86" i="135"/>
  <c r="BB102" i="136"/>
  <c r="BH102" i="136"/>
  <c r="AO58" i="137"/>
  <c r="AY58" i="137"/>
  <c r="AM58" i="137"/>
  <c r="AW90" i="140"/>
  <c r="AQ90" i="140"/>
  <c r="BH90" i="140"/>
  <c r="AU69" i="143"/>
  <c r="AQ69" i="143"/>
  <c r="BA69" i="143"/>
  <c r="BP102" i="139"/>
  <c r="BD110" i="139"/>
  <c r="BN110" i="139"/>
  <c r="BB110" i="139"/>
  <c r="BN86" i="135"/>
  <c r="BF86" i="135"/>
  <c r="BT86" i="135"/>
  <c r="AW58" i="137"/>
  <c r="AK58" i="137"/>
  <c r="BF90" i="140"/>
  <c r="BD90" i="140"/>
  <c r="AO69" i="143"/>
  <c r="AY69" i="143"/>
  <c r="BL110" i="139"/>
  <c r="BV110" i="139"/>
  <c r="BB86" i="135"/>
  <c r="BR86" i="135"/>
  <c r="BT102" i="136"/>
  <c r="BO25" i="144"/>
  <c r="CE25" i="144"/>
  <c r="BY25" i="144"/>
  <c r="BA17" i="143"/>
  <c r="AU64" i="141"/>
  <c r="BF64" i="141"/>
  <c r="BJ86" i="137"/>
  <c r="BF86" i="137"/>
  <c r="BP86" i="137"/>
  <c r="BV86" i="138"/>
  <c r="AQ93" i="143"/>
  <c r="BF14" i="136"/>
  <c r="BL38" i="139"/>
  <c r="AY114" i="140"/>
  <c r="AS114" i="140"/>
  <c r="BJ114" i="140"/>
  <c r="BV38" i="137"/>
  <c r="BP38" i="137"/>
  <c r="BD38" i="137"/>
  <c r="AK90" i="139"/>
  <c r="BH104" i="142"/>
  <c r="AU104" i="142"/>
  <c r="BD104" i="142"/>
  <c r="AO17" i="143"/>
  <c r="BD64" i="141"/>
  <c r="BJ64" i="141"/>
  <c r="AS64" i="141"/>
  <c r="BR86" i="137"/>
  <c r="BD86" i="137"/>
  <c r="BN86" i="137"/>
  <c r="BJ86" i="138"/>
  <c r="AW93" i="143"/>
  <c r="AO114" i="140"/>
  <c r="BA114" i="140"/>
  <c r="BB38" i="137"/>
  <c r="BL38" i="137"/>
  <c r="AQ104" i="142"/>
  <c r="BJ104" i="142"/>
  <c r="AY17" i="143"/>
  <c r="BJ24" i="141"/>
  <c r="AO64" i="141"/>
  <c r="AQ64" i="141"/>
  <c r="BL86" i="137"/>
  <c r="BH14" i="136"/>
  <c r="BF114" i="140"/>
  <c r="AW114" i="140"/>
  <c r="BN38" i="137"/>
  <c r="BJ38" i="137"/>
  <c r="BA104" i="142"/>
  <c r="AY104" i="142"/>
  <c r="BU24" i="141"/>
  <c r="CB66" i="136"/>
  <c r="CG24" i="141"/>
  <c r="AS17" i="143"/>
  <c r="BH17" i="143"/>
  <c r="BF24" i="141"/>
  <c r="BD86" i="138"/>
  <c r="BR86" i="138"/>
  <c r="AY93" i="143"/>
  <c r="BF93" i="143"/>
  <c r="BT38" i="139"/>
  <c r="AM90" i="139"/>
  <c r="BD24" i="141"/>
  <c r="AS24" i="141"/>
  <c r="BJ93" i="143"/>
  <c r="BB38" i="139"/>
  <c r="BV38" i="139"/>
  <c r="AU90" i="139"/>
  <c r="AW17" i="143"/>
  <c r="AU24" i="141"/>
  <c r="BH86" i="138"/>
  <c r="AU93" i="143"/>
  <c r="BL14" i="136"/>
  <c r="BN14" i="136"/>
  <c r="BJ38" i="139"/>
  <c r="AI90" i="139"/>
  <c r="AQ98" i="135"/>
  <c r="AS98" i="135"/>
  <c r="AE98" i="135"/>
  <c r="AG98" i="135"/>
  <c r="AK98" i="135"/>
  <c r="AY90" i="139"/>
  <c r="AW90" i="139"/>
  <c r="AY41" i="144"/>
  <c r="BL102" i="136"/>
  <c r="BF102" i="136"/>
  <c r="BP102" i="136"/>
  <c r="BR102" i="136"/>
  <c r="BD102" i="136"/>
  <c r="BM32" i="142"/>
  <c r="CG57" i="144"/>
  <c r="CA57" i="144"/>
  <c r="BO57" i="144"/>
  <c r="BW24" i="141"/>
  <c r="BU25" i="144"/>
  <c r="BW25" i="144"/>
  <c r="CG25" i="144"/>
  <c r="BP66" i="136"/>
  <c r="CC13" i="144"/>
  <c r="BY57" i="144"/>
  <c r="BU57" i="144"/>
  <c r="BM25" i="144"/>
  <c r="BQ25" i="144"/>
  <c r="BU17" i="143"/>
  <c r="BM90" i="140"/>
  <c r="BO40" i="141"/>
  <c r="CE41" i="144"/>
  <c r="BV54" i="139"/>
  <c r="BJ78" i="139"/>
  <c r="AU94" i="135"/>
  <c r="BB86" i="136"/>
  <c r="BJ102" i="139"/>
  <c r="BF102" i="139"/>
  <c r="BD102" i="139"/>
  <c r="BL54" i="139"/>
  <c r="BV78" i="139"/>
  <c r="BT54" i="139"/>
  <c r="BH54" i="139"/>
  <c r="BR54" i="139"/>
  <c r="BH78" i="139"/>
  <c r="BR78" i="139"/>
  <c r="AO30" i="135"/>
  <c r="AG94" i="135"/>
  <c r="BL86" i="136"/>
  <c r="BN102" i="139"/>
  <c r="BV102" i="139"/>
  <c r="BL102" i="139"/>
  <c r="BJ54" i="139"/>
  <c r="BT78" i="139"/>
  <c r="AG30" i="135"/>
  <c r="BF54" i="139"/>
  <c r="BF78" i="139"/>
  <c r="BP78" i="139"/>
  <c r="AI30" i="135"/>
  <c r="AK30" i="135"/>
  <c r="AK94" i="135"/>
  <c r="BB102" i="139"/>
  <c r="BH102" i="139"/>
  <c r="BN98" i="135"/>
  <c r="CE17" i="143"/>
  <c r="BU90" i="140"/>
  <c r="BY40" i="141"/>
  <c r="BR98" i="135"/>
  <c r="CC41" i="144"/>
  <c r="BX34" i="135"/>
  <c r="BS90" i="140"/>
  <c r="CA42" i="140"/>
  <c r="BO12" i="141"/>
  <c r="CF98" i="135"/>
  <c r="BQ41" i="144"/>
  <c r="BM40" i="141"/>
  <c r="AO41" i="144"/>
  <c r="CA64" i="141"/>
  <c r="BT98" i="135"/>
  <c r="BL98" i="135"/>
  <c r="CB98" i="135"/>
  <c r="BS17" i="143"/>
  <c r="CC17" i="143"/>
  <c r="BQ17" i="143"/>
  <c r="BQ64" i="141"/>
  <c r="BQ32" i="142"/>
  <c r="BZ98" i="135"/>
  <c r="BV98" i="135"/>
  <c r="BP98" i="135"/>
  <c r="CA17" i="143"/>
  <c r="BO17" i="143"/>
  <c r="BY17" i="143"/>
  <c r="BW32" i="142"/>
  <c r="CD98" i="135"/>
  <c r="BM17" i="143"/>
  <c r="BW17" i="143"/>
  <c r="BW12" i="141"/>
  <c r="BZ66" i="136"/>
  <c r="BN66" i="136"/>
  <c r="BX66" i="136"/>
  <c r="BQ13" i="144"/>
  <c r="BS24" i="141"/>
  <c r="CE24" i="141"/>
  <c r="BO41" i="144"/>
  <c r="BY41" i="144"/>
  <c r="CC90" i="140"/>
  <c r="BQ90" i="140"/>
  <c r="CA90" i="140"/>
  <c r="BU40" i="141"/>
  <c r="BW40" i="141"/>
  <c r="CG40" i="141"/>
  <c r="BM12" i="141"/>
  <c r="BY12" i="141"/>
  <c r="BT66" i="136"/>
  <c r="BV66" i="136"/>
  <c r="CF66" i="136"/>
  <c r="BS13" i="144"/>
  <c r="CC24" i="141"/>
  <c r="CA24" i="141"/>
  <c r="BQ24" i="141"/>
  <c r="BM41" i="144"/>
  <c r="BW41" i="144"/>
  <c r="BS41" i="144"/>
  <c r="BO90" i="140"/>
  <c r="BY90" i="140"/>
  <c r="BS40" i="141"/>
  <c r="CE40" i="141"/>
  <c r="CC42" i="140"/>
  <c r="BU12" i="141"/>
  <c r="CG12" i="141"/>
  <c r="BR66" i="136"/>
  <c r="BL66" i="136"/>
  <c r="CA13" i="144"/>
  <c r="BM24" i="141"/>
  <c r="BO24" i="141"/>
  <c r="BU41" i="144"/>
  <c r="CG41" i="144"/>
  <c r="BL34" i="135"/>
  <c r="BW90" i="140"/>
  <c r="CE90" i="140"/>
  <c r="CC40" i="141"/>
  <c r="CA40" i="141"/>
  <c r="BQ42" i="140"/>
  <c r="AO57" i="144"/>
  <c r="BA57" i="144"/>
  <c r="AY57" i="144"/>
  <c r="AW57" i="144"/>
  <c r="AS57" i="144"/>
  <c r="AQ57" i="144"/>
  <c r="AU57" i="144"/>
  <c r="BH57" i="144"/>
  <c r="BF57" i="144"/>
  <c r="BJ57" i="144"/>
  <c r="BD57" i="144"/>
  <c r="BP94" i="139"/>
  <c r="BT94" i="139"/>
  <c r="BV94" i="139"/>
  <c r="BL94" i="139"/>
  <c r="BH94" i="139"/>
  <c r="BF94" i="139"/>
  <c r="BD94" i="139"/>
  <c r="BN94" i="139"/>
  <c r="BB94" i="139"/>
  <c r="BJ94" i="139"/>
  <c r="BR94" i="139"/>
  <c r="AS13" i="144"/>
  <c r="BL118" i="138"/>
  <c r="BB118" i="138"/>
  <c r="BY93" i="143"/>
  <c r="BM93" i="143"/>
  <c r="BW93" i="143"/>
  <c r="BD12" i="141"/>
  <c r="AS12" i="141"/>
  <c r="BO64" i="141"/>
  <c r="CE32" i="142"/>
  <c r="BU32" i="142"/>
  <c r="BF86" i="136"/>
  <c r="BJ86" i="136"/>
  <c r="BT86" i="136"/>
  <c r="AY66" i="136"/>
  <c r="AO66" i="136"/>
  <c r="BY42" i="140"/>
  <c r="BB22" i="138"/>
  <c r="BF22" i="138"/>
  <c r="BL22" i="138"/>
  <c r="BT22" i="138"/>
  <c r="BH22" i="138"/>
  <c r="BV22" i="138"/>
  <c r="BP22" i="138"/>
  <c r="BR22" i="138"/>
  <c r="BD22" i="138"/>
  <c r="BJ22" i="138"/>
  <c r="BN22" i="138"/>
  <c r="BL14" i="138"/>
  <c r="BB14" i="138"/>
  <c r="BN14" i="138"/>
  <c r="BR14" i="138"/>
  <c r="BF14" i="138"/>
  <c r="BD14" i="138"/>
  <c r="BH14" i="138"/>
  <c r="BP14" i="138"/>
  <c r="BT14" i="138"/>
  <c r="BJ14" i="138"/>
  <c r="BV14" i="138"/>
  <c r="AQ13" i="144"/>
  <c r="BA13" i="144"/>
  <c r="BT118" i="138"/>
  <c r="BV118" i="138"/>
  <c r="BJ118" i="138"/>
  <c r="AY30" i="135"/>
  <c r="AE30" i="135"/>
  <c r="AW30" i="135"/>
  <c r="CG93" i="143"/>
  <c r="BU93" i="143"/>
  <c r="CE93" i="143"/>
  <c r="AU17" i="143"/>
  <c r="BF17" i="143"/>
  <c r="AO12" i="141"/>
  <c r="AQ12" i="141"/>
  <c r="BA12" i="141"/>
  <c r="AO24" i="141"/>
  <c r="AQ24" i="141"/>
  <c r="BA24" i="141"/>
  <c r="BS12" i="141"/>
  <c r="CE12" i="141"/>
  <c r="BU64" i="141"/>
  <c r="BW64" i="141"/>
  <c r="CG64" i="141"/>
  <c r="AY94" i="135"/>
  <c r="AM94" i="135"/>
  <c r="CG32" i="142"/>
  <c r="BS32" i="142"/>
  <c r="CC32" i="142"/>
  <c r="BH86" i="136"/>
  <c r="BV86" i="136"/>
  <c r="BR86" i="136"/>
  <c r="BO13" i="144"/>
  <c r="BY13" i="144"/>
  <c r="BM13" i="144"/>
  <c r="BF86" i="138"/>
  <c r="BP86" i="138"/>
  <c r="AI66" i="136"/>
  <c r="AM66" i="136"/>
  <c r="AW66" i="136"/>
  <c r="AS93" i="143"/>
  <c r="BD93" i="143"/>
  <c r="BR14" i="136"/>
  <c r="BD14" i="136"/>
  <c r="BV14" i="136"/>
  <c r="BH38" i="139"/>
  <c r="BR38" i="139"/>
  <c r="BF38" i="139"/>
  <c r="BV34" i="135"/>
  <c r="CB34" i="135"/>
  <c r="AS90" i="139"/>
  <c r="AG90" i="139"/>
  <c r="BM42" i="140"/>
  <c r="BW42" i="140"/>
  <c r="CG42" i="140"/>
  <c r="CB122" i="137"/>
  <c r="BV122" i="137"/>
  <c r="BR122" i="137"/>
  <c r="BZ122" i="137"/>
  <c r="BP122" i="137"/>
  <c r="CF122" i="137"/>
  <c r="BN122" i="137"/>
  <c r="BL122" i="137"/>
  <c r="BT122" i="137"/>
  <c r="CD122" i="137"/>
  <c r="BX122" i="137"/>
  <c r="BR46" i="138"/>
  <c r="BH46" i="138"/>
  <c r="BL46" i="138"/>
  <c r="BP46" i="138"/>
  <c r="BJ46" i="138"/>
  <c r="BT46" i="138"/>
  <c r="BB46" i="138"/>
  <c r="BD46" i="138"/>
  <c r="BF46" i="138"/>
  <c r="BV46" i="138"/>
  <c r="BN46" i="138"/>
  <c r="AQ86" i="139"/>
  <c r="AG86" i="139"/>
  <c r="AK86" i="139"/>
  <c r="AW86" i="139"/>
  <c r="AE86" i="139"/>
  <c r="AY86" i="139"/>
  <c r="AU86" i="139"/>
  <c r="AO86" i="139"/>
  <c r="AS86" i="139"/>
  <c r="AI86" i="139"/>
  <c r="AM86" i="139"/>
  <c r="BA25" i="144"/>
  <c r="AQ25" i="144"/>
  <c r="BD25" i="144"/>
  <c r="AS25" i="144"/>
  <c r="AU25" i="144"/>
  <c r="AW25" i="144"/>
  <c r="BJ25" i="144"/>
  <c r="AO25" i="144"/>
  <c r="BF25" i="144"/>
  <c r="BH25" i="144"/>
  <c r="AY25" i="144"/>
  <c r="BF13" i="144"/>
  <c r="BD13" i="144"/>
  <c r="BN118" i="138"/>
  <c r="BJ12" i="141"/>
  <c r="BM64" i="141"/>
  <c r="BY64" i="141"/>
  <c r="AE94" i="135"/>
  <c r="AQ94" i="135"/>
  <c r="AS94" i="135"/>
  <c r="BY32" i="142"/>
  <c r="AE66" i="136"/>
  <c r="CD34" i="135"/>
  <c r="BR34" i="135"/>
  <c r="BT34" i="135"/>
  <c r="CF34" i="135"/>
  <c r="BO42" i="140"/>
  <c r="AO13" i="144"/>
  <c r="AY13" i="144"/>
  <c r="BD118" i="138"/>
  <c r="BH118" i="138"/>
  <c r="AM30" i="135"/>
  <c r="AU30" i="135"/>
  <c r="BS93" i="143"/>
  <c r="BJ17" i="143"/>
  <c r="BD17" i="143"/>
  <c r="AW12" i="141"/>
  <c r="AY12" i="141"/>
  <c r="AW24" i="141"/>
  <c r="AY24" i="141"/>
  <c r="CC12" i="141"/>
  <c r="CA12" i="141"/>
  <c r="BS64" i="141"/>
  <c r="AO94" i="135"/>
  <c r="AI94" i="135"/>
  <c r="BO32" i="142"/>
  <c r="BN86" i="136"/>
  <c r="BW13" i="144"/>
  <c r="CG13" i="144"/>
  <c r="BL86" i="138"/>
  <c r="BN86" i="138"/>
  <c r="AS66" i="136"/>
  <c r="BH93" i="143"/>
  <c r="BA93" i="143"/>
  <c r="BB14" i="136"/>
  <c r="BJ14" i="136"/>
  <c r="BP38" i="139"/>
  <c r="BD38" i="139"/>
  <c r="BN34" i="135"/>
  <c r="BZ34" i="135"/>
  <c r="AQ90" i="139"/>
  <c r="AE90" i="139"/>
  <c r="BU42" i="140"/>
  <c r="CE42" i="140"/>
  <c r="BJ94" i="136"/>
  <c r="BN94" i="136"/>
  <c r="BL94" i="136"/>
  <c r="BP94" i="136"/>
  <c r="BF94" i="136"/>
  <c r="BD94" i="136"/>
  <c r="BV94" i="136"/>
  <c r="BR94" i="136"/>
  <c r="BH94" i="136"/>
  <c r="BT94" i="136"/>
  <c r="BB94" i="136"/>
  <c r="AY118" i="137"/>
  <c r="AE118" i="137"/>
  <c r="AK118" i="137"/>
  <c r="AQ118" i="137"/>
  <c r="AM118" i="137"/>
  <c r="AU118" i="137"/>
  <c r="AO118" i="137"/>
  <c r="AW118" i="137"/>
  <c r="AI118" i="137"/>
  <c r="AG118" i="137"/>
  <c r="AS118" i="137"/>
  <c r="AK114" i="137" l="1"/>
  <c r="BP98" i="138"/>
  <c r="BX98" i="138"/>
  <c r="CB98" i="138"/>
  <c r="AU114" i="137"/>
  <c r="AS114" i="137"/>
  <c r="AG114" i="137"/>
  <c r="AY114" i="137"/>
  <c r="AQ114" i="137"/>
  <c r="AE114" i="137"/>
  <c r="BL98" i="138"/>
  <c r="AM114" i="137"/>
  <c r="AW114" i="137"/>
  <c r="AI114" i="137"/>
  <c r="BF81" i="144"/>
  <c r="BS81" i="144"/>
  <c r="BZ98" i="138"/>
  <c r="BV98" i="138"/>
  <c r="BR98" i="138"/>
  <c r="BN98" i="138"/>
  <c r="BJ81" i="144"/>
  <c r="BH81" i="144"/>
  <c r="AU81" i="144"/>
  <c r="BA81" i="144"/>
  <c r="CF98" i="138"/>
  <c r="BT98" i="138"/>
  <c r="CD98" i="138"/>
  <c r="AY81" i="144"/>
  <c r="AS81" i="144"/>
  <c r="BD81" i="144"/>
  <c r="AW81" i="144"/>
  <c r="AO81" i="144"/>
  <c r="AQ81" i="144"/>
  <c r="BM14" i="140"/>
  <c r="AE94" i="138"/>
  <c r="BO14" i="140"/>
  <c r="BW81" i="144"/>
  <c r="CA81" i="144"/>
  <c r="BU81" i="144"/>
  <c r="BY81" i="144"/>
  <c r="CE81" i="144"/>
  <c r="CG81" i="144"/>
  <c r="BO81" i="144"/>
  <c r="CC81" i="144"/>
  <c r="BM81" i="144"/>
  <c r="BQ81" i="144"/>
  <c r="BN102" i="138"/>
  <c r="CC28" i="142"/>
  <c r="BY60" i="141"/>
  <c r="BR30" i="135"/>
  <c r="BU38" i="140"/>
  <c r="AU22" i="135"/>
  <c r="BQ117" i="143"/>
  <c r="BT94" i="135"/>
  <c r="AM98" i="138"/>
  <c r="AQ94" i="138"/>
  <c r="BQ14" i="140"/>
  <c r="BR62" i="136"/>
  <c r="AY26" i="135"/>
  <c r="BV26" i="135"/>
  <c r="BF60" i="141"/>
  <c r="BN54" i="137"/>
  <c r="BL118" i="137"/>
  <c r="BN86" i="139"/>
  <c r="CC17" i="144"/>
  <c r="AQ28" i="142"/>
  <c r="AK98" i="138"/>
  <c r="AW98" i="138"/>
  <c r="AY94" i="138"/>
  <c r="AU98" i="138"/>
  <c r="BA28" i="142"/>
  <c r="BD28" i="142"/>
  <c r="AU28" i="142"/>
  <c r="AS60" i="141"/>
  <c r="BT26" i="135"/>
  <c r="BR54" i="137"/>
  <c r="BL54" i="137"/>
  <c r="BW14" i="140"/>
  <c r="AI98" i="138"/>
  <c r="AM94" i="138"/>
  <c r="BD14" i="140"/>
  <c r="BS14" i="140"/>
  <c r="BD60" i="141"/>
  <c r="AG98" i="138"/>
  <c r="AE98" i="138"/>
  <c r="AU94" i="138"/>
  <c r="BU14" i="140"/>
  <c r="BJ14" i="140"/>
  <c r="AS98" i="138"/>
  <c r="AW94" i="138"/>
  <c r="BV54" i="137"/>
  <c r="BH14" i="140"/>
  <c r="AQ98" i="138"/>
  <c r="AK94" i="138"/>
  <c r="AI94" i="138"/>
  <c r="BF14" i="140"/>
  <c r="BJ60" i="141"/>
  <c r="AO98" i="138"/>
  <c r="AY98" i="138"/>
  <c r="AS94" i="138"/>
  <c r="AG94" i="138"/>
  <c r="BJ28" i="142"/>
  <c r="AS28" i="142"/>
  <c r="AY28" i="142"/>
  <c r="AO28" i="142"/>
  <c r="BH28" i="142"/>
  <c r="BF28" i="142"/>
  <c r="AW28" i="142"/>
  <c r="BS38" i="140"/>
  <c r="BO38" i="140"/>
  <c r="BH38" i="140"/>
  <c r="BD38" i="140"/>
  <c r="BQ38" i="140"/>
  <c r="BB38" i="140"/>
  <c r="BW38" i="140"/>
  <c r="BM38" i="140"/>
  <c r="BF38" i="140"/>
  <c r="BJ38" i="140"/>
  <c r="BB54" i="137"/>
  <c r="AQ60" i="141"/>
  <c r="BF54" i="137"/>
  <c r="BP54" i="137"/>
  <c r="BT54" i="137"/>
  <c r="BH54" i="137"/>
  <c r="AO60" i="141"/>
  <c r="BA60" i="141"/>
  <c r="BJ54" i="137"/>
  <c r="AW60" i="141"/>
  <c r="AY60" i="141"/>
  <c r="BH60" i="141"/>
  <c r="BD54" i="137"/>
  <c r="AU60" i="141"/>
  <c r="CB26" i="135"/>
  <c r="CD26" i="135"/>
  <c r="BF30" i="135"/>
  <c r="BD86" i="139"/>
  <c r="CE117" i="143"/>
  <c r="BX26" i="135"/>
  <c r="BR26" i="135"/>
  <c r="BP26" i="135"/>
  <c r="BN26" i="135"/>
  <c r="BZ26" i="135"/>
  <c r="BL26" i="135"/>
  <c r="CF26" i="135"/>
  <c r="BU49" i="143"/>
  <c r="CE49" i="143"/>
  <c r="BB94" i="135"/>
  <c r="CC49" i="143"/>
  <c r="CA49" i="143"/>
  <c r="BO49" i="143"/>
  <c r="BY49" i="143"/>
  <c r="BM49" i="143"/>
  <c r="BW49" i="143"/>
  <c r="CG49" i="143"/>
  <c r="BS49" i="143"/>
  <c r="BQ49" i="143"/>
  <c r="BL94" i="135"/>
  <c r="BD94" i="135"/>
  <c r="BJ30" i="135"/>
  <c r="BT30" i="135"/>
  <c r="BP30" i="135"/>
  <c r="BV30" i="135"/>
  <c r="BD30" i="135"/>
  <c r="BL30" i="135"/>
  <c r="BB30" i="135"/>
  <c r="BH30" i="135"/>
  <c r="BN30" i="135"/>
  <c r="AI22" i="135"/>
  <c r="BY17" i="144"/>
  <c r="CA17" i="144"/>
  <c r="BO17" i="144"/>
  <c r="BP94" i="135"/>
  <c r="BN94" i="135"/>
  <c r="BJ94" i="135"/>
  <c r="BV94" i="135"/>
  <c r="BH94" i="135"/>
  <c r="BR94" i="135"/>
  <c r="BF94" i="135"/>
  <c r="BT102" i="138"/>
  <c r="BM17" i="144"/>
  <c r="BQ17" i="144"/>
  <c r="BU17" i="144"/>
  <c r="CE17" i="144"/>
  <c r="CG17" i="144"/>
  <c r="BW17" i="144"/>
  <c r="BS17" i="144"/>
  <c r="BP62" i="136"/>
  <c r="AW26" i="135"/>
  <c r="AI26" i="135"/>
  <c r="AO26" i="135"/>
  <c r="CG60" i="141"/>
  <c r="AS26" i="135"/>
  <c r="AQ26" i="135"/>
  <c r="AE26" i="135"/>
  <c r="BJ118" i="137"/>
  <c r="BD62" i="136"/>
  <c r="BV118" i="137"/>
  <c r="BV86" i="139"/>
  <c r="BJ102" i="138"/>
  <c r="BN118" i="137"/>
  <c r="BT118" i="137"/>
  <c r="BH118" i="137"/>
  <c r="AE22" i="135"/>
  <c r="BL86" i="139"/>
  <c r="BB118" i="137"/>
  <c r="BF118" i="137"/>
  <c r="BP118" i="137"/>
  <c r="BB86" i="139"/>
  <c r="BV62" i="136"/>
  <c r="BD118" i="137"/>
  <c r="BR118" i="137"/>
  <c r="AW22" i="135"/>
  <c r="CA28" i="142"/>
  <c r="BW60" i="141"/>
  <c r="BO28" i="142"/>
  <c r="BU60" i="141"/>
  <c r="BQ28" i="142"/>
  <c r="BM28" i="142"/>
  <c r="BS60" i="141"/>
  <c r="CE60" i="141"/>
  <c r="BW28" i="142"/>
  <c r="BY28" i="142"/>
  <c r="CE28" i="142"/>
  <c r="BU28" i="142"/>
  <c r="CC60" i="141"/>
  <c r="CA60" i="141"/>
  <c r="BQ60" i="141"/>
  <c r="CG28" i="142"/>
  <c r="BS28" i="142"/>
  <c r="BM60" i="141"/>
  <c r="BO60" i="141"/>
  <c r="BP102" i="138"/>
  <c r="BF102" i="138"/>
  <c r="BL62" i="136"/>
  <c r="BB62" i="136"/>
  <c r="AK22" i="135"/>
  <c r="AM22" i="135"/>
  <c r="BH102" i="138"/>
  <c r="BD102" i="138"/>
  <c r="BT62" i="136"/>
  <c r="BN62" i="136"/>
  <c r="BJ62" i="136"/>
  <c r="BB102" i="138"/>
  <c r="BL102" i="138"/>
  <c r="BV102" i="138"/>
  <c r="BF62" i="136"/>
  <c r="BH62" i="136"/>
  <c r="AG22" i="135"/>
  <c r="AS22" i="135"/>
  <c r="AK26" i="135"/>
  <c r="AG26" i="135"/>
  <c r="AU26" i="135"/>
  <c r="AO17" i="144"/>
  <c r="BA17" i="144"/>
  <c r="AQ17" i="144"/>
  <c r="AU17" i="144"/>
  <c r="AW17" i="144"/>
  <c r="AY17" i="144"/>
  <c r="BD17" i="144"/>
  <c r="AS17" i="144"/>
  <c r="BF17" i="144"/>
  <c r="BH17" i="144"/>
  <c r="BJ17" i="144"/>
  <c r="BX114" i="137"/>
  <c r="BV114" i="137"/>
  <c r="BR114" i="137"/>
  <c r="CD114" i="137"/>
  <c r="CF114" i="137"/>
  <c r="BT114" i="137"/>
  <c r="BP114" i="137"/>
  <c r="BL114" i="137"/>
  <c r="CB114" i="137"/>
  <c r="BZ114" i="137"/>
  <c r="BN114" i="137"/>
  <c r="BR102" i="138"/>
  <c r="AQ22" i="135"/>
  <c r="AU110" i="137"/>
  <c r="AY110" i="137"/>
  <c r="AM110" i="137"/>
  <c r="AQ110" i="137"/>
  <c r="AG110" i="137"/>
  <c r="AI110" i="137"/>
  <c r="AO110" i="137"/>
  <c r="AS110" i="137"/>
  <c r="AE110" i="137"/>
  <c r="AK110" i="137"/>
  <c r="AW110" i="137"/>
  <c r="BH49" i="143"/>
  <c r="AW49" i="143"/>
  <c r="AS49" i="143"/>
  <c r="BD49" i="143"/>
  <c r="BF49" i="143"/>
  <c r="AY49" i="143"/>
  <c r="AO49" i="143"/>
  <c r="BA49" i="143"/>
  <c r="AQ49" i="143"/>
  <c r="BJ49" i="143"/>
  <c r="AU49" i="143"/>
  <c r="AO22" i="135"/>
  <c r="AY22" i="135"/>
  <c r="AM26" i="135"/>
  <c r="BJ86" i="139"/>
  <c r="BF86" i="139"/>
  <c r="BP86" i="139"/>
  <c r="BR86" i="139"/>
  <c r="BT86" i="139"/>
  <c r="BH86" i="139"/>
  <c r="CB50" i="137" l="1"/>
  <c r="BL50" i="137"/>
  <c r="CF50" i="137"/>
  <c r="CD50" i="137"/>
  <c r="BR50" i="137"/>
  <c r="BV50" i="137"/>
  <c r="BT50" i="137"/>
  <c r="BP50" i="137"/>
  <c r="BZ50" i="137"/>
  <c r="BN50" i="137"/>
  <c r="BX50" i="137"/>
  <c r="BW117" i="143"/>
  <c r="BY117" i="143"/>
  <c r="BS117" i="143"/>
  <c r="BM117" i="143"/>
  <c r="CG117" i="143"/>
  <c r="BO117" i="143"/>
  <c r="BU117" i="143"/>
  <c r="CA117" i="143"/>
  <c r="BT18" i="135"/>
  <c r="CA13" i="145"/>
  <c r="BP94" i="138"/>
  <c r="BP22" i="135"/>
  <c r="BA56" i="141"/>
  <c r="AK46" i="137"/>
  <c r="CC117" i="143"/>
  <c r="BR110" i="137"/>
  <c r="AU50" i="137"/>
  <c r="AM46" i="137"/>
  <c r="AO46" i="137"/>
  <c r="AY46" i="137"/>
  <c r="AE14" i="135"/>
  <c r="AU46" i="137"/>
  <c r="AI46" i="137"/>
  <c r="AS46" i="137"/>
  <c r="AG46" i="137"/>
  <c r="AQ46" i="137"/>
  <c r="AE46" i="137"/>
  <c r="AW46" i="137"/>
  <c r="AI50" i="137"/>
  <c r="AE50" i="137"/>
  <c r="AO50" i="137"/>
  <c r="AM50" i="137"/>
  <c r="AK50" i="137"/>
  <c r="AQ18" i="135"/>
  <c r="AY50" i="137"/>
  <c r="AS50" i="137"/>
  <c r="AG50" i="137"/>
  <c r="AQ50" i="137"/>
  <c r="AW50" i="137"/>
  <c r="BD56" i="141"/>
  <c r="BJ56" i="141"/>
  <c r="AS56" i="141"/>
  <c r="AO56" i="141"/>
  <c r="AW56" i="141"/>
  <c r="AY56" i="141"/>
  <c r="BH56" i="141"/>
  <c r="AU56" i="141"/>
  <c r="BF56" i="141"/>
  <c r="AQ56" i="141"/>
  <c r="BM13" i="145"/>
  <c r="CE13" i="145"/>
  <c r="BY13" i="145"/>
  <c r="BV110" i="137"/>
  <c r="BO13" i="145"/>
  <c r="CG13" i="145"/>
  <c r="BU13" i="145"/>
  <c r="BW13" i="145"/>
  <c r="BS13" i="145"/>
  <c r="CC13" i="145"/>
  <c r="BQ13" i="145"/>
  <c r="BM56" i="141"/>
  <c r="BJ110" i="137"/>
  <c r="BN110" i="137"/>
  <c r="BT110" i="137"/>
  <c r="BP110" i="137"/>
  <c r="BH110" i="137"/>
  <c r="BD110" i="137"/>
  <c r="BB110" i="137"/>
  <c r="BL110" i="137"/>
  <c r="BF110" i="137"/>
  <c r="BO56" i="141"/>
  <c r="BY56" i="141"/>
  <c r="BD22" i="135"/>
  <c r="BN94" i="138"/>
  <c r="BV22" i="135"/>
  <c r="BR94" i="138"/>
  <c r="BV94" i="138"/>
  <c r="BB22" i="135"/>
  <c r="BJ22" i="135"/>
  <c r="BL22" i="135"/>
  <c r="BD94" i="138"/>
  <c r="BR22" i="135"/>
  <c r="BH22" i="135"/>
  <c r="BT22" i="135"/>
  <c r="BL94" i="138"/>
  <c r="BN22" i="135"/>
  <c r="BF22" i="135"/>
  <c r="BU56" i="141"/>
  <c r="BW56" i="141"/>
  <c r="CG56" i="141"/>
  <c r="BS56" i="141"/>
  <c r="CE56" i="141"/>
  <c r="CC56" i="141"/>
  <c r="CA56" i="141"/>
  <c r="BQ56" i="141"/>
  <c r="AO117" i="143"/>
  <c r="BA117" i="143"/>
  <c r="AQ117" i="143"/>
  <c r="AS117" i="143"/>
  <c r="AU117" i="143"/>
  <c r="AW117" i="143"/>
  <c r="BJ117" i="143"/>
  <c r="AY117" i="143"/>
  <c r="BD117" i="143"/>
  <c r="BF117" i="143"/>
  <c r="BH117" i="143"/>
  <c r="BT94" i="138"/>
  <c r="BH94" i="138"/>
  <c r="BH13" i="145"/>
  <c r="AY13" i="145"/>
  <c r="BD13" i="145"/>
  <c r="AS13" i="145"/>
  <c r="AO13" i="145"/>
  <c r="AU13" i="145"/>
  <c r="BF13" i="145"/>
  <c r="BJ13" i="145"/>
  <c r="AW13" i="145"/>
  <c r="BA13" i="145"/>
  <c r="AQ13" i="145"/>
  <c r="BB94" i="138"/>
  <c r="BJ94" i="138"/>
  <c r="BF94" i="138"/>
  <c r="AE18" i="135" l="1"/>
  <c r="AS18" i="135"/>
  <c r="AM14" i="135"/>
  <c r="BP18" i="135"/>
  <c r="BY52" i="141"/>
  <c r="BZ18" i="135"/>
  <c r="CF18" i="135"/>
  <c r="BR18" i="135"/>
  <c r="BL18" i="135"/>
  <c r="BN18" i="135"/>
  <c r="BV18" i="135"/>
  <c r="CD18" i="135"/>
  <c r="BX18" i="135"/>
  <c r="CB18" i="135"/>
  <c r="BW17" i="145"/>
  <c r="BP46" i="137"/>
  <c r="AO18" i="135"/>
  <c r="AK14" i="135"/>
  <c r="AG14" i="135"/>
  <c r="AU14" i="135"/>
  <c r="AO14" i="135"/>
  <c r="AI14" i="135"/>
  <c r="AS14" i="135"/>
  <c r="AW14" i="135"/>
  <c r="AQ14" i="135"/>
  <c r="AY14" i="135"/>
  <c r="AY18" i="135"/>
  <c r="CE17" i="145"/>
  <c r="AK18" i="135"/>
  <c r="AU18" i="135"/>
  <c r="AG18" i="135"/>
  <c r="AM18" i="135"/>
  <c r="AW18" i="135"/>
  <c r="AI18" i="135"/>
  <c r="BQ17" i="145"/>
  <c r="CA17" i="145"/>
  <c r="BU17" i="145"/>
  <c r="BY17" i="145"/>
  <c r="CG17" i="145"/>
  <c r="CC17" i="145"/>
  <c r="BS17" i="145"/>
  <c r="BO17" i="145"/>
  <c r="BM17" i="145"/>
  <c r="BT46" i="137"/>
  <c r="BN46" i="137"/>
  <c r="BB46" i="137"/>
  <c r="BL46" i="137"/>
  <c r="BV46" i="137"/>
  <c r="BJ46" i="137"/>
  <c r="BH46" i="137"/>
  <c r="BR46" i="137"/>
  <c r="BD46" i="137"/>
  <c r="BF46" i="137"/>
  <c r="BD17" i="145"/>
  <c r="AS17" i="145"/>
  <c r="AU17" i="145"/>
  <c r="AQ17" i="145"/>
  <c r="BF17" i="145"/>
  <c r="AY17" i="145"/>
  <c r="BJ17" i="145"/>
  <c r="AO17" i="145"/>
  <c r="BA17" i="145"/>
  <c r="BH17" i="145"/>
  <c r="AW17" i="145"/>
  <c r="CE52" i="141" l="1"/>
  <c r="BS52" i="141"/>
  <c r="BW52" i="141"/>
  <c r="CA52" i="141"/>
  <c r="BQ52" i="141"/>
  <c r="BM52" i="141"/>
  <c r="CA86" i="140"/>
  <c r="CG52" i="141"/>
  <c r="BO52" i="141"/>
  <c r="CC52" i="141"/>
  <c r="BU52" i="141"/>
  <c r="CE37" i="145"/>
  <c r="BN14" i="135"/>
  <c r="BM37" i="145"/>
  <c r="BS37" i="145"/>
  <c r="CG37" i="145"/>
  <c r="CC37" i="145"/>
  <c r="BW37" i="145"/>
  <c r="BQ37" i="145"/>
  <c r="CA37" i="145"/>
  <c r="BO37" i="145"/>
  <c r="BY37" i="145"/>
  <c r="BU37" i="145"/>
  <c r="BV14" i="135"/>
  <c r="BP14" i="135"/>
  <c r="BJ14" i="135"/>
  <c r="BD14" i="135"/>
  <c r="BR14" i="135"/>
  <c r="BH14" i="135"/>
  <c r="BT14" i="135"/>
  <c r="BF14" i="135"/>
  <c r="BL14" i="135"/>
  <c r="BB14" i="135"/>
  <c r="BF37" i="145"/>
  <c r="AY37" i="145"/>
  <c r="BH37" i="145"/>
  <c r="AW37" i="145"/>
  <c r="AQ37" i="145"/>
  <c r="BD37" i="145"/>
  <c r="BA37" i="145"/>
  <c r="AU37" i="145"/>
  <c r="AS37" i="145"/>
  <c r="AO37" i="145"/>
  <c r="BJ37" i="145"/>
  <c r="BM86" i="140" l="1"/>
  <c r="CC86" i="140"/>
  <c r="BY86" i="140"/>
  <c r="BU86" i="140"/>
  <c r="CG86" i="140"/>
  <c r="BW86" i="140"/>
  <c r="BO86" i="140"/>
  <c r="BQ86" i="140"/>
  <c r="CE86" i="140"/>
  <c r="BS86" i="140"/>
  <c r="BA52" i="141"/>
  <c r="AW52" i="141"/>
  <c r="AY52" i="141"/>
  <c r="BH52" i="141"/>
  <c r="BJ52" i="141"/>
  <c r="BD52" i="141"/>
  <c r="AS52" i="141"/>
  <c r="AU52" i="141"/>
  <c r="BF52" i="141"/>
  <c r="AO52" i="141"/>
  <c r="AQ52" i="141"/>
  <c r="CA82" i="140" l="1"/>
  <c r="BQ82" i="140"/>
  <c r="CC82" i="140"/>
  <c r="BS82" i="140"/>
  <c r="BU82" i="140"/>
  <c r="BM82" i="140"/>
  <c r="CG82" i="140"/>
  <c r="CE82" i="140"/>
  <c r="BW82" i="140"/>
  <c r="BY82" i="140"/>
  <c r="BO82" i="140"/>
  <c r="BJ86" i="140"/>
  <c r="AY86" i="140"/>
  <c r="AW86" i="140"/>
  <c r="BA86" i="140"/>
  <c r="AQ86" i="140"/>
  <c r="AU86" i="140"/>
  <c r="AO86" i="140"/>
  <c r="BF86" i="140"/>
  <c r="BH86" i="140"/>
  <c r="BD86" i="140"/>
  <c r="AS86" i="140"/>
  <c r="BH82" i="140" l="1"/>
  <c r="AQ82" i="140"/>
  <c r="BF82" i="140"/>
  <c r="BA82" i="140"/>
  <c r="BD82" i="140"/>
  <c r="AW82" i="140"/>
  <c r="AO82" i="140"/>
  <c r="AU82" i="140"/>
  <c r="AY82" i="140"/>
  <c r="AS82" i="140"/>
  <c r="BJ82" i="140"/>
  <c r="H12" i="135" l="1"/>
  <c r="H20" i="135" l="1"/>
  <c r="H28" i="135" l="1"/>
  <c r="H36" i="135" l="1"/>
  <c r="H44" i="135" l="1"/>
  <c r="H52" i="135" l="1"/>
  <c r="H60" i="135" l="1"/>
  <c r="H68" i="135" l="1"/>
  <c r="H76" i="135" l="1"/>
  <c r="H84" i="135" l="1"/>
  <c r="H92" i="135" l="1"/>
  <c r="H100" i="135" l="1"/>
  <c r="H108" i="135" l="1"/>
  <c r="H116" i="135" l="1"/>
  <c r="H12" i="136" l="1"/>
  <c r="H20" i="136" l="1"/>
  <c r="H28" i="136" l="1"/>
  <c r="H36" i="136" l="1"/>
  <c r="H44" i="136" l="1"/>
  <c r="H52" i="136" l="1"/>
  <c r="H60" i="136" l="1"/>
  <c r="H68" i="136" l="1"/>
  <c r="H76" i="136" l="1"/>
  <c r="H84" i="136" l="1"/>
  <c r="H92" i="136" l="1"/>
  <c r="H100" i="136" l="1"/>
  <c r="H108" i="136" l="1"/>
  <c r="H116" i="136" l="1"/>
  <c r="H12" i="137" l="1"/>
  <c r="H20" i="137" l="1"/>
  <c r="H28" i="137" l="1"/>
  <c r="H36" i="137" l="1"/>
  <c r="H44" i="137" l="1"/>
  <c r="H52" i="137" l="1"/>
  <c r="H60" i="137" l="1"/>
  <c r="H68" i="137" l="1"/>
  <c r="H76" i="137" l="1"/>
  <c r="H84" i="137" l="1"/>
  <c r="H92" i="137" l="1"/>
  <c r="H100" i="137" l="1"/>
  <c r="H108" i="137" l="1"/>
  <c r="H116" i="137" l="1"/>
  <c r="H12" i="138" l="1"/>
  <c r="H20" i="138" l="1"/>
  <c r="H28" i="138" l="1"/>
  <c r="H36" i="138" l="1"/>
  <c r="H44" i="138" l="1"/>
  <c r="H52" i="138" l="1"/>
  <c r="H60" i="138" l="1"/>
  <c r="H68" i="138" l="1"/>
  <c r="H76" i="138" l="1"/>
  <c r="H84" i="138" l="1"/>
  <c r="H92" i="138" l="1"/>
  <c r="H100" i="138" l="1"/>
  <c r="H108" i="138" l="1"/>
  <c r="H116" i="138" l="1"/>
  <c r="H12" i="139" l="1"/>
  <c r="H20" i="139" l="1"/>
  <c r="H28" i="139" l="1"/>
  <c r="H36" i="139" l="1"/>
  <c r="H44" i="139" l="1"/>
  <c r="H52" i="139" l="1"/>
  <c r="H60" i="139" l="1"/>
  <c r="H68" i="139" l="1"/>
  <c r="H76" i="139" l="1"/>
  <c r="H84" i="139" l="1"/>
  <c r="H92" i="139" l="1"/>
  <c r="H100" i="139" l="1"/>
  <c r="H108" i="139" l="1"/>
  <c r="H116" i="139" l="1"/>
  <c r="H12" i="140" l="1"/>
  <c r="H20" i="140" l="1"/>
  <c r="H28" i="140" l="1"/>
  <c r="H36" i="140" l="1"/>
  <c r="H44" i="140" l="1"/>
  <c r="H52" i="140" l="1"/>
  <c r="H60" i="140" l="1"/>
  <c r="H68" i="140" l="1"/>
  <c r="G80" i="140" l="1"/>
  <c r="G84" i="140" l="1"/>
  <c r="G88" i="140" l="1"/>
  <c r="G92" i="140" l="1"/>
  <c r="G96" i="140" l="1"/>
  <c r="G100" i="140" l="1"/>
  <c r="G104" i="140" l="1"/>
  <c r="G108" i="140" l="1"/>
  <c r="G112" i="140" l="1"/>
  <c r="G116" i="140" l="1"/>
  <c r="G120" i="140" l="1"/>
  <c r="G10" i="141" l="1"/>
  <c r="G14" i="141" l="1"/>
  <c r="G18" i="141" l="1"/>
  <c r="G22" i="141" l="1"/>
  <c r="G26" i="141" l="1"/>
  <c r="G30" i="141" l="1"/>
  <c r="G34" i="141" l="1"/>
  <c r="G38" i="141" l="1"/>
  <c r="G42" i="141" l="1"/>
  <c r="G46" i="141" l="1"/>
  <c r="G50" i="141" l="1"/>
  <c r="G54" i="141" l="1"/>
  <c r="G58" i="141" l="1"/>
  <c r="G62" i="141" l="1"/>
  <c r="G66" i="141" l="1"/>
  <c r="G70" i="141" l="1"/>
  <c r="G74" i="141" l="1"/>
  <c r="G78" i="141" l="1"/>
  <c r="G82" i="141" l="1"/>
  <c r="G86" i="141" l="1"/>
  <c r="G90" i="141" l="1"/>
  <c r="G94" i="141" l="1"/>
  <c r="G98" i="141" l="1"/>
  <c r="G102" i="141" l="1"/>
  <c r="G106" i="141" l="1"/>
  <c r="G110" i="141" l="1"/>
  <c r="G114" i="141" l="1"/>
  <c r="G118" i="141" l="1"/>
  <c r="G10" i="142" l="1"/>
  <c r="G14" i="142" l="1"/>
  <c r="G18" i="142" l="1"/>
  <c r="G22" i="142" l="1"/>
  <c r="G26" i="142" l="1"/>
  <c r="G30" i="142" l="1"/>
  <c r="G34" i="142" l="1"/>
  <c r="G38" i="142" l="1"/>
  <c r="G42" i="142" l="1"/>
  <c r="G46" i="142" l="1"/>
  <c r="G50" i="142" l="1"/>
  <c r="G54" i="142" l="1"/>
  <c r="G58" i="142" l="1"/>
  <c r="G62" i="142" l="1"/>
  <c r="G66" i="142" l="1"/>
  <c r="G70" i="142" l="1"/>
  <c r="G74" i="142" l="1"/>
  <c r="G78" i="142" l="1"/>
  <c r="G82" i="142" l="1"/>
  <c r="G86" i="142" l="1"/>
  <c r="G90" i="142" l="1"/>
  <c r="G94" i="142" l="1"/>
  <c r="G98" i="142" l="1"/>
  <c r="G102" i="142" l="1"/>
  <c r="G106" i="142" l="1"/>
  <c r="G110" i="142" l="1"/>
  <c r="G114" i="142" l="1"/>
  <c r="G118" i="142" l="1"/>
  <c r="G11" i="143" l="1"/>
  <c r="G15" i="143" l="1"/>
  <c r="G19" i="143" l="1"/>
  <c r="G23" i="143" l="1"/>
  <c r="G27" i="143" l="1"/>
  <c r="G31" i="143" l="1"/>
  <c r="G35" i="143" l="1"/>
  <c r="G39" i="143" l="1"/>
  <c r="G43" i="143" l="1"/>
  <c r="G47" i="143" l="1"/>
  <c r="G51" i="143" l="1"/>
  <c r="G55" i="143" l="1"/>
  <c r="G59" i="143" l="1"/>
  <c r="G63" i="143" l="1"/>
  <c r="G67" i="143" l="1"/>
  <c r="G71" i="143" l="1"/>
  <c r="G75" i="143" l="1"/>
  <c r="G79" i="143" l="1"/>
  <c r="G83" i="143" l="1"/>
  <c r="G87" i="143" l="1"/>
  <c r="G91" i="143" l="1"/>
  <c r="G95" i="143" l="1"/>
  <c r="G99" i="143" l="1"/>
  <c r="G103" i="143" l="1"/>
  <c r="G107" i="143" l="1"/>
  <c r="G111" i="143" l="1"/>
  <c r="G115" i="143" l="1"/>
  <c r="G11" i="144" l="1"/>
  <c r="G15" i="144" l="1"/>
  <c r="G19" i="144" l="1"/>
  <c r="G23" i="144" l="1"/>
  <c r="G27" i="144" l="1"/>
  <c r="G31" i="144" l="1"/>
  <c r="G35" i="144" l="1"/>
  <c r="G39" i="144" l="1"/>
  <c r="G43" i="144" l="1"/>
  <c r="G47" i="144" l="1"/>
  <c r="G51" i="144" l="1"/>
  <c r="G55" i="144" l="1"/>
  <c r="G59" i="144" l="1"/>
  <c r="G63" i="144" l="1"/>
  <c r="G67" i="144" l="1"/>
  <c r="G71" i="144" l="1"/>
  <c r="G75" i="144" l="1"/>
  <c r="G79" i="144" l="1"/>
  <c r="G83" i="144" l="1"/>
  <c r="G87" i="144" l="1"/>
  <c r="G91" i="144" l="1"/>
  <c r="G95" i="144" l="1"/>
  <c r="G99" i="144" l="1"/>
  <c r="G103" i="144" l="1"/>
  <c r="G107" i="144" l="1"/>
  <c r="G111" i="144" l="1"/>
  <c r="G115" i="144" l="1"/>
  <c r="G11" i="145" l="1"/>
  <c r="G15" i="145" l="1"/>
  <c r="G19" i="145" l="1"/>
  <c r="G23" i="145" l="1"/>
  <c r="G27" i="145" l="1"/>
  <c r="G31" i="145" l="1"/>
  <c r="G35" i="145" l="1"/>
  <c r="U2" i="134" l="1"/>
  <c r="Y1" i="134" l="1"/>
  <c r="X5" i="134" l="1"/>
  <c r="Q9" i="134" l="1"/>
  <c r="C12" i="134" l="1"/>
  <c r="C13" i="134" l="1"/>
  <c r="B18" i="134" l="1"/>
  <c r="B23" i="134" l="1"/>
  <c r="Y18" i="134" l="1"/>
  <c r="AB21" i="134" l="1"/>
  <c r="AK18" i="134"/>
  <c r="AB26" i="134" l="1"/>
  <c r="AW23" i="134" l="1"/>
  <c r="AB32" i="134"/>
  <c r="AW29" i="134" l="1"/>
  <c r="BF29" i="134" l="1"/>
  <c r="BF20" i="134"/>
  <c r="BH33" i="134" l="1"/>
  <c r="BH24" i="134"/>
  <c r="BQ18" i="134" l="1"/>
  <c r="BK18" i="134"/>
  <c r="B37" i="134" l="1"/>
  <c r="H2" i="142" l="1"/>
  <c r="F38" i="134"/>
  <c r="AA38" i="134" l="1"/>
  <c r="F39" i="134"/>
  <c r="AY39" i="134"/>
  <c r="AA39" i="134"/>
  <c r="AX38" i="134" l="1"/>
  <c r="B41" i="134" l="1"/>
  <c r="B48" i="134" l="1"/>
  <c r="C49" i="134" l="1"/>
  <c r="C52" i="134" l="1"/>
  <c r="O52" i="134" l="1"/>
  <c r="BI49" i="134" l="1"/>
  <c r="C55" i="134" l="1"/>
  <c r="C61" i="134"/>
  <c r="C64" i="134" l="1"/>
  <c r="AE61" i="134" l="1"/>
  <c r="C70" i="134" l="1"/>
  <c r="X70" i="134" l="1"/>
  <c r="AU70" i="134" l="1"/>
  <c r="H83" i="134" l="1"/>
  <c r="O90" i="134" l="1"/>
  <c r="AQ90" i="134" l="1"/>
  <c r="BL91" i="134" l="1"/>
  <c r="AW1" i="134" l="1"/>
  <c r="H2" i="141" l="1"/>
  <c r="H2" i="140"/>
  <c r="H2" i="139"/>
  <c r="H2" i="137"/>
  <c r="H2" i="136"/>
  <c r="H2" i="135"/>
  <c r="H2" i="138"/>
  <c r="E7" i="145" l="1"/>
  <c r="E7" i="143"/>
  <c r="E7" i="144"/>
  <c r="E7" i="142"/>
  <c r="E77" i="140"/>
  <c r="E7" i="141"/>
  <c r="E7" i="139"/>
  <c r="E7" i="140"/>
  <c r="E7" i="137"/>
  <c r="E7" i="136"/>
  <c r="E7" i="135"/>
  <c r="G8" i="140" l="1"/>
  <c r="G8" i="138"/>
  <c r="G8" i="135"/>
  <c r="G8" i="136"/>
  <c r="G8" i="139"/>
  <c r="G8" i="137"/>
  <c r="AA9" i="140" l="1"/>
  <c r="AA9" i="138"/>
  <c r="AA9" i="139"/>
  <c r="AA9" i="136"/>
  <c r="AA9" i="135"/>
  <c r="AA10" i="139" l="1"/>
  <c r="AA10" i="138"/>
  <c r="AA10" i="140"/>
  <c r="AA10" i="136"/>
  <c r="AA10" i="135"/>
  <c r="AN8" i="145" l="1"/>
  <c r="AN8" i="143"/>
  <c r="AN8" i="144"/>
  <c r="AN7" i="142"/>
  <c r="AN77" i="140"/>
  <c r="AD7" i="140"/>
  <c r="AD7" i="139"/>
  <c r="AD7" i="138"/>
  <c r="AN7" i="141"/>
  <c r="AD7" i="137"/>
  <c r="AD7" i="136"/>
  <c r="AD7" i="135"/>
  <c r="BL8" i="144" l="1"/>
  <c r="BL7" i="142"/>
  <c r="BL77" i="140"/>
  <c r="BS7" i="140"/>
  <c r="BR7" i="139"/>
  <c r="BL7" i="141"/>
  <c r="BL8" i="145"/>
  <c r="BR7" i="137"/>
  <c r="BR7" i="136"/>
  <c r="BR7" i="135"/>
  <c r="BL8" i="143"/>
  <c r="BR7" i="138"/>
  <c r="AG9" i="140" l="1"/>
  <c r="AG9" i="139"/>
  <c r="AG9" i="138"/>
  <c r="AG9" i="136"/>
  <c r="AG9" i="135"/>
  <c r="AG9" i="137"/>
  <c r="BA9" i="139" l="1"/>
  <c r="BA9" i="136"/>
  <c r="BA9" i="135"/>
  <c r="BA9" i="137"/>
  <c r="BA9" i="138"/>
  <c r="AG11" i="139" l="1"/>
  <c r="AG11" i="137"/>
  <c r="AG11" i="138"/>
  <c r="AG11" i="140"/>
  <c r="AG11" i="136"/>
  <c r="AG11" i="135"/>
  <c r="BA9" i="140" l="1"/>
  <c r="BS11" i="140"/>
  <c r="BR11" i="139"/>
  <c r="BR11" i="138"/>
  <c r="BR11" i="136"/>
  <c r="BR11" i="135"/>
  <c r="BR11" i="137"/>
  <c r="CD128" i="135"/>
  <c r="CD128" i="136" l="1"/>
  <c r="CD128" i="137" l="1"/>
  <c r="CD128" i="138" l="1"/>
  <c r="BZ126" i="139" l="1"/>
  <c r="CA126" i="140" l="1"/>
  <c r="CA124" i="141" l="1"/>
  <c r="CA124" i="142" l="1"/>
  <c r="CA121" i="143" l="1"/>
  <c r="CA125" i="144" l="1"/>
  <c r="H2" i="144" l="1"/>
  <c r="H2" i="145"/>
  <c r="H2" i="143"/>
  <c r="G7" i="142" l="1"/>
  <c r="G7" i="141"/>
  <c r="G77" i="140"/>
  <c r="AK7" i="141" l="1"/>
  <c r="AK7" i="145"/>
  <c r="AK7" i="143"/>
  <c r="AK7" i="144"/>
  <c r="AK77" i="140"/>
  <c r="AK7" i="142"/>
  <c r="AN7" i="145" l="1"/>
  <c r="AN7" i="143"/>
  <c r="AN7" i="144"/>
  <c r="G7" i="144" l="1"/>
  <c r="G7" i="145"/>
  <c r="G7" i="143"/>
</calcChain>
</file>

<file path=xl/sharedStrings.xml><?xml version="1.0" encoding="utf-8"?>
<sst xmlns="http://schemas.openxmlformats.org/spreadsheetml/2006/main" count="1653" uniqueCount="525">
  <si>
    <t>Bežné účtovné obdobie</t>
  </si>
  <si>
    <t>a</t>
  </si>
  <si>
    <t>b</t>
  </si>
  <si>
    <t>c</t>
  </si>
  <si>
    <t>A.</t>
  </si>
  <si>
    <t>A.I.</t>
  </si>
  <si>
    <t>A.II.</t>
  </si>
  <si>
    <t>A.II.1.</t>
  </si>
  <si>
    <t>A.III.</t>
  </si>
  <si>
    <t>A.III.1.</t>
  </si>
  <si>
    <t>B.</t>
  </si>
  <si>
    <t>B.I.</t>
  </si>
  <si>
    <t>B.I.1.</t>
  </si>
  <si>
    <t>B.II.</t>
  </si>
  <si>
    <t>B.II.1.</t>
  </si>
  <si>
    <t>B.III.</t>
  </si>
  <si>
    <t>B.III.1.</t>
  </si>
  <si>
    <t>B.IV.</t>
  </si>
  <si>
    <t>B.IV.1.</t>
  </si>
  <si>
    <t>C.</t>
  </si>
  <si>
    <t>C.1.</t>
  </si>
  <si>
    <t>C.2.</t>
  </si>
  <si>
    <t>A.I.1.</t>
  </si>
  <si>
    <t>A.IV.</t>
  </si>
  <si>
    <t>A.IV.1.</t>
  </si>
  <si>
    <t>A.V.</t>
  </si>
  <si>
    <t>100</t>
  </si>
  <si>
    <t>101</t>
  </si>
  <si>
    <t>102</t>
  </si>
  <si>
    <t>103</t>
  </si>
  <si>
    <t>104</t>
  </si>
  <si>
    <t>105</t>
  </si>
  <si>
    <t>106</t>
  </si>
  <si>
    <t>107</t>
  </si>
  <si>
    <t>108</t>
  </si>
  <si>
    <t>109</t>
  </si>
  <si>
    <t>110</t>
  </si>
  <si>
    <t>111</t>
  </si>
  <si>
    <t>112</t>
  </si>
  <si>
    <t>113</t>
  </si>
  <si>
    <t>114</t>
  </si>
  <si>
    <t>115</t>
  </si>
  <si>
    <t>116</t>
  </si>
  <si>
    <t>117</t>
  </si>
  <si>
    <t>B.V.</t>
  </si>
  <si>
    <t>118</t>
  </si>
  <si>
    <t>B.V.1.</t>
  </si>
  <si>
    <t>119</t>
  </si>
  <si>
    <t>120</t>
  </si>
  <si>
    <t>121</t>
  </si>
  <si>
    <t>122</t>
  </si>
  <si>
    <t>123</t>
  </si>
  <si>
    <t>124</t>
  </si>
  <si>
    <t>125</t>
  </si>
  <si>
    <t>I.</t>
  </si>
  <si>
    <t>01</t>
  </si>
  <si>
    <t>02</t>
  </si>
  <si>
    <t>03</t>
  </si>
  <si>
    <t>II.</t>
  </si>
  <si>
    <t>04</t>
  </si>
  <si>
    <t>05</t>
  </si>
  <si>
    <t>06</t>
  </si>
  <si>
    <t>07</t>
  </si>
  <si>
    <t>08</t>
  </si>
  <si>
    <t>09</t>
  </si>
  <si>
    <t>D.</t>
  </si>
  <si>
    <t>E.</t>
  </si>
  <si>
    <t>III.</t>
  </si>
  <si>
    <t>F.</t>
  </si>
  <si>
    <t>G.</t>
  </si>
  <si>
    <t>IV.</t>
  </si>
  <si>
    <t>H.</t>
  </si>
  <si>
    <t>V.</t>
  </si>
  <si>
    <t>*</t>
  </si>
  <si>
    <t>VI.</t>
  </si>
  <si>
    <t>J.</t>
  </si>
  <si>
    <t>VII.</t>
  </si>
  <si>
    <t>VIII.</t>
  </si>
  <si>
    <t>K.</t>
  </si>
  <si>
    <t>IX.</t>
  </si>
  <si>
    <t>L.</t>
  </si>
  <si>
    <t>M.</t>
  </si>
  <si>
    <t>X.</t>
  </si>
  <si>
    <t>N.</t>
  </si>
  <si>
    <t>XI.</t>
  </si>
  <si>
    <t>O.</t>
  </si>
  <si>
    <t>XII.</t>
  </si>
  <si>
    <t>P.</t>
  </si>
  <si>
    <t>XIII.</t>
  </si>
  <si>
    <t>R.</t>
  </si>
  <si>
    <t>**</t>
  </si>
  <si>
    <t>S.</t>
  </si>
  <si>
    <t>XIV.</t>
  </si>
  <si>
    <t>***</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</si>
  <si>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</si>
  <si>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</si>
  <si>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</si>
  <si>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</si>
  <si>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</si>
  <si>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</si>
  <si>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</si>
  <si>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</si>
  <si>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</si>
  <si>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</si>
  <si>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</si>
  <si>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</si>
  <si>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</si>
  <si>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</si>
  <si>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</si>
  <si>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</si>
  <si>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</si>
  <si>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</si>
  <si>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</si>
  <si>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</si>
  <si>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</si>
  <si>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</si>
  <si>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</si>
  <si>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</si>
  <si>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</si>
  <si>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</si>
  <si>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</si>
  <si>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</si>
  <si>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</si>
  <si>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</si>
  <si>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</si>
  <si>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</si>
  <si>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</si>
  <si>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</si>
  <si>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</si>
  <si>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</si>
  <si>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</si>
  <si>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</si>
  <si>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</si>
  <si>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</si>
  <si>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</si>
  <si>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</si>
  <si>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</si>
  <si>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</si>
  <si>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</si>
  <si>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</si>
  <si>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T.47</t>
  </si>
  <si>
    <t>T.48</t>
  </si>
  <si>
    <t>T.49</t>
  </si>
  <si>
    <t>T.50</t>
  </si>
  <si>
    <t>T.51</t>
  </si>
  <si>
    <t>T.52</t>
  </si>
  <si>
    <t>T.53</t>
  </si>
  <si>
    <t>T.54</t>
  </si>
  <si>
    <t>T.55</t>
  </si>
  <si>
    <t>T.56</t>
  </si>
  <si>
    <t>T.57</t>
  </si>
  <si>
    <t>T.58</t>
  </si>
  <si>
    <t>IČO</t>
  </si>
  <si>
    <t>SK NACE</t>
  </si>
  <si>
    <t>T.59</t>
  </si>
  <si>
    <t>Sheet</t>
  </si>
  <si>
    <t>Check</t>
  </si>
  <si>
    <t xml:space="preserve"> </t>
  </si>
  <si>
    <t>.</t>
  </si>
  <si>
    <t>/</t>
  </si>
  <si>
    <t>Označenie</t>
  </si>
  <si>
    <t>Tabuľka č. 1 - Prehľad peňažných tokov</t>
  </si>
  <si>
    <t>Názov položky</t>
  </si>
  <si>
    <t>Skutočnosť v eurách</t>
  </si>
  <si>
    <t>Peňažné toky z prevádzkovej činnosti</t>
  </si>
  <si>
    <t>Z/S</t>
  </si>
  <si>
    <t>A.1.</t>
  </si>
  <si>
    <t>Nepeňažné operácie ovplyvňujúce výsledok hospodárenia z bežnej činnosti pred zdanením daňou z príjmov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</si>
  <si>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</si>
  <si>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</si>
  <si>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Zmena stavu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</si>
  <si>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</si>
  <si>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</si>
  <si>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</si>
  <si>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</si>
  <si>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</si>
  <si>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 xml:space="preserve">Kurzový zisk/strata vyčíslený k peňažným prostriedkom a peňažným ekvivalentom ku dňu, ku ktorému sa zostavuje účtovná závierka (-/+) </t>
  </si>
  <si>
    <t>Ostatné položky nepeňažného charakteru (+/-)</t>
  </si>
  <si>
    <t>A.2.</t>
  </si>
  <si>
    <t>Vplyv zmien stavu pracovného kapitálu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</si>
  <si>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</si>
  <si>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</si>
  <si>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</si>
  <si>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</si>
  <si>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Prijaté úroky (+)</t>
  </si>
  <si>
    <t>Výdavky na zaplatené úroky (-)</t>
  </si>
  <si>
    <t>Príjmy z dividend a iných podielov na zisku (+)</t>
  </si>
  <si>
    <t>Výdavky na vyplatené dividendy a iné podiely na zisku (-)</t>
  </si>
  <si>
    <t>Výdavky na daň z príjmov účtovnej jednotky (-/+)</t>
  </si>
  <si>
    <t>Čisté peňažné toky z prevádzkovej činnosti</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</si>
  <si>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</si>
  <si>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</si>
  <si>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</si>
  <si>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</si>
  <si>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</si>
  <si>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</si>
  <si>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</si>
  <si>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</si>
  <si>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</si>
  <si>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</si>
  <si>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</si>
  <si>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Výdavky súvisiace s derivátmi s výnimkou, ak sú určené na predaj alebo na obchodovanie (-)</t>
  </si>
  <si>
    <t>Príjmy súvisiace s derivátmi s výnimkou, ak sú určené na predaj alebo na obchodovanie (-)</t>
  </si>
  <si>
    <t>Výdavky na daň z príjmov účtovnej jednotky (-)</t>
  </si>
  <si>
    <t>Ostatné príjmy vzťahujúce sa na investičnú činnosť (+)</t>
  </si>
  <si>
    <t>Ostatné výdavky vzťahujúce sa na investičnú činnosť (-)</t>
  </si>
  <si>
    <t>Čisté peňažné toky z investičnej činnosti</t>
  </si>
  <si>
    <t>Peňažné toky z finančnej činnosti</t>
  </si>
  <si>
    <t>Peňažné toky vo vlastnom imaní</t>
  </si>
  <si>
    <t>Príjmy z upísaných akcií a obchodných podielov (+)</t>
  </si>
  <si>
    <t>Príjmy z ďalších vkladov do vlastného imania spoločníkmi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</si>
  <si>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</si>
  <si>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</si>
  <si>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</si>
  <si>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</si>
  <si>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</si>
  <si>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</si>
  <si>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</si>
  <si>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</si>
  <si>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</si>
  <si>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t>
  </si>
  <si>
    <t>Výdavky na splácanie úverov (-)</t>
  </si>
  <si>
    <t>Príjmy z prijatých pôžičiek (+)</t>
  </si>
  <si>
    <t>Výdavky na splácanie pôžičiek (-)</t>
  </si>
  <si>
    <t>Výdavky na úhradu záväzkov z finančného lízingu (-)</t>
  </si>
  <si>
    <t>Príjmy z ostatných dlhodobých záväzkov a krátkodobých záväzkov vyplývajúcich z finančnej činnosti účtovnej jednotky (+)</t>
  </si>
  <si>
    <t>Výdavky na splácanie ostatných dlhodobých záväzkov a krátkodobých záväzkov vyplývajúcich z finančnej činnosti účtovnej jednotky (-)</t>
  </si>
  <si>
    <t>Príjmy súvisiace s derivátmi, s výnimkou, ak sú určené na predaj alebo na obchodovanie (+)</t>
  </si>
  <si>
    <t>Čisté peňažné toky z finančnej činnosti</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</si>
  <si>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</si>
  <si>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</si>
  <si>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</si>
  <si>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</si>
  <si>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Minulé účtovné obdobie</t>
  </si>
  <si>
    <t>Odpis opravnej položky k nadobudnutému majetku (+/-)</t>
  </si>
  <si>
    <t>Výsledok z predaja dlhodobého majetku, s výnimkou majetku, ktorý sa považuje za peňažný ekvivalent (+/-)</t>
  </si>
  <si>
    <t>check</t>
  </si>
  <si>
    <t>T_intangible_assets_1</t>
  </si>
  <si>
    <t>T_intangible_assets_2</t>
  </si>
  <si>
    <t>T_tangible_assets_1</t>
  </si>
  <si>
    <t>T_tangible_assets_2</t>
  </si>
  <si>
    <t>T_debt_securities_held_to_maturity</t>
  </si>
  <si>
    <t>T_construction_contracts_1</t>
  </si>
  <si>
    <t>T_construction_contracts_2</t>
  </si>
  <si>
    <t>T_construction_contracts_3</t>
  </si>
  <si>
    <t>T_construction_contracts_4</t>
  </si>
  <si>
    <t>T_number_of_employees</t>
  </si>
  <si>
    <t>T_insurance_of_assets</t>
  </si>
  <si>
    <t>T_correction_item_to_assets</t>
  </si>
  <si>
    <t>T_assets_under_lien_1</t>
  </si>
  <si>
    <t>T_assets_under_lien_2</t>
  </si>
  <si>
    <t>T_research_and_development</t>
  </si>
  <si>
    <t>T_measurement_equity_method</t>
  </si>
  <si>
    <t>T_securities_for_sale</t>
  </si>
  <si>
    <t>T_fair_value_measurement</t>
  </si>
  <si>
    <t>T_intercompany_loans</t>
  </si>
  <si>
    <t>T_noncurrent_financial_assets_1</t>
  </si>
  <si>
    <t>T_noncurrent_financial_assets_2</t>
  </si>
  <si>
    <t>T_other_noncurrent_financial_assets</t>
  </si>
  <si>
    <t>T_provided_noncurrent_borrowings</t>
  </si>
  <si>
    <t>T_financial_assets_under_lien</t>
  </si>
  <si>
    <t>T_provisions_overview</t>
  </si>
  <si>
    <t>T_real_estate_for_sale</t>
  </si>
  <si>
    <t>T_inventories_under_lien</t>
  </si>
  <si>
    <t>T_receivables_ageing_1</t>
  </si>
  <si>
    <t>T_receivables_ageing_2</t>
  </si>
  <si>
    <t>T_receivables_maturity</t>
  </si>
  <si>
    <t>T_provisions_receivables</t>
  </si>
  <si>
    <t>T_receivables_under_lien</t>
  </si>
  <si>
    <t>T_financial_assets_breakdown_1</t>
  </si>
  <si>
    <t>T_financial_assets_breakdown_2</t>
  </si>
  <si>
    <t>T_provisions_current_financial_assets</t>
  </si>
  <si>
    <t>T_current_financial_assets_under_lien</t>
  </si>
  <si>
    <t>T_fair_value_current_financial_assets</t>
  </si>
  <si>
    <t>T_finance_lease_receivables</t>
  </si>
  <si>
    <t>T_provisions_liabilities_1</t>
  </si>
  <si>
    <t>T_provisions_liabilities_2</t>
  </si>
  <si>
    <t>T_payables_maturity</t>
  </si>
  <si>
    <t>T_deferred_tax</t>
  </si>
  <si>
    <t>T_social_fund_payables</t>
  </si>
  <si>
    <t>T_bonds_issued</t>
  </si>
  <si>
    <t>T_borrowings</t>
  </si>
  <si>
    <t>T_bank_loans</t>
  </si>
  <si>
    <t>T_deferred_expense_accrued_income</t>
  </si>
  <si>
    <t>T_accrued_expense_deferred_income</t>
  </si>
  <si>
    <t>T_derivatives_1</t>
  </si>
  <si>
    <t>T_derivatives_2</t>
  </si>
  <si>
    <t>T_items_hedged_by_derivatives</t>
  </si>
  <si>
    <t>T_obligations_under_finance_lease</t>
  </si>
  <si>
    <t>T_revenues</t>
  </si>
  <si>
    <t>T_net_turnover</t>
  </si>
  <si>
    <t>T_changes_in_inventories</t>
  </si>
  <si>
    <t>T_revenues_other</t>
  </si>
  <si>
    <t>T_costs</t>
  </si>
  <si>
    <t>T_income_tax</t>
  </si>
  <si>
    <t>T_reconciliation_of_income_tax_2</t>
  </si>
  <si>
    <t>T_offbalance_accounts</t>
  </si>
  <si>
    <t>T_contingent_liabilities_1</t>
  </si>
  <si>
    <t>T_contingent_liabilities_2</t>
  </si>
  <si>
    <t>T_contingent_assets</t>
  </si>
  <si>
    <t>T_income_and_benefits_of_members</t>
  </si>
  <si>
    <t>T_related_parties_1</t>
  </si>
  <si>
    <t>T_related_parties_2</t>
  </si>
  <si>
    <t>T_changes_in_equity_1</t>
  </si>
  <si>
    <t>T_changes_in_equity_2</t>
  </si>
  <si>
    <t>T_breakdown_of_cash</t>
  </si>
  <si>
    <t>T_noncurrent_financial_assets_structure</t>
  </si>
  <si>
    <t>Table</t>
  </si>
  <si>
    <t>Row</t>
  </si>
  <si>
    <t>T_structure_of_shareholders1</t>
  </si>
  <si>
    <t>T_structure_of_shareholders2</t>
  </si>
  <si>
    <t>T_distribution_profit_settlement</t>
  </si>
  <si>
    <t>T_distribution_loss_settlement</t>
  </si>
  <si>
    <t>X</t>
  </si>
  <si>
    <t>Peňažné toky z prevádzkovej činnosti s výnimkou príjmov a výdavkov, ktoré sa uvádzajú osobitne v iných častiach prehľadu peňažných tokov (+/-), (súčet Z/S+A.1.+A.2.)</t>
  </si>
  <si>
    <t>Zostatok peňažných prostriedkov a peňažných ekvivalentov na konci účtovného obdobia upravený o kurzové rozdiely vyčíslené ku dňu, ku ktorému sa zostavuje účtovná závierka 
(+/-) (súčet D + E + G)</t>
  </si>
  <si>
    <t>UZPODv14_1</t>
  </si>
  <si>
    <t>Úč POD</t>
  </si>
  <si>
    <t>Á</t>
  </si>
  <si>
    <t>Ä</t>
  </si>
  <si>
    <t>B</t>
  </si>
  <si>
    <t>Č</t>
  </si>
  <si>
    <t>D</t>
  </si>
  <si>
    <t>É</t>
  </si>
  <si>
    <t>F</t>
  </si>
  <si>
    <t>G</t>
  </si>
  <si>
    <t>H</t>
  </si>
  <si>
    <t>Í</t>
  </si>
  <si>
    <t>J</t>
  </si>
  <si>
    <t>K</t>
  </si>
  <si>
    <t>L</t>
  </si>
  <si>
    <t>M</t>
  </si>
  <si>
    <t>N</t>
  </si>
  <si>
    <t>O</t>
  </si>
  <si>
    <t>P</t>
  </si>
  <si>
    <t>Q</t>
  </si>
  <si>
    <t>R</t>
  </si>
  <si>
    <t>Š</t>
  </si>
  <si>
    <t>T</t>
  </si>
  <si>
    <t>Ú</t>
  </si>
  <si>
    <t>V</t>
  </si>
  <si>
    <t>Ý</t>
  </si>
  <si>
    <t>Ž</t>
  </si>
  <si>
    <t>9</t>
  </si>
  <si>
    <t>2</t>
  </si>
  <si>
    <t>0</t>
  </si>
  <si>
    <t xml:space="preserve">  malá</t>
  </si>
  <si>
    <t xml:space="preserve">  veľká</t>
  </si>
  <si>
    <t>(vyznačí sa x)</t>
  </si>
  <si>
    <t>x</t>
  </si>
  <si>
    <t xml:space="preserve"> Zostavená dňa:</t>
  </si>
  <si>
    <t>MF SR č. 18009/2014</t>
  </si>
  <si>
    <t>UZPODv14_2</t>
  </si>
  <si>
    <t>DIČ</t>
  </si>
  <si>
    <t>1</t>
  </si>
  <si>
    <t xml:space="preserve">  </t>
  </si>
  <si>
    <t>A.I.1.,</t>
  </si>
  <si>
    <t>2.</t>
  </si>
  <si>
    <t>3.</t>
  </si>
  <si>
    <t>4.</t>
  </si>
  <si>
    <t>5.</t>
  </si>
  <si>
    <t>6.</t>
  </si>
  <si>
    <t>7.</t>
  </si>
  <si>
    <t>10</t>
  </si>
  <si>
    <t>11</t>
  </si>
  <si>
    <t>12</t>
  </si>
  <si>
    <t>13</t>
  </si>
  <si>
    <t>14</t>
  </si>
  <si>
    <t>UZPODv14_3</t>
  </si>
  <si>
    <t>15</t>
  </si>
  <si>
    <t>16</t>
  </si>
  <si>
    <t>17</t>
  </si>
  <si>
    <t>18</t>
  </si>
  <si>
    <t>8.</t>
  </si>
  <si>
    <t>19</t>
  </si>
  <si>
    <t>9.</t>
  </si>
  <si>
    <t>20</t>
  </si>
  <si>
    <t>21</t>
  </si>
  <si>
    <t>22</t>
  </si>
  <si>
    <t xml:space="preserve">     2.</t>
  </si>
  <si>
    <t>23</t>
  </si>
  <si>
    <t>24</t>
  </si>
  <si>
    <t>25</t>
  </si>
  <si>
    <t>26</t>
  </si>
  <si>
    <t>27</t>
  </si>
  <si>
    <t>28</t>
  </si>
  <si>
    <t>UZPODv14_4</t>
  </si>
  <si>
    <t>Ozna-
čenie</t>
  </si>
  <si>
    <t>29</t>
  </si>
  <si>
    <t>30</t>
  </si>
  <si>
    <t>10.</t>
  </si>
  <si>
    <t>31</t>
  </si>
  <si>
    <t>11.</t>
  </si>
  <si>
    <t>32</t>
  </si>
  <si>
    <t>33</t>
  </si>
  <si>
    <t>34</t>
  </si>
  <si>
    <t>35</t>
  </si>
  <si>
    <t>36</t>
  </si>
  <si>
    <t>37</t>
  </si>
  <si>
    <t>38</t>
  </si>
  <si>
    <t>39</t>
  </si>
  <si>
    <t>40</t>
  </si>
  <si>
    <t>41</t>
  </si>
  <si>
    <t>B.II.1</t>
  </si>
  <si>
    <t>42</t>
  </si>
  <si>
    <t>UZPODv14_5</t>
  </si>
  <si>
    <t>1.a.</t>
  </si>
  <si>
    <t>43</t>
  </si>
  <si>
    <t>1.b.</t>
  </si>
  <si>
    <t>44</t>
  </si>
  <si>
    <t>1.c.</t>
  </si>
  <si>
    <t>45</t>
  </si>
  <si>
    <t>46</t>
  </si>
  <si>
    <t>47</t>
  </si>
  <si>
    <t>48</t>
  </si>
  <si>
    <t>49</t>
  </si>
  <si>
    <t>50</t>
  </si>
  <si>
    <t>51</t>
  </si>
  <si>
    <t>52</t>
  </si>
  <si>
    <t>53</t>
  </si>
  <si>
    <t>54</t>
  </si>
  <si>
    <t>55</t>
  </si>
  <si>
    <t>56</t>
  </si>
  <si>
    <t>UZPODv14_6</t>
  </si>
  <si>
    <t>57</t>
  </si>
  <si>
    <t>58</t>
  </si>
  <si>
    <t>59</t>
  </si>
  <si>
    <t>60</t>
  </si>
  <si>
    <t>61</t>
  </si>
  <si>
    <t>62</t>
  </si>
  <si>
    <t>63</t>
  </si>
  <si>
    <t>64</t>
  </si>
  <si>
    <t>65</t>
  </si>
  <si>
    <t>66</t>
  </si>
  <si>
    <t>67</t>
  </si>
  <si>
    <t>68</t>
  </si>
  <si>
    <t>69</t>
  </si>
  <si>
    <t>70</t>
  </si>
  <si>
    <t>UZPODv14_7</t>
  </si>
  <si>
    <t>71</t>
  </si>
  <si>
    <t>72</t>
  </si>
  <si>
    <t>73</t>
  </si>
  <si>
    <t xml:space="preserve">C. </t>
  </si>
  <si>
    <t>74</t>
  </si>
  <si>
    <t>75</t>
  </si>
  <si>
    <t>76</t>
  </si>
  <si>
    <t>77</t>
  </si>
  <si>
    <t>78</t>
  </si>
  <si>
    <t>79</t>
  </si>
  <si>
    <t>80</t>
  </si>
  <si>
    <t>81</t>
  </si>
  <si>
    <t>82</t>
  </si>
  <si>
    <t>83</t>
  </si>
  <si>
    <t>84</t>
  </si>
  <si>
    <t>85</t>
  </si>
  <si>
    <t>86</t>
  </si>
  <si>
    <t>87</t>
  </si>
  <si>
    <t>88</t>
  </si>
  <si>
    <t>89</t>
  </si>
  <si>
    <t>UZPODv14_8</t>
  </si>
  <si>
    <t>90</t>
  </si>
  <si>
    <t>A.V.1.</t>
  </si>
  <si>
    <t>91</t>
  </si>
  <si>
    <t>92</t>
  </si>
  <si>
    <t>A.VI.</t>
  </si>
  <si>
    <t>93</t>
  </si>
  <si>
    <t>A.VI.1</t>
  </si>
  <si>
    <t>94</t>
  </si>
  <si>
    <t>95</t>
  </si>
  <si>
    <t>96</t>
  </si>
  <si>
    <t>A.VII.</t>
  </si>
  <si>
    <t>97</t>
  </si>
  <si>
    <t>A.VII.1.</t>
  </si>
  <si>
    <t>98</t>
  </si>
  <si>
    <t>99</t>
  </si>
  <si>
    <t>A.VIII.</t>
  </si>
  <si>
    <t>12.</t>
  </si>
  <si>
    <t>UZPODv14_9</t>
  </si>
  <si>
    <t>B.IV.1</t>
  </si>
  <si>
    <t>126</t>
  </si>
  <si>
    <t>127</t>
  </si>
  <si>
    <t>128</t>
  </si>
  <si>
    <t>129</t>
  </si>
  <si>
    <t>130</t>
  </si>
  <si>
    <t>131</t>
  </si>
  <si>
    <t>132</t>
  </si>
  <si>
    <t>133</t>
  </si>
  <si>
    <t>134</t>
  </si>
  <si>
    <t>135</t>
  </si>
  <si>
    <t>136</t>
  </si>
  <si>
    <t>137</t>
  </si>
  <si>
    <t>138</t>
  </si>
  <si>
    <t>B.VI.</t>
  </si>
  <si>
    <t>139</t>
  </si>
  <si>
    <t>B.VII.</t>
  </si>
  <si>
    <t>140</t>
  </si>
  <si>
    <t>141</t>
  </si>
  <si>
    <t>142</t>
  </si>
  <si>
    <t>143</t>
  </si>
  <si>
    <t>144</t>
  </si>
  <si>
    <t>145</t>
  </si>
  <si>
    <t>UZPODv14_10</t>
  </si>
  <si>
    <t>E.1.</t>
  </si>
  <si>
    <t>G.1.</t>
  </si>
  <si>
    <t>UZPODv14_11</t>
  </si>
  <si>
    <t>IX.1.</t>
  </si>
  <si>
    <t>X.1.</t>
  </si>
  <si>
    <t>XI.1.</t>
  </si>
  <si>
    <t>N.1.</t>
  </si>
  <si>
    <t>Q.</t>
  </si>
  <si>
    <t>UZPODv14_12</t>
  </si>
  <si>
    <t>****</t>
  </si>
  <si>
    <t>R.1.</t>
  </si>
  <si>
    <t>Strana 12</t>
  </si>
  <si>
    <t>=Index!C1137</t>
  </si>
  <si>
    <t>=Index!C1138</t>
  </si>
  <si>
    <t>Výsledok hospodárenia z bežnej činnosti pred zdanením daňou z príjmov (+/</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</si>
  <si>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</si>
  <si>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</si>
  <si>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</si>
  <si>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</si>
  <si>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Výdavky súvisiace s derivátmi, s výnimkou, ak sú určené na predaj alebo na obchodovanie (-)</t>
  </si>
  <si>
    <t>Príjmy výnimočného rozsahu alebo výskytu vzťahujúce sa na finančnú činnosť (+)</t>
  </si>
  <si>
    <t>Výdavky výnimočného rozsahu alebo výskytu vzťahujúce sa na finančnú činnosť (-)</t>
  </si>
  <si>
    <t>Ostatné zmeny vo vlastnom imaní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</si>
</sst>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_ * #,##0.00_ ;_ * \-#,##0.00_ ;_ * &quot;-&quot;??_ ;_ @_ "/>
    <numFmt numFmtId="166" formatCode="#,##0&quot; &quot;;\(#,##0\);\-&quot;  &quot;"/>
    <numFmt numFmtId="167" formatCode="_ &quot;$&quot;\ * #,##0.00_ ;_ &quot;$&quot;\ * \-#,##0.00_ ;_ &quot;$&quot;\ * &quot;-&quot;??_ ;_ @_ "/>
    <numFmt numFmtId="168" formatCode="#,##0_);\(#,##0\);&quot;-&quot;_)"/>
    <numFmt numFmtId="169" formatCode="#,##0.00\ &quot;€&quot;"/>
  </numFmts>
  <fonts count="125">
    <font>
      <sz val="10"/>
      <name val="Arial"/>
      <family val="2"/>
    </font>
    <font>
      <sz val="11"/>
      <color theme="1"/>
      <name val="Calibri"/>
      <family val="2"/>
      <charset val="238"/>
      <scheme val="minor"/>
    </font>
    <font>
      <sz val="10"/>
      <name val="Times New Roman"/>
      <family val="1"/>
    </font>
    <font>
      <sz val="10"/>
      <name val="Arial"/>
      <family val="2"/>
    </font>
    <font>
      <b/>
      <sz val="10"/>
      <name val="Arial"/>
      <family val="2"/>
    </font>
    <font>
      <sz val="10"/>
      <name val="MS Sans Serif"/>
      <family val="2"/>
    </font>
    <font>
      <sz val="10"/>
      <name val="MS Sans Serif"/>
      <family val="2"/>
      <charset val="238"/>
    </font>
    <font>
      <sz val="9.5"/>
      <name val="Verdana"/>
      <family val="2"/>
    </font>
    <font>
      <b/>
      <sz val="9.5"/>
      <name val="Verdana"/>
      <family val="2"/>
    </font>
    <font>
      <sz val="8.5"/>
      <name val="Verdana"/>
      <family val="2"/>
    </font>
    <font>
      <b/>
      <sz val="11"/>
      <name val="Verdana"/>
      <family val="2"/>
    </font>
    <font>
      <b/>
      <sz val="9"/>
      <name val="Verdana"/>
      <family val="2"/>
    </font>
    <font>
      <sz val="10"/>
      <name val="MS Sans Serif"/>
      <family val="2"/>
    </font>
    <font>
      <sz val="9.5"/>
      <color rgb="FFFF0000"/>
      <name val="Verdana"/>
      <family val="2"/>
    </font>
    <font>
      <b/>
      <sz val="10"/>
      <name val="Arial"/>
      <family val="2"/>
      <charset val="238"/>
    </font>
    <font>
      <sz val="12"/>
      <name val="RomanEES"/>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1"/>
      <color theme="1"/>
      <name val="Czcionka tekstu podstawowego"/>
      <family val="2"/>
      <charset val="238"/>
    </font>
    <font>
      <sz val="10"/>
      <color theme="1"/>
      <name val="Calibri"/>
      <family val="2"/>
      <scheme val="minor"/>
    </font>
    <font>
      <sz val="10"/>
      <color theme="0"/>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0"/>
      <color theme="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b/>
      <sz val="10"/>
      <color theme="1"/>
      <name val="Calibri"/>
      <family val="2"/>
      <scheme val="minor"/>
    </font>
    <font>
      <sz val="10"/>
      <color rgb="FFFF0000"/>
      <name val="Calibri"/>
      <family val="2"/>
      <scheme val="minor"/>
    </font>
    <font>
      <sz val="10"/>
      <name val="Arial"/>
      <family val="2"/>
    </font>
    <font>
      <sz val="10"/>
      <name val="Arial CE"/>
      <family val="2"/>
      <charset val="238"/>
    </font>
    <font>
      <i/>
      <sz val="10"/>
      <name val="Arial CE"/>
      <family val="2"/>
      <charset val="238"/>
    </font>
    <font>
      <sz val="6"/>
      <name val="Arial CE"/>
      <family val="2"/>
      <charset val="238"/>
    </font>
    <font>
      <sz val="10"/>
      <name val="Arial CE"/>
      <family val="2"/>
      <charset val="238"/>
    </font>
    <font>
      <b/>
      <sz val="16"/>
      <name val="Arial"/>
      <family val="2"/>
    </font>
    <font>
      <b/>
      <sz val="14"/>
      <name val="Arial CE"/>
      <family val="2"/>
      <charset val="238"/>
    </font>
    <font>
      <b/>
      <sz val="16"/>
      <name val="Arial CE"/>
      <family val="2"/>
      <charset val="238"/>
    </font>
    <font>
      <b/>
      <sz val="11"/>
      <name val="Arial CE"/>
      <family val="2"/>
      <charset val="238"/>
    </font>
    <font>
      <sz val="11"/>
      <name val="Arial CE"/>
      <family val="2"/>
      <charset val="238"/>
    </font>
    <font>
      <sz val="9"/>
      <name val="Arial CE"/>
      <family val="2"/>
      <charset val="238"/>
    </font>
    <font>
      <b/>
      <sz val="9"/>
      <name val="Arial CE"/>
      <family val="2"/>
      <charset val="238"/>
    </font>
    <font>
      <b/>
      <i/>
      <sz val="10"/>
      <name val="Arial CE"/>
      <family val="2"/>
      <charset val="238"/>
    </font>
    <font>
      <sz val="8.75"/>
      <name val="Arial CE"/>
      <family val="2"/>
      <charset val="238"/>
    </font>
    <font>
      <sz val="8.5"/>
      <name val="Arial CE"/>
      <family val="2"/>
      <charset val="238"/>
    </font>
    <font>
      <b/>
      <sz val="10"/>
      <name val="Arial CE"/>
      <family val="2"/>
      <charset val="238"/>
    </font>
    <font>
      <i/>
      <sz val="8.5"/>
      <name val="Arial CE"/>
      <family val="2"/>
      <charset val="238"/>
    </font>
    <font>
      <b/>
      <sz val="8.5"/>
      <name val="Arial CE"/>
      <family val="2"/>
      <charset val="238"/>
    </font>
    <font>
      <i/>
      <sz val="8.5"/>
      <name val="Arial CE"/>
      <family val="2"/>
      <charset val="238"/>
    </font>
    <font>
      <i/>
      <sz val="10"/>
      <name val="Arial CE"/>
      <family val="2"/>
      <charset val="238"/>
    </font>
    <font>
      <b/>
      <i/>
      <sz val="18"/>
      <name val="Arial CE"/>
      <family val="2"/>
      <charset val="238"/>
    </font>
    <font>
      <sz val="8"/>
      <name val="Arial CE"/>
      <family val="2"/>
      <charset val="238"/>
    </font>
    <font>
      <b/>
      <sz val="10.5"/>
      <name val="Arial CE"/>
      <family val="2"/>
      <charset val="238"/>
    </font>
    <font>
      <b/>
      <i/>
      <sz val="12"/>
      <name val="Arial CE"/>
      <family val="2"/>
      <charset val="238"/>
    </font>
    <font>
      <b/>
      <sz val="6"/>
      <name val="Arial CE"/>
      <family val="2"/>
      <charset val="238"/>
    </font>
    <font>
      <sz val="7"/>
      <name val="Arial"/>
      <family val="2"/>
      <charset val="238"/>
    </font>
    <font>
      <sz val="9"/>
      <name val="Arial"/>
      <family val="2"/>
      <charset val="238"/>
    </font>
    <font>
      <sz val="9"/>
      <name val="Arial CE"/>
      <family val="2"/>
      <charset val="238"/>
    </font>
    <font>
      <b/>
      <sz val="8"/>
      <name val="Arial"/>
      <family val="2"/>
      <charset val="238"/>
    </font>
    <font>
      <b/>
      <sz val="10"/>
      <name val="Arial CE"/>
      <family val="2"/>
      <charset val="238"/>
    </font>
    <font>
      <b/>
      <sz val="7"/>
      <name val="Arial"/>
      <family val="2"/>
      <charset val="238"/>
    </font>
    <font>
      <b/>
      <sz val="5"/>
      <name val="Arial"/>
      <family val="2"/>
      <charset val="238"/>
    </font>
    <font>
      <sz val="6"/>
      <name val="Arial"/>
      <family val="2"/>
      <charset val="238"/>
    </font>
    <font>
      <b/>
      <sz val="5"/>
      <name val="Arial CE"/>
      <family val="2"/>
      <charset val="238"/>
    </font>
    <font>
      <b/>
      <sz val="7"/>
      <name val="Arial CE"/>
      <family val="2"/>
      <charset val="238"/>
    </font>
    <font>
      <sz val="7"/>
      <name val="Arial CE"/>
      <family val="2"/>
      <charset val="238"/>
    </font>
    <font>
      <sz val="8"/>
      <name val="Arial"/>
      <family val="2"/>
      <charset val="238"/>
    </font>
    <font>
      <sz val="10"/>
      <color indexed="9"/>
      <name val="Arial"/>
      <family val="2"/>
      <charset val="238"/>
    </font>
    <font>
      <b/>
      <sz val="6"/>
      <name val="Arial"/>
      <family val="2"/>
      <charset val="238"/>
    </font>
    <font>
      <sz val="7"/>
      <color indexed="9"/>
      <name val="Arial"/>
      <family val="2"/>
      <charset val="238"/>
    </font>
    <font>
      <sz val="10"/>
      <color indexed="9"/>
      <name val="Arial CE"/>
      <family val="2"/>
      <charset val="238"/>
    </font>
    <font>
      <sz val="5"/>
      <name val="Arial CE"/>
      <family val="2"/>
      <charset val="238"/>
    </font>
    <font>
      <sz val="6.5"/>
      <name val="Arial"/>
      <family val="2"/>
      <charset val="238"/>
    </font>
    <font>
      <sz val="10"/>
      <color indexed="60"/>
      <name val="Arial"/>
      <family val="2"/>
      <charset val="238"/>
    </font>
    <font>
      <sz val="7"/>
      <color indexed="60"/>
      <name val="Arial"/>
      <family val="2"/>
      <charset val="238"/>
    </font>
    <font>
      <sz val="10"/>
      <color indexed="60"/>
      <name val="Arial CE"/>
      <family val="2"/>
      <charset val="238"/>
    </font>
    <font>
      <b/>
      <sz val="6"/>
      <name val="Arial"/>
      <family val="2"/>
    </font>
    <font>
      <b/>
      <sz val="7"/>
      <name val="Arial"/>
      <family val="2"/>
    </font>
    <font>
      <b/>
      <sz val="9"/>
      <name val="Arial"/>
      <family val="2"/>
      <charset val="238"/>
    </font>
    <font>
      <sz val="6"/>
      <name val="Arial"/>
      <family val="2"/>
    </font>
    <font>
      <sz val="7"/>
      <name val="Arial"/>
      <family val="2"/>
    </font>
    <font>
      <b/>
      <sz val="6.5"/>
      <name val="Arial"/>
      <family val="2"/>
    </font>
    <font>
      <sz val="6.5"/>
      <name val="Arial"/>
      <family val="2"/>
    </font>
    <font>
      <sz val="7.5"/>
      <name val="Arial"/>
      <family val="2"/>
      <charset val="238"/>
    </font>
    <font>
      <sz val="10"/>
      <name val="Arial"/>
      <family val="2"/>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56"/>
      <name val="Cambria"/>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20"/>
      <name val="Calibri"/>
      <family val="2"/>
      <charset val="238"/>
    </font>
    <font>
      <sz val="5"/>
      <name val="Arial"/>
      <family val="2"/>
      <charset val="238"/>
    </font>
    <font>
      <sz val="5.5"/>
      <name val="Arial"/>
      <family val="2"/>
      <charset val="238"/>
    </font>
    <font>
      <sz val="8.5"/>
      <name val="Arial CE"/>
      <family val="2"/>
      <charset val="238"/>
    </font>
    <font>
      <sz val="11"/>
      <color theme="1"/>
      <name val="Calibri"/>
      <family val="2"/>
      <scheme val="minor"/>
    </font>
  </fonts>
  <fills count="58">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6"/>
      </patternFill>
    </fill>
    <fill>
      <patternFill patternType="solid">
        <fgColor indexed="42"/>
        <bgColor indexed="27"/>
      </patternFill>
    </fill>
    <fill>
      <patternFill patternType="solid">
        <fgColor indexed="31"/>
        <bgColor indexed="22"/>
      </patternFill>
    </fill>
    <fill>
      <patternFill patternType="solid">
        <fgColor indexed="45"/>
        <bgColor indexed="29"/>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s>
  <borders count="14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medium">
        <color indexed="64"/>
      </top>
      <bottom style="thin">
        <color indexed="8"/>
      </bottom>
      <diagonal/>
    </border>
    <border>
      <left/>
      <right style="medium">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64"/>
      </left>
      <right style="thin">
        <color indexed="8"/>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8"/>
      </left>
      <right style="thin">
        <color indexed="64"/>
      </right>
      <top style="medium">
        <color indexed="8"/>
      </top>
      <bottom style="thin">
        <color indexed="64"/>
      </bottom>
      <diagonal/>
    </border>
    <border>
      <left/>
      <right style="medium">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medium">
        <color indexed="64"/>
      </right>
      <top style="thin">
        <color indexed="8"/>
      </top>
      <bottom/>
      <diagonal/>
    </border>
    <border>
      <left/>
      <right style="medium">
        <color indexed="64"/>
      </right>
      <top/>
      <bottom style="thin">
        <color indexed="8"/>
      </bottom>
      <diagonal/>
    </border>
    <border>
      <left style="medium">
        <color indexed="64"/>
      </left>
      <right/>
      <top style="thin">
        <color indexed="8"/>
      </top>
      <bottom/>
      <diagonal/>
    </border>
    <border>
      <left style="medium">
        <color indexed="64"/>
      </left>
      <right/>
      <top/>
      <bottom style="thin">
        <color indexed="8"/>
      </bottom>
      <diagonal/>
    </border>
    <border>
      <left style="medium">
        <color indexed="64"/>
      </left>
      <right style="thin">
        <color indexed="8"/>
      </right>
      <top style="thin">
        <color indexed="8"/>
      </top>
      <bottom/>
      <diagonal/>
    </border>
    <border>
      <left style="medium">
        <color indexed="8"/>
      </left>
      <right style="thin">
        <color indexed="8"/>
      </right>
      <top style="thin">
        <color indexed="8"/>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bottom style="medium">
        <color indexed="8"/>
      </bottom>
      <diagonal/>
    </border>
    <border>
      <left style="medium">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style="medium">
        <color indexed="64"/>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top/>
      <bottom/>
      <diagonal/>
    </border>
    <border>
      <left/>
      <right style="medium">
        <color indexed="8"/>
      </right>
      <top style="thin">
        <color indexed="8"/>
      </top>
      <bottom/>
      <diagonal/>
    </border>
    <border>
      <left/>
      <right style="medium">
        <color indexed="8"/>
      </right>
      <top/>
      <bottom/>
      <diagonal/>
    </border>
    <border>
      <left/>
      <right style="medium">
        <color indexed="8"/>
      </right>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8"/>
      </right>
      <top style="medium">
        <color indexed="8"/>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medium">
        <color indexed="8"/>
      </right>
      <top style="thin">
        <color indexed="64"/>
      </top>
      <bottom/>
      <diagonal/>
    </border>
    <border>
      <left/>
      <right/>
      <top style="thin">
        <color indexed="8"/>
      </top>
      <bottom style="thin">
        <color indexed="8"/>
      </bottom>
      <diagonal/>
    </border>
    <border>
      <left/>
      <right style="thin">
        <color indexed="64"/>
      </right>
      <top style="medium">
        <color indexed="8"/>
      </top>
      <bottom/>
      <diagonal/>
    </border>
    <border>
      <left/>
      <right/>
      <top/>
      <bottom style="medium">
        <color indexed="8"/>
      </bottom>
      <diagonal/>
    </border>
    <border>
      <left/>
      <right style="medium">
        <color indexed="8"/>
      </right>
      <top/>
      <bottom style="medium">
        <color indexed="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thin">
        <color indexed="8"/>
      </right>
      <top/>
      <bottom style="medium">
        <color indexed="8"/>
      </bottom>
      <diagonal/>
    </border>
    <border>
      <left/>
      <right style="thin">
        <color indexed="8"/>
      </right>
      <top style="thin">
        <color indexed="8"/>
      </top>
      <bottom style="medium">
        <color indexed="8"/>
      </bottom>
      <diagonal/>
    </border>
    <border>
      <left/>
      <right style="thin">
        <color indexed="8"/>
      </right>
      <top style="thin">
        <color indexed="8"/>
      </top>
      <bottom style="medium">
        <color indexed="64"/>
      </bottom>
      <diagonal/>
    </border>
  </borders>
  <cellStyleXfs count="199">
    <xf numFmtId="0" fontId="0" fillId="0" borderId="0"/>
    <xf numFmtId="0" fontId="5" fillId="0" borderId="0"/>
    <xf numFmtId="0" fontId="6" fillId="0" borderId="0"/>
    <xf numFmtId="0" fontId="3" fillId="0" borderId="0"/>
    <xf numFmtId="0" fontId="12" fillId="0" borderId="0"/>
    <xf numFmtId="167" fontId="2" fillId="0" borderId="0" applyFont="0" applyFill="0" applyBorder="0" applyAlignment="0" applyProtection="0"/>
    <xf numFmtId="0" fontId="15" fillId="0" borderId="0"/>
    <xf numFmtId="0" fontId="32" fillId="0" borderId="0" applyFill="0" applyBorder="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3"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3"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3"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3"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3"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3"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3"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3"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3"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3"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3"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3" fillId="33" borderId="0" applyNumberFormat="0" applyBorder="0" applyAlignment="0" applyProtection="0"/>
    <xf numFmtId="0" fontId="1" fillId="33" borderId="0" applyNumberFormat="0" applyBorder="0" applyAlignment="0" applyProtection="0"/>
    <xf numFmtId="0" fontId="30" fillId="14" borderId="0" applyNumberFormat="0" applyBorder="0" applyAlignment="0" applyProtection="0"/>
    <xf numFmtId="0" fontId="34" fillId="14" borderId="0" applyNumberFormat="0" applyBorder="0" applyAlignment="0" applyProtection="0"/>
    <xf numFmtId="0" fontId="30" fillId="18" borderId="0" applyNumberFormat="0" applyBorder="0" applyAlignment="0" applyProtection="0"/>
    <xf numFmtId="0" fontId="34" fillId="18" borderId="0" applyNumberFormat="0" applyBorder="0" applyAlignment="0" applyProtection="0"/>
    <xf numFmtId="0" fontId="30" fillId="22" borderId="0" applyNumberFormat="0" applyBorder="0" applyAlignment="0" applyProtection="0"/>
    <xf numFmtId="0" fontId="34" fillId="22" borderId="0" applyNumberFormat="0" applyBorder="0" applyAlignment="0" applyProtection="0"/>
    <xf numFmtId="0" fontId="30" fillId="26" borderId="0" applyNumberFormat="0" applyBorder="0" applyAlignment="0" applyProtection="0"/>
    <xf numFmtId="0" fontId="34" fillId="26" borderId="0" applyNumberFormat="0" applyBorder="0" applyAlignment="0" applyProtection="0"/>
    <xf numFmtId="0" fontId="30" fillId="30" borderId="0" applyNumberFormat="0" applyBorder="0" applyAlignment="0" applyProtection="0"/>
    <xf numFmtId="0" fontId="34" fillId="30" borderId="0" applyNumberFormat="0" applyBorder="0" applyAlignment="0" applyProtection="0"/>
    <xf numFmtId="0" fontId="30" fillId="34" borderId="0" applyNumberFormat="0" applyBorder="0" applyAlignment="0" applyProtection="0"/>
    <xf numFmtId="0" fontId="34" fillId="34" borderId="0" applyNumberFormat="0" applyBorder="0" applyAlignment="0" applyProtection="0"/>
    <xf numFmtId="0" fontId="30" fillId="11" borderId="0" applyNumberFormat="0" applyBorder="0" applyAlignment="0" applyProtection="0"/>
    <xf numFmtId="0" fontId="34" fillId="11" borderId="0" applyNumberFormat="0" applyBorder="0" applyAlignment="0" applyProtection="0"/>
    <xf numFmtId="0" fontId="30" fillId="15" borderId="0" applyNumberFormat="0" applyBorder="0" applyAlignment="0" applyProtection="0"/>
    <xf numFmtId="0" fontId="34" fillId="15" borderId="0" applyNumberFormat="0" applyBorder="0" applyAlignment="0" applyProtection="0"/>
    <xf numFmtId="0" fontId="30" fillId="19" borderId="0" applyNumberFormat="0" applyBorder="0" applyAlignment="0" applyProtection="0"/>
    <xf numFmtId="0" fontId="34" fillId="19" borderId="0" applyNumberFormat="0" applyBorder="0" applyAlignment="0" applyProtection="0"/>
    <xf numFmtId="0" fontId="30" fillId="23" borderId="0" applyNumberFormat="0" applyBorder="0" applyAlignment="0" applyProtection="0"/>
    <xf numFmtId="0" fontId="34" fillId="23" borderId="0" applyNumberFormat="0" applyBorder="0" applyAlignment="0" applyProtection="0"/>
    <xf numFmtId="0" fontId="30" fillId="27" borderId="0" applyNumberFormat="0" applyBorder="0" applyAlignment="0" applyProtection="0"/>
    <xf numFmtId="0" fontId="34" fillId="27" borderId="0" applyNumberFormat="0" applyBorder="0" applyAlignment="0" applyProtection="0"/>
    <xf numFmtId="0" fontId="30" fillId="31" borderId="0" applyNumberFormat="0" applyBorder="0" applyAlignment="0" applyProtection="0"/>
    <xf numFmtId="0" fontId="34" fillId="31" borderId="0" applyNumberFormat="0" applyBorder="0" applyAlignment="0" applyProtection="0"/>
    <xf numFmtId="0" fontId="20" fillId="5" borderId="0" applyNumberFormat="0" applyBorder="0" applyAlignment="0" applyProtection="0"/>
    <xf numFmtId="0" fontId="35" fillId="5" borderId="0" applyNumberFormat="0" applyBorder="0" applyAlignment="0" applyProtection="0"/>
    <xf numFmtId="0" fontId="24" fillId="8" borderId="26" applyNumberFormat="0" applyAlignment="0" applyProtection="0"/>
    <xf numFmtId="0" fontId="36" fillId="8" borderId="26" applyNumberFormat="0" applyAlignment="0" applyProtection="0"/>
    <xf numFmtId="0" fontId="28" fillId="0" borderId="0" applyNumberFormat="0" applyFill="0" applyBorder="0" applyAlignment="0" applyProtection="0"/>
    <xf numFmtId="0" fontId="37" fillId="0" borderId="0" applyNumberFormat="0" applyFill="0" applyBorder="0" applyAlignment="0" applyProtection="0"/>
    <xf numFmtId="0" fontId="19" fillId="4" borderId="0" applyNumberFormat="0" applyBorder="0" applyAlignment="0" applyProtection="0"/>
    <xf numFmtId="0" fontId="38" fillId="4" borderId="0" applyNumberFormat="0" applyBorder="0" applyAlignment="0" applyProtection="0"/>
    <xf numFmtId="0" fontId="16" fillId="0" borderId="23" applyNumberFormat="0" applyFill="0" applyAlignment="0" applyProtection="0"/>
    <xf numFmtId="0" fontId="39" fillId="0" borderId="23" applyNumberFormat="0" applyFill="0" applyAlignment="0" applyProtection="0"/>
    <xf numFmtId="0" fontId="17" fillId="0" borderId="24" applyNumberFormat="0" applyFill="0" applyAlignment="0" applyProtection="0"/>
    <xf numFmtId="0" fontId="40" fillId="0" borderId="24" applyNumberFormat="0" applyFill="0" applyAlignment="0" applyProtection="0"/>
    <xf numFmtId="0" fontId="18" fillId="0" borderId="25" applyNumberFormat="0" applyFill="0" applyAlignment="0" applyProtection="0"/>
    <xf numFmtId="0" fontId="41" fillId="0" borderId="25" applyNumberFormat="0" applyFill="0" applyAlignment="0" applyProtection="0"/>
    <xf numFmtId="0" fontId="18" fillId="0" borderId="0" applyNumberFormat="0" applyFill="0" applyBorder="0" applyAlignment="0" applyProtection="0"/>
    <xf numFmtId="0" fontId="41" fillId="0" borderId="0" applyNumberFormat="0" applyFill="0" applyBorder="0" applyAlignment="0" applyProtection="0"/>
    <xf numFmtId="0" fontId="26" fillId="9" borderId="29" applyNumberFormat="0" applyAlignment="0" applyProtection="0"/>
    <xf numFmtId="0" fontId="42" fillId="9" borderId="29" applyNumberFormat="0" applyAlignment="0" applyProtection="0"/>
    <xf numFmtId="0" fontId="22" fillId="7" borderId="26" applyNumberFormat="0" applyAlignment="0" applyProtection="0"/>
    <xf numFmtId="0" fontId="43" fillId="7" borderId="26" applyNumberFormat="0" applyAlignment="0" applyProtection="0"/>
    <xf numFmtId="0" fontId="25" fillId="0" borderId="28" applyNumberFormat="0" applyFill="0" applyAlignment="0" applyProtection="0"/>
    <xf numFmtId="0" fontId="44" fillId="0" borderId="28" applyNumberFormat="0" applyFill="0" applyAlignment="0" applyProtection="0"/>
    <xf numFmtId="0" fontId="21" fillId="6" borderId="0" applyNumberFormat="0" applyBorder="0" applyAlignment="0" applyProtection="0"/>
    <xf numFmtId="0" fontId="45" fillId="6" borderId="0" applyNumberFormat="0" applyBorder="0" applyAlignment="0" applyProtection="0"/>
    <xf numFmtId="0" fontId="1" fillId="0" borderId="0"/>
    <xf numFmtId="0" fontId="32" fillId="0" borderId="0"/>
    <xf numFmtId="0" fontId="1" fillId="0" borderId="0"/>
    <xf numFmtId="0" fontId="1" fillId="0" borderId="0"/>
    <xf numFmtId="0" fontId="1" fillId="0" borderId="0"/>
    <xf numFmtId="0" fontId="32" fillId="0" borderId="0"/>
    <xf numFmtId="0" fontId="1" fillId="0" borderId="0"/>
    <xf numFmtId="0" fontId="31" fillId="0" borderId="0"/>
    <xf numFmtId="0" fontId="1" fillId="0" borderId="0"/>
    <xf numFmtId="0" fontId="1" fillId="10" borderId="30" applyNumberFormat="0" applyFont="0" applyAlignment="0" applyProtection="0"/>
    <xf numFmtId="0" fontId="1" fillId="10" borderId="30" applyNumberFormat="0" applyFont="0" applyAlignment="0" applyProtection="0"/>
    <xf numFmtId="0" fontId="1" fillId="10" borderId="30" applyNumberFormat="0" applyFont="0" applyAlignment="0" applyProtection="0"/>
    <xf numFmtId="0" fontId="1" fillId="10" borderId="30" applyNumberFormat="0" applyFont="0" applyAlignment="0" applyProtection="0"/>
    <xf numFmtId="0" fontId="1" fillId="10" borderId="30" applyNumberFormat="0" applyFont="0" applyAlignment="0" applyProtection="0"/>
    <xf numFmtId="0" fontId="23" fillId="8" borderId="27" applyNumberFormat="0" applyAlignment="0" applyProtection="0"/>
    <xf numFmtId="0" fontId="46" fillId="8" borderId="27" applyNumberFormat="0" applyAlignment="0" applyProtection="0"/>
    <xf numFmtId="9" fontId="33" fillId="0" borderId="0" applyFont="0" applyFill="0" applyBorder="0" applyAlignment="0" applyProtection="0"/>
    <xf numFmtId="0" fontId="29" fillId="0" borderId="31" applyNumberFormat="0" applyFill="0" applyAlignment="0" applyProtection="0"/>
    <xf numFmtId="0" fontId="47" fillId="0" borderId="31" applyNumberFormat="0" applyFill="0" applyAlignment="0" applyProtection="0"/>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xf numFmtId="0" fontId="50" fillId="0" borderId="0"/>
    <xf numFmtId="0" fontId="31" fillId="0" borderId="0"/>
    <xf numFmtId="0" fontId="5" fillId="0" borderId="0"/>
    <xf numFmtId="164" fontId="103" fillId="0" borderId="0" applyFill="0" applyBorder="0" applyAlignment="0" applyProtection="0"/>
    <xf numFmtId="0" fontId="104" fillId="37" borderId="0" applyNumberFormat="0" applyBorder="0" applyAlignment="0" applyProtection="0"/>
    <xf numFmtId="0" fontId="104" fillId="38" borderId="0" applyNumberFormat="0" applyBorder="0" applyAlignment="0" applyProtection="0"/>
    <xf numFmtId="0" fontId="104" fillId="36" borderId="0" applyNumberFormat="0" applyBorder="0" applyAlignment="0" applyProtection="0"/>
    <xf numFmtId="0" fontId="104" fillId="39" borderId="0" applyNumberFormat="0" applyBorder="0" applyAlignment="0" applyProtection="0"/>
    <xf numFmtId="0" fontId="104" fillId="40" borderId="0" applyNumberFormat="0" applyBorder="0" applyAlignment="0" applyProtection="0"/>
    <xf numFmtId="0" fontId="104" fillId="41" borderId="0" applyNumberFormat="0" applyBorder="0" applyAlignment="0" applyProtection="0"/>
    <xf numFmtId="0" fontId="104" fillId="42" borderId="0" applyNumberFormat="0" applyBorder="0" applyAlignment="0" applyProtection="0"/>
    <xf numFmtId="0" fontId="104" fillId="43" borderId="0" applyNumberFormat="0" applyBorder="0" applyAlignment="0" applyProtection="0"/>
    <xf numFmtId="0" fontId="104" fillId="44" borderId="0" applyNumberFormat="0" applyBorder="0" applyAlignment="0" applyProtection="0"/>
    <xf numFmtId="0" fontId="104" fillId="39" borderId="0" applyNumberFormat="0" applyBorder="0" applyAlignment="0" applyProtection="0"/>
    <xf numFmtId="0" fontId="104" fillId="42" borderId="0" applyNumberFormat="0" applyBorder="0" applyAlignment="0" applyProtection="0"/>
    <xf numFmtId="0" fontId="104" fillId="45" borderId="0" applyNumberFormat="0" applyBorder="0" applyAlignment="0" applyProtection="0"/>
    <xf numFmtId="0" fontId="105" fillId="46" borderId="0" applyNumberFormat="0" applyBorder="0" applyAlignment="0" applyProtection="0"/>
    <xf numFmtId="0" fontId="105" fillId="43" borderId="0" applyNumberFormat="0" applyBorder="0" applyAlignment="0" applyProtection="0"/>
    <xf numFmtId="0" fontId="105" fillId="44" borderId="0" applyNumberFormat="0" applyBorder="0" applyAlignment="0" applyProtection="0"/>
    <xf numFmtId="0" fontId="105" fillId="47" borderId="0" applyNumberFormat="0" applyBorder="0" applyAlignment="0" applyProtection="0"/>
    <xf numFmtId="0" fontId="105" fillId="48" borderId="0" applyNumberFormat="0" applyBorder="0" applyAlignment="0" applyProtection="0"/>
    <xf numFmtId="0" fontId="105" fillId="49" borderId="0" applyNumberFormat="0" applyBorder="0" applyAlignment="0" applyProtection="0"/>
    <xf numFmtId="0" fontId="106" fillId="36" borderId="0" applyNumberFormat="0" applyBorder="0" applyAlignment="0" applyProtection="0"/>
    <xf numFmtId="0" fontId="107" fillId="50" borderId="128" applyNumberFormat="0" applyAlignment="0" applyProtection="0"/>
    <xf numFmtId="0" fontId="108" fillId="0" borderId="129" applyNumberFormat="0" applyFill="0" applyAlignment="0" applyProtection="0"/>
    <xf numFmtId="0" fontId="109" fillId="0" borderId="130" applyNumberFormat="0" applyFill="0" applyAlignment="0" applyProtection="0"/>
    <xf numFmtId="0" fontId="110" fillId="0" borderId="131" applyNumberFormat="0" applyFill="0" applyAlignment="0" applyProtection="0"/>
    <xf numFmtId="0" fontId="110" fillId="0" borderId="0" applyNumberFormat="0" applyFill="0" applyBorder="0" applyAlignment="0" applyProtection="0"/>
    <xf numFmtId="0" fontId="111" fillId="51" borderId="0" applyNumberFormat="0" applyBorder="0" applyAlignment="0" applyProtection="0"/>
    <xf numFmtId="0" fontId="31" fillId="52" borderId="132" applyNumberFormat="0" applyAlignment="0" applyProtection="0"/>
    <xf numFmtId="0" fontId="112" fillId="0" borderId="133" applyNumberFormat="0" applyFill="0" applyAlignment="0" applyProtection="0"/>
    <xf numFmtId="0" fontId="113" fillId="0" borderId="134" applyNumberFormat="0" applyFill="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41" borderId="135" applyNumberFormat="0" applyAlignment="0" applyProtection="0"/>
    <xf numFmtId="0" fontId="117" fillId="53" borderId="135" applyNumberFormat="0" applyAlignment="0" applyProtection="0"/>
    <xf numFmtId="0" fontId="118" fillId="53" borderId="136" applyNumberFormat="0" applyAlignment="0" applyProtection="0"/>
    <xf numFmtId="0" fontId="119" fillId="0" borderId="0" applyNumberFormat="0" applyFill="0" applyBorder="0" applyAlignment="0" applyProtection="0"/>
    <xf numFmtId="0" fontId="120" fillId="38" borderId="0" applyNumberFormat="0" applyBorder="0" applyAlignment="0" applyProtection="0"/>
    <xf numFmtId="0" fontId="105" fillId="54"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47" borderId="0" applyNumberFormat="0" applyBorder="0" applyAlignment="0" applyProtection="0"/>
    <xf numFmtId="0" fontId="105" fillId="48" borderId="0" applyNumberFormat="0" applyBorder="0" applyAlignment="0" applyProtection="0"/>
    <xf numFmtId="0" fontId="105" fillId="57" borderId="0" applyNumberFormat="0" applyBorder="0" applyAlignment="0" applyProtection="0"/>
    <xf numFmtId="0" fontId="5" fillId="0" borderId="0"/>
    <xf numFmtId="0" fontId="124" fillId="0" borderId="0"/>
    <xf numFmtId="165" fontId="2" fillId="0" borderId="0" applyFont="0" applyFill="0" applyBorder="0" applyAlignment="0" applyProtection="0"/>
  </cellStyleXfs>
  <cellXfs count="744">
    <xf numFmtId="0" fontId="0" fillId="0" borderId="0" xfId="0"/>
    <xf numFmtId="3" fontId="9" fillId="0" borderId="8" xfId="3" applyNumberFormat="1" applyFont="1" applyBorder="1" applyProtection="1"/>
    <xf numFmtId="0" fontId="31" fillId="0" borderId="0" xfId="0" applyFont="1"/>
    <xf numFmtId="0" fontId="0" fillId="0" borderId="0" xfId="0" applyAlignment="1">
      <alignment vertical="center"/>
    </xf>
    <xf numFmtId="168" fontId="0" fillId="0" borderId="0" xfId="0" applyNumberFormat="1"/>
    <xf numFmtId="0" fontId="14" fillId="2" borderId="1" xfId="0" applyFont="1" applyFill="1" applyBorder="1" applyAlignment="1">
      <alignment horizontal="left" vertical="center"/>
    </xf>
    <xf numFmtId="0" fontId="14" fillId="2" borderId="1" xfId="0" applyFont="1" applyFill="1" applyBorder="1" applyAlignment="1">
      <alignment horizontal="center" vertical="center"/>
    </xf>
    <xf numFmtId="49" fontId="51" fillId="35" borderId="0" xfId="150" applyNumberFormat="1" applyFont="1" applyFill="1" applyBorder="1" applyAlignment="1" applyProtection="1">
      <alignment horizontal="center" vertical="center"/>
      <protection hidden="1"/>
    </xf>
    <xf numFmtId="49" fontId="52" fillId="35" borderId="0" xfId="150" applyNumberFormat="1" applyFont="1" applyFill="1" applyBorder="1" applyAlignment="1" applyProtection="1">
      <alignment horizontal="left"/>
      <protection hidden="1"/>
    </xf>
    <xf numFmtId="49" fontId="52" fillId="35" borderId="0" xfId="150" applyNumberFormat="1" applyFont="1" applyFill="1" applyBorder="1" applyAlignment="1" applyProtection="1">
      <alignment horizontal="center" vertical="center"/>
      <protection hidden="1"/>
    </xf>
    <xf numFmtId="49" fontId="53" fillId="35" borderId="0" xfId="150" applyNumberFormat="1" applyFont="1" applyFill="1" applyBorder="1" applyAlignment="1" applyProtection="1">
      <alignment horizontal="left" vertical="center"/>
      <protection hidden="1"/>
    </xf>
    <xf numFmtId="49" fontId="51" fillId="35" borderId="32" xfId="150" applyNumberFormat="1" applyFont="1" applyFill="1" applyBorder="1" applyAlignment="1" applyProtection="1">
      <alignment vertical="center"/>
      <protection hidden="1"/>
    </xf>
    <xf numFmtId="49" fontId="51" fillId="35" borderId="33" xfId="150" applyNumberFormat="1" applyFont="1" applyFill="1" applyBorder="1" applyAlignment="1" applyProtection="1">
      <alignment vertical="center"/>
      <protection hidden="1"/>
    </xf>
    <xf numFmtId="49" fontId="51" fillId="0" borderId="0" xfId="150" applyNumberFormat="1" applyFont="1" applyBorder="1" applyAlignment="1" applyProtection="1">
      <alignment horizontal="center" vertical="center"/>
      <protection hidden="1"/>
    </xf>
    <xf numFmtId="0" fontId="0" fillId="35" borderId="0" xfId="151" applyFont="1" applyFill="1" applyBorder="1" applyAlignment="1" applyProtection="1">
      <alignment vertical="center"/>
      <protection hidden="1"/>
    </xf>
    <xf numFmtId="0" fontId="0" fillId="35" borderId="21" xfId="151" applyFont="1" applyFill="1" applyBorder="1" applyAlignment="1" applyProtection="1">
      <alignment horizontal="left" vertical="center"/>
      <protection hidden="1"/>
    </xf>
    <xf numFmtId="0" fontId="0" fillId="35" borderId="13" xfId="151" applyFont="1" applyFill="1" applyBorder="1" applyAlignment="1" applyProtection="1">
      <alignment horizontal="left" vertical="center"/>
      <protection hidden="1"/>
    </xf>
    <xf numFmtId="0" fontId="0" fillId="35" borderId="22" xfId="151" applyFont="1" applyFill="1" applyBorder="1" applyAlignment="1" applyProtection="1">
      <alignment horizontal="left" vertical="center"/>
      <protection hidden="1"/>
    </xf>
    <xf numFmtId="0" fontId="0" fillId="35" borderId="0" xfId="151" applyFont="1" applyFill="1" applyBorder="1" applyAlignment="1" applyProtection="1">
      <alignment horizontal="left" vertical="center"/>
      <protection hidden="1"/>
    </xf>
    <xf numFmtId="49" fontId="55" fillId="35" borderId="0" xfId="150" applyNumberFormat="1" applyFont="1" applyFill="1" applyBorder="1" applyAlignment="1" applyProtection="1">
      <alignment horizontal="left" vertical="center"/>
      <protection hidden="1"/>
    </xf>
    <xf numFmtId="49" fontId="51" fillId="35" borderId="34" xfId="150" applyNumberFormat="1" applyFont="1" applyFill="1" applyBorder="1" applyAlignment="1" applyProtection="1">
      <alignment vertical="center"/>
      <protection hidden="1"/>
    </xf>
    <xf numFmtId="49" fontId="51" fillId="35" borderId="0" xfId="150" applyNumberFormat="1" applyFont="1" applyFill="1" applyBorder="1" applyAlignment="1" applyProtection="1">
      <alignment vertical="center"/>
      <protection hidden="1"/>
    </xf>
    <xf numFmtId="49" fontId="55" fillId="35" borderId="0" xfId="150" applyNumberFormat="1" applyFont="1" applyFill="1" applyBorder="1" applyAlignment="1" applyProtection="1">
      <alignment vertical="center"/>
      <protection hidden="1"/>
    </xf>
    <xf numFmtId="49" fontId="56" fillId="35" borderId="0" xfId="150" applyNumberFormat="1" applyFont="1" applyFill="1" applyBorder="1" applyAlignment="1" applyProtection="1">
      <alignment vertical="center"/>
      <protection hidden="1"/>
    </xf>
    <xf numFmtId="49" fontId="50" fillId="35" borderId="0" xfId="150" applyNumberFormat="1" applyFont="1" applyFill="1" applyBorder="1" applyAlignment="1" applyProtection="1">
      <alignment vertical="center"/>
      <protection hidden="1"/>
    </xf>
    <xf numFmtId="49" fontId="51" fillId="0" borderId="0" xfId="150" applyNumberFormat="1" applyFont="1" applyBorder="1" applyAlignment="1" applyProtection="1">
      <alignment horizontal="center"/>
      <protection hidden="1"/>
    </xf>
    <xf numFmtId="49" fontId="51" fillId="36" borderId="17" xfId="150" applyNumberFormat="1" applyFont="1" applyFill="1" applyBorder="1" applyAlignment="1" applyProtection="1">
      <alignment vertical="center"/>
      <protection hidden="1"/>
    </xf>
    <xf numFmtId="49" fontId="51" fillId="36" borderId="18" xfId="150" applyNumberFormat="1" applyFont="1" applyFill="1" applyBorder="1" applyAlignment="1" applyProtection="1">
      <alignment vertical="center"/>
      <protection hidden="1"/>
    </xf>
    <xf numFmtId="49" fontId="51" fillId="36" borderId="19" xfId="150" applyNumberFormat="1" applyFont="1" applyFill="1" applyBorder="1" applyAlignment="1" applyProtection="1">
      <alignment vertical="center"/>
      <protection hidden="1"/>
    </xf>
    <xf numFmtId="49" fontId="51" fillId="36" borderId="4" xfId="150" applyNumberFormat="1" applyFont="1" applyFill="1" applyBorder="1" applyAlignment="1" applyProtection="1">
      <alignment vertical="center"/>
      <protection hidden="1"/>
    </xf>
    <xf numFmtId="49" fontId="51" fillId="36" borderId="0" xfId="150" applyNumberFormat="1" applyFont="1" applyFill="1" applyBorder="1" applyAlignment="1" applyProtection="1">
      <alignment vertical="center"/>
      <protection hidden="1"/>
    </xf>
    <xf numFmtId="49" fontId="51" fillId="36" borderId="0" xfId="150" applyNumberFormat="1" applyFont="1" applyFill="1" applyBorder="1" applyAlignment="1" applyProtection="1">
      <alignment horizontal="center" vertical="center"/>
      <protection hidden="1"/>
    </xf>
    <xf numFmtId="49" fontId="51" fillId="36" borderId="5" xfId="150" applyNumberFormat="1" applyFont="1" applyFill="1" applyBorder="1" applyAlignment="1" applyProtection="1">
      <alignment horizontal="center" vertical="center"/>
      <protection hidden="1"/>
    </xf>
    <xf numFmtId="49" fontId="50" fillId="36" borderId="4" xfId="150" applyNumberFormat="1" applyFont="1" applyFill="1" applyBorder="1" applyAlignment="1" applyProtection="1">
      <alignment vertical="center"/>
      <protection hidden="1"/>
    </xf>
    <xf numFmtId="49" fontId="50" fillId="36" borderId="0" xfId="150" applyNumberFormat="1" applyFont="1" applyFill="1" applyBorder="1" applyAlignment="1" applyProtection="1">
      <alignment vertical="center"/>
      <protection hidden="1"/>
    </xf>
    <xf numFmtId="49" fontId="51" fillId="36" borderId="7" xfId="150" applyNumberFormat="1" applyFont="1" applyFill="1" applyBorder="1" applyAlignment="1" applyProtection="1">
      <alignment vertical="center"/>
      <protection hidden="1"/>
    </xf>
    <xf numFmtId="49" fontId="51" fillId="36" borderId="1" xfId="150" applyNumberFormat="1" applyFont="1" applyFill="1" applyBorder="1" applyAlignment="1" applyProtection="1">
      <alignment vertical="center"/>
      <protection hidden="1"/>
    </xf>
    <xf numFmtId="49" fontId="51" fillId="36" borderId="9" xfId="150" applyNumberFormat="1" applyFont="1" applyFill="1" applyBorder="1" applyAlignment="1" applyProtection="1">
      <alignment vertical="center"/>
      <protection hidden="1"/>
    </xf>
    <xf numFmtId="49" fontId="60" fillId="36" borderId="0" xfId="150" applyNumberFormat="1" applyFont="1" applyFill="1" applyBorder="1" applyAlignment="1" applyProtection="1">
      <alignment horizontal="left"/>
      <protection hidden="1"/>
    </xf>
    <xf numFmtId="49" fontId="61" fillId="0" borderId="0" xfId="150" applyNumberFormat="1" applyFont="1" applyBorder="1" applyAlignment="1" applyProtection="1">
      <alignment horizontal="center" vertical="center"/>
      <protection hidden="1"/>
    </xf>
    <xf numFmtId="49" fontId="61" fillId="35" borderId="0" xfId="150" applyNumberFormat="1" applyFont="1" applyFill="1" applyBorder="1" applyAlignment="1" applyProtection="1">
      <alignment horizontal="center" vertical="center"/>
      <protection hidden="1"/>
    </xf>
    <xf numFmtId="49" fontId="61" fillId="36" borderId="0" xfId="150" applyNumberFormat="1" applyFont="1" applyFill="1" applyBorder="1" applyAlignment="1" applyProtection="1">
      <alignment horizontal="center" vertical="center"/>
      <protection hidden="1"/>
    </xf>
    <xf numFmtId="49" fontId="63" fillId="36" borderId="39" xfId="150" applyNumberFormat="1" applyFont="1" applyFill="1" applyBorder="1" applyAlignment="1" applyProtection="1">
      <alignment vertical="center"/>
      <protection hidden="1"/>
    </xf>
    <xf numFmtId="49" fontId="63" fillId="36" borderId="36" xfId="150" applyNumberFormat="1" applyFont="1" applyFill="1" applyBorder="1" applyAlignment="1" applyProtection="1">
      <alignment vertical="center"/>
      <protection hidden="1"/>
    </xf>
    <xf numFmtId="49" fontId="63" fillId="36" borderId="37" xfId="150" applyNumberFormat="1" applyFont="1" applyFill="1" applyBorder="1" applyAlignment="1" applyProtection="1">
      <alignment vertical="center"/>
      <protection hidden="1"/>
    </xf>
    <xf numFmtId="49" fontId="59" fillId="36" borderId="40" xfId="150" applyNumberFormat="1" applyFont="1" applyFill="1" applyBorder="1" applyAlignment="1" applyProtection="1">
      <alignment horizontal="left" vertical="center"/>
      <protection hidden="1"/>
    </xf>
    <xf numFmtId="49" fontId="63" fillId="36" borderId="0" xfId="150" applyNumberFormat="1" applyFont="1" applyFill="1" applyBorder="1" applyAlignment="1" applyProtection="1">
      <alignment vertical="center"/>
      <protection hidden="1"/>
    </xf>
    <xf numFmtId="49" fontId="63" fillId="36" borderId="40" xfId="150" applyNumberFormat="1" applyFont="1" applyFill="1" applyBorder="1" applyAlignment="1" applyProtection="1">
      <alignment vertical="center"/>
      <protection hidden="1"/>
    </xf>
    <xf numFmtId="49" fontId="63" fillId="36" borderId="41" xfId="150" applyNumberFormat="1" applyFont="1" applyFill="1" applyBorder="1" applyAlignment="1" applyProtection="1">
      <alignment vertical="center"/>
      <protection hidden="1"/>
    </xf>
    <xf numFmtId="0" fontId="61" fillId="35" borderId="0" xfId="150" applyNumberFormat="1" applyFont="1" applyFill="1" applyBorder="1" applyAlignment="1" applyProtection="1">
      <alignment vertical="center"/>
      <protection locked="0"/>
    </xf>
    <xf numFmtId="49" fontId="61" fillId="36" borderId="40" xfId="150" applyNumberFormat="1" applyFont="1" applyFill="1" applyBorder="1" applyAlignment="1" applyProtection="1">
      <alignment horizontal="center" vertical="center"/>
      <protection hidden="1"/>
    </xf>
    <xf numFmtId="49" fontId="63" fillId="36" borderId="0" xfId="150" applyNumberFormat="1" applyFont="1" applyFill="1" applyBorder="1" applyAlignment="1" applyProtection="1">
      <alignment horizontal="left" vertical="center"/>
      <protection hidden="1"/>
    </xf>
    <xf numFmtId="0" fontId="61" fillId="36" borderId="0" xfId="150" applyNumberFormat="1" applyFont="1" applyFill="1" applyBorder="1" applyAlignment="1" applyProtection="1">
      <alignment horizontal="center" vertical="center"/>
      <protection hidden="1"/>
    </xf>
    <xf numFmtId="49" fontId="63" fillId="36" borderId="40" xfId="150" applyNumberFormat="1" applyFont="1" applyFill="1" applyBorder="1" applyAlignment="1" applyProtection="1">
      <alignment horizontal="left" vertical="center"/>
      <protection hidden="1"/>
    </xf>
    <xf numFmtId="49" fontId="50" fillId="36" borderId="0" xfId="150" applyNumberFormat="1" applyFont="1" applyFill="1" applyBorder="1" applyAlignment="1" applyProtection="1">
      <alignment horizontal="right" vertical="center"/>
      <protection hidden="1"/>
    </xf>
    <xf numFmtId="49" fontId="51" fillId="36" borderId="40" xfId="150" applyNumberFormat="1" applyFont="1" applyFill="1" applyBorder="1" applyAlignment="1" applyProtection="1">
      <alignment horizontal="center" vertical="center"/>
      <protection hidden="1"/>
    </xf>
    <xf numFmtId="49" fontId="63" fillId="36" borderId="42" xfId="150" applyNumberFormat="1" applyFont="1" applyFill="1" applyBorder="1" applyAlignment="1" applyProtection="1">
      <alignment vertical="center"/>
      <protection hidden="1"/>
    </xf>
    <xf numFmtId="49" fontId="63" fillId="36" borderId="35" xfId="150" applyNumberFormat="1" applyFont="1" applyFill="1" applyBorder="1" applyAlignment="1" applyProtection="1">
      <alignment vertical="center"/>
      <protection hidden="1"/>
    </xf>
    <xf numFmtId="49" fontId="51" fillId="36" borderId="35" xfId="150" applyNumberFormat="1" applyFont="1" applyFill="1" applyBorder="1" applyAlignment="1" applyProtection="1">
      <alignment vertical="center"/>
      <protection hidden="1"/>
    </xf>
    <xf numFmtId="49" fontId="61" fillId="36" borderId="35" xfId="150" applyNumberFormat="1" applyFont="1" applyFill="1" applyBorder="1" applyAlignment="1" applyProtection="1">
      <alignment horizontal="center" vertical="center"/>
      <protection hidden="1"/>
    </xf>
    <xf numFmtId="49" fontId="57" fillId="36" borderId="43" xfId="150" applyNumberFormat="1" applyFont="1" applyFill="1" applyBorder="1" applyAlignment="1" applyProtection="1">
      <alignment horizontal="center" vertical="center"/>
      <protection hidden="1"/>
    </xf>
    <xf numFmtId="0" fontId="61" fillId="35" borderId="0" xfId="150" applyNumberFormat="1" applyFont="1" applyFill="1" applyBorder="1" applyAlignment="1" applyProtection="1">
      <alignment horizontal="center" vertical="center"/>
      <protection locked="0"/>
    </xf>
    <xf numFmtId="49" fontId="51" fillId="36" borderId="40" xfId="150" applyNumberFormat="1" applyFont="1" applyFill="1" applyBorder="1" applyAlignment="1" applyProtection="1">
      <alignment vertical="center"/>
      <protection hidden="1"/>
    </xf>
    <xf numFmtId="49" fontId="51" fillId="36" borderId="39" xfId="150" applyNumberFormat="1" applyFont="1" applyFill="1" applyBorder="1" applyAlignment="1" applyProtection="1">
      <alignment vertical="center"/>
      <protection hidden="1"/>
    </xf>
    <xf numFmtId="49" fontId="51" fillId="36" borderId="41" xfId="150" applyNumberFormat="1" applyFont="1" applyFill="1" applyBorder="1" applyAlignment="1" applyProtection="1">
      <alignment vertical="center"/>
      <protection hidden="1"/>
    </xf>
    <xf numFmtId="49" fontId="63" fillId="36" borderId="41" xfId="150" applyNumberFormat="1" applyFont="1" applyFill="1" applyBorder="1" applyAlignment="1" applyProtection="1">
      <alignment horizontal="left" vertical="center"/>
      <protection hidden="1"/>
    </xf>
    <xf numFmtId="49" fontId="65" fillId="36" borderId="0" xfId="150" applyNumberFormat="1" applyFont="1" applyFill="1" applyBorder="1" applyAlignment="1" applyProtection="1">
      <alignment vertical="center" wrapText="1"/>
      <protection hidden="1"/>
    </xf>
    <xf numFmtId="49" fontId="65" fillId="36" borderId="41" xfId="150" applyNumberFormat="1" applyFont="1" applyFill="1" applyBorder="1" applyAlignment="1" applyProtection="1">
      <alignment vertical="center" wrapText="1"/>
      <protection hidden="1"/>
    </xf>
    <xf numFmtId="49" fontId="65" fillId="36" borderId="40" xfId="150" applyNumberFormat="1" applyFont="1" applyFill="1" applyBorder="1" applyAlignment="1" applyProtection="1">
      <alignment vertical="center" wrapText="1"/>
      <protection hidden="1"/>
    </xf>
    <xf numFmtId="49" fontId="65" fillId="36" borderId="0" xfId="150" applyNumberFormat="1" applyFont="1" applyFill="1" applyBorder="1" applyAlignment="1" applyProtection="1">
      <alignment horizontal="left" vertical="center"/>
      <protection hidden="1"/>
    </xf>
    <xf numFmtId="49" fontId="63" fillId="35" borderId="0" xfId="150" applyNumberFormat="1" applyFont="1" applyFill="1" applyBorder="1" applyAlignment="1" applyProtection="1">
      <alignment vertical="center"/>
      <protection hidden="1"/>
    </xf>
    <xf numFmtId="49" fontId="66" fillId="36" borderId="0" xfId="150" applyNumberFormat="1" applyFont="1" applyFill="1" applyBorder="1" applyAlignment="1" applyProtection="1">
      <alignment vertical="center"/>
      <protection hidden="1"/>
    </xf>
    <xf numFmtId="49" fontId="51" fillId="36" borderId="43" xfId="150" applyNumberFormat="1" applyFont="1" applyFill="1" applyBorder="1" applyAlignment="1" applyProtection="1">
      <alignment vertical="center"/>
      <protection hidden="1"/>
    </xf>
    <xf numFmtId="49" fontId="51" fillId="36" borderId="42" xfId="150" applyNumberFormat="1" applyFont="1" applyFill="1" applyBorder="1" applyAlignment="1" applyProtection="1">
      <alignment vertical="center"/>
      <protection hidden="1"/>
    </xf>
    <xf numFmtId="49" fontId="63" fillId="36" borderId="4" xfId="150" applyNumberFormat="1" applyFont="1" applyFill="1" applyBorder="1" applyAlignment="1" applyProtection="1">
      <alignment vertical="center"/>
      <protection hidden="1"/>
    </xf>
    <xf numFmtId="49" fontId="64" fillId="35" borderId="0" xfId="150" applyNumberFormat="1" applyFont="1" applyFill="1" applyBorder="1" applyAlignment="1" applyProtection="1">
      <alignment horizontal="center" vertical="center"/>
      <protection locked="0"/>
    </xf>
    <xf numFmtId="49" fontId="63" fillId="36" borderId="5" xfId="150" applyNumberFormat="1" applyFont="1" applyFill="1" applyBorder="1" applyAlignment="1" applyProtection="1">
      <alignment vertical="center"/>
      <protection hidden="1"/>
    </xf>
    <xf numFmtId="49" fontId="67" fillId="36" borderId="7" xfId="150" applyNumberFormat="1" applyFont="1" applyFill="1" applyBorder="1" applyAlignment="1" applyProtection="1">
      <alignment vertical="center"/>
      <protection hidden="1"/>
    </xf>
    <xf numFmtId="49" fontId="67" fillId="36" borderId="1" xfId="150" applyNumberFormat="1" applyFont="1" applyFill="1" applyBorder="1" applyAlignment="1" applyProtection="1">
      <alignment vertical="center"/>
      <protection hidden="1"/>
    </xf>
    <xf numFmtId="49" fontId="67" fillId="36" borderId="9" xfId="150" applyNumberFormat="1" applyFont="1" applyFill="1" applyBorder="1" applyAlignment="1" applyProtection="1">
      <alignment vertical="center"/>
      <protection hidden="1"/>
    </xf>
    <xf numFmtId="49" fontId="68" fillId="0" borderId="0" xfId="150" applyNumberFormat="1" applyFont="1" applyBorder="1" applyAlignment="1" applyProtection="1">
      <alignment horizontal="center" vertical="center"/>
      <protection hidden="1"/>
    </xf>
    <xf numFmtId="49" fontId="61" fillId="36" borderId="41" xfId="150" applyNumberFormat="1" applyFont="1" applyFill="1" applyBorder="1" applyAlignment="1" applyProtection="1">
      <alignment horizontal="center" vertical="center"/>
      <protection hidden="1"/>
    </xf>
    <xf numFmtId="49" fontId="61" fillId="36" borderId="42" xfId="150" applyNumberFormat="1" applyFont="1" applyFill="1" applyBorder="1" applyAlignment="1" applyProtection="1">
      <alignment horizontal="center" vertical="center"/>
      <protection hidden="1"/>
    </xf>
    <xf numFmtId="49" fontId="63" fillId="36" borderId="35" xfId="150" applyNumberFormat="1" applyFont="1" applyFill="1" applyBorder="1" applyAlignment="1" applyProtection="1">
      <alignment horizontal="left" vertical="center"/>
      <protection hidden="1"/>
    </xf>
    <xf numFmtId="49" fontId="61" fillId="36" borderId="43" xfId="150" applyNumberFormat="1" applyFont="1" applyFill="1" applyBorder="1" applyAlignment="1" applyProtection="1">
      <alignment horizontal="center" vertical="center"/>
      <protection hidden="1"/>
    </xf>
    <xf numFmtId="49" fontId="60" fillId="36" borderId="35" xfId="150" applyNumberFormat="1" applyFont="1" applyFill="1" applyBorder="1" applyAlignment="1" applyProtection="1">
      <alignment horizontal="left" vertical="center"/>
      <protection hidden="1"/>
    </xf>
    <xf numFmtId="49" fontId="63" fillId="36" borderId="43" xfId="150" applyNumberFormat="1" applyFont="1" applyFill="1" applyBorder="1" applyAlignment="1" applyProtection="1">
      <alignment horizontal="left" vertical="center"/>
      <protection hidden="1"/>
    </xf>
    <xf numFmtId="49" fontId="60" fillId="36" borderId="36" xfId="150" applyNumberFormat="1" applyFont="1" applyFill="1" applyBorder="1" applyAlignment="1" applyProtection="1">
      <alignment horizontal="left" vertical="center"/>
      <protection hidden="1"/>
    </xf>
    <xf numFmtId="49" fontId="63" fillId="36" borderId="39" xfId="150" applyNumberFormat="1" applyFont="1" applyFill="1" applyBorder="1" applyAlignment="1" applyProtection="1">
      <alignment horizontal="left" vertical="center"/>
      <protection hidden="1"/>
    </xf>
    <xf numFmtId="49" fontId="60" fillId="36" borderId="37" xfId="150" applyNumberFormat="1" applyFont="1" applyFill="1" applyBorder="1" applyAlignment="1" applyProtection="1">
      <alignment horizontal="left" vertical="center"/>
      <protection hidden="1"/>
    </xf>
    <xf numFmtId="49" fontId="61" fillId="0" borderId="0" xfId="150" applyNumberFormat="1" applyFont="1" applyBorder="1" applyAlignment="1" applyProtection="1">
      <alignment horizontal="center"/>
      <protection hidden="1"/>
    </xf>
    <xf numFmtId="49" fontId="60" fillId="36" borderId="40" xfId="150" applyNumberFormat="1" applyFont="1" applyFill="1" applyBorder="1" applyAlignment="1" applyProtection="1">
      <alignment horizontal="left" vertical="center"/>
      <protection hidden="1"/>
    </xf>
    <xf numFmtId="49" fontId="60" fillId="36" borderId="41" xfId="150" applyNumberFormat="1" applyFont="1" applyFill="1" applyBorder="1" applyAlignment="1" applyProtection="1">
      <alignment horizontal="left" vertical="center"/>
      <protection hidden="1"/>
    </xf>
    <xf numFmtId="49" fontId="63" fillId="36" borderId="0" xfId="150" applyNumberFormat="1" applyFont="1" applyFill="1" applyBorder="1" applyAlignment="1" applyProtection="1">
      <alignment horizontal="center" vertical="center"/>
      <protection hidden="1"/>
    </xf>
    <xf numFmtId="49" fontId="70" fillId="35" borderId="0" xfId="150" applyNumberFormat="1" applyFont="1" applyFill="1" applyBorder="1" applyAlignment="1" applyProtection="1">
      <alignment horizontal="center" vertical="center"/>
      <protection hidden="1"/>
    </xf>
    <xf numFmtId="49" fontId="59" fillId="35" borderId="0" xfId="150" applyNumberFormat="1" applyFont="1" applyFill="1" applyBorder="1" applyAlignment="1" applyProtection="1">
      <alignment horizontal="left" vertical="center"/>
      <protection hidden="1"/>
    </xf>
    <xf numFmtId="49" fontId="71" fillId="35" borderId="0" xfId="150" applyNumberFormat="1" applyFont="1" applyFill="1" applyBorder="1" applyAlignment="1" applyProtection="1">
      <alignment horizontal="center" vertical="center"/>
      <protection hidden="1"/>
    </xf>
    <xf numFmtId="49" fontId="59" fillId="36" borderId="17" xfId="150" applyNumberFormat="1" applyFont="1" applyFill="1" applyBorder="1" applyAlignment="1" applyProtection="1">
      <alignment horizontal="left" vertical="center"/>
      <protection hidden="1"/>
    </xf>
    <xf numFmtId="49" fontId="59" fillId="36" borderId="18" xfId="150" applyNumberFormat="1" applyFont="1" applyFill="1" applyBorder="1" applyAlignment="1" applyProtection="1">
      <alignment horizontal="left" vertical="center"/>
      <protection hidden="1"/>
    </xf>
    <xf numFmtId="49" fontId="63" fillId="36" borderId="19" xfId="150" applyNumberFormat="1" applyFont="1" applyFill="1" applyBorder="1" applyAlignment="1" applyProtection="1">
      <alignment vertical="center" wrapText="1"/>
      <protection hidden="1"/>
    </xf>
    <xf numFmtId="49" fontId="63" fillId="36" borderId="17" xfId="150" applyNumberFormat="1" applyFont="1" applyFill="1" applyBorder="1" applyAlignment="1" applyProtection="1">
      <alignment vertical="center" wrapText="1"/>
      <protection hidden="1"/>
    </xf>
    <xf numFmtId="49" fontId="63" fillId="36" borderId="18" xfId="150" applyNumberFormat="1" applyFont="1" applyFill="1" applyBorder="1" applyAlignment="1" applyProtection="1">
      <alignment vertical="center" wrapText="1"/>
      <protection hidden="1"/>
    </xf>
    <xf numFmtId="49" fontId="59" fillId="36" borderId="4" xfId="150" applyNumberFormat="1" applyFont="1" applyFill="1" applyBorder="1" applyAlignment="1" applyProtection="1">
      <alignment horizontal="left" vertical="center"/>
      <protection hidden="1"/>
    </xf>
    <xf numFmtId="49" fontId="59" fillId="36" borderId="0" xfId="150" applyNumberFormat="1" applyFont="1" applyFill="1" applyBorder="1" applyAlignment="1" applyProtection="1">
      <alignment horizontal="left" vertical="center"/>
      <protection hidden="1"/>
    </xf>
    <xf numFmtId="49" fontId="63" fillId="36" borderId="5" xfId="150" applyNumberFormat="1" applyFont="1" applyFill="1" applyBorder="1" applyAlignment="1" applyProtection="1">
      <alignment vertical="center" wrapText="1"/>
      <protection hidden="1"/>
    </xf>
    <xf numFmtId="49" fontId="63" fillId="36" borderId="0" xfId="150" applyNumberFormat="1" applyFont="1" applyFill="1" applyBorder="1" applyAlignment="1" applyProtection="1">
      <alignment vertical="center" wrapText="1"/>
      <protection hidden="1"/>
    </xf>
    <xf numFmtId="49" fontId="63" fillId="36" borderId="4" xfId="150" applyNumberFormat="1" applyFont="1" applyFill="1" applyBorder="1" applyAlignment="1" applyProtection="1">
      <alignment vertical="center" wrapText="1"/>
      <protection hidden="1"/>
    </xf>
    <xf numFmtId="49" fontId="59" fillId="35" borderId="0" xfId="150" applyNumberFormat="1" applyFont="1" applyFill="1" applyBorder="1" applyAlignment="1" applyProtection="1">
      <alignment vertical="center"/>
      <protection hidden="1"/>
    </xf>
    <xf numFmtId="49" fontId="64" fillId="36" borderId="0" xfId="150" applyNumberFormat="1" applyFont="1" applyFill="1" applyBorder="1" applyAlignment="1" applyProtection="1">
      <protection hidden="1"/>
    </xf>
    <xf numFmtId="49" fontId="70" fillId="36" borderId="0" xfId="150" applyNumberFormat="1" applyFont="1" applyFill="1" applyBorder="1" applyAlignment="1" applyProtection="1">
      <alignment vertical="center"/>
      <protection hidden="1"/>
    </xf>
    <xf numFmtId="49" fontId="70" fillId="36" borderId="1" xfId="150" applyNumberFormat="1" applyFont="1" applyFill="1" applyBorder="1" applyAlignment="1" applyProtection="1">
      <alignment horizontal="center" vertical="center"/>
      <protection hidden="1"/>
    </xf>
    <xf numFmtId="49" fontId="63" fillId="36" borderId="9" xfId="150" applyNumberFormat="1" applyFont="1" applyFill="1" applyBorder="1" applyAlignment="1" applyProtection="1">
      <alignment vertical="center" wrapText="1"/>
      <protection hidden="1"/>
    </xf>
    <xf numFmtId="49" fontId="63" fillId="36" borderId="7" xfId="150" applyNumberFormat="1" applyFont="1" applyFill="1" applyBorder="1" applyAlignment="1" applyProtection="1">
      <alignment vertical="center" wrapText="1"/>
      <protection hidden="1"/>
    </xf>
    <xf numFmtId="49" fontId="63" fillId="36" borderId="1" xfId="150" applyNumberFormat="1" applyFont="1" applyFill="1" applyBorder="1" applyAlignment="1" applyProtection="1">
      <alignment vertical="center" wrapText="1"/>
      <protection hidden="1"/>
    </xf>
    <xf numFmtId="49" fontId="72" fillId="0" borderId="0" xfId="150" applyNumberFormat="1" applyFont="1" applyBorder="1" applyAlignment="1" applyProtection="1">
      <alignment horizontal="center" vertical="center"/>
      <protection hidden="1"/>
    </xf>
    <xf numFmtId="49" fontId="59" fillId="36" borderId="39" xfId="150" applyNumberFormat="1" applyFont="1" applyFill="1" applyBorder="1" applyAlignment="1" applyProtection="1">
      <alignment horizontal="left" vertical="center"/>
      <protection hidden="1"/>
    </xf>
    <xf numFmtId="49" fontId="71" fillId="36" borderId="39" xfId="150" applyNumberFormat="1" applyFont="1" applyFill="1" applyBorder="1" applyAlignment="1" applyProtection="1">
      <alignment horizontal="center" vertical="center"/>
      <protection hidden="1"/>
    </xf>
    <xf numFmtId="49" fontId="71" fillId="36" borderId="37" xfId="150" applyNumberFormat="1" applyFont="1" applyFill="1" applyBorder="1" applyAlignment="1" applyProtection="1">
      <alignment horizontal="center" vertical="center"/>
      <protection hidden="1"/>
    </xf>
    <xf numFmtId="49" fontId="71" fillId="36" borderId="0" xfId="150" applyNumberFormat="1" applyFont="1" applyFill="1" applyBorder="1" applyAlignment="1" applyProtection="1">
      <alignment horizontal="center" vertical="center"/>
      <protection hidden="1"/>
    </xf>
    <xf numFmtId="49" fontId="71" fillId="36" borderId="41" xfId="150" applyNumberFormat="1" applyFont="1" applyFill="1" applyBorder="1" applyAlignment="1" applyProtection="1">
      <alignment horizontal="center" vertical="center"/>
      <protection hidden="1"/>
    </xf>
    <xf numFmtId="49" fontId="63" fillId="35" borderId="0" xfId="150" applyNumberFormat="1" applyFont="1" applyFill="1" applyBorder="1" applyAlignment="1" applyProtection="1">
      <alignment horizontal="center" vertical="center"/>
      <protection hidden="1"/>
    </xf>
    <xf numFmtId="49" fontId="63" fillId="36" borderId="42" xfId="150" applyNumberFormat="1" applyFont="1" applyFill="1" applyBorder="1" applyAlignment="1" applyProtection="1">
      <alignment horizontal="center" vertical="center"/>
      <protection hidden="1"/>
    </xf>
    <xf numFmtId="49" fontId="63" fillId="36" borderId="35" xfId="150" applyNumberFormat="1" applyFont="1" applyFill="1" applyBorder="1" applyAlignment="1" applyProtection="1">
      <alignment horizontal="center" vertical="center"/>
      <protection hidden="1"/>
    </xf>
    <xf numFmtId="49" fontId="63" fillId="36" borderId="43" xfId="150" applyNumberFormat="1" applyFont="1" applyFill="1" applyBorder="1" applyAlignment="1" applyProtection="1">
      <alignment horizontal="center" vertical="center"/>
      <protection hidden="1"/>
    </xf>
    <xf numFmtId="49" fontId="51" fillId="35" borderId="47" xfId="150" applyNumberFormat="1" applyFont="1" applyFill="1" applyBorder="1" applyAlignment="1" applyProtection="1">
      <alignment horizontal="center" vertical="center"/>
      <protection hidden="1"/>
    </xf>
    <xf numFmtId="49" fontId="63" fillId="0" borderId="0" xfId="150" applyNumberFormat="1" applyFont="1" applyBorder="1" applyAlignment="1" applyProtection="1">
      <alignment horizontal="center" vertical="center"/>
      <protection hidden="1"/>
    </xf>
    <xf numFmtId="49" fontId="51" fillId="35" borderId="48" xfId="150" applyNumberFormat="1" applyFont="1" applyFill="1" applyBorder="1" applyAlignment="1" applyProtection="1">
      <alignment horizontal="center" vertical="center"/>
      <protection hidden="1"/>
    </xf>
    <xf numFmtId="49" fontId="51" fillId="35" borderId="49" xfId="150" applyNumberFormat="1" applyFont="1" applyFill="1" applyBorder="1" applyAlignment="1" applyProtection="1">
      <alignment horizontal="center" vertical="center"/>
      <protection hidden="1"/>
    </xf>
    <xf numFmtId="49" fontId="51" fillId="35" borderId="50" xfId="150" applyNumberFormat="1" applyFont="1" applyFill="1" applyBorder="1" applyAlignment="1" applyProtection="1">
      <alignment horizontal="center" vertical="center"/>
      <protection hidden="1"/>
    </xf>
    <xf numFmtId="49" fontId="51" fillId="35" borderId="51" xfId="150" applyNumberFormat="1" applyFont="1" applyFill="1" applyBorder="1" applyAlignment="1" applyProtection="1">
      <alignment horizontal="center" vertical="center"/>
      <protection hidden="1"/>
    </xf>
    <xf numFmtId="0" fontId="0" fillId="35" borderId="0" xfId="152" applyFont="1" applyFill="1" applyAlignment="1" applyProtection="1">
      <protection hidden="1"/>
    </xf>
    <xf numFmtId="0" fontId="0" fillId="0" borderId="0" xfId="152" applyFont="1" applyBorder="1" applyProtection="1">
      <protection hidden="1"/>
    </xf>
    <xf numFmtId="0" fontId="74" fillId="35" borderId="32" xfId="152" applyFont="1" applyFill="1" applyBorder="1" applyAlignment="1" applyProtection="1">
      <alignment vertical="center"/>
      <protection hidden="1"/>
    </xf>
    <xf numFmtId="0" fontId="75" fillId="35" borderId="0" xfId="152" applyFont="1" applyFill="1" applyBorder="1" applyAlignment="1" applyProtection="1">
      <alignment wrapText="1"/>
      <protection hidden="1"/>
    </xf>
    <xf numFmtId="0" fontId="0" fillId="0" borderId="0" xfId="152" applyFont="1" applyProtection="1">
      <protection hidden="1"/>
    </xf>
    <xf numFmtId="0" fontId="74" fillId="35" borderId="0" xfId="152" applyFont="1" applyFill="1" applyBorder="1" applyAlignment="1" applyProtection="1">
      <alignment vertical="center"/>
      <protection hidden="1"/>
    </xf>
    <xf numFmtId="0" fontId="74" fillId="0" borderId="47" xfId="152" applyFont="1" applyBorder="1" applyAlignment="1" applyProtection="1">
      <alignment horizontal="center" vertical="center"/>
      <protection hidden="1"/>
    </xf>
    <xf numFmtId="49" fontId="59" fillId="36" borderId="5" xfId="150" applyNumberFormat="1" applyFont="1" applyFill="1" applyBorder="1" applyAlignment="1" applyProtection="1">
      <alignment horizontal="left" vertical="center"/>
      <protection hidden="1"/>
    </xf>
    <xf numFmtId="49" fontId="59" fillId="36" borderId="5" xfId="150" applyNumberFormat="1" applyFont="1" applyFill="1" applyBorder="1" applyAlignment="1" applyProtection="1">
      <alignment vertical="center"/>
      <protection hidden="1"/>
    </xf>
    <xf numFmtId="0" fontId="74" fillId="35" borderId="47" xfId="152" applyFont="1" applyFill="1" applyBorder="1" applyAlignment="1" applyProtection="1">
      <alignment vertical="center"/>
      <protection hidden="1"/>
    </xf>
    <xf numFmtId="0" fontId="77" fillId="36" borderId="0" xfId="152" applyFont="1" applyFill="1" applyBorder="1" applyAlignment="1" applyProtection="1">
      <alignment vertical="center" wrapText="1"/>
      <protection hidden="1"/>
    </xf>
    <xf numFmtId="0" fontId="77" fillId="36" borderId="5" xfId="152" applyFont="1" applyFill="1" applyBorder="1" applyAlignment="1" applyProtection="1">
      <alignment vertical="center" wrapText="1"/>
      <protection hidden="1"/>
    </xf>
    <xf numFmtId="49" fontId="61" fillId="36" borderId="0" xfId="150" applyNumberFormat="1" applyFont="1" applyFill="1" applyBorder="1" applyAlignment="1" applyProtection="1">
      <alignment vertical="center"/>
      <protection hidden="1"/>
    </xf>
    <xf numFmtId="0" fontId="0" fillId="35" borderId="33" xfId="152" applyFont="1" applyFill="1" applyBorder="1" applyAlignment="1" applyProtection="1">
      <protection hidden="1"/>
    </xf>
    <xf numFmtId="0" fontId="0" fillId="35" borderId="34" xfId="152" applyFont="1" applyFill="1" applyBorder="1" applyAlignment="1" applyProtection="1">
      <protection hidden="1"/>
    </xf>
    <xf numFmtId="0" fontId="0" fillId="35" borderId="0" xfId="152" applyFont="1" applyFill="1" applyProtection="1">
      <protection hidden="1"/>
    </xf>
    <xf numFmtId="49" fontId="63" fillId="36" borderId="1" xfId="150" applyNumberFormat="1" applyFont="1" applyFill="1" applyBorder="1" applyAlignment="1" applyProtection="1">
      <alignment vertical="center"/>
      <protection hidden="1"/>
    </xf>
    <xf numFmtId="49" fontId="63" fillId="36" borderId="9" xfId="150" applyNumberFormat="1" applyFont="1" applyFill="1" applyBorder="1" applyAlignment="1" applyProtection="1">
      <alignment vertical="center"/>
      <protection hidden="1"/>
    </xf>
    <xf numFmtId="49" fontId="78" fillId="36" borderId="7" xfId="150" applyNumberFormat="1" applyFont="1" applyFill="1" applyBorder="1" applyAlignment="1" applyProtection="1">
      <alignment vertical="center"/>
      <protection hidden="1"/>
    </xf>
    <xf numFmtId="49" fontId="61" fillId="36" borderId="1" xfId="150" applyNumberFormat="1" applyFont="1" applyFill="1" applyBorder="1" applyAlignment="1" applyProtection="1">
      <alignment vertical="center"/>
      <protection hidden="1"/>
    </xf>
    <xf numFmtId="0" fontId="0" fillId="35" borderId="48" xfId="152" applyFont="1" applyFill="1" applyBorder="1" applyAlignment="1" applyProtection="1">
      <protection hidden="1"/>
    </xf>
    <xf numFmtId="0" fontId="77" fillId="35" borderId="0" xfId="152" applyFont="1" applyFill="1" applyBorder="1" applyAlignment="1" applyProtection="1">
      <alignment horizontal="center" vertical="center" wrapText="1"/>
      <protection hidden="1"/>
    </xf>
    <xf numFmtId="49" fontId="50" fillId="35" borderId="0" xfId="150" applyNumberFormat="1" applyFont="1" applyFill="1" applyBorder="1" applyAlignment="1" applyProtection="1">
      <alignment horizontal="center" vertical="center"/>
      <protection hidden="1"/>
    </xf>
    <xf numFmtId="49" fontId="77" fillId="35" borderId="0" xfId="150" applyNumberFormat="1" applyFont="1" applyFill="1" applyBorder="1" applyAlignment="1" applyProtection="1">
      <alignment horizontal="center" vertical="center"/>
      <protection hidden="1"/>
    </xf>
    <xf numFmtId="49" fontId="79" fillId="35" borderId="0" xfId="150" applyNumberFormat="1" applyFont="1" applyFill="1" applyBorder="1" applyAlignment="1" applyProtection="1">
      <alignment horizontal="center" vertical="center" wrapText="1"/>
      <protection hidden="1"/>
    </xf>
    <xf numFmtId="0" fontId="77" fillId="36" borderId="53" xfId="152" applyFont="1" applyFill="1" applyBorder="1" applyAlignment="1" applyProtection="1">
      <alignment horizontal="center" vertical="center" wrapText="1"/>
      <protection hidden="1"/>
    </xf>
    <xf numFmtId="0" fontId="77" fillId="36" borderId="12" xfId="152" applyFont="1" applyFill="1" applyBorder="1" applyAlignment="1" applyProtection="1">
      <alignment horizontal="center" vertical="center" wrapText="1"/>
      <protection hidden="1"/>
    </xf>
    <xf numFmtId="49" fontId="50" fillId="36" borderId="12" xfId="150" applyNumberFormat="1" applyFont="1" applyFill="1" applyBorder="1" applyAlignment="1" applyProtection="1">
      <alignment horizontal="center" vertical="center"/>
      <protection hidden="1"/>
    </xf>
    <xf numFmtId="49" fontId="50" fillId="36" borderId="52" xfId="150" applyNumberFormat="1" applyFont="1" applyFill="1" applyBorder="1" applyAlignment="1" applyProtection="1">
      <alignment horizontal="center" vertical="center"/>
      <protection hidden="1"/>
    </xf>
    <xf numFmtId="0" fontId="75" fillId="35" borderId="0" xfId="151" applyFont="1" applyFill="1" applyBorder="1" applyAlignment="1" applyProtection="1">
      <alignment vertical="center" textRotation="180"/>
      <protection hidden="1"/>
    </xf>
    <xf numFmtId="0" fontId="0" fillId="0" borderId="0" xfId="152" applyFont="1" applyAlignment="1" applyProtection="1">
      <protection hidden="1"/>
    </xf>
    <xf numFmtId="0" fontId="77" fillId="36" borderId="40" xfId="152" applyFont="1" applyFill="1" applyBorder="1" applyAlignment="1" applyProtection="1">
      <alignment vertical="center" wrapText="1"/>
      <protection hidden="1"/>
    </xf>
    <xf numFmtId="0" fontId="77" fillId="36" borderId="41" xfId="152" applyFont="1" applyFill="1" applyBorder="1" applyAlignment="1" applyProtection="1">
      <alignment vertical="center" wrapText="1"/>
      <protection hidden="1"/>
    </xf>
    <xf numFmtId="0" fontId="75" fillId="0" borderId="0" xfId="152" applyFont="1" applyAlignment="1" applyProtection="1">
      <protection hidden="1"/>
    </xf>
    <xf numFmtId="49" fontId="84" fillId="36" borderId="39" xfId="150" applyNumberFormat="1" applyFont="1" applyFill="1" applyBorder="1" applyAlignment="1" applyProtection="1">
      <alignment vertical="center"/>
      <protection hidden="1"/>
    </xf>
    <xf numFmtId="49" fontId="84" fillId="36" borderId="37" xfId="150" applyNumberFormat="1" applyFont="1" applyFill="1" applyBorder="1" applyAlignment="1" applyProtection="1">
      <alignment vertical="center"/>
      <protection hidden="1"/>
    </xf>
    <xf numFmtId="49" fontId="84" fillId="36" borderId="75" xfId="150" applyNumberFormat="1" applyFont="1" applyFill="1" applyBorder="1" applyAlignment="1" applyProtection="1">
      <alignment vertical="center"/>
      <protection hidden="1"/>
    </xf>
    <xf numFmtId="49" fontId="84" fillId="36" borderId="16" xfId="150" applyNumberFormat="1" applyFont="1" applyFill="1" applyBorder="1" applyAlignment="1" applyProtection="1">
      <alignment vertical="center"/>
      <protection hidden="1"/>
    </xf>
    <xf numFmtId="0" fontId="14" fillId="36" borderId="0" xfId="150" applyNumberFormat="1" applyFont="1" applyFill="1" applyBorder="1" applyAlignment="1" applyProtection="1">
      <alignment horizontal="center" vertical="top"/>
      <protection hidden="1"/>
    </xf>
    <xf numFmtId="49" fontId="84" fillId="36" borderId="35" xfId="150" applyNumberFormat="1" applyFont="1" applyFill="1" applyBorder="1" applyAlignment="1" applyProtection="1">
      <alignment vertical="center"/>
      <protection hidden="1"/>
    </xf>
    <xf numFmtId="49" fontId="84" fillId="36" borderId="43" xfId="150" applyNumberFormat="1" applyFont="1" applyFill="1" applyBorder="1" applyAlignment="1" applyProtection="1">
      <alignment vertical="center"/>
      <protection hidden="1"/>
    </xf>
    <xf numFmtId="49" fontId="84" fillId="36" borderId="76" xfId="150" applyNumberFormat="1" applyFont="1" applyFill="1" applyBorder="1" applyAlignment="1" applyProtection="1">
      <alignment vertical="center"/>
      <protection hidden="1"/>
    </xf>
    <xf numFmtId="0" fontId="0" fillId="36" borderId="16" xfId="152" applyFont="1" applyFill="1" applyBorder="1" applyAlignment="1" applyProtection="1">
      <protection hidden="1"/>
    </xf>
    <xf numFmtId="0" fontId="14" fillId="0" borderId="0" xfId="150" applyNumberFormat="1" applyFont="1" applyFill="1" applyBorder="1" applyAlignment="1" applyProtection="1">
      <alignment horizontal="center" vertical="top"/>
      <protection hidden="1"/>
    </xf>
    <xf numFmtId="49" fontId="84" fillId="36" borderId="42" xfId="150" applyNumberFormat="1" applyFont="1" applyFill="1" applyBorder="1" applyAlignment="1" applyProtection="1">
      <alignment vertical="center"/>
      <protection hidden="1"/>
    </xf>
    <xf numFmtId="0" fontId="75" fillId="35" borderId="0" xfId="151" applyFont="1" applyFill="1" applyBorder="1" applyAlignment="1" applyProtection="1">
      <alignment horizontal="center" vertical="center" textRotation="180"/>
      <protection hidden="1"/>
    </xf>
    <xf numFmtId="49" fontId="84" fillId="36" borderId="95" xfId="150" applyNumberFormat="1" applyFont="1" applyFill="1" applyBorder="1" applyAlignment="1" applyProtection="1">
      <alignment vertical="center"/>
      <protection hidden="1"/>
    </xf>
    <xf numFmtId="49" fontId="84" fillId="36" borderId="11" xfId="150" applyNumberFormat="1" applyFont="1" applyFill="1" applyBorder="1" applyAlignment="1" applyProtection="1">
      <alignment vertical="center"/>
      <protection hidden="1"/>
    </xf>
    <xf numFmtId="49" fontId="84" fillId="36" borderId="96" xfId="150" applyNumberFormat="1" applyFont="1" applyFill="1" applyBorder="1" applyAlignment="1" applyProtection="1">
      <alignment vertical="center"/>
      <protection hidden="1"/>
    </xf>
    <xf numFmtId="49" fontId="84" fillId="36" borderId="97" xfId="150" applyNumberFormat="1" applyFont="1" applyFill="1" applyBorder="1" applyAlignment="1" applyProtection="1">
      <alignment vertical="center"/>
      <protection hidden="1"/>
    </xf>
    <xf numFmtId="0" fontId="0" fillId="35" borderId="47" xfId="152" applyFont="1" applyFill="1" applyBorder="1" applyAlignment="1" applyProtection="1">
      <protection hidden="1"/>
    </xf>
    <xf numFmtId="0" fontId="74" fillId="35" borderId="0" xfId="152" applyFont="1" applyFill="1" applyAlignment="1" applyProtection="1">
      <alignment horizontal="center" vertical="center"/>
      <protection hidden="1"/>
    </xf>
    <xf numFmtId="0" fontId="0" fillId="35" borderId="49" xfId="152" applyFont="1" applyFill="1" applyBorder="1" applyAlignment="1" applyProtection="1">
      <protection hidden="1"/>
    </xf>
    <xf numFmtId="0" fontId="0" fillId="35" borderId="50" xfId="152" applyFont="1" applyFill="1" applyBorder="1" applyAlignment="1" applyProtection="1">
      <protection hidden="1"/>
    </xf>
    <xf numFmtId="0" fontId="0" fillId="35" borderId="51" xfId="152" applyFont="1" applyFill="1" applyBorder="1" applyAlignment="1" applyProtection="1">
      <protection hidden="1"/>
    </xf>
    <xf numFmtId="0" fontId="86" fillId="35" borderId="0" xfId="152" applyFont="1" applyFill="1" applyAlignment="1" applyProtection="1">
      <protection hidden="1"/>
    </xf>
    <xf numFmtId="0" fontId="86" fillId="35" borderId="0" xfId="152" applyFont="1" applyFill="1" applyProtection="1">
      <protection hidden="1"/>
    </xf>
    <xf numFmtId="0" fontId="88" fillId="35" borderId="0" xfId="152" applyFont="1" applyFill="1" applyAlignment="1" applyProtection="1">
      <alignment horizontal="center" vertical="center"/>
      <protection hidden="1"/>
    </xf>
    <xf numFmtId="49" fontId="89" fillId="35" borderId="0" xfId="150" applyNumberFormat="1" applyFont="1" applyFill="1" applyBorder="1" applyAlignment="1" applyProtection="1">
      <alignment horizontal="center" vertical="center"/>
      <protection hidden="1"/>
    </xf>
    <xf numFmtId="49" fontId="86" fillId="35" borderId="0" xfId="150" applyNumberFormat="1" applyFont="1" applyFill="1" applyBorder="1" applyAlignment="1" applyProtection="1">
      <alignment horizontal="center" vertical="center"/>
      <protection hidden="1"/>
    </xf>
    <xf numFmtId="0" fontId="86" fillId="35" borderId="0" xfId="150" applyNumberFormat="1" applyFont="1" applyFill="1" applyBorder="1" applyAlignment="1" applyProtection="1">
      <alignment horizontal="center" vertical="center"/>
      <protection hidden="1"/>
    </xf>
    <xf numFmtId="0" fontId="86" fillId="0" borderId="0" xfId="152" applyFont="1" applyProtection="1">
      <protection hidden="1"/>
    </xf>
    <xf numFmtId="0" fontId="74" fillId="0" borderId="0" xfId="152" applyFont="1" applyAlignment="1" applyProtection="1">
      <alignment horizontal="center" vertical="center"/>
      <protection hidden="1"/>
    </xf>
    <xf numFmtId="49" fontId="50" fillId="0" borderId="0" xfId="150" applyNumberFormat="1" applyFont="1" applyBorder="1" applyAlignment="1" applyProtection="1">
      <alignment horizontal="center" vertical="center"/>
      <protection hidden="1"/>
    </xf>
    <xf numFmtId="49" fontId="0" fillId="0" borderId="0" xfId="150" applyNumberFormat="1" applyFont="1" applyBorder="1" applyAlignment="1" applyProtection="1">
      <alignment horizontal="center" vertical="center"/>
      <protection hidden="1"/>
    </xf>
    <xf numFmtId="49" fontId="50" fillId="36" borderId="101" xfId="150" applyNumberFormat="1" applyFont="1" applyFill="1" applyBorder="1" applyAlignment="1" applyProtection="1">
      <alignment horizontal="center" vertical="center"/>
      <protection hidden="1"/>
    </xf>
    <xf numFmtId="49" fontId="50" fillId="36" borderId="99" xfId="150" applyNumberFormat="1" applyFont="1" applyFill="1" applyBorder="1" applyAlignment="1" applyProtection="1">
      <alignment horizontal="center" vertical="center"/>
      <protection hidden="1"/>
    </xf>
    <xf numFmtId="49" fontId="50" fillId="36" borderId="41" xfId="150" applyNumberFormat="1" applyFont="1" applyFill="1" applyBorder="1" applyAlignment="1" applyProtection="1">
      <alignment horizontal="center" vertical="center"/>
      <protection hidden="1"/>
    </xf>
    <xf numFmtId="49" fontId="84" fillId="36" borderId="104" xfId="150" applyNumberFormat="1" applyFont="1" applyFill="1" applyBorder="1" applyAlignment="1" applyProtection="1">
      <alignment vertical="center"/>
      <protection hidden="1"/>
    </xf>
    <xf numFmtId="49" fontId="84" fillId="36" borderId="105" xfId="150" applyNumberFormat="1" applyFont="1" applyFill="1" applyBorder="1" applyAlignment="1" applyProtection="1">
      <alignment vertical="center"/>
      <protection hidden="1"/>
    </xf>
    <xf numFmtId="49" fontId="84" fillId="36" borderId="106" xfId="150" applyNumberFormat="1" applyFont="1" applyFill="1" applyBorder="1" applyAlignment="1" applyProtection="1">
      <alignment vertical="center"/>
      <protection hidden="1"/>
    </xf>
    <xf numFmtId="0" fontId="0" fillId="36" borderId="105" xfId="152" applyFont="1" applyFill="1" applyBorder="1" applyAlignment="1" applyProtection="1">
      <protection hidden="1"/>
    </xf>
    <xf numFmtId="0" fontId="75" fillId="35" borderId="0" xfId="152" applyFont="1" applyFill="1" applyAlignment="1" applyProtection="1">
      <protection hidden="1"/>
    </xf>
    <xf numFmtId="0" fontId="74" fillId="35" borderId="49" xfId="152" applyFont="1" applyFill="1" applyBorder="1" applyAlignment="1" applyProtection="1">
      <alignment horizontal="center" vertical="center"/>
      <protection hidden="1"/>
    </xf>
    <xf numFmtId="49" fontId="85" fillId="35" borderId="0" xfId="150" applyNumberFormat="1" applyFont="1" applyFill="1" applyBorder="1" applyAlignment="1" applyProtection="1">
      <alignment horizontal="center" vertical="top"/>
      <protection hidden="1"/>
    </xf>
    <xf numFmtId="49" fontId="87" fillId="35" borderId="0" xfId="150" applyNumberFormat="1" applyFont="1" applyFill="1" applyBorder="1" applyAlignment="1" applyProtection="1">
      <alignment horizontal="left" vertical="top"/>
      <protection hidden="1"/>
    </xf>
    <xf numFmtId="0" fontId="92" fillId="35" borderId="0" xfId="152" applyFont="1" applyFill="1" applyProtection="1">
      <protection hidden="1"/>
    </xf>
    <xf numFmtId="0" fontId="92" fillId="35" borderId="0" xfId="152" applyFont="1" applyFill="1" applyAlignment="1" applyProtection="1">
      <protection hidden="1"/>
    </xf>
    <xf numFmtId="0" fontId="92" fillId="0" borderId="0" xfId="152" applyFont="1" applyProtection="1">
      <protection hidden="1"/>
    </xf>
    <xf numFmtId="0" fontId="93" fillId="35" borderId="0" xfId="152" applyFont="1" applyFill="1" applyAlignment="1" applyProtection="1">
      <alignment horizontal="center" vertical="center"/>
      <protection hidden="1"/>
    </xf>
    <xf numFmtId="49" fontId="94" fillId="35" borderId="0" xfId="150" applyNumberFormat="1" applyFont="1" applyFill="1" applyBorder="1" applyAlignment="1" applyProtection="1">
      <alignment horizontal="center" vertical="center"/>
      <protection hidden="1"/>
    </xf>
    <xf numFmtId="49" fontId="92" fillId="35" borderId="0" xfId="150" applyNumberFormat="1" applyFont="1" applyFill="1" applyBorder="1" applyAlignment="1" applyProtection="1">
      <alignment horizontal="center" vertical="center"/>
      <protection hidden="1"/>
    </xf>
    <xf numFmtId="0" fontId="77" fillId="36" borderId="41" xfId="152" applyFont="1" applyFill="1" applyBorder="1" applyAlignment="1" applyProtection="1">
      <alignment horizontal="center" vertical="center" wrapText="1"/>
      <protection hidden="1"/>
    </xf>
    <xf numFmtId="0" fontId="0" fillId="35" borderId="0" xfId="152" applyFont="1" applyFill="1" applyAlignment="1" applyProtection="1">
      <alignment horizontal="center"/>
      <protection hidden="1"/>
    </xf>
    <xf numFmtId="0" fontId="0" fillId="35" borderId="0" xfId="152" applyFont="1" applyFill="1" applyBorder="1" applyAlignment="1" applyProtection="1">
      <alignment horizontal="center"/>
      <protection hidden="1"/>
    </xf>
    <xf numFmtId="0" fontId="77" fillId="36" borderId="35" xfId="152" applyFont="1" applyFill="1" applyBorder="1" applyAlignment="1" applyProtection="1">
      <alignment horizontal="center" wrapText="1"/>
      <protection hidden="1"/>
    </xf>
    <xf numFmtId="0" fontId="75" fillId="35" borderId="0" xfId="152" applyFont="1" applyFill="1" applyAlignment="1" applyProtection="1">
      <alignment horizontal="center"/>
      <protection hidden="1"/>
    </xf>
    <xf numFmtId="0" fontId="75" fillId="0" borderId="0" xfId="152" applyFont="1" applyAlignment="1" applyProtection="1">
      <alignment horizontal="center"/>
      <protection hidden="1"/>
    </xf>
    <xf numFmtId="0" fontId="14" fillId="35" borderId="0" xfId="152" applyFont="1" applyFill="1" applyAlignment="1" applyProtection="1">
      <protection hidden="1"/>
    </xf>
    <xf numFmtId="0" fontId="14" fillId="35" borderId="0" xfId="152" applyFont="1" applyFill="1" applyBorder="1" applyAlignment="1" applyProtection="1">
      <protection hidden="1"/>
    </xf>
    <xf numFmtId="0" fontId="79" fillId="35" borderId="0" xfId="152" applyFont="1" applyFill="1" applyBorder="1" applyAlignment="1" applyProtection="1">
      <alignment vertical="center"/>
      <protection hidden="1"/>
    </xf>
    <xf numFmtId="49" fontId="83" fillId="36" borderId="39" xfId="150" applyNumberFormat="1" applyFont="1" applyFill="1" applyBorder="1" applyAlignment="1" applyProtection="1">
      <alignment vertical="center"/>
      <protection hidden="1"/>
    </xf>
    <xf numFmtId="49" fontId="83" fillId="36" borderId="104" xfId="150" applyNumberFormat="1" applyFont="1" applyFill="1" applyBorder="1" applyAlignment="1" applyProtection="1">
      <alignment vertical="center"/>
      <protection hidden="1"/>
    </xf>
    <xf numFmtId="0" fontId="97" fillId="35" borderId="0" xfId="152" applyFont="1" applyFill="1" applyAlignment="1" applyProtection="1">
      <protection hidden="1"/>
    </xf>
    <xf numFmtId="0" fontId="97" fillId="0" borderId="0" xfId="152" applyFont="1" applyAlignment="1" applyProtection="1">
      <protection hidden="1"/>
    </xf>
    <xf numFmtId="49" fontId="83" fillId="36" borderId="105" xfId="150" applyNumberFormat="1" applyFont="1" applyFill="1" applyBorder="1" applyAlignment="1" applyProtection="1">
      <alignment vertical="center"/>
      <protection hidden="1"/>
    </xf>
    <xf numFmtId="0" fontId="14" fillId="0" borderId="0" xfId="152" applyFont="1" applyAlignment="1" applyProtection="1">
      <protection hidden="1"/>
    </xf>
    <xf numFmtId="49" fontId="83" fillId="36" borderId="35" xfId="150" applyNumberFormat="1" applyFont="1" applyFill="1" applyBorder="1" applyAlignment="1" applyProtection="1">
      <alignment vertical="center"/>
      <protection hidden="1"/>
    </xf>
    <xf numFmtId="49" fontId="83" fillId="36" borderId="106" xfId="150" applyNumberFormat="1" applyFont="1" applyFill="1" applyBorder="1" applyAlignment="1" applyProtection="1">
      <alignment vertical="center"/>
      <protection hidden="1"/>
    </xf>
    <xf numFmtId="0" fontId="31" fillId="35" borderId="0" xfId="152" applyFont="1" applyFill="1" applyAlignment="1" applyProtection="1">
      <protection hidden="1"/>
    </xf>
    <xf numFmtId="0" fontId="31" fillId="35" borderId="0" xfId="152" applyFont="1" applyFill="1" applyBorder="1" applyAlignment="1" applyProtection="1">
      <protection hidden="1"/>
    </xf>
    <xf numFmtId="0" fontId="31" fillId="0" borderId="0" xfId="152" applyFont="1" applyAlignment="1" applyProtection="1">
      <protection hidden="1"/>
    </xf>
    <xf numFmtId="0" fontId="77" fillId="36" borderId="18" xfId="152" applyFont="1" applyFill="1" applyBorder="1" applyAlignment="1" applyProtection="1">
      <alignment horizontal="center" vertical="center" wrapText="1"/>
      <protection hidden="1"/>
    </xf>
    <xf numFmtId="49" fontId="83" fillId="36" borderId="126" xfId="150" applyNumberFormat="1" applyFont="1" applyFill="1" applyBorder="1" applyAlignment="1" applyProtection="1">
      <alignment horizontal="center" vertical="center"/>
      <protection hidden="1"/>
    </xf>
    <xf numFmtId="49" fontId="83" fillId="36" borderId="126" xfId="150" applyNumberFormat="1" applyFont="1" applyFill="1" applyBorder="1" applyAlignment="1" applyProtection="1">
      <alignment vertical="center"/>
      <protection hidden="1"/>
    </xf>
    <xf numFmtId="49" fontId="83" fillId="36" borderId="127" xfId="150" applyNumberFormat="1" applyFont="1" applyFill="1" applyBorder="1" applyAlignment="1" applyProtection="1">
      <alignment vertical="center"/>
      <protection hidden="1"/>
    </xf>
    <xf numFmtId="49" fontId="52" fillId="35" borderId="0" xfId="150" applyNumberFormat="1" applyFont="1" applyFill="1" applyBorder="1" applyAlignment="1" applyProtection="1">
      <alignment horizontal="left" vertical="center"/>
      <protection hidden="1"/>
    </xf>
    <xf numFmtId="49" fontId="63" fillId="36" borderId="0" xfId="150" applyNumberFormat="1" applyFont="1" applyFill="1" applyBorder="1" applyAlignment="1" applyProtection="1">
      <alignment vertical="center"/>
      <protection hidden="1"/>
    </xf>
    <xf numFmtId="49" fontId="50" fillId="36" borderId="0" xfId="150" applyNumberFormat="1" applyFont="1" applyFill="1" applyBorder="1" applyAlignment="1" applyProtection="1">
      <alignment horizontal="center" vertical="center"/>
      <protection hidden="1"/>
    </xf>
    <xf numFmtId="49" fontId="51" fillId="35" borderId="0" xfId="150" applyNumberFormat="1" applyFont="1" applyFill="1" applyBorder="1" applyAlignment="1" applyProtection="1">
      <alignment horizontal="center" vertical="center"/>
      <protection hidden="1"/>
    </xf>
    <xf numFmtId="49" fontId="84" fillId="36" borderId="40" xfId="150" applyNumberFormat="1" applyFont="1" applyFill="1" applyBorder="1" applyAlignment="1" applyProtection="1">
      <alignment horizontal="center" vertical="center"/>
      <protection hidden="1"/>
    </xf>
    <xf numFmtId="49" fontId="0" fillId="35" borderId="0" xfId="150" applyNumberFormat="1" applyFont="1" applyFill="1" applyBorder="1" applyAlignment="1" applyProtection="1">
      <alignment horizontal="center" vertical="center"/>
      <protection hidden="1"/>
    </xf>
    <xf numFmtId="49" fontId="84" fillId="36" borderId="36" xfId="150" applyNumberFormat="1" applyFont="1" applyFill="1" applyBorder="1" applyAlignment="1" applyProtection="1">
      <alignment horizontal="center" vertical="center"/>
      <protection hidden="1"/>
    </xf>
    <xf numFmtId="49" fontId="84" fillId="36" borderId="42" xfId="150" applyNumberFormat="1" applyFont="1" applyFill="1" applyBorder="1" applyAlignment="1" applyProtection="1">
      <alignment horizontal="center" vertical="center"/>
      <protection hidden="1"/>
    </xf>
    <xf numFmtId="0" fontId="0" fillId="35" borderId="0" xfId="152" applyFont="1" applyFill="1" applyBorder="1" applyProtection="1">
      <protection hidden="1"/>
    </xf>
    <xf numFmtId="0" fontId="81" fillId="35" borderId="0" xfId="152" applyFont="1" applyFill="1" applyBorder="1" applyAlignment="1" applyProtection="1">
      <alignment horizontal="center" vertical="top" textRotation="180"/>
      <protection hidden="1"/>
    </xf>
    <xf numFmtId="0" fontId="0" fillId="35" borderId="0" xfId="152" applyFont="1" applyFill="1" applyBorder="1" applyAlignment="1" applyProtection="1">
      <protection hidden="1"/>
    </xf>
    <xf numFmtId="49" fontId="84" fillId="36" borderId="35" xfId="150" applyNumberFormat="1" applyFont="1" applyFill="1" applyBorder="1" applyAlignment="1" applyProtection="1">
      <alignment horizontal="center" vertical="center"/>
      <protection hidden="1"/>
    </xf>
    <xf numFmtId="49" fontId="84" fillId="36" borderId="39" xfId="150" applyNumberFormat="1" applyFont="1" applyFill="1" applyBorder="1" applyAlignment="1" applyProtection="1">
      <alignment horizontal="center" vertical="center"/>
      <protection hidden="1"/>
    </xf>
    <xf numFmtId="0" fontId="77" fillId="36" borderId="100" xfId="152" applyFont="1" applyFill="1" applyBorder="1" applyAlignment="1" applyProtection="1">
      <alignment horizontal="center" vertical="center" wrapText="1"/>
      <protection hidden="1"/>
    </xf>
    <xf numFmtId="49" fontId="83" fillId="36" borderId="42" xfId="150" applyNumberFormat="1" applyFont="1" applyFill="1" applyBorder="1" applyAlignment="1" applyProtection="1">
      <alignment horizontal="center" vertical="center"/>
      <protection hidden="1"/>
    </xf>
    <xf numFmtId="49" fontId="83" fillId="36" borderId="36" xfId="150" applyNumberFormat="1" applyFont="1" applyFill="1" applyBorder="1" applyAlignment="1" applyProtection="1">
      <alignment horizontal="center" vertical="center"/>
      <protection hidden="1"/>
    </xf>
    <xf numFmtId="49" fontId="83" fillId="36" borderId="35" xfId="150" applyNumberFormat="1" applyFont="1" applyFill="1" applyBorder="1" applyAlignment="1" applyProtection="1">
      <alignment horizontal="center" vertical="center"/>
      <protection hidden="1"/>
    </xf>
    <xf numFmtId="49" fontId="83" fillId="36" borderId="39" xfId="150" applyNumberFormat="1" applyFont="1" applyFill="1" applyBorder="1" applyAlignment="1" applyProtection="1">
      <alignment horizontal="center" vertical="center"/>
      <protection hidden="1"/>
    </xf>
    <xf numFmtId="49" fontId="83" fillId="36" borderId="40" xfId="150" applyNumberFormat="1" applyFont="1" applyFill="1" applyBorder="1" applyAlignment="1" applyProtection="1">
      <alignment horizontal="center" vertical="center"/>
      <protection hidden="1"/>
    </xf>
    <xf numFmtId="0" fontId="77" fillId="36" borderId="101" xfId="152" applyFont="1" applyFill="1" applyBorder="1" applyAlignment="1" applyProtection="1">
      <alignment horizontal="center" vertical="center" wrapText="1"/>
      <protection hidden="1"/>
    </xf>
    <xf numFmtId="49" fontId="83" fillId="36" borderId="84" xfId="150" applyNumberFormat="1" applyFont="1" applyFill="1" applyBorder="1" applyAlignment="1" applyProtection="1">
      <alignment horizontal="center" vertical="center"/>
      <protection hidden="1"/>
    </xf>
    <xf numFmtId="0" fontId="61" fillId="35" borderId="0" xfId="150" applyNumberFormat="1" applyFont="1" applyFill="1" applyBorder="1" applyAlignment="1" applyProtection="1">
      <alignment horizontal="center" vertical="center"/>
      <protection locked="0"/>
    </xf>
    <xf numFmtId="49" fontId="63" fillId="36" borderId="0" xfId="150" applyNumberFormat="1" applyFont="1" applyFill="1" applyBorder="1" applyAlignment="1" applyProtection="1">
      <alignment vertical="center"/>
      <protection hidden="1"/>
    </xf>
    <xf numFmtId="2" fontId="53" fillId="35" borderId="0" xfId="150" applyNumberFormat="1" applyFont="1" applyFill="1" applyBorder="1" applyAlignment="1" applyProtection="1">
      <alignment horizontal="left" vertical="center"/>
      <protection hidden="1"/>
    </xf>
    <xf numFmtId="2" fontId="50" fillId="35" borderId="0" xfId="150" applyNumberFormat="1" applyFont="1" applyFill="1" applyBorder="1" applyAlignment="1" applyProtection="1">
      <alignment vertical="center"/>
      <protection hidden="1"/>
    </xf>
    <xf numFmtId="2" fontId="50" fillId="36" borderId="0" xfId="150" applyNumberFormat="1" applyFont="1" applyFill="1" applyBorder="1" applyAlignment="1" applyProtection="1">
      <alignment vertical="center"/>
      <protection hidden="1"/>
    </xf>
    <xf numFmtId="2" fontId="60" fillId="36" borderId="0" xfId="150" applyNumberFormat="1" applyFont="1" applyFill="1" applyBorder="1" applyAlignment="1" applyProtection="1">
      <alignment horizontal="left"/>
      <protection hidden="1"/>
    </xf>
    <xf numFmtId="2" fontId="60" fillId="36" borderId="45" xfId="150" applyNumberFormat="1" applyFont="1" applyFill="1" applyBorder="1" applyAlignment="1" applyProtection="1">
      <alignment horizontal="left" vertical="center"/>
      <protection hidden="1"/>
    </xf>
    <xf numFmtId="2" fontId="63" fillId="36" borderId="39" xfId="150" applyNumberFormat="1" applyFont="1" applyFill="1" applyBorder="1" applyAlignment="1" applyProtection="1">
      <alignment horizontal="left" vertical="center"/>
      <protection hidden="1"/>
    </xf>
    <xf numFmtId="2" fontId="63" fillId="36" borderId="0" xfId="150" applyNumberFormat="1" applyFont="1" applyFill="1" applyBorder="1" applyAlignment="1" applyProtection="1">
      <alignment vertical="center"/>
      <protection hidden="1"/>
    </xf>
    <xf numFmtId="4" fontId="63" fillId="36" borderId="0" xfId="150" applyNumberFormat="1" applyFont="1" applyFill="1" applyBorder="1" applyAlignment="1" applyProtection="1">
      <alignment horizontal="left" vertical="center"/>
      <protection hidden="1"/>
    </xf>
    <xf numFmtId="2" fontId="59" fillId="36" borderId="0" xfId="150" applyNumberFormat="1" applyFont="1" applyFill="1" applyBorder="1" applyAlignment="1" applyProtection="1">
      <alignment horizontal="left" vertical="center"/>
      <protection hidden="1"/>
    </xf>
    <xf numFmtId="2" fontId="59" fillId="36" borderId="4" xfId="150" applyNumberFormat="1" applyFont="1" applyFill="1" applyBorder="1" applyAlignment="1" applyProtection="1">
      <alignment horizontal="left" vertical="center"/>
      <protection hidden="1"/>
    </xf>
    <xf numFmtId="2" fontId="60" fillId="36" borderId="39" xfId="150" applyNumberFormat="1" applyFont="1" applyFill="1" applyBorder="1" applyAlignment="1" applyProtection="1">
      <alignment horizontal="left" vertical="center"/>
      <protection hidden="1"/>
    </xf>
    <xf numFmtId="2" fontId="63" fillId="36" borderId="35" xfId="150" applyNumberFormat="1" applyFont="1" applyFill="1" applyBorder="1" applyAlignment="1" applyProtection="1">
      <alignment horizontal="left" vertical="center"/>
      <protection hidden="1"/>
    </xf>
    <xf numFmtId="2" fontId="87" fillId="35" borderId="0" xfId="150" applyNumberFormat="1" applyFont="1" applyFill="1" applyBorder="1" applyAlignment="1" applyProtection="1">
      <alignment horizontal="right" vertical="center"/>
      <protection hidden="1"/>
    </xf>
    <xf numFmtId="2" fontId="87" fillId="35" borderId="0" xfId="150" applyNumberFormat="1" applyFont="1" applyFill="1" applyBorder="1" applyAlignment="1" applyProtection="1">
      <alignment horizontal="left" vertical="top"/>
      <protection hidden="1"/>
    </xf>
    <xf numFmtId="2" fontId="61" fillId="35" borderId="0" xfId="150" applyNumberFormat="1" applyFont="1" applyFill="1" applyBorder="1" applyAlignment="1" applyProtection="1">
      <alignment horizontal="center"/>
      <protection locked="0"/>
    </xf>
    <xf numFmtId="2" fontId="61" fillId="35" borderId="0" xfId="150" applyNumberFormat="1" applyFont="1" applyFill="1" applyBorder="1" applyAlignment="1" applyProtection="1">
      <alignment horizontal="center" vertical="center"/>
      <protection locked="0"/>
    </xf>
    <xf numFmtId="2" fontId="61" fillId="35" borderId="0" xfId="150" applyNumberFormat="1" applyFont="1" applyFill="1" applyBorder="1" applyAlignment="1" applyProtection="1">
      <alignment horizontal="center" vertical="center"/>
      <protection hidden="1"/>
    </xf>
    <xf numFmtId="49" fontId="51" fillId="36" borderId="0" xfId="150" applyNumberFormat="1" applyFont="1" applyFill="1" applyBorder="1" applyAlignment="1" applyProtection="1">
      <alignment horizontal="center" vertical="center"/>
      <protection hidden="1"/>
    </xf>
    <xf numFmtId="49" fontId="61" fillId="36" borderId="0" xfId="150" applyNumberFormat="1" applyFont="1" applyFill="1" applyBorder="1" applyAlignment="1" applyProtection="1">
      <alignment horizontal="center" vertical="center"/>
      <protection hidden="1"/>
    </xf>
    <xf numFmtId="49" fontId="68" fillId="36" borderId="0" xfId="150" applyNumberFormat="1" applyFont="1" applyFill="1" applyBorder="1" applyAlignment="1" applyProtection="1">
      <alignment horizontal="center" vertical="center"/>
      <protection hidden="1"/>
    </xf>
    <xf numFmtId="49" fontId="123" fillId="36" borderId="0" xfId="150" applyNumberFormat="1" applyFont="1" applyFill="1" applyBorder="1" applyAlignment="1" applyProtection="1">
      <alignment horizontal="left" vertical="center"/>
      <protection hidden="1"/>
    </xf>
    <xf numFmtId="0" fontId="14" fillId="35" borderId="0" xfId="150" applyNumberFormat="1" applyFont="1" applyFill="1" applyBorder="1" applyAlignment="1" applyProtection="1">
      <alignment horizontal="center" vertical="top"/>
      <protection hidden="1"/>
    </xf>
    <xf numFmtId="49" fontId="14" fillId="35" borderId="0" xfId="150" applyNumberFormat="1" applyFont="1" applyFill="1" applyBorder="1" applyAlignment="1" applyProtection="1">
      <alignment horizontal="center" vertical="center"/>
      <protection hidden="1"/>
    </xf>
    <xf numFmtId="49" fontId="14" fillId="36" borderId="0" xfId="150" applyNumberFormat="1" applyFont="1" applyFill="1" applyBorder="1" applyAlignment="1" applyProtection="1">
      <alignment horizontal="center" vertical="top"/>
      <protection hidden="1"/>
    </xf>
    <xf numFmtId="49" fontId="83" fillId="36" borderId="0" xfId="150" applyNumberFormat="1" applyFont="1" applyFill="1" applyBorder="1" applyAlignment="1" applyProtection="1">
      <alignment horizontal="center" vertical="center"/>
      <protection hidden="1"/>
    </xf>
    <xf numFmtId="49" fontId="83" fillId="35" borderId="0" xfId="150" applyNumberFormat="1" applyFont="1" applyFill="1" applyBorder="1" applyAlignment="1" applyProtection="1">
      <alignment horizontal="center" vertical="center"/>
      <protection hidden="1"/>
    </xf>
    <xf numFmtId="49" fontId="4" fillId="35" borderId="0" xfId="150" applyNumberFormat="1" applyFont="1" applyFill="1" applyBorder="1" applyAlignment="1" applyProtection="1">
      <alignment horizontal="center" vertical="center"/>
      <protection hidden="1"/>
    </xf>
    <xf numFmtId="49" fontId="4" fillId="36" borderId="0" xfId="150" applyNumberFormat="1" applyFont="1" applyFill="1" applyBorder="1" applyAlignment="1" applyProtection="1">
      <alignment horizontal="center" vertical="top"/>
      <protection hidden="1"/>
    </xf>
    <xf numFmtId="49" fontId="83" fillId="36" borderId="41" xfId="150" applyNumberFormat="1" applyFont="1" applyFill="1" applyBorder="1" applyAlignment="1" applyProtection="1">
      <alignment vertical="center"/>
      <protection hidden="1"/>
    </xf>
    <xf numFmtId="49" fontId="83" fillId="36" borderId="0" xfId="150" applyNumberFormat="1" applyFont="1" applyFill="1" applyBorder="1" applyAlignment="1" applyProtection="1">
      <alignment vertical="center"/>
      <protection hidden="1"/>
    </xf>
    <xf numFmtId="49" fontId="83" fillId="36" borderId="43" xfId="150" applyNumberFormat="1" applyFont="1" applyFill="1" applyBorder="1" applyAlignment="1" applyProtection="1">
      <alignment vertical="center"/>
      <protection hidden="1"/>
    </xf>
    <xf numFmtId="49" fontId="4" fillId="35" borderId="0" xfId="150" applyNumberFormat="1" applyFont="1" applyFill="1" applyBorder="1" applyAlignment="1" applyProtection="1">
      <alignment vertical="top"/>
      <protection hidden="1"/>
    </xf>
    <xf numFmtId="49" fontId="4" fillId="36" borderId="0" xfId="150" applyNumberFormat="1" applyFont="1" applyFill="1" applyBorder="1" applyAlignment="1" applyProtection="1">
      <alignment vertical="top"/>
      <protection hidden="1"/>
    </xf>
    <xf numFmtId="49" fontId="83" fillId="36" borderId="37" xfId="150" applyNumberFormat="1" applyFont="1" applyFill="1" applyBorder="1" applyAlignment="1" applyProtection="1">
      <alignment vertical="center"/>
      <protection hidden="1"/>
    </xf>
    <xf numFmtId="49" fontId="83" fillId="36" borderId="36" xfId="150" applyNumberFormat="1" applyFont="1" applyFill="1" applyBorder="1" applyAlignment="1" applyProtection="1">
      <alignment vertical="center"/>
      <protection hidden="1"/>
    </xf>
    <xf numFmtId="49" fontId="83" fillId="36" borderId="40" xfId="150" applyNumberFormat="1" applyFont="1" applyFill="1" applyBorder="1" applyAlignment="1" applyProtection="1">
      <alignment vertical="center"/>
      <protection hidden="1"/>
    </xf>
    <xf numFmtId="49" fontId="83" fillId="36" borderId="42" xfId="150" applyNumberFormat="1" applyFont="1" applyFill="1" applyBorder="1" applyAlignment="1" applyProtection="1">
      <alignment vertical="center"/>
      <protection hidden="1"/>
    </xf>
    <xf numFmtId="0" fontId="7" fillId="0" borderId="0" xfId="196" applyFont="1" applyFill="1" applyProtection="1"/>
    <xf numFmtId="0" fontId="10" fillId="0" borderId="0" xfId="196" applyFont="1" applyFill="1" applyProtection="1"/>
    <xf numFmtId="166" fontId="7" fillId="0" borderId="0" xfId="196" applyNumberFormat="1" applyFont="1" applyFill="1" applyAlignment="1" applyProtection="1">
      <alignment horizontal="left" wrapText="1"/>
    </xf>
    <xf numFmtId="166" fontId="7" fillId="0" borderId="0" xfId="196" applyNumberFormat="1" applyFont="1" applyFill="1" applyProtection="1"/>
    <xf numFmtId="0" fontId="124" fillId="0" borderId="0" xfId="197"/>
    <xf numFmtId="0" fontId="8" fillId="0" borderId="0" xfId="196" applyFont="1" applyFill="1" applyProtection="1"/>
    <xf numFmtId="0" fontId="11" fillId="0" borderId="0" xfId="196" applyFont="1" applyFill="1" applyProtection="1"/>
    <xf numFmtId="0" fontId="11" fillId="0" borderId="2" xfId="196" applyFont="1" applyFill="1" applyBorder="1" applyAlignment="1" applyProtection="1">
      <alignment horizontal="left" vertical="center" wrapText="1"/>
    </xf>
    <xf numFmtId="0" fontId="8" fillId="0" borderId="17" xfId="196" applyFont="1" applyFill="1" applyBorder="1" applyAlignment="1" applyProtection="1">
      <alignment horizontal="center" vertical="center" wrapText="1"/>
    </xf>
    <xf numFmtId="166" fontId="8" fillId="0" borderId="0" xfId="196" applyNumberFormat="1" applyFont="1" applyFill="1" applyBorder="1" applyAlignment="1" applyProtection="1">
      <alignment horizontal="left" wrapText="1"/>
    </xf>
    <xf numFmtId="166" fontId="8" fillId="0" borderId="0" xfId="196" applyNumberFormat="1" applyFont="1" applyFill="1" applyBorder="1" applyAlignment="1" applyProtection="1">
      <alignment horizontal="center"/>
    </xf>
    <xf numFmtId="166" fontId="8" fillId="0" borderId="5" xfId="196" applyNumberFormat="1" applyFont="1" applyFill="1" applyBorder="1" applyAlignment="1" applyProtection="1">
      <alignment horizontal="center"/>
    </xf>
    <xf numFmtId="0" fontId="8" fillId="0" borderId="7" xfId="196" applyFont="1" applyFill="1" applyBorder="1" applyAlignment="1" applyProtection="1">
      <alignment horizontal="left" vertical="center"/>
    </xf>
    <xf numFmtId="0" fontId="8" fillId="0" borderId="7" xfId="196" applyFont="1" applyFill="1" applyBorder="1" applyAlignment="1" applyProtection="1">
      <alignment horizontal="left" vertical="center" wrapText="1"/>
    </xf>
    <xf numFmtId="0" fontId="8" fillId="0" borderId="1" xfId="196" applyFont="1" applyFill="1" applyBorder="1" applyAlignment="1" applyProtection="1">
      <alignment horizontal="left" vertical="center"/>
    </xf>
    <xf numFmtId="0" fontId="8" fillId="0" borderId="9" xfId="196" applyFont="1" applyFill="1" applyBorder="1" applyAlignment="1" applyProtection="1">
      <alignment horizontal="left" vertical="center"/>
    </xf>
    <xf numFmtId="0" fontId="8" fillId="0" borderId="6" xfId="196" applyFont="1" applyFill="1" applyBorder="1" applyAlignment="1" applyProtection="1">
      <alignment horizontal="left" vertical="top"/>
    </xf>
    <xf numFmtId="166" fontId="8" fillId="0" borderId="9" xfId="196" applyNumberFormat="1" applyFont="1" applyFill="1" applyBorder="1" applyAlignment="1" applyProtection="1">
      <alignment horizontal="left" wrapText="1"/>
    </xf>
    <xf numFmtId="166" fontId="8" fillId="0" borderId="9" xfId="196" applyNumberFormat="1" applyFont="1" applyFill="1" applyBorder="1" applyAlignment="1" applyProtection="1">
      <alignment horizontal="right"/>
    </xf>
    <xf numFmtId="0" fontId="7" fillId="3" borderId="6" xfId="196" applyFont="1" applyFill="1" applyBorder="1" applyAlignment="1" applyProtection="1">
      <alignment horizontal="left" vertical="top"/>
    </xf>
    <xf numFmtId="166" fontId="8" fillId="3" borderId="9" xfId="196" applyNumberFormat="1" applyFont="1" applyFill="1" applyBorder="1" applyAlignment="1" applyProtection="1">
      <alignment horizontal="left" wrapText="1"/>
    </xf>
    <xf numFmtId="166" fontId="8" fillId="3" borderId="9" xfId="196" applyNumberFormat="1" applyFont="1" applyFill="1" applyBorder="1" applyAlignment="1" applyProtection="1">
      <alignment horizontal="right"/>
    </xf>
    <xf numFmtId="0" fontId="7" fillId="0" borderId="6" xfId="196" applyFont="1" applyFill="1" applyBorder="1" applyAlignment="1" applyProtection="1">
      <alignment horizontal="left" vertical="top"/>
    </xf>
    <xf numFmtId="166" fontId="7" fillId="0" borderId="9" xfId="196" applyNumberFormat="1" applyFont="1" applyFill="1" applyBorder="1" applyAlignment="1" applyProtection="1">
      <alignment horizontal="left" wrapText="1"/>
    </xf>
    <xf numFmtId="166" fontId="7" fillId="0" borderId="9" xfId="196" applyNumberFormat="1" applyFont="1" applyFill="1" applyBorder="1" applyAlignment="1" applyProtection="1">
      <alignment horizontal="right"/>
    </xf>
    <xf numFmtId="0" fontId="8" fillId="3" borderId="6" xfId="196" applyFont="1" applyFill="1" applyBorder="1" applyAlignment="1" applyProtection="1">
      <alignment horizontal="left" vertical="top"/>
    </xf>
    <xf numFmtId="0" fontId="8" fillId="0" borderId="17" xfId="196" applyFont="1" applyFill="1" applyBorder="1" applyAlignment="1" applyProtection="1">
      <alignment horizontal="left" vertical="top"/>
    </xf>
    <xf numFmtId="166" fontId="8" fillId="0" borderId="18" xfId="196" applyNumberFormat="1" applyFont="1" applyFill="1" applyBorder="1" applyAlignment="1" applyProtection="1">
      <alignment horizontal="left" wrapText="1"/>
    </xf>
    <xf numFmtId="166" fontId="8" fillId="0" borderId="18" xfId="196" applyNumberFormat="1" applyFont="1" applyFill="1" applyBorder="1" applyAlignment="1" applyProtection="1">
      <alignment horizontal="right"/>
    </xf>
    <xf numFmtId="0" fontId="7" fillId="0" borderId="8" xfId="196" applyFont="1" applyFill="1" applyBorder="1" applyAlignment="1" applyProtection="1">
      <alignment horizontal="left" vertical="top"/>
    </xf>
    <xf numFmtId="166" fontId="7" fillId="0" borderId="10" xfId="196" applyNumberFormat="1" applyFont="1" applyFill="1" applyBorder="1" applyAlignment="1" applyProtection="1">
      <alignment horizontal="left" wrapText="1"/>
    </xf>
    <xf numFmtId="166" fontId="7" fillId="0" borderId="10" xfId="196" applyNumberFormat="1" applyFont="1" applyFill="1" applyBorder="1" applyAlignment="1" applyProtection="1">
      <alignment horizontal="right"/>
    </xf>
    <xf numFmtId="0" fontId="7" fillId="0" borderId="0" xfId="196" applyFont="1" applyFill="1" applyBorder="1" applyProtection="1"/>
    <xf numFmtId="0" fontId="8" fillId="3" borderId="8" xfId="196" applyFont="1" applyFill="1" applyBorder="1" applyAlignment="1" applyProtection="1">
      <alignment horizontal="left" vertical="top"/>
    </xf>
    <xf numFmtId="166" fontId="8" fillId="3" borderId="10" xfId="196" applyNumberFormat="1" applyFont="1" applyFill="1" applyBorder="1" applyAlignment="1" applyProtection="1">
      <alignment horizontal="left" wrapText="1"/>
    </xf>
    <xf numFmtId="166" fontId="8" fillId="3" borderId="10" xfId="196" applyNumberFormat="1" applyFont="1" applyFill="1" applyBorder="1" applyAlignment="1" applyProtection="1">
      <alignment horizontal="right"/>
    </xf>
    <xf numFmtId="166" fontId="8" fillId="0" borderId="1" xfId="196" applyNumberFormat="1" applyFont="1" applyFill="1" applyBorder="1" applyAlignment="1" applyProtection="1">
      <alignment horizontal="left" wrapText="1"/>
    </xf>
    <xf numFmtId="166" fontId="8" fillId="0" borderId="1" xfId="196" applyNumberFormat="1" applyFont="1" applyFill="1" applyBorder="1" applyAlignment="1" applyProtection="1">
      <alignment horizontal="right"/>
    </xf>
    <xf numFmtId="0" fontId="124" fillId="0" borderId="0" xfId="197" applyFill="1"/>
    <xf numFmtId="166" fontId="8" fillId="0" borderId="9" xfId="196" applyNumberFormat="1" applyFont="1" applyFill="1" applyBorder="1" applyAlignment="1" applyProtection="1">
      <alignment horizontal="left" vertical="center" wrapText="1"/>
    </xf>
    <xf numFmtId="166" fontId="7" fillId="0" borderId="9" xfId="196" applyNumberFormat="1" applyFont="1" applyFill="1" applyBorder="1" applyAlignment="1" applyProtection="1">
      <alignment horizontal="left" vertical="center" wrapText="1"/>
    </xf>
    <xf numFmtId="0" fontId="124" fillId="0" borderId="0" xfId="197" applyAlignment="1">
      <alignment horizontal="left"/>
    </xf>
    <xf numFmtId="166" fontId="13" fillId="0" borderId="0" xfId="196" applyNumberFormat="1" applyFont="1" applyFill="1" applyAlignment="1" applyProtection="1">
      <alignment horizontal="left" wrapText="1"/>
    </xf>
    <xf numFmtId="166" fontId="13" fillId="0" borderId="0" xfId="196" applyNumberFormat="1" applyFont="1" applyFill="1" applyProtection="1"/>
    <xf numFmtId="0" fontId="11" fillId="0" borderId="2" xfId="196" applyFont="1" applyFill="1" applyBorder="1" applyAlignment="1" applyProtection="1">
      <alignment horizontal="center" vertical="center" wrapText="1"/>
    </xf>
    <xf numFmtId="0" fontId="11" fillId="0" borderId="3" xfId="196" applyFont="1" applyFill="1" applyBorder="1" applyAlignment="1" applyProtection="1">
      <alignment horizontal="center" vertical="center" wrapText="1"/>
    </xf>
    <xf numFmtId="0" fontId="11" fillId="0" borderId="6" xfId="196" applyFont="1" applyFill="1" applyBorder="1" applyAlignment="1" applyProtection="1">
      <alignment horizontal="center" vertical="center" wrapText="1"/>
    </xf>
    <xf numFmtId="166" fontId="11" fillId="0" borderId="20" xfId="196" applyNumberFormat="1" applyFont="1" applyFill="1" applyBorder="1" applyAlignment="1" applyProtection="1">
      <alignment horizontal="center"/>
    </xf>
    <xf numFmtId="166" fontId="11" fillId="0" borderId="10" xfId="196" applyNumberFormat="1" applyFont="1" applyFill="1" applyBorder="1" applyAlignment="1" applyProtection="1">
      <alignment horizontal="center"/>
    </xf>
    <xf numFmtId="166" fontId="11" fillId="0" borderId="2" xfId="196" applyNumberFormat="1" applyFont="1" applyFill="1" applyBorder="1" applyAlignment="1" applyProtection="1">
      <alignment horizontal="left" wrapText="1"/>
    </xf>
    <xf numFmtId="166" fontId="11" fillId="0" borderId="6" xfId="196" applyNumberFormat="1" applyFont="1" applyFill="1" applyBorder="1" applyAlignment="1" applyProtection="1">
      <alignment horizontal="left" wrapText="1"/>
    </xf>
    <xf numFmtId="166" fontId="11" fillId="0" borderId="2" xfId="196" applyNumberFormat="1" applyFont="1" applyFill="1" applyBorder="1" applyAlignment="1" applyProtection="1">
      <alignment horizontal="center" wrapText="1"/>
    </xf>
    <xf numFmtId="166" fontId="11" fillId="0" borderId="6" xfId="196" applyNumberFormat="1" applyFont="1" applyFill="1" applyBorder="1" applyAlignment="1" applyProtection="1">
      <alignment horizontal="center" wrapText="1"/>
    </xf>
    <xf numFmtId="49" fontId="71" fillId="36" borderId="46" xfId="150" applyNumberFormat="1" applyFont="1" applyFill="1" applyBorder="1" applyAlignment="1" applyProtection="1">
      <alignment horizontal="center" vertical="center"/>
      <protection hidden="1"/>
    </xf>
    <xf numFmtId="49" fontId="71" fillId="36" borderId="4" xfId="150" applyNumberFormat="1" applyFont="1" applyFill="1" applyBorder="1" applyAlignment="1" applyProtection="1">
      <alignment horizontal="center" vertical="center"/>
      <protection hidden="1"/>
    </xf>
    <xf numFmtId="49" fontId="71" fillId="36" borderId="7" xfId="150" applyNumberFormat="1" applyFont="1" applyFill="1" applyBorder="1" applyAlignment="1" applyProtection="1">
      <alignment horizontal="center" vertical="center"/>
      <protection hidden="1"/>
    </xf>
    <xf numFmtId="49" fontId="63" fillId="0" borderId="0" xfId="150" applyNumberFormat="1" applyFont="1" applyFill="1" applyBorder="1" applyAlignment="1" applyProtection="1">
      <alignment vertical="center" wrapText="1"/>
      <protection hidden="1"/>
    </xf>
    <xf numFmtId="49" fontId="59" fillId="35" borderId="0" xfId="150" applyNumberFormat="1" applyFont="1" applyFill="1" applyBorder="1" applyAlignment="1" applyProtection="1">
      <alignment horizontal="center" vertical="center"/>
      <protection hidden="1"/>
    </xf>
    <xf numFmtId="49" fontId="71" fillId="35" borderId="0" xfId="150" applyNumberFormat="1" applyFont="1" applyFill="1" applyBorder="1" applyAlignment="1" applyProtection="1">
      <alignment horizontal="center" vertical="center"/>
      <protection hidden="1"/>
    </xf>
    <xf numFmtId="49" fontId="52" fillId="35" borderId="0" xfId="150" applyNumberFormat="1" applyFont="1" applyFill="1" applyBorder="1" applyAlignment="1" applyProtection="1">
      <alignment horizontal="left" vertical="center"/>
      <protection hidden="1"/>
    </xf>
    <xf numFmtId="2" fontId="73" fillId="35" borderId="0" xfId="150" applyNumberFormat="1" applyFont="1" applyFill="1" applyBorder="1" applyAlignment="1" applyProtection="1">
      <alignment horizontal="right" vertical="center"/>
      <protection hidden="1"/>
    </xf>
    <xf numFmtId="49" fontId="51" fillId="36" borderId="0" xfId="150" applyNumberFormat="1" applyFont="1" applyFill="1" applyBorder="1" applyAlignment="1" applyProtection="1">
      <alignment horizontal="center" vertical="center"/>
      <protection hidden="1"/>
    </xf>
    <xf numFmtId="0" fontId="61" fillId="35" borderId="0" xfId="150" applyNumberFormat="1" applyFont="1" applyFill="1" applyBorder="1" applyAlignment="1" applyProtection="1">
      <alignment horizontal="center" vertical="center"/>
      <protection locked="0"/>
    </xf>
    <xf numFmtId="49" fontId="64" fillId="36" borderId="0" xfId="150" applyNumberFormat="1" applyFont="1" applyFill="1" applyBorder="1" applyAlignment="1" applyProtection="1">
      <alignment horizontal="center"/>
      <protection hidden="1"/>
    </xf>
    <xf numFmtId="49" fontId="70" fillId="36" borderId="0" xfId="150" applyNumberFormat="1" applyFont="1" applyFill="1" applyBorder="1" applyAlignment="1" applyProtection="1">
      <alignment horizontal="center" vertical="center"/>
      <protection hidden="1"/>
    </xf>
    <xf numFmtId="49" fontId="58" fillId="36" borderId="0" xfId="150" applyNumberFormat="1" applyFont="1" applyFill="1" applyBorder="1" applyAlignment="1" applyProtection="1">
      <alignment horizontal="center" vertical="center"/>
      <protection hidden="1"/>
    </xf>
    <xf numFmtId="49" fontId="63" fillId="35" borderId="0" xfId="150" applyNumberFormat="1" applyFont="1" applyFill="1" applyBorder="1" applyAlignment="1" applyProtection="1">
      <alignment horizontal="center" vertical="center"/>
      <protection hidden="1"/>
    </xf>
    <xf numFmtId="2" fontId="63" fillId="36" borderId="0" xfId="150" applyNumberFormat="1" applyFont="1" applyFill="1" applyBorder="1" applyAlignment="1" applyProtection="1">
      <alignment vertical="center" wrapText="1"/>
      <protection hidden="1"/>
    </xf>
    <xf numFmtId="49" fontId="69" fillId="36" borderId="0" xfId="150" applyNumberFormat="1" applyFont="1" applyFill="1" applyBorder="1" applyAlignment="1" applyProtection="1">
      <alignment horizontal="center" vertical="center"/>
      <protection hidden="1"/>
    </xf>
    <xf numFmtId="49" fontId="61" fillId="36" borderId="0" xfId="150" applyNumberFormat="1" applyFont="1" applyFill="1" applyBorder="1" applyAlignment="1" applyProtection="1">
      <alignment horizontal="center" vertical="center"/>
      <protection hidden="1"/>
    </xf>
    <xf numFmtId="49" fontId="61" fillId="36" borderId="41" xfId="150" applyNumberFormat="1" applyFont="1" applyFill="1" applyBorder="1" applyAlignment="1" applyProtection="1">
      <alignment horizontal="center" vertical="center"/>
      <protection hidden="1"/>
    </xf>
    <xf numFmtId="2" fontId="63" fillId="36" borderId="0" xfId="150" applyNumberFormat="1" applyFont="1" applyFill="1" applyBorder="1" applyAlignment="1" applyProtection="1">
      <alignment horizontal="left" vertical="center"/>
      <protection hidden="1"/>
    </xf>
    <xf numFmtId="49" fontId="63" fillId="36" borderId="0" xfId="150" applyNumberFormat="1" applyFont="1" applyFill="1" applyBorder="1" applyAlignment="1" applyProtection="1">
      <alignment horizontal="center" vertical="center"/>
      <protection hidden="1"/>
    </xf>
    <xf numFmtId="0" fontId="63" fillId="36" borderId="0" xfId="150" applyNumberFormat="1" applyFont="1" applyFill="1" applyBorder="1" applyAlignment="1" applyProtection="1">
      <alignment horizontal="left" vertical="center"/>
      <protection hidden="1"/>
    </xf>
    <xf numFmtId="2" fontId="63" fillId="36" borderId="0" xfId="150" applyNumberFormat="1" applyFont="1" applyFill="1" applyBorder="1" applyAlignment="1" applyProtection="1">
      <alignment vertical="center"/>
      <protection hidden="1"/>
    </xf>
    <xf numFmtId="2" fontId="67" fillId="36" borderId="1" xfId="150" applyNumberFormat="1" applyFont="1" applyFill="1" applyBorder="1" applyAlignment="1" applyProtection="1">
      <alignment horizontal="left" vertical="center"/>
      <protection hidden="1"/>
    </xf>
    <xf numFmtId="2" fontId="61" fillId="35" borderId="0" xfId="150" applyNumberFormat="1" applyFont="1" applyFill="1" applyBorder="1" applyAlignment="1" applyProtection="1">
      <alignment horizontal="center" vertical="center"/>
      <protection hidden="1"/>
    </xf>
    <xf numFmtId="49" fontId="57" fillId="35" borderId="7" xfId="150" applyNumberFormat="1" applyFont="1" applyFill="1" applyBorder="1" applyAlignment="1" applyProtection="1">
      <alignment horizontal="center" vertical="center"/>
      <protection hidden="1"/>
    </xf>
    <xf numFmtId="49" fontId="57" fillId="35" borderId="1" xfId="150" applyNumberFormat="1" applyFont="1" applyFill="1" applyBorder="1" applyAlignment="1" applyProtection="1">
      <alignment horizontal="center" vertical="center"/>
      <protection hidden="1"/>
    </xf>
    <xf numFmtId="49" fontId="57" fillId="35" borderId="9" xfId="150" applyNumberFormat="1" applyFont="1" applyFill="1" applyBorder="1" applyAlignment="1" applyProtection="1">
      <alignment horizontal="center" vertical="center"/>
      <protection hidden="1"/>
    </xf>
    <xf numFmtId="2" fontId="63" fillId="36" borderId="44" xfId="150" applyNumberFormat="1" applyFont="1" applyFill="1" applyBorder="1" applyAlignment="1" applyProtection="1">
      <alignment horizontal="left" vertical="center"/>
      <protection hidden="1"/>
    </xf>
    <xf numFmtId="49" fontId="63" fillId="36" borderId="44" xfId="150" applyNumberFormat="1" applyFont="1" applyFill="1" applyBorder="1" applyAlignment="1" applyProtection="1">
      <alignment horizontal="left" vertical="center"/>
      <protection hidden="1"/>
    </xf>
    <xf numFmtId="2" fontId="63" fillId="36" borderId="39" xfId="150" applyNumberFormat="1" applyFont="1" applyFill="1" applyBorder="1" applyAlignment="1" applyProtection="1">
      <alignment horizontal="left" vertical="center"/>
      <protection hidden="1"/>
    </xf>
    <xf numFmtId="2" fontId="63" fillId="36" borderId="17" xfId="150" applyNumberFormat="1" applyFont="1" applyFill="1" applyBorder="1" applyAlignment="1" applyProtection="1">
      <alignment horizontal="left" vertical="center"/>
      <protection hidden="1"/>
    </xf>
    <xf numFmtId="2" fontId="63" fillId="36" borderId="18" xfId="150" applyNumberFormat="1" applyFont="1" applyFill="1" applyBorder="1" applyAlignment="1" applyProtection="1">
      <alignment horizontal="left" vertical="center"/>
      <protection hidden="1"/>
    </xf>
    <xf numFmtId="2" fontId="63" fillId="36" borderId="19" xfId="150" applyNumberFormat="1" applyFont="1" applyFill="1" applyBorder="1" applyAlignment="1" applyProtection="1">
      <alignment horizontal="left" vertical="center"/>
      <protection hidden="1"/>
    </xf>
    <xf numFmtId="49" fontId="61" fillId="35" borderId="0" xfId="150" applyNumberFormat="1" applyFont="1" applyFill="1" applyBorder="1" applyAlignment="1" applyProtection="1">
      <alignment horizontal="center" vertical="center"/>
      <protection hidden="1"/>
    </xf>
    <xf numFmtId="49" fontId="65" fillId="36" borderId="41" xfId="150" applyNumberFormat="1" applyFont="1" applyFill="1" applyBorder="1" applyAlignment="1" applyProtection="1">
      <alignment horizontal="left" vertical="center"/>
      <protection hidden="1"/>
    </xf>
    <xf numFmtId="2" fontId="50" fillId="36" borderId="0" xfId="150" applyNumberFormat="1" applyFont="1" applyFill="1" applyBorder="1" applyAlignment="1" applyProtection="1">
      <alignment horizontal="center" vertical="center"/>
      <protection hidden="1"/>
    </xf>
    <xf numFmtId="49" fontId="57" fillId="35" borderId="39" xfId="150" applyNumberFormat="1" applyFont="1" applyFill="1" applyBorder="1" applyAlignment="1" applyProtection="1">
      <alignment horizontal="center" vertical="center"/>
      <protection hidden="1"/>
    </xf>
    <xf numFmtId="0" fontId="61" fillId="36" borderId="0" xfId="150" applyNumberFormat="1" applyFont="1" applyFill="1" applyBorder="1" applyAlignment="1" applyProtection="1">
      <alignment horizontal="center" vertical="center"/>
      <protection hidden="1"/>
    </xf>
    <xf numFmtId="2" fontId="65" fillId="36" borderId="0" xfId="150" applyNumberFormat="1" applyFont="1" applyFill="1" applyBorder="1" applyAlignment="1" applyProtection="1">
      <alignment horizontal="left" vertical="center" wrapText="1"/>
      <protection hidden="1"/>
    </xf>
    <xf numFmtId="2" fontId="50" fillId="36" borderId="0" xfId="150" applyNumberFormat="1" applyFont="1" applyFill="1" applyBorder="1" applyAlignment="1" applyProtection="1">
      <alignment horizontal="right" vertical="center"/>
      <protection hidden="1"/>
    </xf>
    <xf numFmtId="49" fontId="51" fillId="35" borderId="0" xfId="150" applyNumberFormat="1" applyFont="1" applyFill="1" applyBorder="1" applyAlignment="1" applyProtection="1">
      <alignment horizontal="center" vertical="center"/>
      <protection hidden="1"/>
    </xf>
    <xf numFmtId="49" fontId="63" fillId="36" borderId="0" xfId="150" applyNumberFormat="1" applyFont="1" applyFill="1" applyBorder="1" applyAlignment="1" applyProtection="1">
      <alignment horizontal="left" vertical="center"/>
      <protection hidden="1"/>
    </xf>
    <xf numFmtId="49" fontId="63" fillId="35" borderId="0" xfId="150" applyNumberFormat="1" applyFont="1" applyFill="1" applyBorder="1" applyAlignment="1" applyProtection="1">
      <alignment horizontal="center"/>
      <protection hidden="1"/>
    </xf>
    <xf numFmtId="2" fontId="68" fillId="35" borderId="2" xfId="150" applyNumberFormat="1" applyFont="1" applyFill="1" applyBorder="1" applyAlignment="1" applyProtection="1">
      <alignment horizontal="center" vertical="center"/>
      <protection locked="0"/>
    </xf>
    <xf numFmtId="2" fontId="68" fillId="35" borderId="6" xfId="150" applyNumberFormat="1" applyFont="1" applyFill="1" applyBorder="1" applyAlignment="1" applyProtection="1">
      <alignment horizontal="center" vertical="center"/>
      <protection locked="0"/>
    </xf>
    <xf numFmtId="2" fontId="63" fillId="36" borderId="41" xfId="150" applyNumberFormat="1" applyFont="1" applyFill="1" applyBorder="1" applyAlignment="1" applyProtection="1">
      <alignment horizontal="left" vertical="center"/>
      <protection hidden="1"/>
    </xf>
    <xf numFmtId="2" fontId="63" fillId="36" borderId="40" xfId="150" applyNumberFormat="1" applyFont="1" applyFill="1" applyBorder="1" applyAlignment="1" applyProtection="1">
      <alignment horizontal="left"/>
      <protection hidden="1"/>
    </xf>
    <xf numFmtId="2" fontId="63" fillId="36" borderId="0" xfId="150" applyNumberFormat="1" applyFont="1" applyFill="1" applyBorder="1" applyAlignment="1" applyProtection="1">
      <alignment horizontal="left"/>
      <protection hidden="1"/>
    </xf>
    <xf numFmtId="49" fontId="61" fillId="36" borderId="40" xfId="150" applyNumberFormat="1" applyFont="1" applyFill="1" applyBorder="1" applyAlignment="1" applyProtection="1">
      <alignment horizontal="center" vertical="center"/>
      <protection hidden="1"/>
    </xf>
    <xf numFmtId="2" fontId="61" fillId="35" borderId="0" xfId="150" applyNumberFormat="1" applyFont="1" applyFill="1" applyBorder="1" applyAlignment="1" applyProtection="1">
      <alignment horizontal="center" vertical="center"/>
      <protection locked="0"/>
    </xf>
    <xf numFmtId="0" fontId="54" fillId="35" borderId="0" xfId="151" applyFont="1" applyFill="1" applyBorder="1" applyAlignment="1" applyProtection="1">
      <alignment horizontal="center" vertical="center"/>
      <protection hidden="1"/>
    </xf>
    <xf numFmtId="49" fontId="51" fillId="35" borderId="4" xfId="150" applyNumberFormat="1" applyFont="1" applyFill="1" applyBorder="1" applyAlignment="1" applyProtection="1">
      <alignment horizontal="center" vertical="center"/>
      <protection hidden="1"/>
    </xf>
    <xf numFmtId="49" fontId="57" fillId="36" borderId="0" xfId="150" applyNumberFormat="1" applyFont="1" applyFill="1" applyBorder="1" applyAlignment="1" applyProtection="1">
      <alignment horizontal="center"/>
      <protection hidden="1"/>
    </xf>
    <xf numFmtId="49" fontId="59" fillId="36" borderId="0" xfId="150" applyNumberFormat="1" applyFont="1" applyFill="1" applyBorder="1" applyAlignment="1" applyProtection="1">
      <alignment horizontal="center" vertical="center"/>
      <protection hidden="1"/>
    </xf>
    <xf numFmtId="49" fontId="59" fillId="36" borderId="5" xfId="150" applyNumberFormat="1" applyFont="1" applyFill="1" applyBorder="1" applyAlignment="1" applyProtection="1">
      <alignment horizontal="center" vertical="center"/>
      <protection hidden="1"/>
    </xf>
    <xf numFmtId="49" fontId="51" fillId="35" borderId="35" xfId="150" applyNumberFormat="1" applyFont="1" applyFill="1" applyBorder="1" applyAlignment="1" applyProtection="1">
      <alignment horizontal="center" vertical="center"/>
      <protection hidden="1"/>
    </xf>
    <xf numFmtId="49" fontId="60" fillId="36" borderId="36" xfId="150" applyNumberFormat="1" applyFont="1" applyFill="1" applyBorder="1" applyAlignment="1" applyProtection="1">
      <alignment horizontal="left"/>
      <protection hidden="1"/>
    </xf>
    <xf numFmtId="49" fontId="60" fillId="36" borderId="37" xfId="150" applyNumberFormat="1" applyFont="1" applyFill="1" applyBorder="1" applyAlignment="1" applyProtection="1">
      <alignment horizontal="left"/>
      <protection hidden="1"/>
    </xf>
    <xf numFmtId="2" fontId="62" fillId="36" borderId="0" xfId="150" applyNumberFormat="1" applyFont="1" applyFill="1" applyBorder="1" applyAlignment="1" applyProtection="1">
      <alignment horizontal="left"/>
      <protection hidden="1"/>
    </xf>
    <xf numFmtId="49" fontId="63" fillId="36" borderId="41" xfId="150" applyNumberFormat="1" applyFont="1" applyFill="1" applyBorder="1" applyAlignment="1" applyProtection="1">
      <alignment horizontal="left" vertical="center"/>
      <protection hidden="1"/>
    </xf>
    <xf numFmtId="49" fontId="59" fillId="35" borderId="0" xfId="150" applyNumberFormat="1" applyFont="1" applyFill="1" applyBorder="1" applyAlignment="1" applyProtection="1">
      <alignment horizontal="center"/>
      <protection hidden="1"/>
    </xf>
    <xf numFmtId="49" fontId="57" fillId="36" borderId="41" xfId="150" applyNumberFormat="1" applyFont="1" applyFill="1" applyBorder="1" applyAlignment="1" applyProtection="1">
      <alignment horizontal="center" vertical="center"/>
      <protection hidden="1"/>
    </xf>
    <xf numFmtId="49" fontId="50" fillId="36" borderId="38" xfId="150" applyNumberFormat="1" applyFont="1" applyFill="1" applyBorder="1" applyAlignment="1" applyProtection="1">
      <alignment horizontal="center" vertical="center"/>
      <protection hidden="1"/>
    </xf>
    <xf numFmtId="2" fontId="59" fillId="36" borderId="36" xfId="150" applyNumberFormat="1" applyFont="1" applyFill="1" applyBorder="1" applyAlignment="1" applyProtection="1">
      <alignment horizontal="left" vertical="center"/>
      <protection hidden="1"/>
    </xf>
    <xf numFmtId="2" fontId="63" fillId="36" borderId="36" xfId="150" applyNumberFormat="1" applyFont="1" applyFill="1" applyBorder="1" applyAlignment="1" applyProtection="1">
      <alignment horizontal="left" vertical="center"/>
      <protection hidden="1"/>
    </xf>
    <xf numFmtId="2" fontId="63" fillId="36" borderId="37" xfId="150" applyNumberFormat="1" applyFont="1" applyFill="1" applyBorder="1" applyAlignment="1" applyProtection="1">
      <alignment horizontal="left" vertical="center"/>
      <protection hidden="1"/>
    </xf>
    <xf numFmtId="49" fontId="4" fillId="36" borderId="0" xfId="150" applyNumberFormat="1" applyFont="1" applyFill="1" applyBorder="1" applyAlignment="1" applyProtection="1">
      <alignment horizontal="center" vertical="top"/>
      <protection hidden="1"/>
    </xf>
    <xf numFmtId="0" fontId="4" fillId="36" borderId="0" xfId="152" applyFont="1" applyFill="1" applyBorder="1" applyAlignment="1" applyProtection="1">
      <alignment horizontal="center"/>
      <protection hidden="1"/>
    </xf>
    <xf numFmtId="49" fontId="83" fillId="35" borderId="0" xfId="150" applyNumberFormat="1" applyFont="1" applyFill="1" applyBorder="1" applyAlignment="1" applyProtection="1">
      <alignment horizontal="center" vertical="center"/>
      <protection hidden="1"/>
    </xf>
    <xf numFmtId="49" fontId="4" fillId="35" borderId="0" xfId="150" applyNumberFormat="1" applyFont="1" applyFill="1" applyBorder="1" applyAlignment="1" applyProtection="1">
      <alignment horizontal="center" vertical="center"/>
      <protection hidden="1"/>
    </xf>
    <xf numFmtId="49" fontId="4" fillId="35" borderId="0" xfId="150" applyNumberFormat="1" applyFont="1" applyFill="1" applyBorder="1" applyAlignment="1" applyProtection="1">
      <alignment horizontal="center" vertical="top"/>
      <protection hidden="1"/>
    </xf>
    <xf numFmtId="49" fontId="84" fillId="36" borderId="94" xfId="150" applyNumberFormat="1" applyFont="1" applyFill="1" applyBorder="1" applyAlignment="1" applyProtection="1">
      <alignment horizontal="center" vertical="center"/>
      <protection hidden="1"/>
    </xf>
    <xf numFmtId="0" fontId="74" fillId="35" borderId="0" xfId="152" applyFont="1" applyFill="1" applyBorder="1" applyAlignment="1" applyProtection="1">
      <alignment horizontal="center" vertical="center"/>
      <protection hidden="1"/>
    </xf>
    <xf numFmtId="49" fontId="83" fillId="36" borderId="74" xfId="150" applyNumberFormat="1" applyFont="1" applyFill="1" applyBorder="1" applyAlignment="1" applyProtection="1">
      <alignment horizontal="center" vertical="center"/>
      <protection hidden="1"/>
    </xf>
    <xf numFmtId="49" fontId="83" fillId="36" borderId="40" xfId="150" applyNumberFormat="1" applyFont="1" applyFill="1" applyBorder="1" applyAlignment="1" applyProtection="1">
      <alignment horizontal="center" vertical="center"/>
      <protection hidden="1"/>
    </xf>
    <xf numFmtId="0" fontId="4" fillId="36" borderId="41" xfId="152" applyFont="1" applyFill="1" applyBorder="1" applyAlignment="1" applyProtection="1">
      <alignment horizontal="center"/>
      <protection hidden="1"/>
    </xf>
    <xf numFmtId="0" fontId="74" fillId="36" borderId="82" xfId="152" applyFont="1" applyFill="1" applyBorder="1" applyAlignment="1" applyProtection="1">
      <alignment horizontal="right" vertical="center"/>
      <protection hidden="1"/>
    </xf>
    <xf numFmtId="0" fontId="74" fillId="36" borderId="83" xfId="152" applyFont="1" applyFill="1" applyBorder="1" applyAlignment="1" applyProtection="1">
      <alignment horizontal="right" vertical="center"/>
      <protection hidden="1"/>
    </xf>
    <xf numFmtId="0" fontId="74" fillId="36" borderId="86" xfId="152" applyFont="1" applyFill="1" applyBorder="1" applyAlignment="1" applyProtection="1">
      <alignment horizontal="right" vertical="center"/>
      <protection hidden="1"/>
    </xf>
    <xf numFmtId="0" fontId="74" fillId="36" borderId="87" xfId="152" applyFont="1" applyFill="1" applyBorder="1" applyAlignment="1" applyProtection="1">
      <alignment horizontal="right" vertical="center"/>
      <protection hidden="1"/>
    </xf>
    <xf numFmtId="0" fontId="74" fillId="36" borderId="90" xfId="152" applyFont="1" applyFill="1" applyBorder="1" applyAlignment="1" applyProtection="1">
      <alignment horizontal="right" vertical="center"/>
      <protection hidden="1"/>
    </xf>
    <xf numFmtId="0" fontId="74" fillId="36" borderId="91" xfId="152" applyFont="1" applyFill="1" applyBorder="1" applyAlignment="1" applyProtection="1">
      <alignment horizontal="right" vertical="center"/>
      <protection hidden="1"/>
    </xf>
    <xf numFmtId="0" fontId="74" fillId="36" borderId="84" xfId="152" applyFont="1" applyFill="1" applyBorder="1" applyAlignment="1" applyProtection="1">
      <alignment vertical="center"/>
      <protection hidden="1"/>
    </xf>
    <xf numFmtId="0" fontId="74" fillId="36" borderId="88" xfId="152" applyFont="1" applyFill="1" applyBorder="1" applyAlignment="1" applyProtection="1">
      <alignment vertical="center"/>
      <protection hidden="1"/>
    </xf>
    <xf numFmtId="0" fontId="74" fillId="36" borderId="92" xfId="152" applyFont="1" applyFill="1" applyBorder="1" applyAlignment="1" applyProtection="1">
      <alignment vertical="center"/>
      <protection hidden="1"/>
    </xf>
    <xf numFmtId="0" fontId="74" fillId="36" borderId="137" xfId="152" applyFont="1" applyFill="1" applyBorder="1" applyAlignment="1" applyProtection="1">
      <alignment vertical="center" wrapText="1"/>
      <protection hidden="1"/>
    </xf>
    <xf numFmtId="0" fontId="74" fillId="36" borderId="138" xfId="152" applyFont="1" applyFill="1" applyBorder="1" applyAlignment="1" applyProtection="1">
      <alignment vertical="center" wrapText="1"/>
      <protection hidden="1"/>
    </xf>
    <xf numFmtId="0" fontId="74" fillId="36" borderId="139" xfId="152" applyFont="1" applyFill="1" applyBorder="1" applyAlignment="1" applyProtection="1">
      <alignment vertical="center" wrapText="1"/>
      <protection hidden="1"/>
    </xf>
    <xf numFmtId="49" fontId="84" fillId="36" borderId="85" xfId="150" applyNumberFormat="1" applyFont="1" applyFill="1" applyBorder="1" applyAlignment="1" applyProtection="1">
      <alignment horizontal="center" vertical="center"/>
      <protection hidden="1"/>
    </xf>
    <xf numFmtId="49" fontId="84" fillId="36" borderId="89" xfId="150" applyNumberFormat="1" applyFont="1" applyFill="1" applyBorder="1" applyAlignment="1" applyProtection="1">
      <alignment horizontal="center" vertical="center"/>
      <protection hidden="1"/>
    </xf>
    <xf numFmtId="49" fontId="84" fillId="36" borderId="93" xfId="150" applyNumberFormat="1" applyFont="1" applyFill="1" applyBorder="1" applyAlignment="1" applyProtection="1">
      <alignment horizontal="center" vertical="center"/>
      <protection hidden="1"/>
    </xf>
    <xf numFmtId="49" fontId="84" fillId="36" borderId="74" xfId="150" applyNumberFormat="1" applyFont="1" applyFill="1" applyBorder="1" applyAlignment="1" applyProtection="1">
      <alignment horizontal="center" vertical="center"/>
      <protection hidden="1"/>
    </xf>
    <xf numFmtId="49" fontId="84" fillId="36" borderId="36" xfId="150" applyNumberFormat="1" applyFont="1" applyFill="1" applyBorder="1" applyAlignment="1" applyProtection="1">
      <alignment horizontal="center" vertical="center"/>
      <protection hidden="1"/>
    </xf>
    <xf numFmtId="49" fontId="83" fillId="36" borderId="38" xfId="150" applyNumberFormat="1" applyFont="1" applyFill="1" applyBorder="1" applyAlignment="1" applyProtection="1">
      <alignment horizontal="center" vertical="center"/>
      <protection hidden="1"/>
    </xf>
    <xf numFmtId="49" fontId="83" fillId="36" borderId="42" xfId="150" applyNumberFormat="1" applyFont="1" applyFill="1" applyBorder="1" applyAlignment="1" applyProtection="1">
      <alignment horizontal="center" vertical="center"/>
      <protection hidden="1"/>
    </xf>
    <xf numFmtId="49" fontId="84" fillId="36" borderId="43" xfId="150" applyNumberFormat="1" applyFont="1" applyFill="1" applyBorder="1" applyAlignment="1" applyProtection="1">
      <alignment horizontal="center" vertical="center"/>
      <protection hidden="1"/>
    </xf>
    <xf numFmtId="49" fontId="84" fillId="36" borderId="38" xfId="150" applyNumberFormat="1" applyFont="1" applyFill="1" applyBorder="1" applyAlignment="1" applyProtection="1">
      <alignment horizontal="center" vertical="center"/>
      <protection hidden="1"/>
    </xf>
    <xf numFmtId="49" fontId="83" fillId="36" borderId="43" xfId="150" applyNumberFormat="1" applyFont="1" applyFill="1" applyBorder="1" applyAlignment="1" applyProtection="1">
      <alignment horizontal="center" vertical="center"/>
      <protection hidden="1"/>
    </xf>
    <xf numFmtId="49" fontId="83" fillId="36" borderId="37" xfId="150" applyNumberFormat="1" applyFont="1" applyFill="1" applyBorder="1" applyAlignment="1" applyProtection="1">
      <alignment horizontal="center" vertical="center"/>
      <protection hidden="1"/>
    </xf>
    <xf numFmtId="49" fontId="83" fillId="36" borderId="0" xfId="150" applyNumberFormat="1" applyFont="1" applyFill="1" applyBorder="1" applyAlignment="1" applyProtection="1">
      <alignment horizontal="center" vertical="center"/>
      <protection hidden="1"/>
    </xf>
    <xf numFmtId="0" fontId="74" fillId="36" borderId="81" xfId="152" applyFont="1" applyFill="1" applyBorder="1" applyAlignment="1" applyProtection="1">
      <alignment horizontal="right" vertical="center"/>
      <protection hidden="1"/>
    </xf>
    <xf numFmtId="0" fontId="74" fillId="36" borderId="8" xfId="152" applyFont="1" applyFill="1" applyBorder="1" applyAlignment="1" applyProtection="1">
      <alignment horizontal="right" vertical="center"/>
      <protection hidden="1"/>
    </xf>
    <xf numFmtId="0" fontId="74" fillId="36" borderId="20" xfId="152" applyFont="1" applyFill="1" applyBorder="1" applyAlignment="1" applyProtection="1">
      <alignment vertical="center"/>
      <protection hidden="1"/>
    </xf>
    <xf numFmtId="0" fontId="74" fillId="36" borderId="10" xfId="152" applyFont="1" applyFill="1" applyBorder="1" applyAlignment="1" applyProtection="1">
      <alignment vertical="center" wrapText="1"/>
      <protection hidden="1"/>
    </xf>
    <xf numFmtId="0" fontId="74" fillId="36" borderId="8" xfId="152" applyFont="1" applyFill="1" applyBorder="1" applyAlignment="1" applyProtection="1">
      <alignment vertical="center" wrapText="1"/>
      <protection hidden="1"/>
    </xf>
    <xf numFmtId="49" fontId="84" fillId="36" borderId="8" xfId="150" applyNumberFormat="1" applyFont="1" applyFill="1" applyBorder="1" applyAlignment="1" applyProtection="1">
      <alignment horizontal="center" vertical="center"/>
      <protection hidden="1"/>
    </xf>
    <xf numFmtId="0" fontId="74" fillId="36" borderId="71" xfId="152" applyFont="1" applyFill="1" applyBorder="1" applyAlignment="1" applyProtection="1">
      <alignment vertical="center"/>
      <protection hidden="1"/>
    </xf>
    <xf numFmtId="0" fontId="74" fillId="36" borderId="72" xfId="152" applyFont="1" applyFill="1" applyBorder="1" applyAlignment="1" applyProtection="1">
      <alignment vertical="center"/>
      <protection hidden="1"/>
    </xf>
    <xf numFmtId="0" fontId="74" fillId="36" borderId="79" xfId="152" applyFont="1" applyFill="1" applyBorder="1" applyAlignment="1" applyProtection="1">
      <alignment vertical="center"/>
      <protection hidden="1"/>
    </xf>
    <xf numFmtId="0" fontId="74" fillId="36" borderId="80" xfId="152" applyFont="1" applyFill="1" applyBorder="1" applyAlignment="1" applyProtection="1">
      <alignment vertical="center"/>
      <protection hidden="1"/>
    </xf>
    <xf numFmtId="0" fontId="74" fillId="36" borderId="45" xfId="152" applyFont="1" applyFill="1" applyBorder="1" applyAlignment="1" applyProtection="1">
      <alignment vertical="center"/>
      <protection hidden="1"/>
    </xf>
    <xf numFmtId="0" fontId="74" fillId="36" borderId="36" xfId="152" applyFont="1" applyFill="1" applyBorder="1" applyAlignment="1" applyProtection="1">
      <alignment vertical="center"/>
      <protection hidden="1"/>
    </xf>
    <xf numFmtId="0" fontId="74" fillId="36" borderId="73" xfId="152" applyFont="1" applyFill="1" applyBorder="1" applyAlignment="1" applyProtection="1">
      <alignment vertical="center" wrapText="1"/>
      <protection hidden="1"/>
    </xf>
    <xf numFmtId="0" fontId="74" fillId="36" borderId="37" xfId="152" applyFont="1" applyFill="1" applyBorder="1" applyAlignment="1" applyProtection="1">
      <alignment vertical="center" wrapText="1"/>
      <protection hidden="1"/>
    </xf>
    <xf numFmtId="49" fontId="84" fillId="36" borderId="66" xfId="150" applyNumberFormat="1" applyFont="1" applyFill="1" applyBorder="1" applyAlignment="1" applyProtection="1">
      <alignment horizontal="center" vertical="center"/>
      <protection hidden="1"/>
    </xf>
    <xf numFmtId="49" fontId="83" fillId="36" borderId="36" xfId="150" applyNumberFormat="1" applyFont="1" applyFill="1" applyBorder="1" applyAlignment="1" applyProtection="1">
      <alignment horizontal="center" vertical="center"/>
      <protection hidden="1"/>
    </xf>
    <xf numFmtId="0" fontId="77" fillId="36" borderId="77" xfId="152" applyFont="1" applyFill="1" applyBorder="1" applyAlignment="1" applyProtection="1">
      <alignment horizontal="left" vertical="center"/>
      <protection hidden="1"/>
    </xf>
    <xf numFmtId="0" fontId="77" fillId="36" borderId="37" xfId="152" applyFont="1" applyFill="1" applyBorder="1" applyAlignment="1" applyProtection="1">
      <alignment horizontal="left" vertical="center"/>
      <protection hidden="1"/>
    </xf>
    <xf numFmtId="0" fontId="77" fillId="36" borderId="15" xfId="152" applyFont="1" applyFill="1" applyBorder="1" applyAlignment="1" applyProtection="1">
      <alignment horizontal="left" vertical="center"/>
      <protection hidden="1"/>
    </xf>
    <xf numFmtId="0" fontId="77" fillId="36" borderId="41" xfId="152" applyFont="1" applyFill="1" applyBorder="1" applyAlignment="1" applyProtection="1">
      <alignment horizontal="left" vertical="center"/>
      <protection hidden="1"/>
    </xf>
    <xf numFmtId="0" fontId="77" fillId="36" borderId="78" xfId="152" applyFont="1" applyFill="1" applyBorder="1" applyAlignment="1" applyProtection="1">
      <alignment horizontal="left" vertical="center"/>
      <protection hidden="1"/>
    </xf>
    <xf numFmtId="0" fontId="77" fillId="36" borderId="43" xfId="152" applyFont="1" applyFill="1" applyBorder="1" applyAlignment="1" applyProtection="1">
      <alignment horizontal="left" vertical="center"/>
      <protection hidden="1"/>
    </xf>
    <xf numFmtId="0" fontId="79" fillId="36" borderId="73" xfId="152" applyFont="1" applyFill="1" applyBorder="1" applyAlignment="1" applyProtection="1">
      <alignment vertical="center" wrapText="1"/>
      <protection hidden="1"/>
    </xf>
    <xf numFmtId="49" fontId="83" fillId="36" borderId="66" xfId="150" applyNumberFormat="1" applyFont="1" applyFill="1" applyBorder="1" applyAlignment="1" applyProtection="1">
      <alignment horizontal="center" vertical="center"/>
      <protection hidden="1"/>
    </xf>
    <xf numFmtId="0" fontId="85" fillId="36" borderId="71" xfId="152" applyFont="1" applyFill="1" applyBorder="1" applyAlignment="1" applyProtection="1">
      <alignment horizontal="right" vertical="center"/>
      <protection hidden="1"/>
    </xf>
    <xf numFmtId="0" fontId="85" fillId="36" borderId="72" xfId="152" applyFont="1" applyFill="1" applyBorder="1" applyAlignment="1" applyProtection="1">
      <alignment horizontal="right" vertical="center"/>
      <protection hidden="1"/>
    </xf>
    <xf numFmtId="0" fontId="0" fillId="35" borderId="0" xfId="152" applyFont="1" applyFill="1" applyBorder="1" applyProtection="1">
      <protection hidden="1"/>
    </xf>
    <xf numFmtId="0" fontId="81" fillId="35" borderId="0" xfId="152" applyFont="1" applyFill="1" applyBorder="1" applyAlignment="1" applyProtection="1">
      <alignment horizontal="center" vertical="top" textRotation="180"/>
      <protection hidden="1"/>
    </xf>
    <xf numFmtId="0" fontId="79" fillId="36" borderId="71" xfId="152" applyFont="1" applyFill="1" applyBorder="1" applyAlignment="1" applyProtection="1">
      <alignment vertical="center"/>
      <protection hidden="1"/>
    </xf>
    <xf numFmtId="0" fontId="79" fillId="36" borderId="72" xfId="152" applyFont="1" applyFill="1" applyBorder="1" applyAlignment="1" applyProtection="1">
      <alignment vertical="center"/>
      <protection hidden="1"/>
    </xf>
    <xf numFmtId="0" fontId="80" fillId="36" borderId="14" xfId="152" applyFont="1" applyFill="1" applyBorder="1" applyAlignment="1" applyProtection="1">
      <alignment horizontal="center" wrapText="1"/>
      <protection hidden="1"/>
    </xf>
    <xf numFmtId="0" fontId="80" fillId="36" borderId="52" xfId="152" applyFont="1" applyFill="1" applyBorder="1" applyAlignment="1" applyProtection="1">
      <alignment horizontal="center" wrapText="1"/>
      <protection hidden="1"/>
    </xf>
    <xf numFmtId="0" fontId="80" fillId="36" borderId="15" xfId="152" applyFont="1" applyFill="1" applyBorder="1" applyAlignment="1" applyProtection="1">
      <alignment horizontal="center" wrapText="1"/>
      <protection hidden="1"/>
    </xf>
    <xf numFmtId="0" fontId="80" fillId="36" borderId="41" xfId="152" applyFont="1" applyFill="1" applyBorder="1" applyAlignment="1" applyProtection="1">
      <alignment horizontal="center" wrapText="1"/>
      <protection hidden="1"/>
    </xf>
    <xf numFmtId="2" fontId="77" fillId="36" borderId="54" xfId="150" applyNumberFormat="1" applyFont="1" applyFill="1" applyBorder="1" applyAlignment="1" applyProtection="1">
      <alignment horizontal="center" vertical="center"/>
      <protection hidden="1"/>
    </xf>
    <xf numFmtId="2" fontId="77" fillId="36" borderId="55" xfId="150" applyNumberFormat="1" applyFont="1" applyFill="1" applyBorder="1" applyAlignment="1" applyProtection="1">
      <alignment horizontal="center" vertical="center"/>
      <protection hidden="1"/>
    </xf>
    <xf numFmtId="2" fontId="77" fillId="36" borderId="56" xfId="150" applyNumberFormat="1" applyFont="1" applyFill="1" applyBorder="1" applyAlignment="1" applyProtection="1">
      <alignment horizontal="center" vertical="center"/>
      <protection hidden="1"/>
    </xf>
    <xf numFmtId="2" fontId="77" fillId="36" borderId="60" xfId="150" applyNumberFormat="1" applyFont="1" applyFill="1" applyBorder="1" applyAlignment="1" applyProtection="1">
      <alignment horizontal="center" vertical="center"/>
      <protection hidden="1"/>
    </xf>
    <xf numFmtId="2" fontId="77" fillId="36" borderId="61" xfId="150" applyNumberFormat="1" applyFont="1" applyFill="1" applyBorder="1" applyAlignment="1" applyProtection="1">
      <alignment horizontal="center" vertical="center"/>
      <protection hidden="1"/>
    </xf>
    <xf numFmtId="2" fontId="77" fillId="36" borderId="62" xfId="150" applyNumberFormat="1" applyFont="1" applyFill="1" applyBorder="1" applyAlignment="1" applyProtection="1">
      <alignment horizontal="center" vertical="center"/>
      <protection hidden="1"/>
    </xf>
    <xf numFmtId="2" fontId="79" fillId="36" borderId="57" xfId="150" applyNumberFormat="1" applyFont="1" applyFill="1" applyBorder="1" applyAlignment="1" applyProtection="1">
      <alignment horizontal="center" vertical="center" wrapText="1"/>
      <protection hidden="1"/>
    </xf>
    <xf numFmtId="2" fontId="79" fillId="36" borderId="58" xfId="150" applyNumberFormat="1" applyFont="1" applyFill="1" applyBorder="1" applyAlignment="1" applyProtection="1">
      <alignment horizontal="center" vertical="center" wrapText="1"/>
      <protection hidden="1"/>
    </xf>
    <xf numFmtId="2" fontId="79" fillId="36" borderId="59" xfId="150" applyNumberFormat="1" applyFont="1" applyFill="1" applyBorder="1" applyAlignment="1" applyProtection="1">
      <alignment horizontal="center" vertical="center" wrapText="1"/>
      <protection hidden="1"/>
    </xf>
    <xf numFmtId="2" fontId="79" fillId="36" borderId="63" xfId="150" applyNumberFormat="1" applyFont="1" applyFill="1" applyBorder="1" applyAlignment="1" applyProtection="1">
      <alignment horizontal="center" vertical="center" wrapText="1"/>
      <protection hidden="1"/>
    </xf>
    <xf numFmtId="2" fontId="79" fillId="36" borderId="64" xfId="150" applyNumberFormat="1" applyFont="1" applyFill="1" applyBorder="1" applyAlignment="1" applyProtection="1">
      <alignment horizontal="center" vertical="center" wrapText="1"/>
      <protection hidden="1"/>
    </xf>
    <xf numFmtId="2" fontId="79" fillId="36" borderId="65" xfId="150" applyNumberFormat="1" applyFont="1" applyFill="1" applyBorder="1" applyAlignment="1" applyProtection="1">
      <alignment horizontal="center" vertical="center" wrapText="1"/>
      <protection hidden="1"/>
    </xf>
    <xf numFmtId="0" fontId="0" fillId="35" borderId="0" xfId="152" applyFont="1" applyFill="1" applyBorder="1" applyAlignment="1" applyProtection="1">
      <protection hidden="1"/>
    </xf>
    <xf numFmtId="0" fontId="77" fillId="36" borderId="44" xfId="152" applyFont="1" applyFill="1" applyBorder="1" applyAlignment="1" applyProtection="1">
      <alignment horizontal="center" vertical="center" wrapText="1"/>
      <protection hidden="1"/>
    </xf>
    <xf numFmtId="49" fontId="61" fillId="36" borderId="1" xfId="150" applyNumberFormat="1" applyFont="1" applyFill="1" applyBorder="1" applyAlignment="1" applyProtection="1">
      <alignment horizontal="center" vertical="center"/>
      <protection hidden="1"/>
    </xf>
    <xf numFmtId="0" fontId="81" fillId="35" borderId="0" xfId="152" applyFont="1" applyFill="1" applyBorder="1" applyAlignment="1" applyProtection="1">
      <alignment horizontal="right" vertical="top" textRotation="180"/>
      <protection hidden="1"/>
    </xf>
    <xf numFmtId="2" fontId="82" fillId="36" borderId="44" xfId="150" applyNumberFormat="1" applyFont="1" applyFill="1" applyBorder="1" applyAlignment="1" applyProtection="1">
      <alignment horizontal="center" vertical="top"/>
      <protection hidden="1"/>
    </xf>
    <xf numFmtId="49" fontId="79" fillId="36" borderId="38" xfId="150" applyNumberFormat="1" applyFont="1" applyFill="1" applyBorder="1" applyAlignment="1" applyProtection="1">
      <alignment horizontal="center" vertical="center"/>
      <protection hidden="1"/>
    </xf>
    <xf numFmtId="49" fontId="79" fillId="36" borderId="66" xfId="150" applyNumberFormat="1" applyFont="1" applyFill="1" applyBorder="1" applyAlignment="1" applyProtection="1">
      <alignment horizontal="center" vertical="center"/>
      <protection hidden="1"/>
    </xf>
    <xf numFmtId="2" fontId="79" fillId="36" borderId="38" xfId="150" applyNumberFormat="1" applyFont="1" applyFill="1" applyBorder="1" applyAlignment="1" applyProtection="1">
      <alignment horizontal="center" vertical="center"/>
      <protection hidden="1"/>
    </xf>
    <xf numFmtId="2" fontId="79" fillId="36" borderId="66" xfId="150" applyNumberFormat="1" applyFont="1" applyFill="1" applyBorder="1" applyAlignment="1" applyProtection="1">
      <alignment horizontal="center" vertical="center"/>
      <protection hidden="1"/>
    </xf>
    <xf numFmtId="2" fontId="82" fillId="36" borderId="44" xfId="150" applyNumberFormat="1" applyFont="1" applyFill="1" applyBorder="1" applyAlignment="1" applyProtection="1">
      <alignment horizontal="center" vertical="center" shrinkToFit="1"/>
      <protection hidden="1"/>
    </xf>
    <xf numFmtId="0" fontId="79" fillId="36" borderId="67" xfId="152" applyFont="1" applyFill="1" applyBorder="1" applyAlignment="1" applyProtection="1">
      <alignment horizontal="center" vertical="center"/>
      <protection hidden="1"/>
    </xf>
    <xf numFmtId="0" fontId="79" fillId="36" borderId="68" xfId="152" applyFont="1" applyFill="1" applyBorder="1" applyAlignment="1" applyProtection="1">
      <alignment horizontal="center" vertical="center"/>
      <protection hidden="1"/>
    </xf>
    <xf numFmtId="0" fontId="79" fillId="36" borderId="38" xfId="152" applyFont="1" applyFill="1" applyBorder="1" applyAlignment="1" applyProtection="1">
      <alignment horizontal="center" vertical="center"/>
      <protection hidden="1"/>
    </xf>
    <xf numFmtId="2" fontId="79" fillId="36" borderId="69" xfId="150" applyNumberFormat="1" applyFont="1" applyFill="1" applyBorder="1" applyAlignment="1" applyProtection="1">
      <alignment horizontal="center" vertical="center"/>
      <protection hidden="1"/>
    </xf>
    <xf numFmtId="2" fontId="79" fillId="36" borderId="70" xfId="150" applyNumberFormat="1" applyFont="1" applyFill="1" applyBorder="1" applyAlignment="1" applyProtection="1">
      <alignment horizontal="center" vertical="center"/>
      <protection hidden="1"/>
    </xf>
    <xf numFmtId="0" fontId="75" fillId="35" borderId="17" xfId="152" applyFont="1" applyFill="1" applyBorder="1" applyAlignment="1" applyProtection="1">
      <alignment horizontal="center" vertical="center" wrapText="1"/>
      <protection hidden="1"/>
    </xf>
    <xf numFmtId="0" fontId="75" fillId="35" borderId="18" xfId="152" applyFont="1" applyFill="1" applyBorder="1" applyAlignment="1" applyProtection="1">
      <alignment horizontal="center" vertical="center" wrapText="1"/>
      <protection hidden="1"/>
    </xf>
    <xf numFmtId="0" fontId="75" fillId="35" borderId="19" xfId="152" applyFont="1" applyFill="1" applyBorder="1" applyAlignment="1" applyProtection="1">
      <alignment horizontal="center" vertical="center" wrapText="1"/>
      <protection hidden="1"/>
    </xf>
    <xf numFmtId="0" fontId="75" fillId="35" borderId="4" xfId="152" applyFont="1" applyFill="1" applyBorder="1" applyAlignment="1" applyProtection="1">
      <alignment horizontal="center" vertical="center" wrapText="1"/>
      <protection hidden="1"/>
    </xf>
    <xf numFmtId="0" fontId="75" fillId="35" borderId="0" xfId="152" applyFont="1" applyFill="1" applyBorder="1" applyAlignment="1" applyProtection="1">
      <alignment horizontal="center" vertical="center" wrapText="1"/>
      <protection hidden="1"/>
    </xf>
    <xf numFmtId="0" fontId="75" fillId="35" borderId="5" xfId="152" applyFont="1" applyFill="1" applyBorder="1" applyAlignment="1" applyProtection="1">
      <alignment horizontal="center" vertical="center" wrapText="1"/>
      <protection hidden="1"/>
    </xf>
    <xf numFmtId="0" fontId="75" fillId="35" borderId="7" xfId="152" applyFont="1" applyFill="1" applyBorder="1" applyAlignment="1" applyProtection="1">
      <alignment horizontal="center" vertical="center" wrapText="1"/>
      <protection hidden="1"/>
    </xf>
    <xf numFmtId="0" fontId="75" fillId="35" borderId="1" xfId="152" applyFont="1" applyFill="1" applyBorder="1" applyAlignment="1" applyProtection="1">
      <alignment horizontal="center" vertical="center" wrapText="1"/>
      <protection hidden="1"/>
    </xf>
    <xf numFmtId="0" fontId="75" fillId="35" borderId="9" xfId="152" applyFont="1" applyFill="1" applyBorder="1" applyAlignment="1" applyProtection="1">
      <alignment horizontal="center" vertical="center" wrapText="1"/>
      <protection hidden="1"/>
    </xf>
    <xf numFmtId="49" fontId="59" fillId="36" borderId="17" xfId="150" applyNumberFormat="1" applyFont="1" applyFill="1" applyBorder="1" applyAlignment="1" applyProtection="1">
      <alignment horizontal="left" vertical="center"/>
      <protection hidden="1"/>
    </xf>
    <xf numFmtId="49" fontId="59" fillId="36" borderId="18" xfId="150" applyNumberFormat="1" applyFont="1" applyFill="1" applyBorder="1" applyAlignment="1" applyProtection="1">
      <alignment horizontal="left" vertical="center"/>
      <protection hidden="1"/>
    </xf>
    <xf numFmtId="49" fontId="59" fillId="36" borderId="19" xfId="150" applyNumberFormat="1" applyFont="1" applyFill="1" applyBorder="1" applyAlignment="1" applyProtection="1">
      <alignment horizontal="left" vertical="center"/>
      <protection hidden="1"/>
    </xf>
    <xf numFmtId="49" fontId="61" fillId="0" borderId="0" xfId="150" applyNumberFormat="1" applyFont="1" applyFill="1" applyBorder="1" applyAlignment="1" applyProtection="1">
      <alignment vertical="center"/>
      <protection hidden="1"/>
    </xf>
    <xf numFmtId="49" fontId="61" fillId="36" borderId="17" xfId="150" applyNumberFormat="1" applyFont="1" applyFill="1" applyBorder="1" applyAlignment="1" applyProtection="1">
      <alignment vertical="center"/>
      <protection hidden="1"/>
    </xf>
    <xf numFmtId="49" fontId="61" fillId="36" borderId="18" xfId="150" applyNumberFormat="1" applyFont="1" applyFill="1" applyBorder="1" applyAlignment="1" applyProtection="1">
      <alignment vertical="center"/>
      <protection hidden="1"/>
    </xf>
    <xf numFmtId="49" fontId="61" fillId="36" borderId="19" xfId="150" applyNumberFormat="1" applyFont="1" applyFill="1" applyBorder="1" applyAlignment="1" applyProtection="1">
      <alignment vertical="center"/>
      <protection hidden="1"/>
    </xf>
    <xf numFmtId="49" fontId="59" fillId="0" borderId="0" xfId="150" applyNumberFormat="1" applyFont="1" applyFill="1" applyBorder="1" applyAlignment="1" applyProtection="1">
      <alignment vertical="center"/>
      <protection hidden="1"/>
    </xf>
    <xf numFmtId="49" fontId="59" fillId="0" borderId="0" xfId="150" applyNumberFormat="1" applyFont="1" applyFill="1" applyBorder="1" applyAlignment="1" applyProtection="1">
      <alignment horizontal="left" vertical="center"/>
      <protection hidden="1"/>
    </xf>
    <xf numFmtId="49" fontId="76" fillId="36" borderId="4" xfId="150" applyNumberFormat="1" applyFont="1" applyFill="1" applyBorder="1" applyAlignment="1" applyProtection="1">
      <alignment horizontal="left" vertical="center"/>
      <protection hidden="1"/>
    </xf>
    <xf numFmtId="49" fontId="76" fillId="36" borderId="0" xfId="150" applyNumberFormat="1" applyFont="1" applyFill="1" applyBorder="1" applyAlignment="1" applyProtection="1">
      <alignment horizontal="left" vertical="center"/>
      <protection hidden="1"/>
    </xf>
    <xf numFmtId="49" fontId="76" fillId="36" borderId="4" xfId="150" applyNumberFormat="1" applyFont="1" applyFill="1" applyBorder="1" applyAlignment="1" applyProtection="1">
      <alignment horizontal="center" vertical="center"/>
      <protection hidden="1"/>
    </xf>
    <xf numFmtId="49" fontId="76" fillId="36" borderId="0" xfId="150" applyNumberFormat="1" applyFont="1" applyFill="1" applyBorder="1" applyAlignment="1" applyProtection="1">
      <alignment horizontal="center" vertical="center"/>
      <protection hidden="1"/>
    </xf>
    <xf numFmtId="49" fontId="76" fillId="36" borderId="7" xfId="150" applyNumberFormat="1" applyFont="1" applyFill="1" applyBorder="1" applyAlignment="1" applyProtection="1">
      <alignment horizontal="center" vertical="center"/>
      <protection hidden="1"/>
    </xf>
    <xf numFmtId="49" fontId="76" fillId="36" borderId="1" xfId="150" applyNumberFormat="1" applyFont="1" applyFill="1" applyBorder="1" applyAlignment="1" applyProtection="1">
      <alignment horizontal="center" vertical="center"/>
      <protection hidden="1"/>
    </xf>
    <xf numFmtId="49" fontId="63" fillId="36" borderId="1" xfId="150" applyNumberFormat="1" applyFont="1" applyFill="1" applyBorder="1" applyAlignment="1" applyProtection="1">
      <alignment horizontal="left" vertical="center"/>
      <protection hidden="1"/>
    </xf>
    <xf numFmtId="0" fontId="85" fillId="36" borderId="87" xfId="152" applyFont="1" applyFill="1" applyBorder="1" applyAlignment="1" applyProtection="1">
      <alignment horizontal="right" vertical="center"/>
      <protection hidden="1"/>
    </xf>
    <xf numFmtId="0" fontId="81" fillId="36" borderId="73" xfId="152" applyFont="1" applyFill="1" applyBorder="1" applyAlignment="1" applyProtection="1">
      <alignment vertical="center" wrapText="1"/>
      <protection hidden="1"/>
    </xf>
    <xf numFmtId="0" fontId="77" fillId="36" borderId="72" xfId="152" applyFont="1" applyFill="1" applyBorder="1" applyAlignment="1" applyProtection="1">
      <alignment horizontal="right" vertical="center"/>
      <protection hidden="1"/>
    </xf>
    <xf numFmtId="2" fontId="90" fillId="36" borderId="44" xfId="150" applyNumberFormat="1" applyFont="1" applyFill="1" applyBorder="1" applyAlignment="1" applyProtection="1">
      <alignment horizontal="center" vertical="center" shrinkToFit="1"/>
      <protection hidden="1"/>
    </xf>
    <xf numFmtId="0" fontId="80" fillId="36" borderId="98" xfId="152" applyFont="1" applyFill="1" applyBorder="1" applyAlignment="1" applyProtection="1">
      <alignment horizontal="center" wrapText="1"/>
      <protection hidden="1"/>
    </xf>
    <xf numFmtId="0" fontId="80" fillId="36" borderId="99" xfId="152" applyFont="1" applyFill="1" applyBorder="1" applyAlignment="1" applyProtection="1">
      <alignment horizontal="center" wrapText="1"/>
      <protection hidden="1"/>
    </xf>
    <xf numFmtId="0" fontId="80" fillId="36" borderId="103" xfId="152" applyFont="1" applyFill="1" applyBorder="1" applyAlignment="1" applyProtection="1">
      <alignment horizontal="center" wrapText="1"/>
      <protection hidden="1"/>
    </xf>
    <xf numFmtId="2" fontId="77" fillId="36" borderId="102" xfId="150" applyNumberFormat="1" applyFont="1" applyFill="1" applyBorder="1" applyAlignment="1" applyProtection="1">
      <alignment horizontal="center" vertical="center"/>
      <protection hidden="1"/>
    </xf>
    <xf numFmtId="2" fontId="90" fillId="36" borderId="44" xfId="150" applyNumberFormat="1" applyFont="1" applyFill="1" applyBorder="1" applyAlignment="1" applyProtection="1">
      <alignment horizontal="center" vertical="top"/>
      <protection hidden="1"/>
    </xf>
    <xf numFmtId="0" fontId="79" fillId="36" borderId="45" xfId="152" applyFont="1" applyFill="1" applyBorder="1" applyAlignment="1" applyProtection="1">
      <alignment vertical="center"/>
      <protection hidden="1"/>
    </xf>
    <xf numFmtId="0" fontId="91" fillId="36" borderId="73" xfId="152" applyFont="1" applyFill="1" applyBorder="1" applyAlignment="1" applyProtection="1">
      <alignment vertical="center" wrapText="1"/>
      <protection hidden="1"/>
    </xf>
    <xf numFmtId="0" fontId="81" fillId="36" borderId="39" xfId="152" applyFont="1" applyFill="1" applyBorder="1" applyAlignment="1" applyProtection="1">
      <alignment vertical="center" wrapText="1"/>
      <protection hidden="1"/>
    </xf>
    <xf numFmtId="0" fontId="81" fillId="36" borderId="37" xfId="152" applyFont="1" applyFill="1" applyBorder="1" applyAlignment="1" applyProtection="1">
      <alignment vertical="center" wrapText="1"/>
      <protection hidden="1"/>
    </xf>
    <xf numFmtId="0" fontId="81" fillId="36" borderId="0" xfId="152" applyFont="1" applyFill="1" applyBorder="1" applyAlignment="1" applyProtection="1">
      <alignment vertical="center" wrapText="1"/>
      <protection hidden="1"/>
    </xf>
    <xf numFmtId="0" fontId="81" fillId="36" borderId="41" xfId="152" applyFont="1" applyFill="1" applyBorder="1" applyAlignment="1" applyProtection="1">
      <alignment vertical="center" wrapText="1"/>
      <protection hidden="1"/>
    </xf>
    <xf numFmtId="0" fontId="81" fillId="36" borderId="35" xfId="152" applyFont="1" applyFill="1" applyBorder="1" applyAlignment="1" applyProtection="1">
      <alignment vertical="center" wrapText="1"/>
      <protection hidden="1"/>
    </xf>
    <xf numFmtId="0" fontId="81" fillId="36" borderId="43" xfId="152" applyFont="1" applyFill="1" applyBorder="1" applyAlignment="1" applyProtection="1">
      <alignment vertical="center" wrapText="1"/>
      <protection hidden="1"/>
    </xf>
    <xf numFmtId="49" fontId="82" fillId="36" borderId="44" xfId="150" applyNumberFormat="1" applyFont="1" applyFill="1" applyBorder="1" applyAlignment="1" applyProtection="1">
      <alignment horizontal="center" vertical="center" shrinkToFit="1"/>
      <protection hidden="1"/>
    </xf>
    <xf numFmtId="169" fontId="77" fillId="36" borderId="102" xfId="150" applyNumberFormat="1" applyFont="1" applyFill="1" applyBorder="1" applyAlignment="1" applyProtection="1">
      <alignment horizontal="center" vertical="center"/>
      <protection hidden="1"/>
    </xf>
    <xf numFmtId="49" fontId="82" fillId="36" borderId="44" xfId="150" applyNumberFormat="1" applyFont="1" applyFill="1" applyBorder="1" applyAlignment="1" applyProtection="1">
      <alignment horizontal="center" vertical="top"/>
      <protection hidden="1"/>
    </xf>
    <xf numFmtId="0" fontId="122" fillId="36" borderId="73" xfId="152" applyFont="1" applyFill="1" applyBorder="1" applyAlignment="1" applyProtection="1">
      <alignment vertical="center" wrapText="1"/>
      <protection hidden="1"/>
    </xf>
    <xf numFmtId="0" fontId="121" fillId="36" borderId="73" xfId="152" applyFont="1" applyFill="1" applyBorder="1" applyAlignment="1" applyProtection="1">
      <alignment vertical="center" wrapText="1"/>
      <protection hidden="1"/>
    </xf>
    <xf numFmtId="49" fontId="0" fillId="35" borderId="51" xfId="150" applyNumberFormat="1" applyFont="1" applyFill="1" applyBorder="1" applyAlignment="1" applyProtection="1">
      <alignment horizontal="center" vertical="center"/>
      <protection hidden="1"/>
    </xf>
    <xf numFmtId="0" fontId="91" fillId="36" borderId="72" xfId="152" applyFont="1" applyFill="1" applyBorder="1" applyAlignment="1" applyProtection="1">
      <alignment horizontal="right" vertical="center"/>
      <protection hidden="1"/>
    </xf>
    <xf numFmtId="0" fontId="14" fillId="35" borderId="0" xfId="150" applyNumberFormat="1" applyFont="1" applyFill="1" applyBorder="1" applyAlignment="1" applyProtection="1">
      <alignment horizontal="center" vertical="top"/>
      <protection hidden="1"/>
    </xf>
    <xf numFmtId="0" fontId="81" fillId="36" borderId="83" xfId="152" applyFont="1" applyFill="1" applyBorder="1" applyAlignment="1" applyProtection="1">
      <alignment horizontal="right" vertical="center"/>
      <protection hidden="1"/>
    </xf>
    <xf numFmtId="0" fontId="81" fillId="36" borderId="87" xfId="152" applyFont="1" applyFill="1" applyBorder="1" applyAlignment="1" applyProtection="1">
      <alignment horizontal="right" vertical="center"/>
      <protection hidden="1"/>
    </xf>
    <xf numFmtId="0" fontId="74" fillId="36" borderId="85" xfId="152" applyFont="1" applyFill="1" applyBorder="1" applyAlignment="1" applyProtection="1">
      <alignment horizontal="left" vertical="center" wrapText="1"/>
      <protection hidden="1"/>
    </xf>
    <xf numFmtId="0" fontId="74" fillId="36" borderId="89" xfId="152" applyFont="1" applyFill="1" applyBorder="1" applyAlignment="1" applyProtection="1">
      <alignment horizontal="left" vertical="center" wrapText="1"/>
      <protection hidden="1"/>
    </xf>
    <xf numFmtId="0" fontId="74" fillId="36" borderId="85" xfId="152" applyFont="1" applyFill="1" applyBorder="1" applyAlignment="1" applyProtection="1">
      <alignment horizontal="center" vertical="center"/>
      <protection hidden="1"/>
    </xf>
    <xf numFmtId="0" fontId="74" fillId="36" borderId="89" xfId="152" applyFont="1" applyFill="1" applyBorder="1" applyAlignment="1" applyProtection="1">
      <alignment horizontal="center" vertical="center"/>
      <protection hidden="1"/>
    </xf>
    <xf numFmtId="49" fontId="14" fillId="35" borderId="0" xfId="150" applyNumberFormat="1" applyFont="1" applyFill="1" applyBorder="1" applyAlignment="1" applyProtection="1">
      <alignment horizontal="center" vertical="top"/>
      <protection hidden="1"/>
    </xf>
    <xf numFmtId="49" fontId="84" fillId="36" borderId="42" xfId="150" applyNumberFormat="1" applyFont="1" applyFill="1" applyBorder="1" applyAlignment="1" applyProtection="1">
      <alignment horizontal="center" vertical="center"/>
      <protection hidden="1"/>
    </xf>
    <xf numFmtId="0" fontId="81" fillId="36" borderId="114" xfId="152" applyFont="1" applyFill="1" applyBorder="1" applyAlignment="1" applyProtection="1">
      <alignment horizontal="left" vertical="center"/>
      <protection hidden="1"/>
    </xf>
    <xf numFmtId="0" fontId="81" fillId="36" borderId="73" xfId="152" applyFont="1" applyFill="1" applyBorder="1" applyAlignment="1" applyProtection="1">
      <alignment horizontal="left" vertical="center"/>
      <protection hidden="1"/>
    </xf>
    <xf numFmtId="0" fontId="74" fillId="36" borderId="66" xfId="152" applyFont="1" applyFill="1" applyBorder="1" applyAlignment="1" applyProtection="1">
      <alignment horizontal="left" vertical="center" wrapText="1"/>
      <protection hidden="1"/>
    </xf>
    <xf numFmtId="0" fontId="74" fillId="36" borderId="66" xfId="152" applyFont="1" applyFill="1" applyBorder="1" applyAlignment="1" applyProtection="1">
      <alignment horizontal="center" vertical="center"/>
      <protection hidden="1"/>
    </xf>
    <xf numFmtId="0" fontId="95" fillId="36" borderId="114" xfId="152" applyFont="1" applyFill="1" applyBorder="1" applyAlignment="1" applyProtection="1">
      <alignment horizontal="left" vertical="center"/>
      <protection hidden="1"/>
    </xf>
    <xf numFmtId="0" fontId="95" fillId="36" borderId="73" xfId="152" applyFont="1" applyFill="1" applyBorder="1" applyAlignment="1" applyProtection="1">
      <alignment horizontal="left" vertical="center"/>
      <protection hidden="1"/>
    </xf>
    <xf numFmtId="0" fontId="96" fillId="36" borderId="66" xfId="152" applyFont="1" applyFill="1" applyBorder="1" applyAlignment="1" applyProtection="1">
      <alignment horizontal="left" vertical="center" wrapText="1"/>
      <protection hidden="1"/>
    </xf>
    <xf numFmtId="0" fontId="96" fillId="36" borderId="66" xfId="152" applyFont="1" applyFill="1" applyBorder="1" applyAlignment="1" applyProtection="1">
      <alignment horizontal="center" vertical="center"/>
      <protection hidden="1"/>
    </xf>
    <xf numFmtId="0" fontId="95" fillId="36" borderId="72" xfId="152" applyFont="1" applyFill="1" applyBorder="1" applyAlignment="1" applyProtection="1">
      <alignment horizontal="left" vertical="center"/>
      <protection hidden="1"/>
    </xf>
    <xf numFmtId="0" fontId="95" fillId="36" borderId="80" xfId="152" applyFont="1" applyFill="1" applyBorder="1" applyAlignment="1" applyProtection="1">
      <alignment horizontal="left" vertical="center"/>
      <protection hidden="1"/>
    </xf>
    <xf numFmtId="0" fontId="96" fillId="36" borderId="74" xfId="152" applyFont="1" applyFill="1" applyBorder="1" applyAlignment="1" applyProtection="1">
      <alignment horizontal="left" vertical="center" wrapText="1"/>
      <protection hidden="1"/>
    </xf>
    <xf numFmtId="0" fontId="96" fillId="36" borderId="89" xfId="152" applyFont="1" applyFill="1" applyBorder="1" applyAlignment="1" applyProtection="1">
      <alignment horizontal="center" vertical="center"/>
      <protection hidden="1"/>
    </xf>
    <xf numFmtId="0" fontId="96" fillId="36" borderId="74" xfId="152" applyFont="1" applyFill="1" applyBorder="1" applyAlignment="1" applyProtection="1">
      <alignment horizontal="center" vertical="center"/>
      <protection hidden="1"/>
    </xf>
    <xf numFmtId="0" fontId="81" fillId="36" borderId="72" xfId="152" applyFont="1" applyFill="1" applyBorder="1" applyAlignment="1" applyProtection="1">
      <alignment horizontal="right" vertical="center"/>
      <protection hidden="1"/>
    </xf>
    <xf numFmtId="0" fontId="74" fillId="36" borderId="66" xfId="152" applyFont="1" applyFill="1" applyBorder="1" applyAlignment="1" applyProtection="1">
      <alignment horizontal="left" vertical="center"/>
      <protection hidden="1"/>
    </xf>
    <xf numFmtId="0" fontId="81" fillId="36" borderId="112" xfId="152" applyFont="1" applyFill="1" applyBorder="1" applyAlignment="1" applyProtection="1">
      <alignment horizontal="left" vertical="center"/>
      <protection hidden="1"/>
    </xf>
    <xf numFmtId="0" fontId="81" fillId="36" borderId="37" xfId="152" applyFont="1" applyFill="1" applyBorder="1" applyAlignment="1" applyProtection="1">
      <alignment horizontal="left" vertical="center"/>
      <protection hidden="1"/>
    </xf>
    <xf numFmtId="0" fontId="81" fillId="36" borderId="103" xfId="152" applyFont="1" applyFill="1" applyBorder="1" applyAlignment="1" applyProtection="1">
      <alignment horizontal="left" vertical="center"/>
      <protection hidden="1"/>
    </xf>
    <xf numFmtId="0" fontId="81" fillId="36" borderId="41" xfId="152" applyFont="1" applyFill="1" applyBorder="1" applyAlignment="1" applyProtection="1">
      <alignment horizontal="left" vertical="center"/>
      <protection hidden="1"/>
    </xf>
    <xf numFmtId="0" fontId="81" fillId="36" borderId="113" xfId="152" applyFont="1" applyFill="1" applyBorder="1" applyAlignment="1" applyProtection="1">
      <alignment horizontal="left" vertical="center"/>
      <protection hidden="1"/>
    </xf>
    <xf numFmtId="0" fontId="81" fillId="36" borderId="43" xfId="152" applyFont="1" applyFill="1" applyBorder="1" applyAlignment="1" applyProtection="1">
      <alignment horizontal="left" vertical="center"/>
      <protection hidden="1"/>
    </xf>
    <xf numFmtId="0" fontId="87" fillId="36" borderId="72" xfId="152" applyFont="1" applyFill="1" applyBorder="1" applyAlignment="1" applyProtection="1">
      <alignment horizontal="left" vertical="center"/>
      <protection hidden="1"/>
    </xf>
    <xf numFmtId="0" fontId="79" fillId="36" borderId="66" xfId="152" applyFont="1" applyFill="1" applyBorder="1" applyAlignment="1" applyProtection="1">
      <alignment horizontal="left" vertical="center" wrapText="1"/>
      <protection hidden="1"/>
    </xf>
    <xf numFmtId="0" fontId="79" fillId="36" borderId="66" xfId="152" applyFont="1" applyFill="1" applyBorder="1" applyAlignment="1" applyProtection="1">
      <alignment horizontal="center" vertical="center"/>
      <protection hidden="1"/>
    </xf>
    <xf numFmtId="0" fontId="77" fillId="36" borderId="111" xfId="152" applyFont="1" applyFill="1" applyBorder="1" applyAlignment="1" applyProtection="1">
      <alignment horizontal="center" wrapText="1"/>
      <protection hidden="1"/>
    </xf>
    <xf numFmtId="0" fontId="87" fillId="36" borderId="72" xfId="152" applyFont="1" applyFill="1" applyBorder="1" applyAlignment="1" applyProtection="1">
      <alignment horizontal="center"/>
      <protection hidden="1"/>
    </xf>
    <xf numFmtId="0" fontId="81" fillId="35" borderId="0" xfId="152" applyFont="1" applyFill="1" applyBorder="1" applyAlignment="1" applyProtection="1">
      <alignment horizontal="center" textRotation="180"/>
      <protection hidden="1"/>
    </xf>
    <xf numFmtId="0" fontId="77" fillId="36" borderId="110" xfId="152" applyFont="1" applyFill="1" applyBorder="1" applyAlignment="1" applyProtection="1">
      <alignment horizontal="center"/>
      <protection hidden="1"/>
    </xf>
    <xf numFmtId="0" fontId="77" fillId="36" borderId="38" xfId="152" applyFont="1" applyFill="1" applyBorder="1" applyAlignment="1" applyProtection="1">
      <alignment horizontal="center" wrapText="1"/>
      <protection hidden="1"/>
    </xf>
    <xf numFmtId="0" fontId="77" fillId="36" borderId="42" xfId="152" applyFont="1" applyFill="1" applyBorder="1" applyAlignment="1" applyProtection="1">
      <alignment horizontal="center" wrapText="1"/>
      <protection hidden="1"/>
    </xf>
    <xf numFmtId="0" fontId="87" fillId="36" borderId="107" xfId="152" applyFont="1" applyFill="1" applyBorder="1" applyAlignment="1" applyProtection="1">
      <alignment horizontal="center" wrapText="1"/>
      <protection hidden="1"/>
    </xf>
    <xf numFmtId="0" fontId="77" fillId="36" borderId="108" xfId="152" applyFont="1" applyFill="1" applyBorder="1" applyAlignment="1" applyProtection="1">
      <alignment horizontal="center" vertical="center" wrapText="1"/>
      <protection hidden="1"/>
    </xf>
    <xf numFmtId="0" fontId="87" fillId="36" borderId="108" xfId="152" applyFont="1" applyFill="1" applyBorder="1" applyAlignment="1" applyProtection="1">
      <alignment horizontal="center" vertical="center" wrapText="1"/>
      <protection hidden="1"/>
    </xf>
    <xf numFmtId="0" fontId="77" fillId="36" borderId="100" xfId="152" applyFont="1" applyFill="1" applyBorder="1" applyAlignment="1" applyProtection="1">
      <alignment horizontal="center" vertical="center" wrapText="1"/>
      <protection hidden="1"/>
    </xf>
    <xf numFmtId="0" fontId="77" fillId="36" borderId="109" xfId="152" applyFont="1" applyFill="1" applyBorder="1" applyAlignment="1" applyProtection="1">
      <alignment horizontal="center" vertical="center" wrapText="1"/>
      <protection hidden="1"/>
    </xf>
    <xf numFmtId="49" fontId="83" fillId="36" borderId="39" xfId="150" applyNumberFormat="1" applyFont="1" applyFill="1" applyBorder="1" applyAlignment="1" applyProtection="1">
      <alignment horizontal="center" vertical="center"/>
      <protection hidden="1"/>
    </xf>
    <xf numFmtId="0" fontId="81" fillId="36" borderId="66" xfId="152" applyFont="1" applyFill="1" applyBorder="1" applyAlignment="1" applyProtection="1">
      <alignment horizontal="left" vertical="center" wrapText="1"/>
      <protection hidden="1"/>
    </xf>
    <xf numFmtId="49" fontId="14" fillId="35" borderId="0" xfId="150" applyNumberFormat="1" applyFont="1" applyFill="1" applyBorder="1" applyAlignment="1" applyProtection="1">
      <alignment horizontal="center" vertical="center"/>
      <protection hidden="1"/>
    </xf>
    <xf numFmtId="49" fontId="14" fillId="36" borderId="0" xfId="150" applyNumberFormat="1" applyFont="1" applyFill="1" applyBorder="1" applyAlignment="1" applyProtection="1">
      <alignment horizontal="center" vertical="top"/>
      <protection hidden="1"/>
    </xf>
    <xf numFmtId="0" fontId="14" fillId="36" borderId="0" xfId="152" applyFont="1" applyFill="1" applyBorder="1" applyAlignment="1" applyProtection="1">
      <alignment horizontal="center"/>
      <protection hidden="1"/>
    </xf>
    <xf numFmtId="0" fontId="100" fillId="36" borderId="66" xfId="152" applyFont="1" applyFill="1" applyBorder="1" applyAlignment="1" applyProtection="1">
      <alignment horizontal="left" vertical="center" wrapText="1"/>
      <protection hidden="1"/>
    </xf>
    <xf numFmtId="0" fontId="98" fillId="36" borderId="114" xfId="152" applyFont="1" applyFill="1" applyBorder="1" applyAlignment="1" applyProtection="1">
      <alignment horizontal="right" vertical="center"/>
      <protection hidden="1"/>
    </xf>
    <xf numFmtId="0" fontId="98" fillId="36" borderId="73" xfId="152" applyFont="1" applyFill="1" applyBorder="1" applyAlignment="1" applyProtection="1">
      <alignment horizontal="right" vertical="center"/>
      <protection hidden="1"/>
    </xf>
    <xf numFmtId="0" fontId="99" fillId="36" borderId="66" xfId="152" applyFont="1" applyFill="1" applyBorder="1" applyAlignment="1" applyProtection="1">
      <alignment horizontal="left" vertical="center" wrapText="1"/>
      <protection hidden="1"/>
    </xf>
    <xf numFmtId="0" fontId="99" fillId="36" borderId="66" xfId="152" applyFont="1" applyFill="1" applyBorder="1" applyAlignment="1" applyProtection="1">
      <alignment horizontal="center" vertical="center"/>
      <protection hidden="1"/>
    </xf>
    <xf numFmtId="0" fontId="98" fillId="36" borderId="114" xfId="152" applyFont="1" applyFill="1" applyBorder="1" applyAlignment="1" applyProtection="1">
      <alignment horizontal="left" vertical="center"/>
      <protection hidden="1"/>
    </xf>
    <xf numFmtId="0" fontId="98" fillId="36" borderId="73" xfId="152" applyFont="1" applyFill="1" applyBorder="1" applyAlignment="1" applyProtection="1">
      <alignment horizontal="left" vertical="center"/>
      <protection hidden="1"/>
    </xf>
    <xf numFmtId="0" fontId="81" fillId="36" borderId="72" xfId="152" applyFont="1" applyFill="1" applyBorder="1" applyAlignment="1" applyProtection="1">
      <alignment horizontal="left" vertical="center"/>
      <protection hidden="1"/>
    </xf>
    <xf numFmtId="0" fontId="95" fillId="36" borderId="112" xfId="152" applyFont="1" applyFill="1" applyBorder="1" applyAlignment="1" applyProtection="1">
      <alignment horizontal="left" vertical="center"/>
      <protection hidden="1"/>
    </xf>
    <xf numFmtId="0" fontId="95" fillId="36" borderId="37" xfId="152" applyFont="1" applyFill="1" applyBorder="1" applyAlignment="1" applyProtection="1">
      <alignment horizontal="left" vertical="center"/>
      <protection hidden="1"/>
    </xf>
    <xf numFmtId="0" fontId="95" fillId="36" borderId="103" xfId="152" applyFont="1" applyFill="1" applyBorder="1" applyAlignment="1" applyProtection="1">
      <alignment horizontal="left" vertical="center"/>
      <protection hidden="1"/>
    </xf>
    <xf numFmtId="0" fontId="95" fillId="36" borderId="41" xfId="152" applyFont="1" applyFill="1" applyBorder="1" applyAlignment="1" applyProtection="1">
      <alignment horizontal="left" vertical="center"/>
      <protection hidden="1"/>
    </xf>
    <xf numFmtId="0" fontId="95" fillId="36" borderId="113" xfId="152" applyFont="1" applyFill="1" applyBorder="1" applyAlignment="1" applyProtection="1">
      <alignment horizontal="left" vertical="center"/>
      <protection hidden="1"/>
    </xf>
    <xf numFmtId="0" fontId="95" fillId="36" borderId="43" xfId="152" applyFont="1" applyFill="1" applyBorder="1" applyAlignment="1" applyProtection="1">
      <alignment horizontal="left" vertical="center"/>
      <protection hidden="1"/>
    </xf>
    <xf numFmtId="0" fontId="96" fillId="36" borderId="36" xfId="152" applyFont="1" applyFill="1" applyBorder="1" applyAlignment="1" applyProtection="1">
      <alignment horizontal="left" vertical="center" wrapText="1"/>
      <protection hidden="1"/>
    </xf>
    <xf numFmtId="0" fontId="96" fillId="36" borderId="39" xfId="152" applyFont="1" applyFill="1" applyBorder="1" applyAlignment="1" applyProtection="1">
      <alignment horizontal="left" vertical="center" wrapText="1"/>
      <protection hidden="1"/>
    </xf>
    <xf numFmtId="0" fontId="96" fillId="36" borderId="37" xfId="152" applyFont="1" applyFill="1" applyBorder="1" applyAlignment="1" applyProtection="1">
      <alignment horizontal="left" vertical="center" wrapText="1"/>
      <protection hidden="1"/>
    </xf>
    <xf numFmtId="0" fontId="96" fillId="36" borderId="40" xfId="152" applyFont="1" applyFill="1" applyBorder="1" applyAlignment="1" applyProtection="1">
      <alignment horizontal="left" vertical="center" wrapText="1"/>
      <protection hidden="1"/>
    </xf>
    <xf numFmtId="0" fontId="96" fillId="36" borderId="0" xfId="152" applyFont="1" applyFill="1" applyBorder="1" applyAlignment="1" applyProtection="1">
      <alignment horizontal="left" vertical="center" wrapText="1"/>
      <protection hidden="1"/>
    </xf>
    <xf numFmtId="0" fontId="96" fillId="36" borderId="41" xfId="152" applyFont="1" applyFill="1" applyBorder="1" applyAlignment="1" applyProtection="1">
      <alignment horizontal="left" vertical="center" wrapText="1"/>
      <protection hidden="1"/>
    </xf>
    <xf numFmtId="0" fontId="96" fillId="36" borderId="42" xfId="152" applyFont="1" applyFill="1" applyBorder="1" applyAlignment="1" applyProtection="1">
      <alignment horizontal="left" vertical="center" wrapText="1"/>
      <protection hidden="1"/>
    </xf>
    <xf numFmtId="0" fontId="96" fillId="36" borderId="35" xfId="152" applyFont="1" applyFill="1" applyBorder="1" applyAlignment="1" applyProtection="1">
      <alignment horizontal="left" vertical="center" wrapText="1"/>
      <protection hidden="1"/>
    </xf>
    <xf numFmtId="0" fontId="96" fillId="36" borderId="43" xfId="152" applyFont="1" applyFill="1" applyBorder="1" applyAlignment="1" applyProtection="1">
      <alignment horizontal="left" vertical="center" wrapText="1"/>
      <protection hidden="1"/>
    </xf>
    <xf numFmtId="0" fontId="81" fillId="36" borderId="112" xfId="152" applyFont="1" applyFill="1" applyBorder="1" applyAlignment="1" applyProtection="1">
      <alignment horizontal="right" vertical="center"/>
      <protection hidden="1"/>
    </xf>
    <xf numFmtId="0" fontId="81" fillId="36" borderId="37" xfId="152" applyFont="1" applyFill="1" applyBorder="1" applyAlignment="1" applyProtection="1">
      <alignment horizontal="right" vertical="center"/>
      <protection hidden="1"/>
    </xf>
    <xf numFmtId="0" fontId="81" fillId="36" borderId="103" xfId="152" applyFont="1" applyFill="1" applyBorder="1" applyAlignment="1" applyProtection="1">
      <alignment horizontal="right" vertical="center"/>
      <protection hidden="1"/>
    </xf>
    <xf numFmtId="0" fontId="81" fillId="36" borderId="41" xfId="152" applyFont="1" applyFill="1" applyBorder="1" applyAlignment="1" applyProtection="1">
      <alignment horizontal="right" vertical="center"/>
      <protection hidden="1"/>
    </xf>
    <xf numFmtId="0" fontId="81" fillId="36" borderId="113" xfId="152" applyFont="1" applyFill="1" applyBorder="1" applyAlignment="1" applyProtection="1">
      <alignment horizontal="right" vertical="center"/>
      <protection hidden="1"/>
    </xf>
    <xf numFmtId="0" fontId="81" fillId="36" borderId="43" xfId="152" applyFont="1" applyFill="1" applyBorder="1" applyAlignment="1" applyProtection="1">
      <alignment horizontal="right" vertical="center"/>
      <protection hidden="1"/>
    </xf>
    <xf numFmtId="0" fontId="87" fillId="36" borderId="72" xfId="152" applyFont="1" applyFill="1" applyBorder="1" applyAlignment="1" applyProtection="1">
      <alignment horizontal="left"/>
      <protection hidden="1"/>
    </xf>
    <xf numFmtId="0" fontId="87" fillId="36" borderId="114" xfId="152" applyFont="1" applyFill="1" applyBorder="1" applyAlignment="1" applyProtection="1">
      <alignment horizontal="left" vertical="center"/>
      <protection hidden="1"/>
    </xf>
    <xf numFmtId="0" fontId="87" fillId="36" borderId="73" xfId="152" applyFont="1" applyFill="1" applyBorder="1" applyAlignment="1" applyProtection="1">
      <alignment horizontal="left" vertical="center"/>
      <protection hidden="1"/>
    </xf>
    <xf numFmtId="0" fontId="101" fillId="36" borderId="66" xfId="152" applyFont="1" applyFill="1" applyBorder="1" applyAlignment="1" applyProtection="1">
      <alignment horizontal="left" vertical="center" wrapText="1"/>
      <protection hidden="1"/>
    </xf>
    <xf numFmtId="0" fontId="98" fillId="36" borderId="66" xfId="152" applyFont="1" applyFill="1" applyBorder="1" applyAlignment="1" applyProtection="1">
      <alignment horizontal="left" vertical="center" wrapText="1"/>
      <protection hidden="1"/>
    </xf>
    <xf numFmtId="0" fontId="101" fillId="36" borderId="66" xfId="152" applyFont="1" applyFill="1" applyBorder="1" applyAlignment="1" applyProtection="1">
      <alignment horizontal="left" vertical="center"/>
      <protection hidden="1"/>
    </xf>
    <xf numFmtId="0" fontId="121" fillId="36" borderId="66" xfId="152" applyFont="1" applyFill="1" applyBorder="1" applyAlignment="1" applyProtection="1">
      <alignment horizontal="left" vertical="center" wrapText="1"/>
      <protection hidden="1"/>
    </xf>
    <xf numFmtId="0" fontId="121" fillId="36" borderId="66" xfId="152" applyFont="1" applyFill="1" applyBorder="1" applyAlignment="1" applyProtection="1">
      <alignment horizontal="left" vertical="center"/>
      <protection hidden="1"/>
    </xf>
    <xf numFmtId="0" fontId="81" fillId="36" borderId="66" xfId="152" applyFont="1" applyFill="1" applyBorder="1" applyAlignment="1" applyProtection="1">
      <alignment horizontal="left" vertical="center"/>
      <protection hidden="1"/>
    </xf>
    <xf numFmtId="0" fontId="79" fillId="36" borderId="66" xfId="152" applyFont="1" applyFill="1" applyBorder="1" applyAlignment="1" applyProtection="1">
      <alignment horizontal="left" vertical="center"/>
      <protection hidden="1"/>
    </xf>
    <xf numFmtId="0" fontId="87" fillId="36" borderId="83" xfId="152" applyFont="1" applyFill="1" applyBorder="1" applyAlignment="1" applyProtection="1">
      <alignment horizontal="center" vertical="center"/>
      <protection hidden="1"/>
    </xf>
    <xf numFmtId="0" fontId="87" fillId="36" borderId="87" xfId="152" applyFont="1" applyFill="1" applyBorder="1" applyAlignment="1" applyProtection="1">
      <alignment horizontal="center" vertical="center"/>
      <protection hidden="1"/>
    </xf>
    <xf numFmtId="0" fontId="79" fillId="36" borderId="85" xfId="152" applyFont="1" applyFill="1" applyBorder="1" applyAlignment="1" applyProtection="1">
      <alignment horizontal="left" vertical="center" wrapText="1"/>
      <protection hidden="1"/>
    </xf>
    <xf numFmtId="0" fontId="79" fillId="36" borderId="89" xfId="152" applyFont="1" applyFill="1" applyBorder="1" applyAlignment="1" applyProtection="1">
      <alignment horizontal="left" vertical="center" wrapText="1"/>
      <protection hidden="1"/>
    </xf>
    <xf numFmtId="0" fontId="96" fillId="36" borderId="38" xfId="152" quotePrefix="1" applyNumberFormat="1" applyFont="1" applyFill="1" applyBorder="1" applyAlignment="1" applyProtection="1">
      <alignment horizontal="center" vertical="center"/>
      <protection hidden="1"/>
    </xf>
    <xf numFmtId="0" fontId="96" fillId="36" borderId="38" xfId="152" applyNumberFormat="1" applyFont="1" applyFill="1" applyBorder="1" applyAlignment="1" applyProtection="1">
      <alignment horizontal="center" vertical="center"/>
      <protection hidden="1"/>
    </xf>
    <xf numFmtId="0" fontId="96" fillId="36" borderId="66" xfId="152" applyNumberFormat="1" applyFont="1" applyFill="1" applyBorder="1" applyAlignment="1" applyProtection="1">
      <alignment horizontal="center" vertical="center"/>
      <protection hidden="1"/>
    </xf>
    <xf numFmtId="0" fontId="81" fillId="36" borderId="72" xfId="152" applyFont="1" applyFill="1" applyBorder="1" applyAlignment="1" applyProtection="1">
      <alignment horizontal="center" vertical="center"/>
      <protection hidden="1"/>
    </xf>
    <xf numFmtId="0" fontId="99" fillId="36" borderId="66" xfId="152" quotePrefix="1" applyNumberFormat="1" applyFont="1" applyFill="1" applyBorder="1" applyAlignment="1" applyProtection="1">
      <alignment horizontal="center" vertical="center"/>
      <protection hidden="1"/>
    </xf>
    <xf numFmtId="0" fontId="99" fillId="36" borderId="66" xfId="152" applyNumberFormat="1" applyFont="1" applyFill="1" applyBorder="1" applyAlignment="1" applyProtection="1">
      <alignment horizontal="center" vertical="center"/>
      <protection hidden="1"/>
    </xf>
    <xf numFmtId="0" fontId="81" fillId="36" borderId="114" xfId="152" applyFont="1" applyFill="1" applyBorder="1" applyAlignment="1" applyProtection="1">
      <alignment horizontal="center" vertical="center"/>
      <protection hidden="1"/>
    </xf>
    <xf numFmtId="0" fontId="81" fillId="36" borderId="73" xfId="152" applyFont="1" applyFill="1" applyBorder="1" applyAlignment="1" applyProtection="1">
      <alignment horizontal="center" vertical="center"/>
      <protection hidden="1"/>
    </xf>
    <xf numFmtId="0" fontId="81" fillId="36" borderId="114" xfId="152" applyFont="1" applyFill="1" applyBorder="1" applyAlignment="1" applyProtection="1">
      <alignment horizontal="right" vertical="center"/>
      <protection hidden="1"/>
    </xf>
    <xf numFmtId="0" fontId="81" fillId="36" borderId="73" xfId="152" applyFont="1" applyFill="1" applyBorder="1" applyAlignment="1" applyProtection="1">
      <alignment horizontal="right" vertical="center"/>
      <protection hidden="1"/>
    </xf>
    <xf numFmtId="0" fontId="91" fillId="36" borderId="66" xfId="152" applyFont="1" applyFill="1" applyBorder="1" applyAlignment="1" applyProtection="1">
      <alignment horizontal="left" vertical="center" wrapText="1"/>
      <protection hidden="1"/>
    </xf>
    <xf numFmtId="0" fontId="99" fillId="36" borderId="45" xfId="152" applyFont="1" applyFill="1" applyBorder="1" applyAlignment="1" applyProtection="1">
      <alignment horizontal="left" vertical="center" wrapText="1"/>
      <protection hidden="1"/>
    </xf>
    <xf numFmtId="0" fontId="99" fillId="36" borderId="124" xfId="152" applyFont="1" applyFill="1" applyBorder="1" applyAlignment="1" applyProtection="1">
      <alignment horizontal="left" vertical="center" wrapText="1"/>
      <protection hidden="1"/>
    </xf>
    <xf numFmtId="0" fontId="99" fillId="36" borderId="73" xfId="152" applyFont="1" applyFill="1" applyBorder="1" applyAlignment="1" applyProtection="1">
      <alignment horizontal="left" vertical="center" wrapText="1"/>
      <protection hidden="1"/>
    </xf>
    <xf numFmtId="0" fontId="101" fillId="36" borderId="45" xfId="152" applyFont="1" applyFill="1" applyBorder="1" applyAlignment="1" applyProtection="1">
      <alignment horizontal="left" vertical="center" wrapText="1"/>
      <protection hidden="1"/>
    </xf>
    <xf numFmtId="0" fontId="101" fillId="36" borderId="124" xfId="152" applyFont="1" applyFill="1" applyBorder="1" applyAlignment="1" applyProtection="1">
      <alignment horizontal="left" vertical="center" wrapText="1"/>
      <protection hidden="1"/>
    </xf>
    <xf numFmtId="0" fontId="101" fillId="36" borderId="73" xfId="152" applyFont="1" applyFill="1" applyBorder="1" applyAlignment="1" applyProtection="1">
      <alignment horizontal="left" vertical="center" wrapText="1"/>
      <protection hidden="1"/>
    </xf>
    <xf numFmtId="0" fontId="87" fillId="36" borderId="72" xfId="152" applyFont="1" applyFill="1" applyBorder="1" applyAlignment="1" applyProtection="1">
      <alignment horizontal="center" vertical="center"/>
      <protection hidden="1"/>
    </xf>
    <xf numFmtId="0" fontId="96" fillId="36" borderId="66" xfId="152" quotePrefix="1" applyNumberFormat="1" applyFont="1" applyFill="1" applyBorder="1" applyAlignment="1" applyProtection="1">
      <alignment horizontal="center" vertical="center"/>
      <protection hidden="1"/>
    </xf>
    <xf numFmtId="0" fontId="81" fillId="36" borderId="112" xfId="152" applyFont="1" applyFill="1" applyBorder="1" applyAlignment="1" applyProtection="1">
      <alignment horizontal="center" vertical="center"/>
      <protection hidden="1"/>
    </xf>
    <xf numFmtId="0" fontId="81" fillId="36" borderId="37" xfId="152" applyFont="1" applyFill="1" applyBorder="1" applyAlignment="1" applyProtection="1">
      <alignment horizontal="center" vertical="center"/>
      <protection hidden="1"/>
    </xf>
    <xf numFmtId="0" fontId="81" fillId="36" borderId="103" xfId="152" applyFont="1" applyFill="1" applyBorder="1" applyAlignment="1" applyProtection="1">
      <alignment horizontal="center" vertical="center"/>
      <protection hidden="1"/>
    </xf>
    <xf numFmtId="0" fontId="81" fillId="36" borderId="41" xfId="152" applyFont="1" applyFill="1" applyBorder="1" applyAlignment="1" applyProtection="1">
      <alignment horizontal="center" vertical="center"/>
      <protection hidden="1"/>
    </xf>
    <xf numFmtId="0" fontId="81" fillId="36" borderId="113" xfId="152" applyFont="1" applyFill="1" applyBorder="1" applyAlignment="1" applyProtection="1">
      <alignment horizontal="center" vertical="center"/>
      <protection hidden="1"/>
    </xf>
    <xf numFmtId="0" fontId="81" fillId="36" borderId="43" xfId="152" applyFont="1" applyFill="1" applyBorder="1" applyAlignment="1" applyProtection="1">
      <alignment horizontal="center" vertical="center"/>
      <protection hidden="1"/>
    </xf>
    <xf numFmtId="0" fontId="98" fillId="36" borderId="112" xfId="152" applyFont="1" applyFill="1" applyBorder="1" applyAlignment="1" applyProtection="1">
      <alignment horizontal="center" vertical="center"/>
      <protection hidden="1"/>
    </xf>
    <xf numFmtId="0" fontId="98" fillId="36" borderId="37" xfId="152" applyFont="1" applyFill="1" applyBorder="1" applyAlignment="1" applyProtection="1">
      <alignment horizontal="center" vertical="center"/>
      <protection hidden="1"/>
    </xf>
    <xf numFmtId="0" fontId="98" fillId="36" borderId="103" xfId="152" applyFont="1" applyFill="1" applyBorder="1" applyAlignment="1" applyProtection="1">
      <alignment horizontal="center" vertical="center"/>
      <protection hidden="1"/>
    </xf>
    <xf numFmtId="0" fontId="98" fillId="36" borderId="41" xfId="152" applyFont="1" applyFill="1" applyBorder="1" applyAlignment="1" applyProtection="1">
      <alignment horizontal="center" vertical="center"/>
      <protection hidden="1"/>
    </xf>
    <xf numFmtId="0" fontId="98" fillId="36" borderId="113" xfId="152" applyFont="1" applyFill="1" applyBorder="1" applyAlignment="1" applyProtection="1">
      <alignment horizontal="center" vertical="center"/>
      <protection hidden="1"/>
    </xf>
    <xf numFmtId="0" fontId="98" fillId="36" borderId="43" xfId="152" applyFont="1" applyFill="1" applyBorder="1" applyAlignment="1" applyProtection="1">
      <alignment horizontal="center" vertical="center"/>
      <protection hidden="1"/>
    </xf>
    <xf numFmtId="0" fontId="91" fillId="36" borderId="66" xfId="152" applyFont="1" applyFill="1" applyBorder="1" applyAlignment="1" applyProtection="1">
      <alignment horizontal="left" vertical="center"/>
      <protection hidden="1"/>
    </xf>
    <xf numFmtId="0" fontId="99" fillId="36" borderId="36" xfId="152" applyFont="1" applyFill="1" applyBorder="1" applyAlignment="1" applyProtection="1">
      <alignment horizontal="left" vertical="center" wrapText="1"/>
      <protection hidden="1"/>
    </xf>
    <xf numFmtId="0" fontId="99" fillId="36" borderId="39" xfId="152" applyFont="1" applyFill="1" applyBorder="1" applyAlignment="1" applyProtection="1">
      <alignment horizontal="left" vertical="center" wrapText="1"/>
      <protection hidden="1"/>
    </xf>
    <xf numFmtId="0" fontId="99" fillId="36" borderId="37" xfId="152" applyFont="1" applyFill="1" applyBorder="1" applyAlignment="1" applyProtection="1">
      <alignment horizontal="left" vertical="center" wrapText="1"/>
      <protection hidden="1"/>
    </xf>
    <xf numFmtId="0" fontId="99" fillId="36" borderId="40" xfId="152" applyFont="1" applyFill="1" applyBorder="1" applyAlignment="1" applyProtection="1">
      <alignment horizontal="left" vertical="center" wrapText="1"/>
      <protection hidden="1"/>
    </xf>
    <xf numFmtId="0" fontId="99" fillId="36" borderId="0" xfId="152" applyFont="1" applyFill="1" applyBorder="1" applyAlignment="1" applyProtection="1">
      <alignment horizontal="left" vertical="center" wrapText="1"/>
      <protection hidden="1"/>
    </xf>
    <xf numFmtId="0" fontId="99" fillId="36" borderId="41" xfId="152" applyFont="1" applyFill="1" applyBorder="1" applyAlignment="1" applyProtection="1">
      <alignment horizontal="left" vertical="center" wrapText="1"/>
      <protection hidden="1"/>
    </xf>
    <xf numFmtId="0" fontId="99" fillId="36" borderId="42" xfId="152" applyFont="1" applyFill="1" applyBorder="1" applyAlignment="1" applyProtection="1">
      <alignment horizontal="left" vertical="center" wrapText="1"/>
      <protection hidden="1"/>
    </xf>
    <xf numFmtId="0" fontId="99" fillId="36" borderId="35" xfId="152" applyFont="1" applyFill="1" applyBorder="1" applyAlignment="1" applyProtection="1">
      <alignment horizontal="left" vertical="center" wrapText="1"/>
      <protection hidden="1"/>
    </xf>
    <xf numFmtId="0" fontId="99" fillId="36" borderId="43" xfId="152" applyFont="1" applyFill="1" applyBorder="1" applyAlignment="1" applyProtection="1">
      <alignment horizontal="left" vertical="center" wrapText="1"/>
      <protection hidden="1"/>
    </xf>
    <xf numFmtId="0" fontId="79" fillId="36" borderId="66" xfId="152" quotePrefix="1" applyNumberFormat="1" applyFont="1" applyFill="1" applyBorder="1" applyAlignment="1" applyProtection="1">
      <alignment horizontal="center" vertical="center"/>
      <protection hidden="1"/>
    </xf>
    <xf numFmtId="0" fontId="79" fillId="36" borderId="66" xfId="152" applyNumberFormat="1" applyFont="1" applyFill="1" applyBorder="1" applyAlignment="1" applyProtection="1">
      <alignment horizontal="center" vertical="center"/>
      <protection hidden="1"/>
    </xf>
    <xf numFmtId="0" fontId="102" fillId="35" borderId="17" xfId="152" applyFont="1" applyFill="1" applyBorder="1" applyAlignment="1" applyProtection="1">
      <alignment horizontal="center" vertical="center" wrapText="1"/>
      <protection hidden="1"/>
    </xf>
    <xf numFmtId="0" fontId="102" fillId="35" borderId="18" xfId="152" applyFont="1" applyFill="1" applyBorder="1" applyAlignment="1" applyProtection="1">
      <alignment horizontal="center" vertical="center" wrapText="1"/>
      <protection hidden="1"/>
    </xf>
    <xf numFmtId="0" fontId="102" fillId="35" borderId="19" xfId="152" applyFont="1" applyFill="1" applyBorder="1" applyAlignment="1" applyProtection="1">
      <alignment horizontal="center" vertical="center" wrapText="1"/>
      <protection hidden="1"/>
    </xf>
    <xf numFmtId="0" fontId="102" fillId="35" borderId="4" xfId="152" applyFont="1" applyFill="1" applyBorder="1" applyAlignment="1" applyProtection="1">
      <alignment horizontal="center" vertical="center" wrapText="1"/>
      <protection hidden="1"/>
    </xf>
    <xf numFmtId="0" fontId="102" fillId="35" borderId="0" xfId="152" applyFont="1" applyFill="1" applyBorder="1" applyAlignment="1" applyProtection="1">
      <alignment horizontal="center" vertical="center" wrapText="1"/>
      <protection hidden="1"/>
    </xf>
    <xf numFmtId="0" fontId="102" fillId="35" borderId="5" xfId="152" applyFont="1" applyFill="1" applyBorder="1" applyAlignment="1" applyProtection="1">
      <alignment horizontal="center" vertical="center" wrapText="1"/>
      <protection hidden="1"/>
    </xf>
    <xf numFmtId="0" fontId="102" fillId="35" borderId="7" xfId="152" applyFont="1" applyFill="1" applyBorder="1" applyAlignment="1" applyProtection="1">
      <alignment horizontal="center" vertical="center" wrapText="1"/>
      <protection hidden="1"/>
    </xf>
    <xf numFmtId="0" fontId="102" fillId="35" borderId="1" xfId="152" applyFont="1" applyFill="1" applyBorder="1" applyAlignment="1" applyProtection="1">
      <alignment horizontal="center" vertical="center" wrapText="1"/>
      <protection hidden="1"/>
    </xf>
    <xf numFmtId="0" fontId="102" fillId="35" borderId="9" xfId="152" applyFont="1" applyFill="1" applyBorder="1" applyAlignment="1" applyProtection="1">
      <alignment horizontal="center" vertical="center" wrapText="1"/>
      <protection hidden="1"/>
    </xf>
    <xf numFmtId="0" fontId="87" fillId="36" borderId="98" xfId="152" applyFont="1" applyFill="1" applyBorder="1" applyAlignment="1" applyProtection="1">
      <alignment horizontal="center" wrapText="1"/>
      <protection hidden="1"/>
    </xf>
    <xf numFmtId="0" fontId="87" fillId="36" borderId="101" xfId="152" applyFont="1" applyFill="1" applyBorder="1" applyAlignment="1" applyProtection="1">
      <alignment horizontal="center" wrapText="1"/>
      <protection hidden="1"/>
    </xf>
    <xf numFmtId="0" fontId="87" fillId="36" borderId="103" xfId="152" applyFont="1" applyFill="1" applyBorder="1" applyAlignment="1" applyProtection="1">
      <alignment horizontal="center" wrapText="1"/>
      <protection hidden="1"/>
    </xf>
    <xf numFmtId="0" fontId="87" fillId="36" borderId="0" xfId="152" applyFont="1" applyFill="1" applyBorder="1" applyAlignment="1" applyProtection="1">
      <alignment horizontal="center" wrapText="1"/>
      <protection hidden="1"/>
    </xf>
    <xf numFmtId="0" fontId="77" fillId="36" borderId="101" xfId="152" applyFont="1" applyFill="1" applyBorder="1" applyAlignment="1" applyProtection="1">
      <alignment horizontal="center" vertical="center" wrapText="1"/>
      <protection hidden="1"/>
    </xf>
    <xf numFmtId="0" fontId="77" fillId="36" borderId="0" xfId="152" applyFont="1" applyFill="1" applyBorder="1" applyAlignment="1" applyProtection="1">
      <alignment horizontal="center" vertical="center" wrapText="1"/>
      <protection hidden="1"/>
    </xf>
    <xf numFmtId="0" fontId="87" fillId="36" borderId="115" xfId="152" applyFont="1" applyFill="1" applyBorder="1" applyAlignment="1" applyProtection="1">
      <alignment horizontal="center" vertical="center" wrapText="1"/>
      <protection hidden="1"/>
    </xf>
    <xf numFmtId="0" fontId="87" fillId="36" borderId="12" xfId="152" applyFont="1" applyFill="1" applyBorder="1" applyAlignment="1" applyProtection="1">
      <alignment horizontal="center" vertical="center" wrapText="1"/>
      <protection hidden="1"/>
    </xf>
    <xf numFmtId="0" fontId="87" fillId="36" borderId="116" xfId="152" applyFont="1" applyFill="1" applyBorder="1" applyAlignment="1" applyProtection="1">
      <alignment horizontal="center" vertical="center" wrapText="1"/>
      <protection hidden="1"/>
    </xf>
    <xf numFmtId="0" fontId="87" fillId="36" borderId="4" xfId="152" applyFont="1" applyFill="1" applyBorder="1" applyAlignment="1" applyProtection="1">
      <alignment horizontal="center" vertical="center" wrapText="1"/>
      <protection hidden="1"/>
    </xf>
    <xf numFmtId="0" fontId="87" fillId="36" borderId="0" xfId="152" applyFont="1" applyFill="1" applyBorder="1" applyAlignment="1" applyProtection="1">
      <alignment horizontal="center" vertical="center" wrapText="1"/>
      <protection hidden="1"/>
    </xf>
    <xf numFmtId="0" fontId="87" fillId="36" borderId="5" xfId="152" applyFont="1" applyFill="1" applyBorder="1" applyAlignment="1" applyProtection="1">
      <alignment horizontal="center" vertical="center" wrapText="1"/>
      <protection hidden="1"/>
    </xf>
    <xf numFmtId="0" fontId="87" fillId="36" borderId="7" xfId="152" applyFont="1" applyFill="1" applyBorder="1" applyAlignment="1" applyProtection="1">
      <alignment horizontal="center" vertical="center" wrapText="1"/>
      <protection hidden="1"/>
    </xf>
    <xf numFmtId="0" fontId="87" fillId="36" borderId="1" xfId="152" applyFont="1" applyFill="1" applyBorder="1" applyAlignment="1" applyProtection="1">
      <alignment horizontal="center" vertical="center" wrapText="1"/>
      <protection hidden="1"/>
    </xf>
    <xf numFmtId="0" fontId="87" fillId="36" borderId="9" xfId="152" applyFont="1" applyFill="1" applyBorder="1" applyAlignment="1" applyProtection="1">
      <alignment horizontal="center" vertical="center" wrapText="1"/>
      <protection hidden="1"/>
    </xf>
    <xf numFmtId="0" fontId="77" fillId="36" borderId="117" xfId="152" applyFont="1" applyFill="1" applyBorder="1" applyAlignment="1" applyProtection="1">
      <alignment horizontal="center" vertical="center" wrapText="1"/>
      <protection hidden="1"/>
    </xf>
    <xf numFmtId="0" fontId="77" fillId="36" borderId="118" xfId="152" applyFont="1" applyFill="1" applyBorder="1" applyAlignment="1" applyProtection="1">
      <alignment horizontal="center" vertical="center" wrapText="1"/>
      <protection hidden="1"/>
    </xf>
    <xf numFmtId="0" fontId="77" fillId="36" borderId="119" xfId="152" applyFont="1" applyFill="1" applyBorder="1" applyAlignment="1" applyProtection="1">
      <alignment horizontal="center" vertical="center" wrapText="1"/>
      <protection hidden="1"/>
    </xf>
    <xf numFmtId="0" fontId="77" fillId="36" borderId="120" xfId="152" applyFont="1" applyFill="1" applyBorder="1" applyAlignment="1" applyProtection="1">
      <alignment horizontal="center" vertical="center" wrapText="1"/>
      <protection hidden="1"/>
    </xf>
    <xf numFmtId="0" fontId="77" fillId="36" borderId="121" xfId="152" applyFont="1" applyFill="1" applyBorder="1" applyAlignment="1" applyProtection="1">
      <alignment horizontal="center" vertical="center" wrapText="1"/>
      <protection hidden="1"/>
    </xf>
    <xf numFmtId="0" fontId="77" fillId="36" borderId="122" xfId="152" applyFont="1" applyFill="1" applyBorder="1" applyAlignment="1" applyProtection="1">
      <alignment horizontal="center" vertical="center" wrapText="1"/>
      <protection hidden="1"/>
    </xf>
    <xf numFmtId="0" fontId="77" fillId="36" borderId="99" xfId="152" applyFont="1" applyFill="1" applyBorder="1" applyAlignment="1" applyProtection="1">
      <alignment horizontal="center" vertical="center" wrapText="1"/>
      <protection hidden="1"/>
    </xf>
    <xf numFmtId="0" fontId="77" fillId="36" borderId="123" xfId="152" applyFont="1" applyFill="1" applyBorder="1" applyAlignment="1" applyProtection="1">
      <alignment horizontal="center" vertical="center" wrapText="1"/>
      <protection hidden="1"/>
    </xf>
    <xf numFmtId="0" fontId="81" fillId="36" borderId="83" xfId="152" applyFont="1" applyFill="1" applyBorder="1" applyAlignment="1" applyProtection="1">
      <alignment horizontal="center" vertical="center"/>
      <protection hidden="1"/>
    </xf>
    <xf numFmtId="0" fontId="81" fillId="36" borderId="87" xfId="152" applyFont="1" applyFill="1" applyBorder="1" applyAlignment="1" applyProtection="1">
      <alignment horizontal="center" vertical="center"/>
      <protection hidden="1"/>
    </xf>
    <xf numFmtId="0" fontId="99" fillId="36" borderId="38" xfId="152" quotePrefix="1" applyNumberFormat="1" applyFont="1" applyFill="1" applyBorder="1" applyAlignment="1" applyProtection="1">
      <alignment horizontal="center" vertical="center"/>
      <protection hidden="1"/>
    </xf>
    <xf numFmtId="0" fontId="99" fillId="36" borderId="38" xfId="152" applyNumberFormat="1" applyFont="1" applyFill="1" applyBorder="1" applyAlignment="1" applyProtection="1">
      <alignment horizontal="center" vertical="center"/>
      <protection hidden="1"/>
    </xf>
    <xf numFmtId="0" fontId="98" fillId="36" borderId="112" xfId="152" applyFont="1" applyFill="1" applyBorder="1" applyAlignment="1" applyProtection="1">
      <alignment horizontal="right" vertical="center"/>
      <protection hidden="1"/>
    </xf>
    <xf numFmtId="0" fontId="98" fillId="36" borderId="37" xfId="152" applyFont="1" applyFill="1" applyBorder="1" applyAlignment="1" applyProtection="1">
      <alignment horizontal="right" vertical="center"/>
      <protection hidden="1"/>
    </xf>
    <xf numFmtId="0" fontId="98" fillId="36" borderId="103" xfId="152" applyFont="1" applyFill="1" applyBorder="1" applyAlignment="1" applyProtection="1">
      <alignment horizontal="right" vertical="center"/>
      <protection hidden="1"/>
    </xf>
    <xf numFmtId="0" fontId="98" fillId="36" borderId="41" xfId="152" applyFont="1" applyFill="1" applyBorder="1" applyAlignment="1" applyProtection="1">
      <alignment horizontal="right" vertical="center"/>
      <protection hidden="1"/>
    </xf>
    <xf numFmtId="0" fontId="98" fillId="36" borderId="113" xfId="152" applyFont="1" applyFill="1" applyBorder="1" applyAlignment="1" applyProtection="1">
      <alignment horizontal="right" vertical="center"/>
      <protection hidden="1"/>
    </xf>
    <xf numFmtId="0" fontId="98" fillId="36" borderId="43" xfId="152" applyFont="1" applyFill="1" applyBorder="1" applyAlignment="1" applyProtection="1">
      <alignment horizontal="right" vertical="center"/>
      <protection hidden="1"/>
    </xf>
    <xf numFmtId="49" fontId="83" fillId="36" borderId="84" xfId="150" applyNumberFormat="1" applyFont="1" applyFill="1" applyBorder="1" applyAlignment="1" applyProtection="1">
      <alignment horizontal="center" vertical="center"/>
      <protection hidden="1"/>
    </xf>
    <xf numFmtId="0" fontId="96" fillId="36" borderId="89" xfId="152" applyNumberFormat="1" applyFont="1" applyFill="1" applyBorder="1" applyAlignment="1" applyProtection="1">
      <alignment horizontal="center" vertical="center"/>
      <protection hidden="1"/>
    </xf>
    <xf numFmtId="0" fontId="98" fillId="36" borderId="114" xfId="152" applyFont="1" applyFill="1" applyBorder="1" applyAlignment="1" applyProtection="1">
      <alignment horizontal="center" vertical="center"/>
      <protection hidden="1"/>
    </xf>
    <xf numFmtId="0" fontId="98" fillId="36" borderId="73" xfId="152" applyFont="1" applyFill="1" applyBorder="1" applyAlignment="1" applyProtection="1">
      <alignment horizontal="center" vertical="center"/>
      <protection hidden="1"/>
    </xf>
    <xf numFmtId="0" fontId="77" fillId="36" borderId="43" xfId="152" applyFont="1" applyFill="1" applyBorder="1" applyAlignment="1" applyProtection="1">
      <alignment horizontal="center" wrapText="1"/>
      <protection hidden="1"/>
    </xf>
    <xf numFmtId="0" fontId="77" fillId="36" borderId="125" xfId="152" applyFont="1" applyFill="1" applyBorder="1" applyAlignment="1" applyProtection="1">
      <alignment horizontal="center" vertical="center" wrapText="1"/>
      <protection hidden="1"/>
    </xf>
    <xf numFmtId="0" fontId="77" fillId="36" borderId="40" xfId="152" applyFont="1" applyFill="1" applyBorder="1" applyAlignment="1" applyProtection="1">
      <alignment horizontal="center" vertical="center" wrapText="1"/>
      <protection hidden="1"/>
    </xf>
    <xf numFmtId="0" fontId="77" fillId="36" borderId="5" xfId="152" applyFont="1" applyFill="1" applyBorder="1" applyAlignment="1" applyProtection="1">
      <alignment horizontal="center" vertical="center" wrapText="1"/>
      <protection hidden="1"/>
    </xf>
  </cellXfs>
  <cellStyles count="199">
    <cellStyle name="20 % - zvýraznenie1" xfId="155"/>
    <cellStyle name="20 % - zvýraznenie2" xfId="156"/>
    <cellStyle name="20 % - zvýraznenie3" xfId="157"/>
    <cellStyle name="20 % - zvýraznenie4" xfId="158"/>
    <cellStyle name="20 % - zvýraznenie5" xfId="159"/>
    <cellStyle name="20 % - zvýraznenie6" xfId="160"/>
    <cellStyle name="20% - Accent1 2" xfId="8"/>
    <cellStyle name="20% - Accent1 2 2" xfId="9"/>
    <cellStyle name="20% - Accent1 3" xfId="10"/>
    <cellStyle name="20% - Accent1 3 2" xfId="11"/>
    <cellStyle name="20% - Accent1 4" xfId="12"/>
    <cellStyle name="20% - Accent1 4 2" xfId="13"/>
    <cellStyle name="20% - Accent2 2" xfId="14"/>
    <cellStyle name="20% - Accent2 2 2" xfId="15"/>
    <cellStyle name="20% - Accent2 3" xfId="16"/>
    <cellStyle name="20% - Accent2 3 2" xfId="17"/>
    <cellStyle name="20% - Accent2 4" xfId="18"/>
    <cellStyle name="20% - Accent2 4 2" xfId="19"/>
    <cellStyle name="20% - Accent3 2" xfId="20"/>
    <cellStyle name="20% - Accent3 2 2" xfId="21"/>
    <cellStyle name="20% - Accent3 3" xfId="22"/>
    <cellStyle name="20% - Accent3 3 2" xfId="23"/>
    <cellStyle name="20% - Accent3 4" xfId="24"/>
    <cellStyle name="20% - Accent3 4 2" xfId="25"/>
    <cellStyle name="20% - Accent4 2" xfId="26"/>
    <cellStyle name="20% - Accent4 2 2" xfId="27"/>
    <cellStyle name="20% - Accent4 3" xfId="28"/>
    <cellStyle name="20% - Accent4 3 2" xfId="29"/>
    <cellStyle name="20% - Accent4 4" xfId="30"/>
    <cellStyle name="20% - Accent4 4 2" xfId="31"/>
    <cellStyle name="20% - Accent5 2" xfId="32"/>
    <cellStyle name="20% - Accent5 2 2" xfId="33"/>
    <cellStyle name="20% - Accent5 3" xfId="34"/>
    <cellStyle name="20% - Accent5 3 2" xfId="35"/>
    <cellStyle name="20% - Accent5 4" xfId="36"/>
    <cellStyle name="20% - Accent5 4 2" xfId="37"/>
    <cellStyle name="20% - Accent6 2" xfId="38"/>
    <cellStyle name="20% - Accent6 2 2" xfId="39"/>
    <cellStyle name="20% - Accent6 3" xfId="40"/>
    <cellStyle name="20% - Accent6 3 2" xfId="41"/>
    <cellStyle name="20% - Accent6 4" xfId="42"/>
    <cellStyle name="20% - Accent6 4 2" xfId="43"/>
    <cellStyle name="40 % - zvýraznenie1" xfId="161"/>
    <cellStyle name="40 % - zvýraznenie2" xfId="162"/>
    <cellStyle name="40 % - zvýraznenie3" xfId="163"/>
    <cellStyle name="40 % - zvýraznenie4" xfId="164"/>
    <cellStyle name="40 % - zvýraznenie5" xfId="165"/>
    <cellStyle name="40 % - zvýraznenie6" xfId="166"/>
    <cellStyle name="40% - Accent1 2" xfId="44"/>
    <cellStyle name="40% - Accent1 2 2" xfId="45"/>
    <cellStyle name="40% - Accent1 3" xfId="46"/>
    <cellStyle name="40% - Accent1 3 2" xfId="47"/>
    <cellStyle name="40% - Accent1 4" xfId="48"/>
    <cellStyle name="40% - Accent1 4 2" xfId="49"/>
    <cellStyle name="40% - Accent2 2" xfId="50"/>
    <cellStyle name="40% - Accent2 2 2" xfId="51"/>
    <cellStyle name="40% - Accent2 3" xfId="52"/>
    <cellStyle name="40% - Accent2 3 2" xfId="53"/>
    <cellStyle name="40% - Accent2 4" xfId="54"/>
    <cellStyle name="40% - Accent2 4 2" xfId="55"/>
    <cellStyle name="40% - Accent3 2" xfId="56"/>
    <cellStyle name="40% - Accent3 2 2" xfId="57"/>
    <cellStyle name="40% - Accent3 3" xfId="58"/>
    <cellStyle name="40% - Accent3 3 2" xfId="59"/>
    <cellStyle name="40% - Accent3 4" xfId="60"/>
    <cellStyle name="40% - Accent3 4 2" xfId="61"/>
    <cellStyle name="40% - Accent4 2" xfId="62"/>
    <cellStyle name="40% - Accent4 2 2" xfId="63"/>
    <cellStyle name="40% - Accent4 3" xfId="64"/>
    <cellStyle name="40% - Accent4 3 2" xfId="65"/>
    <cellStyle name="40% - Accent4 4" xfId="66"/>
    <cellStyle name="40% - Accent4 4 2" xfId="67"/>
    <cellStyle name="40% - Accent5 2" xfId="68"/>
    <cellStyle name="40% - Accent5 2 2" xfId="69"/>
    <cellStyle name="40% - Accent5 3" xfId="70"/>
    <cellStyle name="40% - Accent5 3 2" xfId="71"/>
    <cellStyle name="40% - Accent5 4" xfId="72"/>
    <cellStyle name="40% - Accent5 4 2" xfId="73"/>
    <cellStyle name="40% - Accent6 2" xfId="74"/>
    <cellStyle name="40% - Accent6 2 2" xfId="75"/>
    <cellStyle name="40% - Accent6 3" xfId="76"/>
    <cellStyle name="40% - Accent6 3 2" xfId="77"/>
    <cellStyle name="40% - Accent6 4" xfId="78"/>
    <cellStyle name="40% - Accent6 4 2" xfId="79"/>
    <cellStyle name="60 % - zvýraznenie1" xfId="167"/>
    <cellStyle name="60 % - zvýraznenie2" xfId="168"/>
    <cellStyle name="60 % - zvýraznenie3" xfId="169"/>
    <cellStyle name="60 % - zvýraznenie4" xfId="170"/>
    <cellStyle name="60 % - zvýraznenie5" xfId="171"/>
    <cellStyle name="60 % - zvýraznenie6" xfId="172"/>
    <cellStyle name="60% - Accent1 2" xfId="80"/>
    <cellStyle name="60% - Accent1 3" xfId="81"/>
    <cellStyle name="60% - Accent2 2" xfId="82"/>
    <cellStyle name="60% - Accent2 3" xfId="83"/>
    <cellStyle name="60% - Accent3 2" xfId="84"/>
    <cellStyle name="60% - Accent3 3" xfId="85"/>
    <cellStyle name="60% - Accent4 2" xfId="86"/>
    <cellStyle name="60% - Accent4 3" xfId="87"/>
    <cellStyle name="60% - Accent5 2" xfId="88"/>
    <cellStyle name="60% - Accent5 3" xfId="89"/>
    <cellStyle name="60% - Accent6 2" xfId="90"/>
    <cellStyle name="60% - Accent6 3" xfId="91"/>
    <cellStyle name="Accent1 2" xfId="92"/>
    <cellStyle name="Accent1 3" xfId="93"/>
    <cellStyle name="Accent2 2" xfId="94"/>
    <cellStyle name="Accent2 3" xfId="95"/>
    <cellStyle name="Accent3 2" xfId="96"/>
    <cellStyle name="Accent3 3" xfId="97"/>
    <cellStyle name="Accent4 2" xfId="98"/>
    <cellStyle name="Accent4 3" xfId="99"/>
    <cellStyle name="Accent5 2" xfId="100"/>
    <cellStyle name="Accent5 3" xfId="101"/>
    <cellStyle name="Accent6 2" xfId="102"/>
    <cellStyle name="Accent6 3" xfId="103"/>
    <cellStyle name="Bad 2" xfId="104"/>
    <cellStyle name="Bad 3" xfId="105"/>
    <cellStyle name="Calculation 2" xfId="106"/>
    <cellStyle name="Calculation 3" xfId="107"/>
    <cellStyle name="Comma 2" xfId="154"/>
    <cellStyle name="Comma 3" xfId="198"/>
    <cellStyle name="Dobrá" xfId="173"/>
    <cellStyle name="Explanatory Text 2" xfId="108"/>
    <cellStyle name="Explanatory Text 3" xfId="109"/>
    <cellStyle name="Good 2" xfId="110"/>
    <cellStyle name="Good 3" xfId="111"/>
    <cellStyle name="Heading 1 2" xfId="112"/>
    <cellStyle name="Heading 1 3" xfId="113"/>
    <cellStyle name="Heading 2 2" xfId="114"/>
    <cellStyle name="Heading 2 3" xfId="115"/>
    <cellStyle name="Heading 3 2" xfId="116"/>
    <cellStyle name="Heading 3 3" xfId="117"/>
    <cellStyle name="Heading 4 2" xfId="118"/>
    <cellStyle name="Heading 4 3" xfId="119"/>
    <cellStyle name="Check Cell 2" xfId="120"/>
    <cellStyle name="Check Cell 3" xfId="121"/>
    <cellStyle name="Input 2" xfId="122"/>
    <cellStyle name="Input 3" xfId="123"/>
    <cellStyle name="Kontrolná bunka" xfId="174"/>
    <cellStyle name="Linked Cell 2" xfId="124"/>
    <cellStyle name="Linked Cell 3" xfId="125"/>
    <cellStyle name="měny_prilohy1,2,3,4 Heatco Deloitte" xfId="5"/>
    <cellStyle name="Nadpis 1" xfId="175"/>
    <cellStyle name="Nadpis 2" xfId="176"/>
    <cellStyle name="Nadpis 3" xfId="177"/>
    <cellStyle name="Nadpis 4" xfId="178"/>
    <cellStyle name="Neutral 2" xfId="126"/>
    <cellStyle name="Neutral 3" xfId="127"/>
    <cellStyle name="Neutrálna" xfId="179"/>
    <cellStyle name="Normal 2" xfId="1"/>
    <cellStyle name="Normal 2 2" xfId="128"/>
    <cellStyle name="Normal 2 3" xfId="129"/>
    <cellStyle name="Normal 2 4" xfId="130"/>
    <cellStyle name="Normal 2 5" xfId="131"/>
    <cellStyle name="Normal 3" xfId="2"/>
    <cellStyle name="Normal 3 2" xfId="132"/>
    <cellStyle name="Normal 3 3" xfId="133"/>
    <cellStyle name="Normal 3 4" xfId="153"/>
    <cellStyle name="Normal 4" xfId="4"/>
    <cellStyle name="Normal 4 2" xfId="134"/>
    <cellStyle name="Normal 4 3" xfId="7"/>
    <cellStyle name="Normal 4 4" xfId="196"/>
    <cellStyle name="Normal 5" xfId="135"/>
    <cellStyle name="Normal 6" xfId="136"/>
    <cellStyle name="Normal 7" xfId="149"/>
    <cellStyle name="Normal 8" xfId="197"/>
    <cellStyle name="Normal_cover fs company 2003" xfId="3"/>
    <cellStyle name="Normálna" xfId="0" builtinId="0"/>
    <cellStyle name="normálne_DPH od 1.1.2004" xfId="150"/>
    <cellStyle name="normálne_UC_ZAV_PU_POD_" xfId="151"/>
    <cellStyle name="normálne_Uctovne vykazyeva" xfId="152"/>
    <cellStyle name="normální_BIL_KONS 96" xfId="6"/>
    <cellStyle name="Note 2" xfId="137"/>
    <cellStyle name="Note 2 2" xfId="138"/>
    <cellStyle name="Note 3" xfId="139"/>
    <cellStyle name="Note 3 2" xfId="140"/>
    <cellStyle name="Note 4" xfId="141"/>
    <cellStyle name="Output 2" xfId="142"/>
    <cellStyle name="Output 3" xfId="143"/>
    <cellStyle name="Percent 2" xfId="144"/>
    <cellStyle name="Poznámka" xfId="180"/>
    <cellStyle name="Prepojená bunka" xfId="181"/>
    <cellStyle name="Spolu" xfId="182"/>
    <cellStyle name="Text upozornenia" xfId="183"/>
    <cellStyle name="Titul" xfId="184"/>
    <cellStyle name="Total 2" xfId="145"/>
    <cellStyle name="Total 3" xfId="146"/>
    <cellStyle name="Vstup" xfId="185"/>
    <cellStyle name="Výpočet" xfId="186"/>
    <cellStyle name="Výstup" xfId="187"/>
    <cellStyle name="Vysvetľujúci text" xfId="188"/>
    <cellStyle name="Warning Text 2" xfId="147"/>
    <cellStyle name="Warning Text 3" xfId="148"/>
    <cellStyle name="Zlá" xfId="189"/>
    <cellStyle name="Zvýraznenie1" xfId="190"/>
    <cellStyle name="Zvýraznenie2" xfId="191"/>
    <cellStyle name="Zvýraznenie3" xfId="192"/>
    <cellStyle name="Zvýraznenie4" xfId="193"/>
    <cellStyle name="Zvýraznenie5" xfId="194"/>
    <cellStyle name="Zvýraznenie6" xfId="19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AFACC"/>
      <color rgb="FFFFFFCC"/>
      <color rgb="FF1B3277"/>
      <color rgb="FF3A9238"/>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60</xdr:col>
      <xdr:colOff>28575</xdr:colOff>
      <xdr:row>1</xdr:row>
      <xdr:rowOff>9525</xdr:rowOff>
    </xdr:from>
    <xdr:to>
      <xdr:col>75</xdr:col>
      <xdr:colOff>0</xdr:colOff>
      <xdr:row>4</xdr:row>
      <xdr:rowOff>76200</xdr:rowOff>
    </xdr:to>
    <xdr:pic>
      <xdr:nvPicPr>
        <xdr:cNvPr id="2" name="Picture 4">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48300" y="190500"/>
          <a:ext cx="13906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9525</xdr:colOff>
      <xdr:row>5</xdr:row>
      <xdr:rowOff>0</xdr:rowOff>
    </xdr:to>
    <xdr:pic>
      <xdr:nvPicPr>
        <xdr:cNvPr id="2" name="Picture 3">
          <a:extLst>
            <a:ext uri="{FF2B5EF4-FFF2-40B4-BE49-F238E27FC236}">
              <a16:creationId xmlns:a16="http://schemas.microsoft.com/office/drawing/2014/main" xmlns="" id="{00000000-0008-0000-0B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85750"/>
          <a:ext cx="10763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72</xdr:col>
      <xdr:colOff>9525</xdr:colOff>
      <xdr:row>1</xdr:row>
      <xdr:rowOff>85725</xdr:rowOff>
    </xdr:from>
    <xdr:to>
      <xdr:col>83</xdr:col>
      <xdr:colOff>19050</xdr:colOff>
      <xdr:row>4</xdr:row>
      <xdr:rowOff>9525</xdr:rowOff>
    </xdr:to>
    <xdr:pic>
      <xdr:nvPicPr>
        <xdr:cNvPr id="2" name="Picture 2">
          <a:extLst>
            <a:ext uri="{FF2B5EF4-FFF2-40B4-BE49-F238E27FC236}">
              <a16:creationId xmlns:a16="http://schemas.microsoft.com/office/drawing/2014/main" xmlns="" id="{00000000-0008-0000-0C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34025" y="266700"/>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72</xdr:col>
      <xdr:colOff>19050</xdr:colOff>
      <xdr:row>2</xdr:row>
      <xdr:rowOff>19050</xdr:rowOff>
    </xdr:from>
    <xdr:to>
      <xdr:col>83</xdr:col>
      <xdr:colOff>28575</xdr:colOff>
      <xdr:row>5</xdr:row>
      <xdr:rowOff>0</xdr:rowOff>
    </xdr:to>
    <xdr:pic>
      <xdr:nvPicPr>
        <xdr:cNvPr id="2" name="Picture 2">
          <a:extLst>
            <a:ext uri="{FF2B5EF4-FFF2-40B4-BE49-F238E27FC236}">
              <a16:creationId xmlns:a16="http://schemas.microsoft.com/office/drawing/2014/main" xmlns="" id="{00000000-0008-0000-0D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95275"/>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xdr:col>
      <xdr:colOff>38100</xdr:colOff>
      <xdr:row>2</xdr:row>
      <xdr:rowOff>9525</xdr:rowOff>
    </xdr:from>
    <xdr:to>
      <xdr:col>83</xdr:col>
      <xdr:colOff>28575</xdr:colOff>
      <xdr:row>5</xdr:row>
      <xdr:rowOff>0</xdr:rowOff>
    </xdr:to>
    <xdr:pic>
      <xdr:nvPicPr>
        <xdr:cNvPr id="2" name="Picture 2">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353050" y="285750"/>
          <a:ext cx="10763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71</xdr:col>
      <xdr:colOff>19050</xdr:colOff>
      <xdr:row>2</xdr:row>
      <xdr:rowOff>0</xdr:rowOff>
    </xdr:from>
    <xdr:to>
      <xdr:col>83</xdr:col>
      <xdr:colOff>0</xdr:colOff>
      <xdr:row>4</xdr:row>
      <xdr:rowOff>19050</xdr:rowOff>
    </xdr:to>
    <xdr:pic>
      <xdr:nvPicPr>
        <xdr:cNvPr id="2" name="Picture 2">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19725" y="276225"/>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71</xdr:col>
      <xdr:colOff>19050</xdr:colOff>
      <xdr:row>1</xdr:row>
      <xdr:rowOff>85725</xdr:rowOff>
    </xdr:from>
    <xdr:to>
      <xdr:col>82</xdr:col>
      <xdr:colOff>28575</xdr:colOff>
      <xdr:row>4</xdr:row>
      <xdr:rowOff>9525</xdr:rowOff>
    </xdr:to>
    <xdr:pic>
      <xdr:nvPicPr>
        <xdr:cNvPr id="2" name="Picture 2">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48300" y="266700"/>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71</xdr:col>
      <xdr:colOff>28575</xdr:colOff>
      <xdr:row>1</xdr:row>
      <xdr:rowOff>76200</xdr:rowOff>
    </xdr:from>
    <xdr:to>
      <xdr:col>83</xdr:col>
      <xdr:colOff>9525</xdr:colOff>
      <xdr:row>4</xdr:row>
      <xdr:rowOff>9525</xdr:rowOff>
    </xdr:to>
    <xdr:pic>
      <xdr:nvPicPr>
        <xdr:cNvPr id="2" name="Picture 2">
          <a:extLst>
            <a:ext uri="{FF2B5EF4-FFF2-40B4-BE49-F238E27FC236}">
              <a16:creationId xmlns:a16="http://schemas.microsoft.com/office/drawing/2014/main" xmlns="" id="{00000000-0008-0000-06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29250" y="257175"/>
          <a:ext cx="1066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71</xdr:col>
      <xdr:colOff>9525</xdr:colOff>
      <xdr:row>1</xdr:row>
      <xdr:rowOff>85725</xdr:rowOff>
    </xdr:from>
    <xdr:to>
      <xdr:col>82</xdr:col>
      <xdr:colOff>28575</xdr:colOff>
      <xdr:row>4</xdr:row>
      <xdr:rowOff>19050</xdr:rowOff>
    </xdr:to>
    <xdr:pic>
      <xdr:nvPicPr>
        <xdr:cNvPr id="2" name="Picture 3">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95925" y="266700"/>
          <a:ext cx="1066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72</xdr:col>
      <xdr:colOff>9525</xdr:colOff>
      <xdr:row>1</xdr:row>
      <xdr:rowOff>76200</xdr:rowOff>
    </xdr:from>
    <xdr:to>
      <xdr:col>83</xdr:col>
      <xdr:colOff>19050</xdr:colOff>
      <xdr:row>4</xdr:row>
      <xdr:rowOff>9525</xdr:rowOff>
    </xdr:to>
    <xdr:pic>
      <xdr:nvPicPr>
        <xdr:cNvPr id="2" name="Picture 2">
          <a:extLst>
            <a:ext uri="{FF2B5EF4-FFF2-40B4-BE49-F238E27FC236}">
              <a16:creationId xmlns:a16="http://schemas.microsoft.com/office/drawing/2014/main" xmlns="" id="{00000000-0008-0000-08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34025" y="257175"/>
          <a:ext cx="10572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72</xdr:col>
      <xdr:colOff>19050</xdr:colOff>
      <xdr:row>2</xdr:row>
      <xdr:rowOff>0</xdr:rowOff>
    </xdr:from>
    <xdr:to>
      <xdr:col>84</xdr:col>
      <xdr:colOff>0</xdr:colOff>
      <xdr:row>4</xdr:row>
      <xdr:rowOff>19050</xdr:rowOff>
    </xdr:to>
    <xdr:pic>
      <xdr:nvPicPr>
        <xdr:cNvPr id="2" name="Picture 2">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76225"/>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0</xdr:colOff>
      <xdr:row>4</xdr:row>
      <xdr:rowOff>28575</xdr:rowOff>
    </xdr:to>
    <xdr:pic>
      <xdr:nvPicPr>
        <xdr:cNvPr id="2" name="Picture 2">
          <a:extLst>
            <a:ext uri="{FF2B5EF4-FFF2-40B4-BE49-F238E27FC236}">
              <a16:creationId xmlns:a16="http://schemas.microsoft.com/office/drawing/2014/main" xmlns="" id="{00000000-0008-0000-0A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85750"/>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0000"/>
  </sheetPr>
  <dimension ref="A2:F99"/>
  <sheetViews>
    <sheetView tabSelected="1" topLeftCell="B46" zoomScale="90" zoomScaleNormal="90" workbookViewId="0">
      <selection activeCell="E61" sqref="E61"/>
    </sheetView>
  </sheetViews>
  <sheetFormatPr defaultRowHeight="15"/>
  <cols>
    <col min="1" max="1" width="4.7109375" style="296" hidden="1" customWidth="1"/>
    <col min="2" max="2" width="6.42578125" style="296" customWidth="1"/>
    <col min="3" max="3" width="66.5703125" style="298" customWidth="1"/>
    <col min="4" max="4" width="35.7109375" style="299" customWidth="1"/>
    <col min="5" max="5" width="15.7109375" style="299" customWidth="1"/>
    <col min="6" max="6" width="13.28515625" style="300" customWidth="1"/>
    <col min="7" max="255" width="9.28515625" style="300"/>
    <col min="256" max="256" width="6.42578125" style="300" customWidth="1"/>
    <col min="257" max="257" width="98.7109375" style="300" customWidth="1"/>
    <col min="258" max="259" width="15.7109375" style="300" customWidth="1"/>
    <col min="260" max="260" width="10.28515625" style="300" bestFit="1" customWidth="1"/>
    <col min="261" max="511" width="9.28515625" style="300"/>
    <col min="512" max="512" width="6.42578125" style="300" customWidth="1"/>
    <col min="513" max="513" width="98.7109375" style="300" customWidth="1"/>
    <col min="514" max="515" width="15.7109375" style="300" customWidth="1"/>
    <col min="516" max="516" width="10.28515625" style="300" bestFit="1" customWidth="1"/>
    <col min="517" max="767" width="9.28515625" style="300"/>
    <col min="768" max="768" width="6.42578125" style="300" customWidth="1"/>
    <col min="769" max="769" width="98.7109375" style="300" customWidth="1"/>
    <col min="770" max="771" width="15.7109375" style="300" customWidth="1"/>
    <col min="772" max="772" width="10.28515625" style="300" bestFit="1" customWidth="1"/>
    <col min="773" max="1023" width="9.28515625" style="300"/>
    <col min="1024" max="1024" width="6.42578125" style="300" customWidth="1"/>
    <col min="1025" max="1025" width="98.7109375" style="300" customWidth="1"/>
    <col min="1026" max="1027" width="15.7109375" style="300" customWidth="1"/>
    <col min="1028" max="1028" width="10.28515625" style="300" bestFit="1" customWidth="1"/>
    <col min="1029" max="1279" width="9.28515625" style="300"/>
    <col min="1280" max="1280" width="6.42578125" style="300" customWidth="1"/>
    <col min="1281" max="1281" width="98.7109375" style="300" customWidth="1"/>
    <col min="1282" max="1283" width="15.7109375" style="300" customWidth="1"/>
    <col min="1284" max="1284" width="10.28515625" style="300" bestFit="1" customWidth="1"/>
    <col min="1285" max="1535" width="9.28515625" style="300"/>
    <col min="1536" max="1536" width="6.42578125" style="300" customWidth="1"/>
    <col min="1537" max="1537" width="98.7109375" style="300" customWidth="1"/>
    <col min="1538" max="1539" width="15.7109375" style="300" customWidth="1"/>
    <col min="1540" max="1540" width="10.28515625" style="300" bestFit="1" customWidth="1"/>
    <col min="1541" max="1791" width="9.28515625" style="300"/>
    <col min="1792" max="1792" width="6.42578125" style="300" customWidth="1"/>
    <col min="1793" max="1793" width="98.7109375" style="300" customWidth="1"/>
    <col min="1794" max="1795" width="15.7109375" style="300" customWidth="1"/>
    <col min="1796" max="1796" width="10.28515625" style="300" bestFit="1" customWidth="1"/>
    <col min="1797" max="2047" width="9.28515625" style="300"/>
    <col min="2048" max="2048" width="6.42578125" style="300" customWidth="1"/>
    <col min="2049" max="2049" width="98.7109375" style="300" customWidth="1"/>
    <col min="2050" max="2051" width="15.7109375" style="300" customWidth="1"/>
    <col min="2052" max="2052" width="10.28515625" style="300" bestFit="1" customWidth="1"/>
    <col min="2053" max="2303" width="9.28515625" style="300"/>
    <col min="2304" max="2304" width="6.42578125" style="300" customWidth="1"/>
    <col min="2305" max="2305" width="98.7109375" style="300" customWidth="1"/>
    <col min="2306" max="2307" width="15.7109375" style="300" customWidth="1"/>
    <col min="2308" max="2308" width="10.28515625" style="300" bestFit="1" customWidth="1"/>
    <col min="2309" max="2559" width="9.28515625" style="300"/>
    <col min="2560" max="2560" width="6.42578125" style="300" customWidth="1"/>
    <col min="2561" max="2561" width="98.7109375" style="300" customWidth="1"/>
    <col min="2562" max="2563" width="15.7109375" style="300" customWidth="1"/>
    <col min="2564" max="2564" width="10.28515625" style="300" bestFit="1" customWidth="1"/>
    <col min="2565" max="2815" width="9.28515625" style="300"/>
    <col min="2816" max="2816" width="6.42578125" style="300" customWidth="1"/>
    <col min="2817" max="2817" width="98.7109375" style="300" customWidth="1"/>
    <col min="2818" max="2819" width="15.7109375" style="300" customWidth="1"/>
    <col min="2820" max="2820" width="10.28515625" style="300" bestFit="1" customWidth="1"/>
    <col min="2821" max="3071" width="9.28515625" style="300"/>
    <col min="3072" max="3072" width="6.42578125" style="300" customWidth="1"/>
    <col min="3073" max="3073" width="98.7109375" style="300" customWidth="1"/>
    <col min="3074" max="3075" width="15.7109375" style="300" customWidth="1"/>
    <col min="3076" max="3076" width="10.28515625" style="300" bestFit="1" customWidth="1"/>
    <col min="3077" max="3327" width="9.28515625" style="300"/>
    <col min="3328" max="3328" width="6.42578125" style="300" customWidth="1"/>
    <col min="3329" max="3329" width="98.7109375" style="300" customWidth="1"/>
    <col min="3330" max="3331" width="15.7109375" style="300" customWidth="1"/>
    <col min="3332" max="3332" width="10.28515625" style="300" bestFit="1" customWidth="1"/>
    <col min="3333" max="3583" width="9.28515625" style="300"/>
    <col min="3584" max="3584" width="6.42578125" style="300" customWidth="1"/>
    <col min="3585" max="3585" width="98.7109375" style="300" customWidth="1"/>
    <col min="3586" max="3587" width="15.7109375" style="300" customWidth="1"/>
    <col min="3588" max="3588" width="10.28515625" style="300" bestFit="1" customWidth="1"/>
    <col min="3589" max="3839" width="9.28515625" style="300"/>
    <col min="3840" max="3840" width="6.42578125" style="300" customWidth="1"/>
    <col min="3841" max="3841" width="98.7109375" style="300" customWidth="1"/>
    <col min="3842" max="3843" width="15.7109375" style="300" customWidth="1"/>
    <col min="3844" max="3844" width="10.28515625" style="300" bestFit="1" customWidth="1"/>
    <col min="3845" max="4095" width="9.28515625" style="300"/>
    <col min="4096" max="4096" width="6.42578125" style="300" customWidth="1"/>
    <col min="4097" max="4097" width="98.7109375" style="300" customWidth="1"/>
    <col min="4098" max="4099" width="15.7109375" style="300" customWidth="1"/>
    <col min="4100" max="4100" width="10.28515625" style="300" bestFit="1" customWidth="1"/>
    <col min="4101" max="4351" width="9.28515625" style="300"/>
    <col min="4352" max="4352" width="6.42578125" style="300" customWidth="1"/>
    <col min="4353" max="4353" width="98.7109375" style="300" customWidth="1"/>
    <col min="4354" max="4355" width="15.7109375" style="300" customWidth="1"/>
    <col min="4356" max="4356" width="10.28515625" style="300" bestFit="1" customWidth="1"/>
    <col min="4357" max="4607" width="9.28515625" style="300"/>
    <col min="4608" max="4608" width="6.42578125" style="300" customWidth="1"/>
    <col min="4609" max="4609" width="98.7109375" style="300" customWidth="1"/>
    <col min="4610" max="4611" width="15.7109375" style="300" customWidth="1"/>
    <col min="4612" max="4612" width="10.28515625" style="300" bestFit="1" customWidth="1"/>
    <col min="4613" max="4863" width="9.28515625" style="300"/>
    <col min="4864" max="4864" width="6.42578125" style="300" customWidth="1"/>
    <col min="4865" max="4865" width="98.7109375" style="300" customWidth="1"/>
    <col min="4866" max="4867" width="15.7109375" style="300" customWidth="1"/>
    <col min="4868" max="4868" width="10.28515625" style="300" bestFit="1" customWidth="1"/>
    <col min="4869" max="5119" width="9.28515625" style="300"/>
    <col min="5120" max="5120" width="6.42578125" style="300" customWidth="1"/>
    <col min="5121" max="5121" width="98.7109375" style="300" customWidth="1"/>
    <col min="5122" max="5123" width="15.7109375" style="300" customWidth="1"/>
    <col min="5124" max="5124" width="10.28515625" style="300" bestFit="1" customWidth="1"/>
    <col min="5125" max="5375" width="9.28515625" style="300"/>
    <col min="5376" max="5376" width="6.42578125" style="300" customWidth="1"/>
    <col min="5377" max="5377" width="98.7109375" style="300" customWidth="1"/>
    <col min="5378" max="5379" width="15.7109375" style="300" customWidth="1"/>
    <col min="5380" max="5380" width="10.28515625" style="300" bestFit="1" customWidth="1"/>
    <col min="5381" max="5631" width="9.28515625" style="300"/>
    <col min="5632" max="5632" width="6.42578125" style="300" customWidth="1"/>
    <col min="5633" max="5633" width="98.7109375" style="300" customWidth="1"/>
    <col min="5634" max="5635" width="15.7109375" style="300" customWidth="1"/>
    <col min="5636" max="5636" width="10.28515625" style="300" bestFit="1" customWidth="1"/>
    <col min="5637" max="5887" width="9.28515625" style="300"/>
    <col min="5888" max="5888" width="6.42578125" style="300" customWidth="1"/>
    <col min="5889" max="5889" width="98.7109375" style="300" customWidth="1"/>
    <col min="5890" max="5891" width="15.7109375" style="300" customWidth="1"/>
    <col min="5892" max="5892" width="10.28515625" style="300" bestFit="1" customWidth="1"/>
    <col min="5893" max="6143" width="9.28515625" style="300"/>
    <col min="6144" max="6144" width="6.42578125" style="300" customWidth="1"/>
    <col min="6145" max="6145" width="98.7109375" style="300" customWidth="1"/>
    <col min="6146" max="6147" width="15.7109375" style="300" customWidth="1"/>
    <col min="6148" max="6148" width="10.28515625" style="300" bestFit="1" customWidth="1"/>
    <col min="6149" max="6399" width="9.28515625" style="300"/>
    <col min="6400" max="6400" width="6.42578125" style="300" customWidth="1"/>
    <col min="6401" max="6401" width="98.7109375" style="300" customWidth="1"/>
    <col min="6402" max="6403" width="15.7109375" style="300" customWidth="1"/>
    <col min="6404" max="6404" width="10.28515625" style="300" bestFit="1" customWidth="1"/>
    <col min="6405" max="6655" width="9.28515625" style="300"/>
    <col min="6656" max="6656" width="6.42578125" style="300" customWidth="1"/>
    <col min="6657" max="6657" width="98.7109375" style="300" customWidth="1"/>
    <col min="6658" max="6659" width="15.7109375" style="300" customWidth="1"/>
    <col min="6660" max="6660" width="10.28515625" style="300" bestFit="1" customWidth="1"/>
    <col min="6661" max="6911" width="9.28515625" style="300"/>
    <col min="6912" max="6912" width="6.42578125" style="300" customWidth="1"/>
    <col min="6913" max="6913" width="98.7109375" style="300" customWidth="1"/>
    <col min="6914" max="6915" width="15.7109375" style="300" customWidth="1"/>
    <col min="6916" max="6916" width="10.28515625" style="300" bestFit="1" customWidth="1"/>
    <col min="6917" max="7167" width="9.28515625" style="300"/>
    <col min="7168" max="7168" width="6.42578125" style="300" customWidth="1"/>
    <col min="7169" max="7169" width="98.7109375" style="300" customWidth="1"/>
    <col min="7170" max="7171" width="15.7109375" style="300" customWidth="1"/>
    <col min="7172" max="7172" width="10.28515625" style="300" bestFit="1" customWidth="1"/>
    <col min="7173" max="7423" width="9.28515625" style="300"/>
    <col min="7424" max="7424" width="6.42578125" style="300" customWidth="1"/>
    <col min="7425" max="7425" width="98.7109375" style="300" customWidth="1"/>
    <col min="7426" max="7427" width="15.7109375" style="300" customWidth="1"/>
    <col min="7428" max="7428" width="10.28515625" style="300" bestFit="1" customWidth="1"/>
    <col min="7429" max="7679" width="9.28515625" style="300"/>
    <col min="7680" max="7680" width="6.42578125" style="300" customWidth="1"/>
    <col min="7681" max="7681" width="98.7109375" style="300" customWidth="1"/>
    <col min="7682" max="7683" width="15.7109375" style="300" customWidth="1"/>
    <col min="7684" max="7684" width="10.28515625" style="300" bestFit="1" customWidth="1"/>
    <col min="7685" max="7935" width="9.28515625" style="300"/>
    <col min="7936" max="7936" width="6.42578125" style="300" customWidth="1"/>
    <col min="7937" max="7937" width="98.7109375" style="300" customWidth="1"/>
    <col min="7938" max="7939" width="15.7109375" style="300" customWidth="1"/>
    <col min="7940" max="7940" width="10.28515625" style="300" bestFit="1" customWidth="1"/>
    <col min="7941" max="8191" width="9.28515625" style="300"/>
    <col min="8192" max="8192" width="6.42578125" style="300" customWidth="1"/>
    <col min="8193" max="8193" width="98.7109375" style="300" customWidth="1"/>
    <col min="8194" max="8195" width="15.7109375" style="300" customWidth="1"/>
    <col min="8196" max="8196" width="10.28515625" style="300" bestFit="1" customWidth="1"/>
    <col min="8197" max="8447" width="9.28515625" style="300"/>
    <col min="8448" max="8448" width="6.42578125" style="300" customWidth="1"/>
    <col min="8449" max="8449" width="98.7109375" style="300" customWidth="1"/>
    <col min="8450" max="8451" width="15.7109375" style="300" customWidth="1"/>
    <col min="8452" max="8452" width="10.28515625" style="300" bestFit="1" customWidth="1"/>
    <col min="8453" max="8703" width="9.28515625" style="300"/>
    <col min="8704" max="8704" width="6.42578125" style="300" customWidth="1"/>
    <col min="8705" max="8705" width="98.7109375" style="300" customWidth="1"/>
    <col min="8706" max="8707" width="15.7109375" style="300" customWidth="1"/>
    <col min="8708" max="8708" width="10.28515625" style="300" bestFit="1" customWidth="1"/>
    <col min="8709" max="8959" width="9.28515625" style="300"/>
    <col min="8960" max="8960" width="6.42578125" style="300" customWidth="1"/>
    <col min="8961" max="8961" width="98.7109375" style="300" customWidth="1"/>
    <col min="8962" max="8963" width="15.7109375" style="300" customWidth="1"/>
    <col min="8964" max="8964" width="10.28515625" style="300" bestFit="1" customWidth="1"/>
    <col min="8965" max="9215" width="9.28515625" style="300"/>
    <col min="9216" max="9216" width="6.42578125" style="300" customWidth="1"/>
    <col min="9217" max="9217" width="98.7109375" style="300" customWidth="1"/>
    <col min="9218" max="9219" width="15.7109375" style="300" customWidth="1"/>
    <col min="9220" max="9220" width="10.28515625" style="300" bestFit="1" customWidth="1"/>
    <col min="9221" max="9471" width="9.28515625" style="300"/>
    <col min="9472" max="9472" width="6.42578125" style="300" customWidth="1"/>
    <col min="9473" max="9473" width="98.7109375" style="300" customWidth="1"/>
    <col min="9474" max="9475" width="15.7109375" style="300" customWidth="1"/>
    <col min="9476" max="9476" width="10.28515625" style="300" bestFit="1" customWidth="1"/>
    <col min="9477" max="9727" width="9.28515625" style="300"/>
    <col min="9728" max="9728" width="6.42578125" style="300" customWidth="1"/>
    <col min="9729" max="9729" width="98.7109375" style="300" customWidth="1"/>
    <col min="9730" max="9731" width="15.7109375" style="300" customWidth="1"/>
    <col min="9732" max="9732" width="10.28515625" style="300" bestFit="1" customWidth="1"/>
    <col min="9733" max="9983" width="9.28515625" style="300"/>
    <col min="9984" max="9984" width="6.42578125" style="300" customWidth="1"/>
    <col min="9985" max="9985" width="98.7109375" style="300" customWidth="1"/>
    <col min="9986" max="9987" width="15.7109375" style="300" customWidth="1"/>
    <col min="9988" max="9988" width="10.28515625" style="300" bestFit="1" customWidth="1"/>
    <col min="9989" max="10239" width="9.28515625" style="300"/>
    <col min="10240" max="10240" width="6.42578125" style="300" customWidth="1"/>
    <col min="10241" max="10241" width="98.7109375" style="300" customWidth="1"/>
    <col min="10242" max="10243" width="15.7109375" style="300" customWidth="1"/>
    <col min="10244" max="10244" width="10.28515625" style="300" bestFit="1" customWidth="1"/>
    <col min="10245" max="10495" width="9.28515625" style="300"/>
    <col min="10496" max="10496" width="6.42578125" style="300" customWidth="1"/>
    <col min="10497" max="10497" width="98.7109375" style="300" customWidth="1"/>
    <col min="10498" max="10499" width="15.7109375" style="300" customWidth="1"/>
    <col min="10500" max="10500" width="10.28515625" style="300" bestFit="1" customWidth="1"/>
    <col min="10501" max="10751" width="9.28515625" style="300"/>
    <col min="10752" max="10752" width="6.42578125" style="300" customWidth="1"/>
    <col min="10753" max="10753" width="98.7109375" style="300" customWidth="1"/>
    <col min="10754" max="10755" width="15.7109375" style="300" customWidth="1"/>
    <col min="10756" max="10756" width="10.28515625" style="300" bestFit="1" customWidth="1"/>
    <col min="10757" max="11007" width="9.28515625" style="300"/>
    <col min="11008" max="11008" width="6.42578125" style="300" customWidth="1"/>
    <col min="11009" max="11009" width="98.7109375" style="300" customWidth="1"/>
    <col min="11010" max="11011" width="15.7109375" style="300" customWidth="1"/>
    <col min="11012" max="11012" width="10.28515625" style="300" bestFit="1" customWidth="1"/>
    <col min="11013" max="11263" width="9.28515625" style="300"/>
    <col min="11264" max="11264" width="6.42578125" style="300" customWidth="1"/>
    <col min="11265" max="11265" width="98.7109375" style="300" customWidth="1"/>
    <col min="11266" max="11267" width="15.7109375" style="300" customWidth="1"/>
    <col min="11268" max="11268" width="10.28515625" style="300" bestFit="1" customWidth="1"/>
    <col min="11269" max="11519" width="9.28515625" style="300"/>
    <col min="11520" max="11520" width="6.42578125" style="300" customWidth="1"/>
    <col min="11521" max="11521" width="98.7109375" style="300" customWidth="1"/>
    <col min="11522" max="11523" width="15.7109375" style="300" customWidth="1"/>
    <col min="11524" max="11524" width="10.28515625" style="300" bestFit="1" customWidth="1"/>
    <col min="11525" max="11775" width="9.28515625" style="300"/>
    <col min="11776" max="11776" width="6.42578125" style="300" customWidth="1"/>
    <col min="11777" max="11777" width="98.7109375" style="300" customWidth="1"/>
    <col min="11778" max="11779" width="15.7109375" style="300" customWidth="1"/>
    <col min="11780" max="11780" width="10.28515625" style="300" bestFit="1" customWidth="1"/>
    <col min="11781" max="12031" width="9.28515625" style="300"/>
    <col min="12032" max="12032" width="6.42578125" style="300" customWidth="1"/>
    <col min="12033" max="12033" width="98.7109375" style="300" customWidth="1"/>
    <col min="12034" max="12035" width="15.7109375" style="300" customWidth="1"/>
    <col min="12036" max="12036" width="10.28515625" style="300" bestFit="1" customWidth="1"/>
    <col min="12037" max="12287" width="9.28515625" style="300"/>
    <col min="12288" max="12288" width="6.42578125" style="300" customWidth="1"/>
    <col min="12289" max="12289" width="98.7109375" style="300" customWidth="1"/>
    <col min="12290" max="12291" width="15.7109375" style="300" customWidth="1"/>
    <col min="12292" max="12292" width="10.28515625" style="300" bestFit="1" customWidth="1"/>
    <col min="12293" max="12543" width="9.28515625" style="300"/>
    <col min="12544" max="12544" width="6.42578125" style="300" customWidth="1"/>
    <col min="12545" max="12545" width="98.7109375" style="300" customWidth="1"/>
    <col min="12546" max="12547" width="15.7109375" style="300" customWidth="1"/>
    <col min="12548" max="12548" width="10.28515625" style="300" bestFit="1" customWidth="1"/>
    <col min="12549" max="12799" width="9.28515625" style="300"/>
    <col min="12800" max="12800" width="6.42578125" style="300" customWidth="1"/>
    <col min="12801" max="12801" width="98.7109375" style="300" customWidth="1"/>
    <col min="12802" max="12803" width="15.7109375" style="300" customWidth="1"/>
    <col min="12804" max="12804" width="10.28515625" style="300" bestFit="1" customWidth="1"/>
    <col min="12805" max="13055" width="9.28515625" style="300"/>
    <col min="13056" max="13056" width="6.42578125" style="300" customWidth="1"/>
    <col min="13057" max="13057" width="98.7109375" style="300" customWidth="1"/>
    <col min="13058" max="13059" width="15.7109375" style="300" customWidth="1"/>
    <col min="13060" max="13060" width="10.28515625" style="300" bestFit="1" customWidth="1"/>
    <col min="13061" max="13311" width="9.28515625" style="300"/>
    <col min="13312" max="13312" width="6.42578125" style="300" customWidth="1"/>
    <col min="13313" max="13313" width="98.7109375" style="300" customWidth="1"/>
    <col min="13314" max="13315" width="15.7109375" style="300" customWidth="1"/>
    <col min="13316" max="13316" width="10.28515625" style="300" bestFit="1" customWidth="1"/>
    <col min="13317" max="13567" width="9.28515625" style="300"/>
    <col min="13568" max="13568" width="6.42578125" style="300" customWidth="1"/>
    <col min="13569" max="13569" width="98.7109375" style="300" customWidth="1"/>
    <col min="13570" max="13571" width="15.7109375" style="300" customWidth="1"/>
    <col min="13572" max="13572" width="10.28515625" style="300" bestFit="1" customWidth="1"/>
    <col min="13573" max="13823" width="9.28515625" style="300"/>
    <col min="13824" max="13824" width="6.42578125" style="300" customWidth="1"/>
    <col min="13825" max="13825" width="98.7109375" style="300" customWidth="1"/>
    <col min="13826" max="13827" width="15.7109375" style="300" customWidth="1"/>
    <col min="13828" max="13828" width="10.28515625" style="300" bestFit="1" customWidth="1"/>
    <col min="13829" max="14079" width="9.28515625" style="300"/>
    <col min="14080" max="14080" width="6.42578125" style="300" customWidth="1"/>
    <col min="14081" max="14081" width="98.7109375" style="300" customWidth="1"/>
    <col min="14082" max="14083" width="15.7109375" style="300" customWidth="1"/>
    <col min="14084" max="14084" width="10.28515625" style="300" bestFit="1" customWidth="1"/>
    <col min="14085" max="14335" width="9.28515625" style="300"/>
    <col min="14336" max="14336" width="6.42578125" style="300" customWidth="1"/>
    <col min="14337" max="14337" width="98.7109375" style="300" customWidth="1"/>
    <col min="14338" max="14339" width="15.7109375" style="300" customWidth="1"/>
    <col min="14340" max="14340" width="10.28515625" style="300" bestFit="1" customWidth="1"/>
    <col min="14341" max="14591" width="9.28515625" style="300"/>
    <col min="14592" max="14592" width="6.42578125" style="300" customWidth="1"/>
    <col min="14593" max="14593" width="98.7109375" style="300" customWidth="1"/>
    <col min="14594" max="14595" width="15.7109375" style="300" customWidth="1"/>
    <col min="14596" max="14596" width="10.28515625" style="300" bestFit="1" customWidth="1"/>
    <col min="14597" max="14847" width="9.28515625" style="300"/>
    <col min="14848" max="14848" width="6.42578125" style="300" customWidth="1"/>
    <col min="14849" max="14849" width="98.7109375" style="300" customWidth="1"/>
    <col min="14850" max="14851" width="15.7109375" style="300" customWidth="1"/>
    <col min="14852" max="14852" width="10.28515625" style="300" bestFit="1" customWidth="1"/>
    <col min="14853" max="15103" width="9.28515625" style="300"/>
    <col min="15104" max="15104" width="6.42578125" style="300" customWidth="1"/>
    <col min="15105" max="15105" width="98.7109375" style="300" customWidth="1"/>
    <col min="15106" max="15107" width="15.7109375" style="300" customWidth="1"/>
    <col min="15108" max="15108" width="10.28515625" style="300" bestFit="1" customWidth="1"/>
    <col min="15109" max="15359" width="9.28515625" style="300"/>
    <col min="15360" max="15360" width="6.42578125" style="300" customWidth="1"/>
    <col min="15361" max="15361" width="98.7109375" style="300" customWidth="1"/>
    <col min="15362" max="15363" width="15.7109375" style="300" customWidth="1"/>
    <col min="15364" max="15364" width="10.28515625" style="300" bestFit="1" customWidth="1"/>
    <col min="15365" max="15615" width="9.28515625" style="300"/>
    <col min="15616" max="15616" width="6.42578125" style="300" customWidth="1"/>
    <col min="15617" max="15617" width="98.7109375" style="300" customWidth="1"/>
    <col min="15618" max="15619" width="15.7109375" style="300" customWidth="1"/>
    <col min="15620" max="15620" width="10.28515625" style="300" bestFit="1" customWidth="1"/>
    <col min="15621" max="15871" width="9.28515625" style="300"/>
    <col min="15872" max="15872" width="6.42578125" style="300" customWidth="1"/>
    <col min="15873" max="15873" width="98.7109375" style="300" customWidth="1"/>
    <col min="15874" max="15875" width="15.7109375" style="300" customWidth="1"/>
    <col min="15876" max="15876" width="10.28515625" style="300" bestFit="1" customWidth="1"/>
    <col min="15877" max="16127" width="9.28515625" style="300"/>
    <col min="16128" max="16128" width="6.42578125" style="300" customWidth="1"/>
    <col min="16129" max="16129" width="98.7109375" style="300" customWidth="1"/>
    <col min="16130" max="16131" width="15.7109375" style="300" customWidth="1"/>
    <col min="16132" max="16132" width="10.28515625" style="300" bestFit="1" customWidth="1"/>
    <col min="16133" max="16382" width="9.28515625" style="300"/>
    <col min="16383" max="16384" width="9.28515625" style="300" customWidth="1"/>
  </cols>
  <sheetData>
    <row r="2" spans="1:5">
      <c r="B2" s="297" t="s">
        <v>161</v>
      </c>
    </row>
    <row r="3" spans="1:5">
      <c r="B3" s="301"/>
    </row>
    <row r="4" spans="1:5" ht="15" customHeight="1">
      <c r="A4" s="302"/>
      <c r="B4" s="340" t="s">
        <v>162</v>
      </c>
      <c r="C4" s="303" t="s">
        <v>160</v>
      </c>
      <c r="D4" s="343" t="s">
        <v>163</v>
      </c>
      <c r="E4" s="344"/>
    </row>
    <row r="5" spans="1:5" ht="15" customHeight="1">
      <c r="A5" s="302"/>
      <c r="B5" s="341"/>
      <c r="C5" s="345"/>
      <c r="D5" s="347" t="s">
        <v>0</v>
      </c>
      <c r="E5" s="347" t="s">
        <v>233</v>
      </c>
    </row>
    <row r="6" spans="1:5" ht="20.25" customHeight="1">
      <c r="A6" s="302"/>
      <c r="B6" s="342"/>
      <c r="C6" s="346"/>
      <c r="D6" s="348"/>
      <c r="E6" s="348"/>
    </row>
    <row r="7" spans="1:5">
      <c r="A7" s="301"/>
      <c r="B7" s="304"/>
      <c r="C7" s="305"/>
      <c r="D7" s="306"/>
      <c r="E7" s="307"/>
    </row>
    <row r="8" spans="1:5">
      <c r="A8" s="308"/>
      <c r="B8" s="308" t="s">
        <v>164</v>
      </c>
      <c r="C8" s="309"/>
      <c r="D8" s="310"/>
      <c r="E8" s="311"/>
    </row>
    <row r="9" spans="1:5" ht="25.5">
      <c r="A9" s="301"/>
      <c r="B9" s="312" t="s">
        <v>165</v>
      </c>
      <c r="C9" s="335" t="s">
        <v>516</v>
      </c>
      <c r="D9" s="314">
        <v>3694092</v>
      </c>
      <c r="E9" s="314">
        <v>-745188</v>
      </c>
    </row>
    <row r="10" spans="1:5" ht="26.25">
      <c r="B10" s="315" t="s">
        <v>166</v>
      </c>
      <c r="C10" s="316" t="s">
        <v>167</v>
      </c>
      <c r="D10" s="317">
        <f>SUM(D11:D22)</f>
        <v>-5329424</v>
      </c>
      <c r="E10" s="317">
        <f>SUM(E11:E22)</f>
        <v>57888</v>
      </c>
    </row>
    <row r="11" spans="1:5" ht="25.5">
      <c r="B11" s="318"/>
      <c r="C11" s="336" t="s">
        <v>168</v>
      </c>
      <c r="D11" s="320">
        <v>1516447</v>
      </c>
      <c r="E11" s="320">
        <v>1821372</v>
      </c>
    </row>
    <row r="12" spans="1:5" ht="51">
      <c r="B12" s="318"/>
      <c r="C12" s="336" t="s">
        <v>169</v>
      </c>
      <c r="D12" s="320">
        <v>0</v>
      </c>
      <c r="E12" s="320">
        <v>0</v>
      </c>
    </row>
    <row r="13" spans="1:5">
      <c r="B13" s="318"/>
      <c r="C13" s="336" t="s">
        <v>234</v>
      </c>
      <c r="D13" s="320">
        <v>0</v>
      </c>
      <c r="E13" s="320">
        <v>0</v>
      </c>
    </row>
    <row r="14" spans="1:5">
      <c r="B14" s="318"/>
      <c r="C14" s="336" t="s">
        <v>170</v>
      </c>
      <c r="D14" s="320">
        <v>-277910</v>
      </c>
      <c r="E14" s="320">
        <v>61094</v>
      </c>
    </row>
    <row r="15" spans="1:5">
      <c r="B15" s="318"/>
      <c r="C15" s="336" t="s">
        <v>171</v>
      </c>
      <c r="D15" s="320">
        <v>-5673354</v>
      </c>
      <c r="E15" s="320">
        <v>-1931368</v>
      </c>
    </row>
    <row r="16" spans="1:5" ht="25.5">
      <c r="B16" s="318"/>
      <c r="C16" s="336" t="s">
        <v>172</v>
      </c>
      <c r="D16" s="320">
        <v>-256167</v>
      </c>
      <c r="E16" s="320">
        <v>7047</v>
      </c>
    </row>
    <row r="17" spans="2:5" s="300" customFormat="1">
      <c r="B17" s="318"/>
      <c r="C17" s="336" t="s">
        <v>173</v>
      </c>
      <c r="D17" s="320">
        <v>0</v>
      </c>
      <c r="E17" s="320">
        <v>0</v>
      </c>
    </row>
    <row r="18" spans="2:5" s="300" customFormat="1">
      <c r="B18" s="318"/>
      <c r="C18" s="336" t="s">
        <v>174</v>
      </c>
      <c r="D18" s="320">
        <v>82511</v>
      </c>
      <c r="E18" s="320">
        <v>94794</v>
      </c>
    </row>
    <row r="19" spans="2:5" s="300" customFormat="1">
      <c r="B19" s="318"/>
      <c r="C19" s="336" t="s">
        <v>175</v>
      </c>
      <c r="D19" s="320">
        <v>-2000</v>
      </c>
      <c r="E19" s="320">
        <v>-12</v>
      </c>
    </row>
    <row r="20" spans="2:5" s="300" customFormat="1" ht="38.25">
      <c r="B20" s="318"/>
      <c r="C20" s="336" t="s">
        <v>176</v>
      </c>
      <c r="D20" s="320">
        <v>0</v>
      </c>
      <c r="E20" s="320">
        <v>0</v>
      </c>
    </row>
    <row r="21" spans="2:5" s="300" customFormat="1" ht="25.5">
      <c r="B21" s="318"/>
      <c r="C21" s="336" t="s">
        <v>235</v>
      </c>
      <c r="D21" s="320">
        <v>-718951</v>
      </c>
      <c r="E21" s="320">
        <v>3913</v>
      </c>
    </row>
    <row r="22" spans="2:5" s="300" customFormat="1">
      <c r="B22" s="318"/>
      <c r="C22" s="336" t="s">
        <v>177</v>
      </c>
      <c r="D22" s="320">
        <v>0</v>
      </c>
      <c r="E22" s="320">
        <v>1048</v>
      </c>
    </row>
    <row r="23" spans="2:5" s="300" customFormat="1" ht="26.25">
      <c r="B23" s="315" t="s">
        <v>178</v>
      </c>
      <c r="C23" s="316" t="s">
        <v>179</v>
      </c>
      <c r="D23" s="317">
        <f>SUM(D24:D27)</f>
        <v>2641318</v>
      </c>
      <c r="E23" s="317">
        <f>SUM(E24:E27)</f>
        <v>299870</v>
      </c>
    </row>
    <row r="24" spans="2:5" s="300" customFormat="1">
      <c r="B24" s="318"/>
      <c r="C24" s="319" t="s">
        <v>180</v>
      </c>
      <c r="D24" s="320">
        <v>-1459448</v>
      </c>
      <c r="E24" s="320">
        <v>267545</v>
      </c>
    </row>
    <row r="25" spans="2:5" s="300" customFormat="1">
      <c r="B25" s="318"/>
      <c r="C25" s="319" t="s">
        <v>181</v>
      </c>
      <c r="D25" s="320">
        <v>2447430</v>
      </c>
      <c r="E25" s="320">
        <v>-94918</v>
      </c>
    </row>
    <row r="26" spans="2:5" s="300" customFormat="1">
      <c r="B26" s="318"/>
      <c r="C26" s="319" t="s">
        <v>182</v>
      </c>
      <c r="D26" s="320">
        <v>1393703</v>
      </c>
      <c r="E26" s="320">
        <v>127243</v>
      </c>
    </row>
    <row r="27" spans="2:5" s="300" customFormat="1" ht="39">
      <c r="B27" s="318"/>
      <c r="C27" s="319" t="s">
        <v>183</v>
      </c>
      <c r="D27" s="320">
        <v>259633</v>
      </c>
      <c r="E27" s="320">
        <v>0</v>
      </c>
    </row>
    <row r="28" spans="2:5" s="300" customFormat="1" ht="30.75" customHeight="1">
      <c r="B28" s="318"/>
      <c r="C28" s="313" t="s">
        <v>314</v>
      </c>
      <c r="D28" s="314">
        <f>+D23+D10+D9</f>
        <v>1005986</v>
      </c>
      <c r="E28" s="314">
        <f>+E23+E10+E9</f>
        <v>-387430</v>
      </c>
    </row>
    <row r="29" spans="2:5" s="300" customFormat="1">
      <c r="B29" s="318"/>
      <c r="C29" s="319" t="s">
        <v>184</v>
      </c>
      <c r="D29" s="320">
        <v>0</v>
      </c>
      <c r="E29" s="320">
        <v>12</v>
      </c>
    </row>
    <row r="30" spans="2:5" s="300" customFormat="1">
      <c r="B30" s="318"/>
      <c r="C30" s="319" t="s">
        <v>185</v>
      </c>
      <c r="D30" s="320">
        <v>0</v>
      </c>
      <c r="E30" s="320">
        <v>0</v>
      </c>
    </row>
    <row r="31" spans="2:5" s="300" customFormat="1">
      <c r="B31" s="318"/>
      <c r="C31" s="319" t="s">
        <v>186</v>
      </c>
      <c r="D31" s="320">
        <v>0</v>
      </c>
      <c r="E31" s="320">
        <v>0</v>
      </c>
    </row>
    <row r="32" spans="2:5" s="300" customFormat="1">
      <c r="B32" s="318"/>
      <c r="C32" s="319" t="s">
        <v>187</v>
      </c>
      <c r="D32" s="320">
        <v>0</v>
      </c>
      <c r="E32" s="320">
        <v>0</v>
      </c>
    </row>
    <row r="33" spans="1:6">
      <c r="B33" s="318"/>
      <c r="C33" s="319" t="s">
        <v>188</v>
      </c>
      <c r="D33" s="320">
        <v>0</v>
      </c>
      <c r="E33" s="320">
        <v>0</v>
      </c>
    </row>
    <row r="34" spans="1:6" ht="26.25">
      <c r="B34" s="318"/>
      <c r="C34" s="319" t="s">
        <v>517</v>
      </c>
      <c r="D34" s="320">
        <v>0</v>
      </c>
      <c r="E34" s="320">
        <v>0</v>
      </c>
    </row>
    <row r="35" spans="1:6" ht="26.25">
      <c r="B35" s="318"/>
      <c r="C35" s="319" t="s">
        <v>518</v>
      </c>
      <c r="D35" s="320">
        <v>0</v>
      </c>
      <c r="E35" s="320">
        <v>0</v>
      </c>
    </row>
    <row r="36" spans="1:6">
      <c r="B36" s="321" t="s">
        <v>4</v>
      </c>
      <c r="C36" s="316" t="s">
        <v>189</v>
      </c>
      <c r="D36" s="317">
        <f>+D28+D30+D29</f>
        <v>1005986</v>
      </c>
      <c r="E36" s="317">
        <f>+E28+E30+E29</f>
        <v>-387418</v>
      </c>
    </row>
    <row r="37" spans="1:6">
      <c r="B37" s="322"/>
      <c r="C37" s="323"/>
      <c r="D37" s="324"/>
      <c r="E37" s="324"/>
    </row>
    <row r="38" spans="1:6">
      <c r="A38" s="308"/>
      <c r="B38" s="308" t="s">
        <v>190</v>
      </c>
      <c r="C38" s="309"/>
      <c r="D38" s="310"/>
      <c r="E38" s="310"/>
    </row>
    <row r="39" spans="1:6">
      <c r="B39" s="318"/>
      <c r="C39" s="319" t="s">
        <v>191</v>
      </c>
      <c r="D39" s="320">
        <v>0</v>
      </c>
      <c r="E39" s="320">
        <v>0</v>
      </c>
      <c r="F39" s="337"/>
    </row>
    <row r="40" spans="1:6">
      <c r="B40" s="318"/>
      <c r="C40" s="319" t="s">
        <v>192</v>
      </c>
      <c r="D40" s="320">
        <v>-15125</v>
      </c>
      <c r="E40" s="320">
        <v>0</v>
      </c>
      <c r="F40" s="337"/>
    </row>
    <row r="41" spans="1:6" ht="51.75">
      <c r="B41" s="318"/>
      <c r="C41" s="319" t="s">
        <v>193</v>
      </c>
      <c r="D41" s="320">
        <v>0</v>
      </c>
      <c r="E41" s="320">
        <v>-3927</v>
      </c>
      <c r="F41" s="337"/>
    </row>
    <row r="42" spans="1:6">
      <c r="B42" s="318"/>
      <c r="C42" s="319" t="s">
        <v>194</v>
      </c>
      <c r="D42" s="320">
        <v>0</v>
      </c>
      <c r="E42" s="320">
        <v>0</v>
      </c>
      <c r="F42" s="337"/>
    </row>
    <row r="43" spans="1:6">
      <c r="B43" s="318"/>
      <c r="C43" s="319" t="s">
        <v>195</v>
      </c>
      <c r="D43" s="320">
        <v>2660321</v>
      </c>
      <c r="E43" s="320">
        <v>691741</v>
      </c>
      <c r="F43" s="337"/>
    </row>
    <row r="44" spans="1:6" ht="51.75">
      <c r="B44" s="318"/>
      <c r="C44" s="319" t="s">
        <v>196</v>
      </c>
      <c r="D44" s="320">
        <v>0</v>
      </c>
      <c r="E44" s="320">
        <v>0</v>
      </c>
      <c r="F44" s="337"/>
    </row>
    <row r="45" spans="1:6" ht="26.25">
      <c r="B45" s="318"/>
      <c r="C45" s="319" t="s">
        <v>197</v>
      </c>
      <c r="D45" s="320">
        <v>-3600000</v>
      </c>
      <c r="E45" s="320">
        <v>0</v>
      </c>
      <c r="F45" s="337"/>
    </row>
    <row r="46" spans="1:6" ht="39.6" customHeight="1">
      <c r="B46" s="318"/>
      <c r="C46" s="319" t="s">
        <v>198</v>
      </c>
      <c r="D46" s="320">
        <v>849600</v>
      </c>
      <c r="E46" s="320">
        <v>0</v>
      </c>
      <c r="F46" s="337"/>
    </row>
    <row r="47" spans="1:6" ht="43.9" customHeight="1">
      <c r="B47" s="318"/>
      <c r="C47" s="319" t="s">
        <v>199</v>
      </c>
      <c r="D47" s="320">
        <v>0</v>
      </c>
      <c r="E47" s="320">
        <v>0</v>
      </c>
    </row>
    <row r="48" spans="1:6" ht="46.15" customHeight="1">
      <c r="B48" s="325"/>
      <c r="C48" s="326" t="s">
        <v>200</v>
      </c>
      <c r="D48" s="327">
        <v>0</v>
      </c>
      <c r="E48" s="327">
        <v>0</v>
      </c>
    </row>
    <row r="49" spans="1:5">
      <c r="B49" s="325"/>
      <c r="C49" s="326" t="s">
        <v>184</v>
      </c>
      <c r="D49" s="327">
        <v>0</v>
      </c>
      <c r="E49" s="327">
        <v>0</v>
      </c>
    </row>
    <row r="50" spans="1:5">
      <c r="B50" s="325"/>
      <c r="C50" s="326" t="s">
        <v>186</v>
      </c>
      <c r="D50" s="327">
        <v>0</v>
      </c>
      <c r="E50" s="327">
        <v>0</v>
      </c>
    </row>
    <row r="51" spans="1:5" ht="12.75" customHeight="1">
      <c r="B51" s="325"/>
      <c r="C51" s="326" t="s">
        <v>201</v>
      </c>
      <c r="D51" s="327">
        <v>0</v>
      </c>
      <c r="E51" s="327">
        <v>0</v>
      </c>
    </row>
    <row r="52" spans="1:5" ht="12.75" customHeight="1">
      <c r="B52" s="325"/>
      <c r="C52" s="326" t="s">
        <v>202</v>
      </c>
      <c r="D52" s="327">
        <v>0</v>
      </c>
      <c r="E52" s="327">
        <v>0</v>
      </c>
    </row>
    <row r="53" spans="1:5">
      <c r="A53" s="328"/>
      <c r="B53" s="325"/>
      <c r="C53" s="326" t="s">
        <v>203</v>
      </c>
      <c r="D53" s="327">
        <v>0</v>
      </c>
      <c r="E53" s="327">
        <v>0</v>
      </c>
    </row>
    <row r="54" spans="1:5" ht="26.25">
      <c r="A54" s="328"/>
      <c r="B54" s="325"/>
      <c r="C54" s="326" t="s">
        <v>519</v>
      </c>
      <c r="D54" s="327">
        <v>0</v>
      </c>
      <c r="E54" s="327">
        <v>0</v>
      </c>
    </row>
    <row r="55" spans="1:5" ht="26.25">
      <c r="B55" s="325"/>
      <c r="C55" s="326" t="s">
        <v>520</v>
      </c>
      <c r="D55" s="327">
        <v>0</v>
      </c>
      <c r="E55" s="327">
        <v>0</v>
      </c>
    </row>
    <row r="56" spans="1:5">
      <c r="B56" s="325"/>
      <c r="C56" s="326" t="s">
        <v>204</v>
      </c>
      <c r="D56" s="327">
        <v>0</v>
      </c>
      <c r="E56" s="327">
        <v>0</v>
      </c>
    </row>
    <row r="57" spans="1:5">
      <c r="B57" s="325"/>
      <c r="C57" s="326" t="s">
        <v>205</v>
      </c>
      <c r="D57" s="327">
        <v>0</v>
      </c>
      <c r="E57" s="327">
        <v>0</v>
      </c>
    </row>
    <row r="58" spans="1:5">
      <c r="A58" s="301"/>
      <c r="B58" s="329" t="s">
        <v>10</v>
      </c>
      <c r="C58" s="330" t="s">
        <v>206</v>
      </c>
      <c r="D58" s="331">
        <f>SUM(D39:D57)</f>
        <v>-105204</v>
      </c>
      <c r="E58" s="331">
        <f>SUM(E39:E57)</f>
        <v>687814</v>
      </c>
    </row>
    <row r="59" spans="1:5">
      <c r="A59" s="301"/>
      <c r="B59" s="322"/>
      <c r="C59" s="323"/>
      <c r="D59" s="324"/>
      <c r="E59" s="324"/>
    </row>
    <row r="60" spans="1:5">
      <c r="A60" s="301"/>
      <c r="B60" s="308" t="s">
        <v>207</v>
      </c>
      <c r="C60" s="332"/>
      <c r="D60" s="333"/>
      <c r="E60" s="333"/>
    </row>
    <row r="61" spans="1:5">
      <c r="B61" s="315" t="s">
        <v>20</v>
      </c>
      <c r="C61" s="316" t="s">
        <v>208</v>
      </c>
      <c r="D61" s="317">
        <f>SUM(D62:D70)</f>
        <v>-271479</v>
      </c>
      <c r="E61" s="317">
        <f>SUM(E62:E70)</f>
        <v>0</v>
      </c>
    </row>
    <row r="62" spans="1:5">
      <c r="B62" s="318"/>
      <c r="C62" s="319" t="s">
        <v>209</v>
      </c>
      <c r="D62" s="320">
        <v>0</v>
      </c>
      <c r="E62" s="320">
        <v>0</v>
      </c>
    </row>
    <row r="63" spans="1:5">
      <c r="B63" s="318"/>
      <c r="C63" s="319" t="s">
        <v>210</v>
      </c>
      <c r="D63" s="320">
        <v>0</v>
      </c>
      <c r="E63" s="320">
        <v>0</v>
      </c>
    </row>
    <row r="64" spans="1:5">
      <c r="B64" s="318"/>
      <c r="C64" s="319" t="s">
        <v>211</v>
      </c>
      <c r="D64" s="320">
        <v>0</v>
      </c>
      <c r="E64" s="320">
        <v>0</v>
      </c>
    </row>
    <row r="65" spans="1:5">
      <c r="A65" s="300"/>
      <c r="B65" s="318"/>
      <c r="C65" s="319" t="s">
        <v>212</v>
      </c>
      <c r="D65" s="320">
        <v>0</v>
      </c>
      <c r="E65" s="320">
        <v>0</v>
      </c>
    </row>
    <row r="66" spans="1:5" ht="12.75" customHeight="1">
      <c r="A66" s="300"/>
      <c r="B66" s="318"/>
      <c r="C66" s="319" t="s">
        <v>213</v>
      </c>
      <c r="D66" s="320">
        <v>0</v>
      </c>
      <c r="E66" s="320">
        <v>0</v>
      </c>
    </row>
    <row r="67" spans="1:5" ht="26.25">
      <c r="A67" s="300"/>
      <c r="B67" s="318"/>
      <c r="C67" s="319" t="s">
        <v>214</v>
      </c>
      <c r="D67" s="320">
        <v>0</v>
      </c>
      <c r="E67" s="320">
        <v>0</v>
      </c>
    </row>
    <row r="68" spans="1:5" ht="26.25">
      <c r="A68" s="300"/>
      <c r="B68" s="318"/>
      <c r="C68" s="319" t="s">
        <v>215</v>
      </c>
      <c r="D68" s="320">
        <v>0</v>
      </c>
      <c r="E68" s="320">
        <v>0</v>
      </c>
    </row>
    <row r="69" spans="1:5" ht="26.25">
      <c r="A69" s="300"/>
      <c r="B69" s="318"/>
      <c r="C69" s="319" t="s">
        <v>216</v>
      </c>
      <c r="D69" s="320"/>
      <c r="E69" s="320">
        <v>0</v>
      </c>
    </row>
    <row r="70" spans="1:5">
      <c r="A70" s="300"/>
      <c r="B70" s="318"/>
      <c r="C70" s="319" t="s">
        <v>524</v>
      </c>
      <c r="D70" s="320">
        <v>-271479</v>
      </c>
      <c r="E70" s="320"/>
    </row>
    <row r="71" spans="1:5" ht="12.75" customHeight="1">
      <c r="A71" s="300"/>
      <c r="B71" s="315" t="s">
        <v>21</v>
      </c>
      <c r="C71" s="316" t="s">
        <v>217</v>
      </c>
      <c r="D71" s="317">
        <f>SUM(D72:D87)</f>
        <v>-637796</v>
      </c>
      <c r="E71" s="317">
        <f>SUM(E72:E87)</f>
        <v>-80100</v>
      </c>
    </row>
    <row r="72" spans="1:5">
      <c r="A72" s="300"/>
      <c r="B72" s="318"/>
      <c r="C72" s="319" t="s">
        <v>218</v>
      </c>
      <c r="D72" s="320">
        <v>0</v>
      </c>
      <c r="E72" s="320">
        <v>0</v>
      </c>
    </row>
    <row r="73" spans="1:5">
      <c r="A73" s="300"/>
      <c r="B73" s="318"/>
      <c r="C73" s="319" t="s">
        <v>219</v>
      </c>
      <c r="D73" s="320">
        <v>0</v>
      </c>
      <c r="E73" s="320">
        <v>0</v>
      </c>
    </row>
    <row r="74" spans="1:5">
      <c r="A74" s="300"/>
      <c r="B74" s="318"/>
      <c r="C74" s="319" t="s">
        <v>220</v>
      </c>
      <c r="D74" s="320">
        <v>0</v>
      </c>
      <c r="E74" s="320">
        <v>0</v>
      </c>
    </row>
    <row r="75" spans="1:5">
      <c r="A75" s="300"/>
      <c r="B75" s="318"/>
      <c r="C75" s="319" t="s">
        <v>221</v>
      </c>
      <c r="D75" s="320"/>
      <c r="E75" s="320"/>
    </row>
    <row r="76" spans="1:5">
      <c r="A76" s="300"/>
      <c r="B76" s="318"/>
      <c r="C76" s="319" t="s">
        <v>222</v>
      </c>
      <c r="D76" s="320">
        <f>1900540-82511</f>
        <v>1818029</v>
      </c>
      <c r="E76" s="320">
        <v>2476945</v>
      </c>
    </row>
    <row r="77" spans="1:5">
      <c r="A77" s="300"/>
      <c r="B77" s="318"/>
      <c r="C77" s="319" t="s">
        <v>223</v>
      </c>
      <c r="D77" s="320">
        <f>-868979-1586846</f>
        <v>-2455825</v>
      </c>
      <c r="E77" s="320">
        <v>-2508021</v>
      </c>
    </row>
    <row r="78" spans="1:5">
      <c r="A78" s="300"/>
      <c r="B78" s="318"/>
      <c r="C78" s="319" t="s">
        <v>224</v>
      </c>
      <c r="D78" s="320">
        <v>0</v>
      </c>
      <c r="E78" s="320">
        <v>0</v>
      </c>
    </row>
    <row r="79" spans="1:5" ht="26.25">
      <c r="A79" s="300"/>
      <c r="B79" s="318"/>
      <c r="C79" s="319" t="s">
        <v>225</v>
      </c>
      <c r="D79" s="320">
        <v>0</v>
      </c>
      <c r="E79" s="320">
        <v>0</v>
      </c>
    </row>
    <row r="80" spans="1:5" ht="39">
      <c r="A80" s="300"/>
      <c r="B80" s="325"/>
      <c r="C80" s="319" t="s">
        <v>226</v>
      </c>
      <c r="D80" s="320">
        <v>0</v>
      </c>
      <c r="E80" s="320">
        <v>0</v>
      </c>
    </row>
    <row r="81" spans="1:5">
      <c r="A81" s="300"/>
      <c r="B81" s="325"/>
      <c r="C81" s="319" t="s">
        <v>185</v>
      </c>
      <c r="D81" s="320">
        <v>0</v>
      </c>
      <c r="E81" s="320">
        <v>-49024</v>
      </c>
    </row>
    <row r="82" spans="1:5">
      <c r="B82" s="318"/>
      <c r="C82" s="319" t="s">
        <v>187</v>
      </c>
      <c r="D82" s="320">
        <v>0</v>
      </c>
      <c r="E82" s="320">
        <v>0</v>
      </c>
    </row>
    <row r="83" spans="1:5" ht="12.75" customHeight="1">
      <c r="B83" s="318"/>
      <c r="C83" s="319" t="s">
        <v>521</v>
      </c>
      <c r="D83" s="320">
        <v>0</v>
      </c>
      <c r="E83" s="320">
        <v>0</v>
      </c>
    </row>
    <row r="84" spans="1:5" ht="12.75" customHeight="1">
      <c r="B84" s="318"/>
      <c r="C84" s="319" t="s">
        <v>227</v>
      </c>
      <c r="D84" s="320">
        <v>0</v>
      </c>
      <c r="E84" s="320">
        <v>0</v>
      </c>
    </row>
    <row r="85" spans="1:5">
      <c r="B85" s="318"/>
      <c r="C85" s="319" t="s">
        <v>203</v>
      </c>
      <c r="D85" s="320">
        <v>0</v>
      </c>
      <c r="E85" s="320">
        <v>0</v>
      </c>
    </row>
    <row r="86" spans="1:5" ht="26.25">
      <c r="B86" s="318"/>
      <c r="C86" s="319" t="s">
        <v>522</v>
      </c>
      <c r="D86" s="320">
        <v>0</v>
      </c>
      <c r="E86" s="320">
        <v>0</v>
      </c>
    </row>
    <row r="87" spans="1:5" ht="26.25">
      <c r="B87" s="318"/>
      <c r="C87" s="319" t="s">
        <v>523</v>
      </c>
      <c r="D87" s="320">
        <v>0</v>
      </c>
      <c r="E87" s="320">
        <v>0</v>
      </c>
    </row>
    <row r="88" spans="1:5">
      <c r="A88" s="301"/>
      <c r="B88" s="321" t="s">
        <v>19</v>
      </c>
      <c r="C88" s="316" t="s">
        <v>228</v>
      </c>
      <c r="D88" s="317">
        <f>+D71+D61</f>
        <v>-909275</v>
      </c>
      <c r="E88" s="317">
        <f>+E71+E61</f>
        <v>-80100</v>
      </c>
    </row>
    <row r="89" spans="1:5" ht="12.75" customHeight="1">
      <c r="A89" s="301"/>
      <c r="B89" s="321" t="s">
        <v>65</v>
      </c>
      <c r="C89" s="316" t="s">
        <v>229</v>
      </c>
      <c r="D89" s="317">
        <f>+D88+D58+D36</f>
        <v>-8493</v>
      </c>
      <c r="E89" s="317">
        <f>+E88+E58+E36</f>
        <v>220296</v>
      </c>
    </row>
    <row r="90" spans="1:5" s="334" customFormat="1" ht="28.15" customHeight="1">
      <c r="A90" s="296"/>
      <c r="B90" s="318" t="s">
        <v>66</v>
      </c>
      <c r="C90" s="319" t="s">
        <v>230</v>
      </c>
      <c r="D90" s="320">
        <v>304114</v>
      </c>
      <c r="E90" s="320">
        <v>83817</v>
      </c>
    </row>
    <row r="91" spans="1:5" s="334" customFormat="1" ht="51.75">
      <c r="A91" s="296"/>
      <c r="B91" s="318" t="s">
        <v>68</v>
      </c>
      <c r="C91" s="319" t="s">
        <v>231</v>
      </c>
      <c r="D91" s="320">
        <f>+D90+D89</f>
        <v>295621</v>
      </c>
      <c r="E91" s="320">
        <f>+E90+E89+1</f>
        <v>304114</v>
      </c>
    </row>
    <row r="92" spans="1:5" s="334" customFormat="1" ht="39">
      <c r="A92" s="296"/>
      <c r="B92" s="312" t="s">
        <v>69</v>
      </c>
      <c r="C92" s="319" t="s">
        <v>232</v>
      </c>
      <c r="D92" s="320">
        <v>0</v>
      </c>
      <c r="E92" s="320">
        <v>0</v>
      </c>
    </row>
    <row r="93" spans="1:5" ht="51.75">
      <c r="A93" s="301"/>
      <c r="B93" s="321" t="s">
        <v>71</v>
      </c>
      <c r="C93" s="316" t="s">
        <v>315</v>
      </c>
      <c r="D93" s="317">
        <f>+D91</f>
        <v>295621</v>
      </c>
      <c r="E93" s="317">
        <f>+E91</f>
        <v>304114</v>
      </c>
    </row>
    <row r="95" spans="1:5">
      <c r="C95" s="338" t="s">
        <v>236</v>
      </c>
      <c r="D95" s="339">
        <f>+D93-D99</f>
        <v>0</v>
      </c>
      <c r="E95" s="339">
        <v>-0.35999999940395355</v>
      </c>
    </row>
    <row r="99" spans="4:4">
      <c r="D99" s="299">
        <v>295621</v>
      </c>
    </row>
  </sheetData>
  <mergeCells count="5">
    <mergeCell ref="B4:B6"/>
    <mergeCell ref="D4:E4"/>
    <mergeCell ref="C5:C6"/>
    <mergeCell ref="D5:D6"/>
    <mergeCell ref="E5:E6"/>
  </mergeCells>
  <printOptions horizontalCentered="1"/>
  <pageMargins left="0.59055118110236227" right="0.23622047244094491" top="0.55118110236220474" bottom="0.39370078740157483" header="0.31496062992125984" footer="0.31496062992125984"/>
  <pageSetup paperSize="9" scale="68" orientation="portrait" r:id="rId1"/>
  <headerFooter alignWithMargins="0"/>
  <rowBreaks count="1" manualBreakCount="1">
    <brk id="5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A1:CK130"/>
  <sheetViews>
    <sheetView topLeftCell="A46" zoomScaleNormal="100" workbookViewId="0">
      <selection activeCell="E7" sqref="E7:F9"/>
    </sheetView>
  </sheetViews>
  <sheetFormatPr defaultRowHeight="12.75"/>
  <cols>
    <col min="1" max="1" width="0.7109375" style="145" customWidth="1"/>
    <col min="2" max="2" width="0.42578125" style="130" customWidth="1"/>
    <col min="3" max="3" width="0.5703125" style="145" customWidth="1"/>
    <col min="4" max="4" width="0.28515625" style="134" customWidth="1"/>
    <col min="5" max="5" width="3.7109375" style="192" customWidth="1"/>
    <col min="6" max="6" width="1.28515625" style="192" customWidth="1"/>
    <col min="7" max="7" width="0.7109375" style="192" customWidth="1"/>
    <col min="8" max="10" width="0.7109375" style="193" customWidth="1"/>
    <col min="11" max="11" width="0.7109375" style="194" customWidth="1"/>
    <col min="12" max="12" width="0.5703125" style="194" customWidth="1"/>
    <col min="13" max="25" width="0.7109375" style="194" customWidth="1"/>
    <col min="26" max="26" width="1.4257812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 style="194" customWidth="1"/>
    <col min="63" max="64" width="0.5703125" style="194" customWidth="1"/>
    <col min="65" max="65" width="2.28515625" style="194" customWidth="1"/>
    <col min="66" max="66" width="0.5703125" style="194" customWidth="1"/>
    <col min="67" max="67" width="2.28515625" style="194" customWidth="1"/>
    <col min="68" max="68" width="0.5703125" style="194" customWidth="1"/>
    <col min="69" max="69" width="2.28515625" style="194" customWidth="1"/>
    <col min="70" max="70" width="0.5703125" style="194" customWidth="1"/>
    <col min="71" max="71" width="2.28515625" style="194" customWidth="1"/>
    <col min="72" max="72" width="0.5703125" style="194" customWidth="1"/>
    <col min="73" max="73" width="2.28515625" style="194" customWidth="1"/>
    <col min="74" max="74" width="0.5703125" style="194" customWidth="1"/>
    <col min="75" max="75" width="2.28515625" style="194" customWidth="1"/>
    <col min="76" max="76" width="0.5703125" style="194" customWidth="1"/>
    <col min="77" max="77" width="2.28515625" style="194" customWidth="1"/>
    <col min="78" max="78" width="0.5703125" style="194" customWidth="1"/>
    <col min="79" max="79" width="2.28515625" style="194" customWidth="1"/>
    <col min="80" max="80" width="0.5703125" style="194" customWidth="1"/>
    <col min="81" max="81" width="2.28515625" style="194" customWidth="1"/>
    <col min="82" max="82" width="0.5703125" style="194" customWidth="1"/>
    <col min="83" max="83" width="2.28515625" style="194" customWidth="1"/>
    <col min="84" max="84" width="0.5703125" style="194" customWidth="1"/>
    <col min="85" max="85" width="2.28515625" style="194" customWidth="1"/>
    <col min="86" max="86" width="0.5703125" style="194" customWidth="1"/>
    <col min="87" max="88" width="2.5703125" style="134" customWidth="1"/>
    <col min="89" max="256" width="9.28515625" style="134"/>
    <col min="257" max="257" width="0.7109375" style="134" customWidth="1"/>
    <col min="258" max="258" width="0.42578125" style="134" customWidth="1"/>
    <col min="259" max="259" width="0.5703125" style="134" customWidth="1"/>
    <col min="260" max="260" width="0.28515625" style="134" customWidth="1"/>
    <col min="261" max="261" width="3.7109375" style="134" customWidth="1"/>
    <col min="262" max="262" width="1.28515625" style="134" customWidth="1"/>
    <col min="263" max="267" width="0.7109375" style="134" customWidth="1"/>
    <col min="268" max="268" width="0.5703125" style="134" customWidth="1"/>
    <col min="269" max="281" width="0.7109375" style="134" customWidth="1"/>
    <col min="282" max="282" width="1.4257812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 style="134" customWidth="1"/>
    <col min="319" max="320" width="0.5703125" style="134" customWidth="1"/>
    <col min="321" max="321" width="2.28515625" style="134" customWidth="1"/>
    <col min="322" max="322" width="0.5703125" style="134" customWidth="1"/>
    <col min="323" max="323" width="2.28515625" style="134" customWidth="1"/>
    <col min="324" max="324" width="0.5703125" style="134" customWidth="1"/>
    <col min="325" max="325" width="2.28515625" style="134" customWidth="1"/>
    <col min="326" max="326" width="0.5703125" style="134" customWidth="1"/>
    <col min="327" max="327" width="2.28515625" style="134" customWidth="1"/>
    <col min="328" max="328" width="0.5703125" style="134" customWidth="1"/>
    <col min="329" max="329" width="2.28515625" style="134" customWidth="1"/>
    <col min="330" max="330" width="0.5703125" style="134" customWidth="1"/>
    <col min="331" max="331" width="2.28515625" style="134" customWidth="1"/>
    <col min="332" max="332" width="0.5703125" style="134" customWidth="1"/>
    <col min="333" max="333" width="2.28515625" style="134" customWidth="1"/>
    <col min="334" max="334" width="0.5703125" style="134" customWidth="1"/>
    <col min="335" max="335" width="2.28515625" style="134" customWidth="1"/>
    <col min="336" max="336" width="0.5703125" style="134" customWidth="1"/>
    <col min="337" max="337" width="2.28515625" style="134" customWidth="1"/>
    <col min="338" max="338" width="0.5703125" style="134" customWidth="1"/>
    <col min="339" max="339" width="2.28515625" style="134" customWidth="1"/>
    <col min="340" max="340" width="0.5703125" style="134" customWidth="1"/>
    <col min="341" max="341" width="2.28515625" style="134" customWidth="1"/>
    <col min="342" max="342" width="0.5703125" style="134" customWidth="1"/>
    <col min="343" max="344" width="2.5703125" style="134" customWidth="1"/>
    <col min="345" max="512" width="9.28515625" style="134"/>
    <col min="513" max="513" width="0.7109375" style="134" customWidth="1"/>
    <col min="514" max="514" width="0.42578125" style="134" customWidth="1"/>
    <col min="515" max="515" width="0.5703125" style="134" customWidth="1"/>
    <col min="516" max="516" width="0.28515625" style="134" customWidth="1"/>
    <col min="517" max="517" width="3.7109375" style="134" customWidth="1"/>
    <col min="518" max="518" width="1.28515625" style="134" customWidth="1"/>
    <col min="519" max="523" width="0.7109375" style="134" customWidth="1"/>
    <col min="524" max="524" width="0.5703125" style="134" customWidth="1"/>
    <col min="525" max="537" width="0.7109375" style="134" customWidth="1"/>
    <col min="538" max="538" width="1.4257812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 style="134" customWidth="1"/>
    <col min="575" max="576" width="0.5703125" style="134" customWidth="1"/>
    <col min="577" max="577" width="2.28515625" style="134" customWidth="1"/>
    <col min="578" max="578" width="0.5703125" style="134" customWidth="1"/>
    <col min="579" max="579" width="2.28515625" style="134" customWidth="1"/>
    <col min="580" max="580" width="0.5703125" style="134" customWidth="1"/>
    <col min="581" max="581" width="2.28515625" style="134" customWidth="1"/>
    <col min="582" max="582" width="0.5703125" style="134" customWidth="1"/>
    <col min="583" max="583" width="2.28515625" style="134" customWidth="1"/>
    <col min="584" max="584" width="0.5703125" style="134" customWidth="1"/>
    <col min="585" max="585" width="2.28515625" style="134" customWidth="1"/>
    <col min="586" max="586" width="0.5703125" style="134" customWidth="1"/>
    <col min="587" max="587" width="2.28515625" style="134" customWidth="1"/>
    <col min="588" max="588" width="0.5703125" style="134" customWidth="1"/>
    <col min="589" max="589" width="2.28515625" style="134" customWidth="1"/>
    <col min="590" max="590" width="0.5703125" style="134" customWidth="1"/>
    <col min="591" max="591" width="2.28515625" style="134" customWidth="1"/>
    <col min="592" max="592" width="0.5703125" style="134" customWidth="1"/>
    <col min="593" max="593" width="2.28515625" style="134" customWidth="1"/>
    <col min="594" max="594" width="0.5703125" style="134" customWidth="1"/>
    <col min="595" max="595" width="2.28515625" style="134" customWidth="1"/>
    <col min="596" max="596" width="0.5703125" style="134" customWidth="1"/>
    <col min="597" max="597" width="2.28515625" style="134" customWidth="1"/>
    <col min="598" max="598" width="0.5703125" style="134" customWidth="1"/>
    <col min="599" max="600" width="2.5703125" style="134" customWidth="1"/>
    <col min="601" max="768" width="9.28515625" style="134"/>
    <col min="769" max="769" width="0.7109375" style="134" customWidth="1"/>
    <col min="770" max="770" width="0.42578125" style="134" customWidth="1"/>
    <col min="771" max="771" width="0.5703125" style="134" customWidth="1"/>
    <col min="772" max="772" width="0.28515625" style="134" customWidth="1"/>
    <col min="773" max="773" width="3.7109375" style="134" customWidth="1"/>
    <col min="774" max="774" width="1.28515625" style="134" customWidth="1"/>
    <col min="775" max="779" width="0.7109375" style="134" customWidth="1"/>
    <col min="780" max="780" width="0.5703125" style="134" customWidth="1"/>
    <col min="781" max="793" width="0.7109375" style="134" customWidth="1"/>
    <col min="794" max="794" width="1.4257812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 style="134" customWidth="1"/>
    <col min="831" max="832" width="0.5703125" style="134" customWidth="1"/>
    <col min="833" max="833" width="2.28515625" style="134" customWidth="1"/>
    <col min="834" max="834" width="0.5703125" style="134" customWidth="1"/>
    <col min="835" max="835" width="2.28515625" style="134" customWidth="1"/>
    <col min="836" max="836" width="0.5703125" style="134" customWidth="1"/>
    <col min="837" max="837" width="2.28515625" style="134" customWidth="1"/>
    <col min="838" max="838" width="0.5703125" style="134" customWidth="1"/>
    <col min="839" max="839" width="2.28515625" style="134" customWidth="1"/>
    <col min="840" max="840" width="0.5703125" style="134" customWidth="1"/>
    <col min="841" max="841" width="2.28515625" style="134" customWidth="1"/>
    <col min="842" max="842" width="0.5703125" style="134" customWidth="1"/>
    <col min="843" max="843" width="2.28515625" style="134" customWidth="1"/>
    <col min="844" max="844" width="0.5703125" style="134" customWidth="1"/>
    <col min="845" max="845" width="2.28515625" style="134" customWidth="1"/>
    <col min="846" max="846" width="0.5703125" style="134" customWidth="1"/>
    <col min="847" max="847" width="2.28515625" style="134" customWidth="1"/>
    <col min="848" max="848" width="0.5703125" style="134" customWidth="1"/>
    <col min="849" max="849" width="2.28515625" style="134" customWidth="1"/>
    <col min="850" max="850" width="0.5703125" style="134" customWidth="1"/>
    <col min="851" max="851" width="2.28515625" style="134" customWidth="1"/>
    <col min="852" max="852" width="0.5703125" style="134" customWidth="1"/>
    <col min="853" max="853" width="2.28515625" style="134" customWidth="1"/>
    <col min="854" max="854" width="0.5703125" style="134" customWidth="1"/>
    <col min="855" max="856" width="2.5703125" style="134" customWidth="1"/>
    <col min="857"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7109375" style="134" customWidth="1"/>
    <col min="1030" max="1030" width="1.28515625" style="134" customWidth="1"/>
    <col min="1031" max="1035" width="0.7109375" style="134" customWidth="1"/>
    <col min="1036" max="1036" width="0.5703125" style="134" customWidth="1"/>
    <col min="1037" max="1049" width="0.7109375" style="134" customWidth="1"/>
    <col min="1050" max="1050" width="1.4257812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 style="134" customWidth="1"/>
    <col min="1087" max="1088" width="0.5703125" style="134" customWidth="1"/>
    <col min="1089" max="1089" width="2.28515625" style="134" customWidth="1"/>
    <col min="1090" max="1090" width="0.5703125" style="134" customWidth="1"/>
    <col min="1091" max="1091" width="2.28515625" style="134" customWidth="1"/>
    <col min="1092" max="1092" width="0.5703125" style="134" customWidth="1"/>
    <col min="1093" max="1093" width="2.28515625" style="134" customWidth="1"/>
    <col min="1094" max="1094" width="0.5703125" style="134" customWidth="1"/>
    <col min="1095" max="1095" width="2.28515625" style="134" customWidth="1"/>
    <col min="1096" max="1096" width="0.5703125" style="134" customWidth="1"/>
    <col min="1097" max="1097" width="2.28515625" style="134" customWidth="1"/>
    <col min="1098" max="1098" width="0.5703125" style="134" customWidth="1"/>
    <col min="1099" max="1099" width="2.28515625" style="134" customWidth="1"/>
    <col min="1100" max="1100" width="0.5703125" style="134" customWidth="1"/>
    <col min="1101" max="1101" width="2.28515625" style="134" customWidth="1"/>
    <col min="1102" max="1102" width="0.5703125" style="134" customWidth="1"/>
    <col min="1103" max="1103" width="2.28515625" style="134" customWidth="1"/>
    <col min="1104" max="1104" width="0.5703125" style="134" customWidth="1"/>
    <col min="1105" max="1105" width="2.28515625" style="134" customWidth="1"/>
    <col min="1106" max="1106" width="0.5703125" style="134" customWidth="1"/>
    <col min="1107" max="1107" width="2.28515625" style="134" customWidth="1"/>
    <col min="1108" max="1108" width="0.5703125" style="134" customWidth="1"/>
    <col min="1109" max="1109" width="2.28515625" style="134" customWidth="1"/>
    <col min="1110" max="1110" width="0.5703125" style="134" customWidth="1"/>
    <col min="1111" max="1112" width="2.5703125" style="134" customWidth="1"/>
    <col min="1113"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7109375" style="134" customWidth="1"/>
    <col min="1286" max="1286" width="1.28515625" style="134" customWidth="1"/>
    <col min="1287" max="1291" width="0.7109375" style="134" customWidth="1"/>
    <col min="1292" max="1292" width="0.5703125" style="134" customWidth="1"/>
    <col min="1293" max="1305" width="0.7109375" style="134" customWidth="1"/>
    <col min="1306" max="1306" width="1.4257812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 style="134" customWidth="1"/>
    <col min="1343" max="1344" width="0.5703125" style="134" customWidth="1"/>
    <col min="1345" max="1345" width="2.28515625" style="134" customWidth="1"/>
    <col min="1346" max="1346" width="0.5703125" style="134" customWidth="1"/>
    <col min="1347" max="1347" width="2.28515625" style="134" customWidth="1"/>
    <col min="1348" max="1348" width="0.5703125" style="134" customWidth="1"/>
    <col min="1349" max="1349" width="2.28515625" style="134" customWidth="1"/>
    <col min="1350" max="1350" width="0.5703125" style="134" customWidth="1"/>
    <col min="1351" max="1351" width="2.28515625" style="134" customWidth="1"/>
    <col min="1352" max="1352" width="0.5703125" style="134" customWidth="1"/>
    <col min="1353" max="1353" width="2.28515625" style="134" customWidth="1"/>
    <col min="1354" max="1354" width="0.5703125" style="134" customWidth="1"/>
    <col min="1355" max="1355" width="2.28515625" style="134" customWidth="1"/>
    <col min="1356" max="1356" width="0.5703125" style="134" customWidth="1"/>
    <col min="1357" max="1357" width="2.28515625" style="134" customWidth="1"/>
    <col min="1358" max="1358" width="0.5703125" style="134" customWidth="1"/>
    <col min="1359" max="1359" width="2.28515625" style="134" customWidth="1"/>
    <col min="1360" max="1360" width="0.5703125" style="134" customWidth="1"/>
    <col min="1361" max="1361" width="2.28515625" style="134" customWidth="1"/>
    <col min="1362" max="1362" width="0.5703125" style="134" customWidth="1"/>
    <col min="1363" max="1363" width="2.28515625" style="134" customWidth="1"/>
    <col min="1364" max="1364" width="0.5703125" style="134" customWidth="1"/>
    <col min="1365" max="1365" width="2.28515625" style="134" customWidth="1"/>
    <col min="1366" max="1366" width="0.5703125" style="134" customWidth="1"/>
    <col min="1367" max="1368" width="2.5703125" style="134" customWidth="1"/>
    <col min="1369"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7109375" style="134" customWidth="1"/>
    <col min="1542" max="1542" width="1.28515625" style="134" customWidth="1"/>
    <col min="1543" max="1547" width="0.7109375" style="134" customWidth="1"/>
    <col min="1548" max="1548" width="0.5703125" style="134" customWidth="1"/>
    <col min="1549" max="1561" width="0.7109375" style="134" customWidth="1"/>
    <col min="1562" max="1562" width="1.4257812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 style="134" customWidth="1"/>
    <col min="1599" max="1600" width="0.5703125" style="134" customWidth="1"/>
    <col min="1601" max="1601" width="2.28515625" style="134" customWidth="1"/>
    <col min="1602" max="1602" width="0.5703125" style="134" customWidth="1"/>
    <col min="1603" max="1603" width="2.28515625" style="134" customWidth="1"/>
    <col min="1604" max="1604" width="0.5703125" style="134" customWidth="1"/>
    <col min="1605" max="1605" width="2.28515625" style="134" customWidth="1"/>
    <col min="1606" max="1606" width="0.5703125" style="134" customWidth="1"/>
    <col min="1607" max="1607" width="2.28515625" style="134" customWidth="1"/>
    <col min="1608" max="1608" width="0.5703125" style="134" customWidth="1"/>
    <col min="1609" max="1609" width="2.28515625" style="134" customWidth="1"/>
    <col min="1610" max="1610" width="0.5703125" style="134" customWidth="1"/>
    <col min="1611" max="1611" width="2.28515625" style="134" customWidth="1"/>
    <col min="1612" max="1612" width="0.5703125" style="134" customWidth="1"/>
    <col min="1613" max="1613" width="2.28515625" style="134" customWidth="1"/>
    <col min="1614" max="1614" width="0.5703125" style="134" customWidth="1"/>
    <col min="1615" max="1615" width="2.28515625" style="134" customWidth="1"/>
    <col min="1616" max="1616" width="0.5703125" style="134" customWidth="1"/>
    <col min="1617" max="1617" width="2.28515625" style="134" customWidth="1"/>
    <col min="1618" max="1618" width="0.5703125" style="134" customWidth="1"/>
    <col min="1619" max="1619" width="2.28515625" style="134" customWidth="1"/>
    <col min="1620" max="1620" width="0.5703125" style="134" customWidth="1"/>
    <col min="1621" max="1621" width="2.28515625" style="134" customWidth="1"/>
    <col min="1622" max="1622" width="0.5703125" style="134" customWidth="1"/>
    <col min="1623" max="1624" width="2.5703125" style="134" customWidth="1"/>
    <col min="1625"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7109375" style="134" customWidth="1"/>
    <col min="1798" max="1798" width="1.28515625" style="134" customWidth="1"/>
    <col min="1799" max="1803" width="0.7109375" style="134" customWidth="1"/>
    <col min="1804" max="1804" width="0.5703125" style="134" customWidth="1"/>
    <col min="1805" max="1817" width="0.7109375" style="134" customWidth="1"/>
    <col min="1818" max="1818" width="1.4257812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 style="134" customWidth="1"/>
    <col min="1855" max="1856" width="0.5703125" style="134" customWidth="1"/>
    <col min="1857" max="1857" width="2.28515625" style="134" customWidth="1"/>
    <col min="1858" max="1858" width="0.5703125" style="134" customWidth="1"/>
    <col min="1859" max="1859" width="2.28515625" style="134" customWidth="1"/>
    <col min="1860" max="1860" width="0.5703125" style="134" customWidth="1"/>
    <col min="1861" max="1861" width="2.28515625" style="134" customWidth="1"/>
    <col min="1862" max="1862" width="0.5703125" style="134" customWidth="1"/>
    <col min="1863" max="1863" width="2.28515625" style="134" customWidth="1"/>
    <col min="1864" max="1864" width="0.5703125" style="134" customWidth="1"/>
    <col min="1865" max="1865" width="2.28515625" style="134" customWidth="1"/>
    <col min="1866" max="1866" width="0.5703125" style="134" customWidth="1"/>
    <col min="1867" max="1867" width="2.28515625" style="134" customWidth="1"/>
    <col min="1868" max="1868" width="0.5703125" style="134" customWidth="1"/>
    <col min="1869" max="1869" width="2.28515625" style="134" customWidth="1"/>
    <col min="1870" max="1870" width="0.5703125" style="134" customWidth="1"/>
    <col min="1871" max="1871" width="2.28515625" style="134" customWidth="1"/>
    <col min="1872" max="1872" width="0.5703125" style="134" customWidth="1"/>
    <col min="1873" max="1873" width="2.28515625" style="134" customWidth="1"/>
    <col min="1874" max="1874" width="0.5703125" style="134" customWidth="1"/>
    <col min="1875" max="1875" width="2.28515625" style="134" customWidth="1"/>
    <col min="1876" max="1876" width="0.5703125" style="134" customWidth="1"/>
    <col min="1877" max="1877" width="2.28515625" style="134" customWidth="1"/>
    <col min="1878" max="1878" width="0.5703125" style="134" customWidth="1"/>
    <col min="1879" max="1880" width="2.5703125" style="134" customWidth="1"/>
    <col min="1881"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7109375" style="134" customWidth="1"/>
    <col min="2054" max="2054" width="1.28515625" style="134" customWidth="1"/>
    <col min="2055" max="2059" width="0.7109375" style="134" customWidth="1"/>
    <col min="2060" max="2060" width="0.5703125" style="134" customWidth="1"/>
    <col min="2061" max="2073" width="0.7109375" style="134" customWidth="1"/>
    <col min="2074" max="2074" width="1.4257812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 style="134" customWidth="1"/>
    <col min="2111" max="2112" width="0.5703125" style="134" customWidth="1"/>
    <col min="2113" max="2113" width="2.28515625" style="134" customWidth="1"/>
    <col min="2114" max="2114" width="0.5703125" style="134" customWidth="1"/>
    <col min="2115" max="2115" width="2.28515625" style="134" customWidth="1"/>
    <col min="2116" max="2116" width="0.5703125" style="134" customWidth="1"/>
    <col min="2117" max="2117" width="2.28515625" style="134" customWidth="1"/>
    <col min="2118" max="2118" width="0.5703125" style="134" customWidth="1"/>
    <col min="2119" max="2119" width="2.28515625" style="134" customWidth="1"/>
    <col min="2120" max="2120" width="0.5703125" style="134" customWidth="1"/>
    <col min="2121" max="2121" width="2.28515625" style="134" customWidth="1"/>
    <col min="2122" max="2122" width="0.5703125" style="134" customWidth="1"/>
    <col min="2123" max="2123" width="2.28515625" style="134" customWidth="1"/>
    <col min="2124" max="2124" width="0.5703125" style="134" customWidth="1"/>
    <col min="2125" max="2125" width="2.28515625" style="134" customWidth="1"/>
    <col min="2126" max="2126" width="0.5703125" style="134" customWidth="1"/>
    <col min="2127" max="2127" width="2.28515625" style="134" customWidth="1"/>
    <col min="2128" max="2128" width="0.5703125" style="134" customWidth="1"/>
    <col min="2129" max="2129" width="2.28515625" style="134" customWidth="1"/>
    <col min="2130" max="2130" width="0.5703125" style="134" customWidth="1"/>
    <col min="2131" max="2131" width="2.28515625" style="134" customWidth="1"/>
    <col min="2132" max="2132" width="0.5703125" style="134" customWidth="1"/>
    <col min="2133" max="2133" width="2.28515625" style="134" customWidth="1"/>
    <col min="2134" max="2134" width="0.5703125" style="134" customWidth="1"/>
    <col min="2135" max="2136" width="2.5703125" style="134" customWidth="1"/>
    <col min="2137"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7109375" style="134" customWidth="1"/>
    <col min="2310" max="2310" width="1.28515625" style="134" customWidth="1"/>
    <col min="2311" max="2315" width="0.7109375" style="134" customWidth="1"/>
    <col min="2316" max="2316" width="0.5703125" style="134" customWidth="1"/>
    <col min="2317" max="2329" width="0.7109375" style="134" customWidth="1"/>
    <col min="2330" max="2330" width="1.4257812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 style="134" customWidth="1"/>
    <col min="2367" max="2368" width="0.5703125" style="134" customWidth="1"/>
    <col min="2369" max="2369" width="2.28515625" style="134" customWidth="1"/>
    <col min="2370" max="2370" width="0.5703125" style="134" customWidth="1"/>
    <col min="2371" max="2371" width="2.28515625" style="134" customWidth="1"/>
    <col min="2372" max="2372" width="0.5703125" style="134" customWidth="1"/>
    <col min="2373" max="2373" width="2.28515625" style="134" customWidth="1"/>
    <col min="2374" max="2374" width="0.5703125" style="134" customWidth="1"/>
    <col min="2375" max="2375" width="2.28515625" style="134" customWidth="1"/>
    <col min="2376" max="2376" width="0.5703125" style="134" customWidth="1"/>
    <col min="2377" max="2377" width="2.28515625" style="134" customWidth="1"/>
    <col min="2378" max="2378" width="0.5703125" style="134" customWidth="1"/>
    <col min="2379" max="2379" width="2.28515625" style="134" customWidth="1"/>
    <col min="2380" max="2380" width="0.5703125" style="134" customWidth="1"/>
    <col min="2381" max="2381" width="2.28515625" style="134" customWidth="1"/>
    <col min="2382" max="2382" width="0.5703125" style="134" customWidth="1"/>
    <col min="2383" max="2383" width="2.28515625" style="134" customWidth="1"/>
    <col min="2384" max="2384" width="0.5703125" style="134" customWidth="1"/>
    <col min="2385" max="2385" width="2.28515625" style="134" customWidth="1"/>
    <col min="2386" max="2386" width="0.5703125" style="134" customWidth="1"/>
    <col min="2387" max="2387" width="2.28515625" style="134" customWidth="1"/>
    <col min="2388" max="2388" width="0.5703125" style="134" customWidth="1"/>
    <col min="2389" max="2389" width="2.28515625" style="134" customWidth="1"/>
    <col min="2390" max="2390" width="0.5703125" style="134" customWidth="1"/>
    <col min="2391" max="2392" width="2.5703125" style="134" customWidth="1"/>
    <col min="2393"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7109375" style="134" customWidth="1"/>
    <col min="2566" max="2566" width="1.28515625" style="134" customWidth="1"/>
    <col min="2567" max="2571" width="0.7109375" style="134" customWidth="1"/>
    <col min="2572" max="2572" width="0.5703125" style="134" customWidth="1"/>
    <col min="2573" max="2585" width="0.7109375" style="134" customWidth="1"/>
    <col min="2586" max="2586" width="1.4257812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 style="134" customWidth="1"/>
    <col min="2623" max="2624" width="0.5703125" style="134" customWidth="1"/>
    <col min="2625" max="2625" width="2.28515625" style="134" customWidth="1"/>
    <col min="2626" max="2626" width="0.5703125" style="134" customWidth="1"/>
    <col min="2627" max="2627" width="2.28515625" style="134" customWidth="1"/>
    <col min="2628" max="2628" width="0.5703125" style="134" customWidth="1"/>
    <col min="2629" max="2629" width="2.28515625" style="134" customWidth="1"/>
    <col min="2630" max="2630" width="0.5703125" style="134" customWidth="1"/>
    <col min="2631" max="2631" width="2.28515625" style="134" customWidth="1"/>
    <col min="2632" max="2632" width="0.5703125" style="134" customWidth="1"/>
    <col min="2633" max="2633" width="2.28515625" style="134" customWidth="1"/>
    <col min="2634" max="2634" width="0.5703125" style="134" customWidth="1"/>
    <col min="2635" max="2635" width="2.28515625" style="134" customWidth="1"/>
    <col min="2636" max="2636" width="0.5703125" style="134" customWidth="1"/>
    <col min="2637" max="2637" width="2.28515625" style="134" customWidth="1"/>
    <col min="2638" max="2638" width="0.5703125" style="134" customWidth="1"/>
    <col min="2639" max="2639" width="2.28515625" style="134" customWidth="1"/>
    <col min="2640" max="2640" width="0.5703125" style="134" customWidth="1"/>
    <col min="2641" max="2641" width="2.28515625" style="134" customWidth="1"/>
    <col min="2642" max="2642" width="0.5703125" style="134" customWidth="1"/>
    <col min="2643" max="2643" width="2.28515625" style="134" customWidth="1"/>
    <col min="2644" max="2644" width="0.5703125" style="134" customWidth="1"/>
    <col min="2645" max="2645" width="2.28515625" style="134" customWidth="1"/>
    <col min="2646" max="2646" width="0.5703125" style="134" customWidth="1"/>
    <col min="2647" max="2648" width="2.5703125" style="134" customWidth="1"/>
    <col min="2649"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7109375" style="134" customWidth="1"/>
    <col min="2822" max="2822" width="1.28515625" style="134" customWidth="1"/>
    <col min="2823" max="2827" width="0.7109375" style="134" customWidth="1"/>
    <col min="2828" max="2828" width="0.5703125" style="134" customWidth="1"/>
    <col min="2829" max="2841" width="0.7109375" style="134" customWidth="1"/>
    <col min="2842" max="2842" width="1.4257812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 style="134" customWidth="1"/>
    <col min="2879" max="2880" width="0.5703125" style="134" customWidth="1"/>
    <col min="2881" max="2881" width="2.28515625" style="134" customWidth="1"/>
    <col min="2882" max="2882" width="0.5703125" style="134" customWidth="1"/>
    <col min="2883" max="2883" width="2.28515625" style="134" customWidth="1"/>
    <col min="2884" max="2884" width="0.5703125" style="134" customWidth="1"/>
    <col min="2885" max="2885" width="2.28515625" style="134" customWidth="1"/>
    <col min="2886" max="2886" width="0.5703125" style="134" customWidth="1"/>
    <col min="2887" max="2887" width="2.28515625" style="134" customWidth="1"/>
    <col min="2888" max="2888" width="0.5703125" style="134" customWidth="1"/>
    <col min="2889" max="2889" width="2.28515625" style="134" customWidth="1"/>
    <col min="2890" max="2890" width="0.5703125" style="134" customWidth="1"/>
    <col min="2891" max="2891" width="2.28515625" style="134" customWidth="1"/>
    <col min="2892" max="2892" width="0.5703125" style="134" customWidth="1"/>
    <col min="2893" max="2893" width="2.28515625" style="134" customWidth="1"/>
    <col min="2894" max="2894" width="0.5703125" style="134" customWidth="1"/>
    <col min="2895" max="2895" width="2.28515625" style="134" customWidth="1"/>
    <col min="2896" max="2896" width="0.5703125" style="134" customWidth="1"/>
    <col min="2897" max="2897" width="2.28515625" style="134" customWidth="1"/>
    <col min="2898" max="2898" width="0.5703125" style="134" customWidth="1"/>
    <col min="2899" max="2899" width="2.28515625" style="134" customWidth="1"/>
    <col min="2900" max="2900" width="0.5703125" style="134" customWidth="1"/>
    <col min="2901" max="2901" width="2.28515625" style="134" customWidth="1"/>
    <col min="2902" max="2902" width="0.5703125" style="134" customWidth="1"/>
    <col min="2903" max="2904" width="2.5703125" style="134" customWidth="1"/>
    <col min="2905"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7109375" style="134" customWidth="1"/>
    <col min="3078" max="3078" width="1.28515625" style="134" customWidth="1"/>
    <col min="3079" max="3083" width="0.7109375" style="134" customWidth="1"/>
    <col min="3084" max="3084" width="0.5703125" style="134" customWidth="1"/>
    <col min="3085" max="3097" width="0.7109375" style="134" customWidth="1"/>
    <col min="3098" max="3098" width="1.4257812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 style="134" customWidth="1"/>
    <col min="3135" max="3136" width="0.5703125" style="134" customWidth="1"/>
    <col min="3137" max="3137" width="2.28515625" style="134" customWidth="1"/>
    <col min="3138" max="3138" width="0.5703125" style="134" customWidth="1"/>
    <col min="3139" max="3139" width="2.28515625" style="134" customWidth="1"/>
    <col min="3140" max="3140" width="0.5703125" style="134" customWidth="1"/>
    <col min="3141" max="3141" width="2.28515625" style="134" customWidth="1"/>
    <col min="3142" max="3142" width="0.5703125" style="134" customWidth="1"/>
    <col min="3143" max="3143" width="2.28515625" style="134" customWidth="1"/>
    <col min="3144" max="3144" width="0.5703125" style="134" customWidth="1"/>
    <col min="3145" max="3145" width="2.28515625" style="134" customWidth="1"/>
    <col min="3146" max="3146" width="0.5703125" style="134" customWidth="1"/>
    <col min="3147" max="3147" width="2.28515625" style="134" customWidth="1"/>
    <col min="3148" max="3148" width="0.5703125" style="134" customWidth="1"/>
    <col min="3149" max="3149" width="2.28515625" style="134" customWidth="1"/>
    <col min="3150" max="3150" width="0.5703125" style="134" customWidth="1"/>
    <col min="3151" max="3151" width="2.28515625" style="134" customWidth="1"/>
    <col min="3152" max="3152" width="0.5703125" style="134" customWidth="1"/>
    <col min="3153" max="3153" width="2.28515625" style="134" customWidth="1"/>
    <col min="3154" max="3154" width="0.5703125" style="134" customWidth="1"/>
    <col min="3155" max="3155" width="2.28515625" style="134" customWidth="1"/>
    <col min="3156" max="3156" width="0.5703125" style="134" customWidth="1"/>
    <col min="3157" max="3157" width="2.28515625" style="134" customWidth="1"/>
    <col min="3158" max="3158" width="0.5703125" style="134" customWidth="1"/>
    <col min="3159" max="3160" width="2.5703125" style="134" customWidth="1"/>
    <col min="3161"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7109375" style="134" customWidth="1"/>
    <col min="3334" max="3334" width="1.28515625" style="134" customWidth="1"/>
    <col min="3335" max="3339" width="0.7109375" style="134" customWidth="1"/>
    <col min="3340" max="3340" width="0.5703125" style="134" customWidth="1"/>
    <col min="3341" max="3353" width="0.7109375" style="134" customWidth="1"/>
    <col min="3354" max="3354" width="1.4257812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 style="134" customWidth="1"/>
    <col min="3391" max="3392" width="0.5703125" style="134" customWidth="1"/>
    <col min="3393" max="3393" width="2.28515625" style="134" customWidth="1"/>
    <col min="3394" max="3394" width="0.5703125" style="134" customWidth="1"/>
    <col min="3395" max="3395" width="2.28515625" style="134" customWidth="1"/>
    <col min="3396" max="3396" width="0.5703125" style="134" customWidth="1"/>
    <col min="3397" max="3397" width="2.28515625" style="134" customWidth="1"/>
    <col min="3398" max="3398" width="0.5703125" style="134" customWidth="1"/>
    <col min="3399" max="3399" width="2.28515625" style="134" customWidth="1"/>
    <col min="3400" max="3400" width="0.5703125" style="134" customWidth="1"/>
    <col min="3401" max="3401" width="2.28515625" style="134" customWidth="1"/>
    <col min="3402" max="3402" width="0.5703125" style="134" customWidth="1"/>
    <col min="3403" max="3403" width="2.28515625" style="134" customWidth="1"/>
    <col min="3404" max="3404" width="0.5703125" style="134" customWidth="1"/>
    <col min="3405" max="3405" width="2.28515625" style="134" customWidth="1"/>
    <col min="3406" max="3406" width="0.5703125" style="134" customWidth="1"/>
    <col min="3407" max="3407" width="2.28515625" style="134" customWidth="1"/>
    <col min="3408" max="3408" width="0.5703125" style="134" customWidth="1"/>
    <col min="3409" max="3409" width="2.28515625" style="134" customWidth="1"/>
    <col min="3410" max="3410" width="0.5703125" style="134" customWidth="1"/>
    <col min="3411" max="3411" width="2.28515625" style="134" customWidth="1"/>
    <col min="3412" max="3412" width="0.5703125" style="134" customWidth="1"/>
    <col min="3413" max="3413" width="2.28515625" style="134" customWidth="1"/>
    <col min="3414" max="3414" width="0.5703125" style="134" customWidth="1"/>
    <col min="3415" max="3416" width="2.5703125" style="134" customWidth="1"/>
    <col min="3417"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7109375" style="134" customWidth="1"/>
    <col min="3590" max="3590" width="1.28515625" style="134" customWidth="1"/>
    <col min="3591" max="3595" width="0.7109375" style="134" customWidth="1"/>
    <col min="3596" max="3596" width="0.5703125" style="134" customWidth="1"/>
    <col min="3597" max="3609" width="0.7109375" style="134" customWidth="1"/>
    <col min="3610" max="3610" width="1.4257812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 style="134" customWidth="1"/>
    <col min="3647" max="3648" width="0.5703125" style="134" customWidth="1"/>
    <col min="3649" max="3649" width="2.28515625" style="134" customWidth="1"/>
    <col min="3650" max="3650" width="0.5703125" style="134" customWidth="1"/>
    <col min="3651" max="3651" width="2.28515625" style="134" customWidth="1"/>
    <col min="3652" max="3652" width="0.5703125" style="134" customWidth="1"/>
    <col min="3653" max="3653" width="2.28515625" style="134" customWidth="1"/>
    <col min="3654" max="3654" width="0.5703125" style="134" customWidth="1"/>
    <col min="3655" max="3655" width="2.28515625" style="134" customWidth="1"/>
    <col min="3656" max="3656" width="0.5703125" style="134" customWidth="1"/>
    <col min="3657" max="3657" width="2.28515625" style="134" customWidth="1"/>
    <col min="3658" max="3658" width="0.5703125" style="134" customWidth="1"/>
    <col min="3659" max="3659" width="2.28515625" style="134" customWidth="1"/>
    <col min="3660" max="3660" width="0.5703125" style="134" customWidth="1"/>
    <col min="3661" max="3661" width="2.28515625" style="134" customWidth="1"/>
    <col min="3662" max="3662" width="0.5703125" style="134" customWidth="1"/>
    <col min="3663" max="3663" width="2.28515625" style="134" customWidth="1"/>
    <col min="3664" max="3664" width="0.5703125" style="134" customWidth="1"/>
    <col min="3665" max="3665" width="2.28515625" style="134" customWidth="1"/>
    <col min="3666" max="3666" width="0.5703125" style="134" customWidth="1"/>
    <col min="3667" max="3667" width="2.28515625" style="134" customWidth="1"/>
    <col min="3668" max="3668" width="0.5703125" style="134" customWidth="1"/>
    <col min="3669" max="3669" width="2.28515625" style="134" customWidth="1"/>
    <col min="3670" max="3670" width="0.5703125" style="134" customWidth="1"/>
    <col min="3671" max="3672" width="2.5703125" style="134" customWidth="1"/>
    <col min="3673"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7109375" style="134" customWidth="1"/>
    <col min="3846" max="3846" width="1.28515625" style="134" customWidth="1"/>
    <col min="3847" max="3851" width="0.7109375" style="134" customWidth="1"/>
    <col min="3852" max="3852" width="0.5703125" style="134" customWidth="1"/>
    <col min="3853" max="3865" width="0.7109375" style="134" customWidth="1"/>
    <col min="3866" max="3866" width="1.4257812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 style="134" customWidth="1"/>
    <col min="3903" max="3904" width="0.5703125" style="134" customWidth="1"/>
    <col min="3905" max="3905" width="2.28515625" style="134" customWidth="1"/>
    <col min="3906" max="3906" width="0.5703125" style="134" customWidth="1"/>
    <col min="3907" max="3907" width="2.28515625" style="134" customWidth="1"/>
    <col min="3908" max="3908" width="0.5703125" style="134" customWidth="1"/>
    <col min="3909" max="3909" width="2.28515625" style="134" customWidth="1"/>
    <col min="3910" max="3910" width="0.5703125" style="134" customWidth="1"/>
    <col min="3911" max="3911" width="2.28515625" style="134" customWidth="1"/>
    <col min="3912" max="3912" width="0.5703125" style="134" customWidth="1"/>
    <col min="3913" max="3913" width="2.28515625" style="134" customWidth="1"/>
    <col min="3914" max="3914" width="0.5703125" style="134" customWidth="1"/>
    <col min="3915" max="3915" width="2.28515625" style="134" customWidth="1"/>
    <col min="3916" max="3916" width="0.5703125" style="134" customWidth="1"/>
    <col min="3917" max="3917" width="2.28515625" style="134" customWidth="1"/>
    <col min="3918" max="3918" width="0.5703125" style="134" customWidth="1"/>
    <col min="3919" max="3919" width="2.28515625" style="134" customWidth="1"/>
    <col min="3920" max="3920" width="0.5703125" style="134" customWidth="1"/>
    <col min="3921" max="3921" width="2.28515625" style="134" customWidth="1"/>
    <col min="3922" max="3922" width="0.5703125" style="134" customWidth="1"/>
    <col min="3923" max="3923" width="2.28515625" style="134" customWidth="1"/>
    <col min="3924" max="3924" width="0.5703125" style="134" customWidth="1"/>
    <col min="3925" max="3925" width="2.28515625" style="134" customWidth="1"/>
    <col min="3926" max="3926" width="0.5703125" style="134" customWidth="1"/>
    <col min="3927" max="3928" width="2.5703125" style="134" customWidth="1"/>
    <col min="3929"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7109375" style="134" customWidth="1"/>
    <col min="4102" max="4102" width="1.28515625" style="134" customWidth="1"/>
    <col min="4103" max="4107" width="0.7109375" style="134" customWidth="1"/>
    <col min="4108" max="4108" width="0.5703125" style="134" customWidth="1"/>
    <col min="4109" max="4121" width="0.7109375" style="134" customWidth="1"/>
    <col min="4122" max="4122" width="1.4257812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 style="134" customWidth="1"/>
    <col min="4159" max="4160" width="0.5703125" style="134" customWidth="1"/>
    <col min="4161" max="4161" width="2.28515625" style="134" customWidth="1"/>
    <col min="4162" max="4162" width="0.5703125" style="134" customWidth="1"/>
    <col min="4163" max="4163" width="2.28515625" style="134" customWidth="1"/>
    <col min="4164" max="4164" width="0.5703125" style="134" customWidth="1"/>
    <col min="4165" max="4165" width="2.28515625" style="134" customWidth="1"/>
    <col min="4166" max="4166" width="0.5703125" style="134" customWidth="1"/>
    <col min="4167" max="4167" width="2.28515625" style="134" customWidth="1"/>
    <col min="4168" max="4168" width="0.5703125" style="134" customWidth="1"/>
    <col min="4169" max="4169" width="2.28515625" style="134" customWidth="1"/>
    <col min="4170" max="4170" width="0.5703125" style="134" customWidth="1"/>
    <col min="4171" max="4171" width="2.28515625" style="134" customWidth="1"/>
    <col min="4172" max="4172" width="0.5703125" style="134" customWidth="1"/>
    <col min="4173" max="4173" width="2.28515625" style="134" customWidth="1"/>
    <col min="4174" max="4174" width="0.5703125" style="134" customWidth="1"/>
    <col min="4175" max="4175" width="2.28515625" style="134" customWidth="1"/>
    <col min="4176" max="4176" width="0.5703125" style="134" customWidth="1"/>
    <col min="4177" max="4177" width="2.28515625" style="134" customWidth="1"/>
    <col min="4178" max="4178" width="0.5703125" style="134" customWidth="1"/>
    <col min="4179" max="4179" width="2.28515625" style="134" customWidth="1"/>
    <col min="4180" max="4180" width="0.5703125" style="134" customWidth="1"/>
    <col min="4181" max="4181" width="2.28515625" style="134" customWidth="1"/>
    <col min="4182" max="4182" width="0.5703125" style="134" customWidth="1"/>
    <col min="4183" max="4184" width="2.5703125" style="134" customWidth="1"/>
    <col min="4185"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7109375" style="134" customWidth="1"/>
    <col min="4358" max="4358" width="1.28515625" style="134" customWidth="1"/>
    <col min="4359" max="4363" width="0.7109375" style="134" customWidth="1"/>
    <col min="4364" max="4364" width="0.5703125" style="134" customWidth="1"/>
    <col min="4365" max="4377" width="0.7109375" style="134" customWidth="1"/>
    <col min="4378" max="4378" width="1.4257812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 style="134" customWidth="1"/>
    <col min="4415" max="4416" width="0.5703125" style="134" customWidth="1"/>
    <col min="4417" max="4417" width="2.28515625" style="134" customWidth="1"/>
    <col min="4418" max="4418" width="0.5703125" style="134" customWidth="1"/>
    <col min="4419" max="4419" width="2.28515625" style="134" customWidth="1"/>
    <col min="4420" max="4420" width="0.5703125" style="134" customWidth="1"/>
    <col min="4421" max="4421" width="2.28515625" style="134" customWidth="1"/>
    <col min="4422" max="4422" width="0.5703125" style="134" customWidth="1"/>
    <col min="4423" max="4423" width="2.28515625" style="134" customWidth="1"/>
    <col min="4424" max="4424" width="0.5703125" style="134" customWidth="1"/>
    <col min="4425" max="4425" width="2.28515625" style="134" customWidth="1"/>
    <col min="4426" max="4426" width="0.5703125" style="134" customWidth="1"/>
    <col min="4427" max="4427" width="2.28515625" style="134" customWidth="1"/>
    <col min="4428" max="4428" width="0.5703125" style="134" customWidth="1"/>
    <col min="4429" max="4429" width="2.28515625" style="134" customWidth="1"/>
    <col min="4430" max="4430" width="0.5703125" style="134" customWidth="1"/>
    <col min="4431" max="4431" width="2.28515625" style="134" customWidth="1"/>
    <col min="4432" max="4432" width="0.5703125" style="134" customWidth="1"/>
    <col min="4433" max="4433" width="2.28515625" style="134" customWidth="1"/>
    <col min="4434" max="4434" width="0.5703125" style="134" customWidth="1"/>
    <col min="4435" max="4435" width="2.28515625" style="134" customWidth="1"/>
    <col min="4436" max="4436" width="0.5703125" style="134" customWidth="1"/>
    <col min="4437" max="4437" width="2.28515625" style="134" customWidth="1"/>
    <col min="4438" max="4438" width="0.5703125" style="134" customWidth="1"/>
    <col min="4439" max="4440" width="2.5703125" style="134" customWidth="1"/>
    <col min="4441"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7109375" style="134" customWidth="1"/>
    <col min="4614" max="4614" width="1.28515625" style="134" customWidth="1"/>
    <col min="4615" max="4619" width="0.7109375" style="134" customWidth="1"/>
    <col min="4620" max="4620" width="0.5703125" style="134" customWidth="1"/>
    <col min="4621" max="4633" width="0.7109375" style="134" customWidth="1"/>
    <col min="4634" max="4634" width="1.4257812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 style="134" customWidth="1"/>
    <col min="4671" max="4672" width="0.5703125" style="134" customWidth="1"/>
    <col min="4673" max="4673" width="2.28515625" style="134" customWidth="1"/>
    <col min="4674" max="4674" width="0.5703125" style="134" customWidth="1"/>
    <col min="4675" max="4675" width="2.28515625" style="134" customWidth="1"/>
    <col min="4676" max="4676" width="0.5703125" style="134" customWidth="1"/>
    <col min="4677" max="4677" width="2.28515625" style="134" customWidth="1"/>
    <col min="4678" max="4678" width="0.5703125" style="134" customWidth="1"/>
    <col min="4679" max="4679" width="2.28515625" style="134" customWidth="1"/>
    <col min="4680" max="4680" width="0.5703125" style="134" customWidth="1"/>
    <col min="4681" max="4681" width="2.28515625" style="134" customWidth="1"/>
    <col min="4682" max="4682" width="0.5703125" style="134" customWidth="1"/>
    <col min="4683" max="4683" width="2.28515625" style="134" customWidth="1"/>
    <col min="4684" max="4684" width="0.5703125" style="134" customWidth="1"/>
    <col min="4685" max="4685" width="2.28515625" style="134" customWidth="1"/>
    <col min="4686" max="4686" width="0.5703125" style="134" customWidth="1"/>
    <col min="4687" max="4687" width="2.28515625" style="134" customWidth="1"/>
    <col min="4688" max="4688" width="0.5703125" style="134" customWidth="1"/>
    <col min="4689" max="4689" width="2.28515625" style="134" customWidth="1"/>
    <col min="4690" max="4690" width="0.5703125" style="134" customWidth="1"/>
    <col min="4691" max="4691" width="2.28515625" style="134" customWidth="1"/>
    <col min="4692" max="4692" width="0.5703125" style="134" customWidth="1"/>
    <col min="4693" max="4693" width="2.28515625" style="134" customWidth="1"/>
    <col min="4694" max="4694" width="0.5703125" style="134" customWidth="1"/>
    <col min="4695" max="4696" width="2.5703125" style="134" customWidth="1"/>
    <col min="4697"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7109375" style="134" customWidth="1"/>
    <col min="4870" max="4870" width="1.28515625" style="134" customWidth="1"/>
    <col min="4871" max="4875" width="0.7109375" style="134" customWidth="1"/>
    <col min="4876" max="4876" width="0.5703125" style="134" customWidth="1"/>
    <col min="4877" max="4889" width="0.7109375" style="134" customWidth="1"/>
    <col min="4890" max="4890" width="1.4257812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 style="134" customWidth="1"/>
    <col min="4927" max="4928" width="0.5703125" style="134" customWidth="1"/>
    <col min="4929" max="4929" width="2.28515625" style="134" customWidth="1"/>
    <col min="4930" max="4930" width="0.5703125" style="134" customWidth="1"/>
    <col min="4931" max="4931" width="2.28515625" style="134" customWidth="1"/>
    <col min="4932" max="4932" width="0.5703125" style="134" customWidth="1"/>
    <col min="4933" max="4933" width="2.28515625" style="134" customWidth="1"/>
    <col min="4934" max="4934" width="0.5703125" style="134" customWidth="1"/>
    <col min="4935" max="4935" width="2.28515625" style="134" customWidth="1"/>
    <col min="4936" max="4936" width="0.5703125" style="134" customWidth="1"/>
    <col min="4937" max="4937" width="2.28515625" style="134" customWidth="1"/>
    <col min="4938" max="4938" width="0.5703125" style="134" customWidth="1"/>
    <col min="4939" max="4939" width="2.28515625" style="134" customWidth="1"/>
    <col min="4940" max="4940" width="0.5703125" style="134" customWidth="1"/>
    <col min="4941" max="4941" width="2.28515625" style="134" customWidth="1"/>
    <col min="4942" max="4942" width="0.5703125" style="134" customWidth="1"/>
    <col min="4943" max="4943" width="2.28515625" style="134" customWidth="1"/>
    <col min="4944" max="4944" width="0.5703125" style="134" customWidth="1"/>
    <col min="4945" max="4945" width="2.28515625" style="134" customWidth="1"/>
    <col min="4946" max="4946" width="0.5703125" style="134" customWidth="1"/>
    <col min="4947" max="4947" width="2.28515625" style="134" customWidth="1"/>
    <col min="4948" max="4948" width="0.5703125" style="134" customWidth="1"/>
    <col min="4949" max="4949" width="2.28515625" style="134" customWidth="1"/>
    <col min="4950" max="4950" width="0.5703125" style="134" customWidth="1"/>
    <col min="4951" max="4952" width="2.5703125" style="134" customWidth="1"/>
    <col min="4953"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7109375" style="134" customWidth="1"/>
    <col min="5126" max="5126" width="1.28515625" style="134" customWidth="1"/>
    <col min="5127" max="5131" width="0.7109375" style="134" customWidth="1"/>
    <col min="5132" max="5132" width="0.5703125" style="134" customWidth="1"/>
    <col min="5133" max="5145" width="0.7109375" style="134" customWidth="1"/>
    <col min="5146" max="5146" width="1.4257812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 style="134" customWidth="1"/>
    <col min="5183" max="5184" width="0.5703125" style="134" customWidth="1"/>
    <col min="5185" max="5185" width="2.28515625" style="134" customWidth="1"/>
    <col min="5186" max="5186" width="0.5703125" style="134" customWidth="1"/>
    <col min="5187" max="5187" width="2.28515625" style="134" customWidth="1"/>
    <col min="5188" max="5188" width="0.5703125" style="134" customWidth="1"/>
    <col min="5189" max="5189" width="2.28515625" style="134" customWidth="1"/>
    <col min="5190" max="5190" width="0.5703125" style="134" customWidth="1"/>
    <col min="5191" max="5191" width="2.28515625" style="134" customWidth="1"/>
    <col min="5192" max="5192" width="0.5703125" style="134" customWidth="1"/>
    <col min="5193" max="5193" width="2.28515625" style="134" customWidth="1"/>
    <col min="5194" max="5194" width="0.5703125" style="134" customWidth="1"/>
    <col min="5195" max="5195" width="2.28515625" style="134" customWidth="1"/>
    <col min="5196" max="5196" width="0.5703125" style="134" customWidth="1"/>
    <col min="5197" max="5197" width="2.28515625" style="134" customWidth="1"/>
    <col min="5198" max="5198" width="0.5703125" style="134" customWidth="1"/>
    <col min="5199" max="5199" width="2.28515625" style="134" customWidth="1"/>
    <col min="5200" max="5200" width="0.5703125" style="134" customWidth="1"/>
    <col min="5201" max="5201" width="2.28515625" style="134" customWidth="1"/>
    <col min="5202" max="5202" width="0.5703125" style="134" customWidth="1"/>
    <col min="5203" max="5203" width="2.28515625" style="134" customWidth="1"/>
    <col min="5204" max="5204" width="0.5703125" style="134" customWidth="1"/>
    <col min="5205" max="5205" width="2.28515625" style="134" customWidth="1"/>
    <col min="5206" max="5206" width="0.5703125" style="134" customWidth="1"/>
    <col min="5207" max="5208" width="2.5703125" style="134" customWidth="1"/>
    <col min="5209"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7109375" style="134" customWidth="1"/>
    <col min="5382" max="5382" width="1.28515625" style="134" customWidth="1"/>
    <col min="5383" max="5387" width="0.7109375" style="134" customWidth="1"/>
    <col min="5388" max="5388" width="0.5703125" style="134" customWidth="1"/>
    <col min="5389" max="5401" width="0.7109375" style="134" customWidth="1"/>
    <col min="5402" max="5402" width="1.4257812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 style="134" customWidth="1"/>
    <col min="5439" max="5440" width="0.5703125" style="134" customWidth="1"/>
    <col min="5441" max="5441" width="2.28515625" style="134" customWidth="1"/>
    <col min="5442" max="5442" width="0.5703125" style="134" customWidth="1"/>
    <col min="5443" max="5443" width="2.28515625" style="134" customWidth="1"/>
    <col min="5444" max="5444" width="0.5703125" style="134" customWidth="1"/>
    <col min="5445" max="5445" width="2.28515625" style="134" customWidth="1"/>
    <col min="5446" max="5446" width="0.5703125" style="134" customWidth="1"/>
    <col min="5447" max="5447" width="2.28515625" style="134" customWidth="1"/>
    <col min="5448" max="5448" width="0.5703125" style="134" customWidth="1"/>
    <col min="5449" max="5449" width="2.28515625" style="134" customWidth="1"/>
    <col min="5450" max="5450" width="0.5703125" style="134" customWidth="1"/>
    <col min="5451" max="5451" width="2.28515625" style="134" customWidth="1"/>
    <col min="5452" max="5452" width="0.5703125" style="134" customWidth="1"/>
    <col min="5453" max="5453" width="2.28515625" style="134" customWidth="1"/>
    <col min="5454" max="5454" width="0.5703125" style="134" customWidth="1"/>
    <col min="5455" max="5455" width="2.28515625" style="134" customWidth="1"/>
    <col min="5456" max="5456" width="0.5703125" style="134" customWidth="1"/>
    <col min="5457" max="5457" width="2.28515625" style="134" customWidth="1"/>
    <col min="5458" max="5458" width="0.5703125" style="134" customWidth="1"/>
    <col min="5459" max="5459" width="2.28515625" style="134" customWidth="1"/>
    <col min="5460" max="5460" width="0.5703125" style="134" customWidth="1"/>
    <col min="5461" max="5461" width="2.28515625" style="134" customWidth="1"/>
    <col min="5462" max="5462" width="0.5703125" style="134" customWidth="1"/>
    <col min="5463" max="5464" width="2.5703125" style="134" customWidth="1"/>
    <col min="5465"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7109375" style="134" customWidth="1"/>
    <col min="5638" max="5638" width="1.28515625" style="134" customWidth="1"/>
    <col min="5639" max="5643" width="0.7109375" style="134" customWidth="1"/>
    <col min="5644" max="5644" width="0.5703125" style="134" customWidth="1"/>
    <col min="5645" max="5657" width="0.7109375" style="134" customWidth="1"/>
    <col min="5658" max="5658" width="1.4257812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 style="134" customWidth="1"/>
    <col min="5695" max="5696" width="0.5703125" style="134" customWidth="1"/>
    <col min="5697" max="5697" width="2.28515625" style="134" customWidth="1"/>
    <col min="5698" max="5698" width="0.5703125" style="134" customWidth="1"/>
    <col min="5699" max="5699" width="2.28515625" style="134" customWidth="1"/>
    <col min="5700" max="5700" width="0.5703125" style="134" customWidth="1"/>
    <col min="5701" max="5701" width="2.28515625" style="134" customWidth="1"/>
    <col min="5702" max="5702" width="0.5703125" style="134" customWidth="1"/>
    <col min="5703" max="5703" width="2.28515625" style="134" customWidth="1"/>
    <col min="5704" max="5704" width="0.5703125" style="134" customWidth="1"/>
    <col min="5705" max="5705" width="2.28515625" style="134" customWidth="1"/>
    <col min="5706" max="5706" width="0.5703125" style="134" customWidth="1"/>
    <col min="5707" max="5707" width="2.28515625" style="134" customWidth="1"/>
    <col min="5708" max="5708" width="0.5703125" style="134" customWidth="1"/>
    <col min="5709" max="5709" width="2.28515625" style="134" customWidth="1"/>
    <col min="5710" max="5710" width="0.5703125" style="134" customWidth="1"/>
    <col min="5711" max="5711" width="2.28515625" style="134" customWidth="1"/>
    <col min="5712" max="5712" width="0.5703125" style="134" customWidth="1"/>
    <col min="5713" max="5713" width="2.28515625" style="134" customWidth="1"/>
    <col min="5714" max="5714" width="0.5703125" style="134" customWidth="1"/>
    <col min="5715" max="5715" width="2.28515625" style="134" customWidth="1"/>
    <col min="5716" max="5716" width="0.5703125" style="134" customWidth="1"/>
    <col min="5717" max="5717" width="2.28515625" style="134" customWidth="1"/>
    <col min="5718" max="5718" width="0.5703125" style="134" customWidth="1"/>
    <col min="5719" max="5720" width="2.5703125" style="134" customWidth="1"/>
    <col min="5721"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7109375" style="134" customWidth="1"/>
    <col min="5894" max="5894" width="1.28515625" style="134" customWidth="1"/>
    <col min="5895" max="5899" width="0.7109375" style="134" customWidth="1"/>
    <col min="5900" max="5900" width="0.5703125" style="134" customWidth="1"/>
    <col min="5901" max="5913" width="0.7109375" style="134" customWidth="1"/>
    <col min="5914" max="5914" width="1.4257812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 style="134" customWidth="1"/>
    <col min="5951" max="5952" width="0.5703125" style="134" customWidth="1"/>
    <col min="5953" max="5953" width="2.28515625" style="134" customWidth="1"/>
    <col min="5954" max="5954" width="0.5703125" style="134" customWidth="1"/>
    <col min="5955" max="5955" width="2.28515625" style="134" customWidth="1"/>
    <col min="5956" max="5956" width="0.5703125" style="134" customWidth="1"/>
    <col min="5957" max="5957" width="2.28515625" style="134" customWidth="1"/>
    <col min="5958" max="5958" width="0.5703125" style="134" customWidth="1"/>
    <col min="5959" max="5959" width="2.28515625" style="134" customWidth="1"/>
    <col min="5960" max="5960" width="0.5703125" style="134" customWidth="1"/>
    <col min="5961" max="5961" width="2.28515625" style="134" customWidth="1"/>
    <col min="5962" max="5962" width="0.5703125" style="134" customWidth="1"/>
    <col min="5963" max="5963" width="2.28515625" style="134" customWidth="1"/>
    <col min="5964" max="5964" width="0.5703125" style="134" customWidth="1"/>
    <col min="5965" max="5965" width="2.28515625" style="134" customWidth="1"/>
    <col min="5966" max="5966" width="0.5703125" style="134" customWidth="1"/>
    <col min="5967" max="5967" width="2.28515625" style="134" customWidth="1"/>
    <col min="5968" max="5968" width="0.5703125" style="134" customWidth="1"/>
    <col min="5969" max="5969" width="2.28515625" style="134" customWidth="1"/>
    <col min="5970" max="5970" width="0.5703125" style="134" customWidth="1"/>
    <col min="5971" max="5971" width="2.28515625" style="134" customWidth="1"/>
    <col min="5972" max="5972" width="0.5703125" style="134" customWidth="1"/>
    <col min="5973" max="5973" width="2.28515625" style="134" customWidth="1"/>
    <col min="5974" max="5974" width="0.5703125" style="134" customWidth="1"/>
    <col min="5975" max="5976" width="2.5703125" style="134" customWidth="1"/>
    <col min="5977"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7109375" style="134" customWidth="1"/>
    <col min="6150" max="6150" width="1.28515625" style="134" customWidth="1"/>
    <col min="6151" max="6155" width="0.7109375" style="134" customWidth="1"/>
    <col min="6156" max="6156" width="0.5703125" style="134" customWidth="1"/>
    <col min="6157" max="6169" width="0.7109375" style="134" customWidth="1"/>
    <col min="6170" max="6170" width="1.4257812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 style="134" customWidth="1"/>
    <col min="6207" max="6208" width="0.5703125" style="134" customWidth="1"/>
    <col min="6209" max="6209" width="2.28515625" style="134" customWidth="1"/>
    <col min="6210" max="6210" width="0.5703125" style="134" customWidth="1"/>
    <col min="6211" max="6211" width="2.28515625" style="134" customWidth="1"/>
    <col min="6212" max="6212" width="0.5703125" style="134" customWidth="1"/>
    <col min="6213" max="6213" width="2.28515625" style="134" customWidth="1"/>
    <col min="6214" max="6214" width="0.5703125" style="134" customWidth="1"/>
    <col min="6215" max="6215" width="2.28515625" style="134" customWidth="1"/>
    <col min="6216" max="6216" width="0.5703125" style="134" customWidth="1"/>
    <col min="6217" max="6217" width="2.28515625" style="134" customWidth="1"/>
    <col min="6218" max="6218" width="0.5703125" style="134" customWidth="1"/>
    <col min="6219" max="6219" width="2.28515625" style="134" customWidth="1"/>
    <col min="6220" max="6220" width="0.5703125" style="134" customWidth="1"/>
    <col min="6221" max="6221" width="2.28515625" style="134" customWidth="1"/>
    <col min="6222" max="6222" width="0.5703125" style="134" customWidth="1"/>
    <col min="6223" max="6223" width="2.28515625" style="134" customWidth="1"/>
    <col min="6224" max="6224" width="0.5703125" style="134" customWidth="1"/>
    <col min="6225" max="6225" width="2.28515625" style="134" customWidth="1"/>
    <col min="6226" max="6226" width="0.5703125" style="134" customWidth="1"/>
    <col min="6227" max="6227" width="2.28515625" style="134" customWidth="1"/>
    <col min="6228" max="6228" width="0.5703125" style="134" customWidth="1"/>
    <col min="6229" max="6229" width="2.28515625" style="134" customWidth="1"/>
    <col min="6230" max="6230" width="0.5703125" style="134" customWidth="1"/>
    <col min="6231" max="6232" width="2.5703125" style="134" customWidth="1"/>
    <col min="6233"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7109375" style="134" customWidth="1"/>
    <col min="6406" max="6406" width="1.28515625" style="134" customWidth="1"/>
    <col min="6407" max="6411" width="0.7109375" style="134" customWidth="1"/>
    <col min="6412" max="6412" width="0.5703125" style="134" customWidth="1"/>
    <col min="6413" max="6425" width="0.7109375" style="134" customWidth="1"/>
    <col min="6426" max="6426" width="1.4257812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 style="134" customWidth="1"/>
    <col min="6463" max="6464" width="0.5703125" style="134" customWidth="1"/>
    <col min="6465" max="6465" width="2.28515625" style="134" customWidth="1"/>
    <col min="6466" max="6466" width="0.5703125" style="134" customWidth="1"/>
    <col min="6467" max="6467" width="2.28515625" style="134" customWidth="1"/>
    <col min="6468" max="6468" width="0.5703125" style="134" customWidth="1"/>
    <col min="6469" max="6469" width="2.28515625" style="134" customWidth="1"/>
    <col min="6470" max="6470" width="0.5703125" style="134" customWidth="1"/>
    <col min="6471" max="6471" width="2.28515625" style="134" customWidth="1"/>
    <col min="6472" max="6472" width="0.5703125" style="134" customWidth="1"/>
    <col min="6473" max="6473" width="2.28515625" style="134" customWidth="1"/>
    <col min="6474" max="6474" width="0.5703125" style="134" customWidth="1"/>
    <col min="6475" max="6475" width="2.28515625" style="134" customWidth="1"/>
    <col min="6476" max="6476" width="0.5703125" style="134" customWidth="1"/>
    <col min="6477" max="6477" width="2.28515625" style="134" customWidth="1"/>
    <col min="6478" max="6478" width="0.5703125" style="134" customWidth="1"/>
    <col min="6479" max="6479" width="2.28515625" style="134" customWidth="1"/>
    <col min="6480" max="6480" width="0.5703125" style="134" customWidth="1"/>
    <col min="6481" max="6481" width="2.28515625" style="134" customWidth="1"/>
    <col min="6482" max="6482" width="0.5703125" style="134" customWidth="1"/>
    <col min="6483" max="6483" width="2.28515625" style="134" customWidth="1"/>
    <col min="6484" max="6484" width="0.5703125" style="134" customWidth="1"/>
    <col min="6485" max="6485" width="2.28515625" style="134" customWidth="1"/>
    <col min="6486" max="6486" width="0.5703125" style="134" customWidth="1"/>
    <col min="6487" max="6488" width="2.5703125" style="134" customWidth="1"/>
    <col min="6489"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7109375" style="134" customWidth="1"/>
    <col min="6662" max="6662" width="1.28515625" style="134" customWidth="1"/>
    <col min="6663" max="6667" width="0.7109375" style="134" customWidth="1"/>
    <col min="6668" max="6668" width="0.5703125" style="134" customWidth="1"/>
    <col min="6669" max="6681" width="0.7109375" style="134" customWidth="1"/>
    <col min="6682" max="6682" width="1.4257812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 style="134" customWidth="1"/>
    <col min="6719" max="6720" width="0.5703125" style="134" customWidth="1"/>
    <col min="6721" max="6721" width="2.28515625" style="134" customWidth="1"/>
    <col min="6722" max="6722" width="0.5703125" style="134" customWidth="1"/>
    <col min="6723" max="6723" width="2.28515625" style="134" customWidth="1"/>
    <col min="6724" max="6724" width="0.5703125" style="134" customWidth="1"/>
    <col min="6725" max="6725" width="2.28515625" style="134" customWidth="1"/>
    <col min="6726" max="6726" width="0.5703125" style="134" customWidth="1"/>
    <col min="6727" max="6727" width="2.28515625" style="134" customWidth="1"/>
    <col min="6728" max="6728" width="0.5703125" style="134" customWidth="1"/>
    <col min="6729" max="6729" width="2.28515625" style="134" customWidth="1"/>
    <col min="6730" max="6730" width="0.5703125" style="134" customWidth="1"/>
    <col min="6731" max="6731" width="2.28515625" style="134" customWidth="1"/>
    <col min="6732" max="6732" width="0.5703125" style="134" customWidth="1"/>
    <col min="6733" max="6733" width="2.28515625" style="134" customWidth="1"/>
    <col min="6734" max="6734" width="0.5703125" style="134" customWidth="1"/>
    <col min="6735" max="6735" width="2.28515625" style="134" customWidth="1"/>
    <col min="6736" max="6736" width="0.5703125" style="134" customWidth="1"/>
    <col min="6737" max="6737" width="2.28515625" style="134" customWidth="1"/>
    <col min="6738" max="6738" width="0.5703125" style="134" customWidth="1"/>
    <col min="6739" max="6739" width="2.28515625" style="134" customWidth="1"/>
    <col min="6740" max="6740" width="0.5703125" style="134" customWidth="1"/>
    <col min="6741" max="6741" width="2.28515625" style="134" customWidth="1"/>
    <col min="6742" max="6742" width="0.5703125" style="134" customWidth="1"/>
    <col min="6743" max="6744" width="2.5703125" style="134" customWidth="1"/>
    <col min="6745"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7109375" style="134" customWidth="1"/>
    <col min="6918" max="6918" width="1.28515625" style="134" customWidth="1"/>
    <col min="6919" max="6923" width="0.7109375" style="134" customWidth="1"/>
    <col min="6924" max="6924" width="0.5703125" style="134" customWidth="1"/>
    <col min="6925" max="6937" width="0.7109375" style="134" customWidth="1"/>
    <col min="6938" max="6938" width="1.4257812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 style="134" customWidth="1"/>
    <col min="6975" max="6976" width="0.5703125" style="134" customWidth="1"/>
    <col min="6977" max="6977" width="2.28515625" style="134" customWidth="1"/>
    <col min="6978" max="6978" width="0.5703125" style="134" customWidth="1"/>
    <col min="6979" max="6979" width="2.28515625" style="134" customWidth="1"/>
    <col min="6980" max="6980" width="0.5703125" style="134" customWidth="1"/>
    <col min="6981" max="6981" width="2.28515625" style="134" customWidth="1"/>
    <col min="6982" max="6982" width="0.5703125" style="134" customWidth="1"/>
    <col min="6983" max="6983" width="2.28515625" style="134" customWidth="1"/>
    <col min="6984" max="6984" width="0.5703125" style="134" customWidth="1"/>
    <col min="6985" max="6985" width="2.28515625" style="134" customWidth="1"/>
    <col min="6986" max="6986" width="0.5703125" style="134" customWidth="1"/>
    <col min="6987" max="6987" width="2.28515625" style="134" customWidth="1"/>
    <col min="6988" max="6988" width="0.5703125" style="134" customWidth="1"/>
    <col min="6989" max="6989" width="2.28515625" style="134" customWidth="1"/>
    <col min="6990" max="6990" width="0.5703125" style="134" customWidth="1"/>
    <col min="6991" max="6991" width="2.28515625" style="134" customWidth="1"/>
    <col min="6992" max="6992" width="0.5703125" style="134" customWidth="1"/>
    <col min="6993" max="6993" width="2.28515625" style="134" customWidth="1"/>
    <col min="6994" max="6994" width="0.5703125" style="134" customWidth="1"/>
    <col min="6995" max="6995" width="2.28515625" style="134" customWidth="1"/>
    <col min="6996" max="6996" width="0.5703125" style="134" customWidth="1"/>
    <col min="6997" max="6997" width="2.28515625" style="134" customWidth="1"/>
    <col min="6998" max="6998" width="0.5703125" style="134" customWidth="1"/>
    <col min="6999" max="7000" width="2.5703125" style="134" customWidth="1"/>
    <col min="7001"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7109375" style="134" customWidth="1"/>
    <col min="7174" max="7174" width="1.28515625" style="134" customWidth="1"/>
    <col min="7175" max="7179" width="0.7109375" style="134" customWidth="1"/>
    <col min="7180" max="7180" width="0.5703125" style="134" customWidth="1"/>
    <col min="7181" max="7193" width="0.7109375" style="134" customWidth="1"/>
    <col min="7194" max="7194" width="1.4257812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 style="134" customWidth="1"/>
    <col min="7231" max="7232" width="0.5703125" style="134" customWidth="1"/>
    <col min="7233" max="7233" width="2.28515625" style="134" customWidth="1"/>
    <col min="7234" max="7234" width="0.5703125" style="134" customWidth="1"/>
    <col min="7235" max="7235" width="2.28515625" style="134" customWidth="1"/>
    <col min="7236" max="7236" width="0.5703125" style="134" customWidth="1"/>
    <col min="7237" max="7237" width="2.28515625" style="134" customWidth="1"/>
    <col min="7238" max="7238" width="0.5703125" style="134" customWidth="1"/>
    <col min="7239" max="7239" width="2.28515625" style="134" customWidth="1"/>
    <col min="7240" max="7240" width="0.5703125" style="134" customWidth="1"/>
    <col min="7241" max="7241" width="2.28515625" style="134" customWidth="1"/>
    <col min="7242" max="7242" width="0.5703125" style="134" customWidth="1"/>
    <col min="7243" max="7243" width="2.28515625" style="134" customWidth="1"/>
    <col min="7244" max="7244" width="0.5703125" style="134" customWidth="1"/>
    <col min="7245" max="7245" width="2.28515625" style="134" customWidth="1"/>
    <col min="7246" max="7246" width="0.5703125" style="134" customWidth="1"/>
    <col min="7247" max="7247" width="2.28515625" style="134" customWidth="1"/>
    <col min="7248" max="7248" width="0.5703125" style="134" customWidth="1"/>
    <col min="7249" max="7249" width="2.28515625" style="134" customWidth="1"/>
    <col min="7250" max="7250" width="0.5703125" style="134" customWidth="1"/>
    <col min="7251" max="7251" width="2.28515625" style="134" customWidth="1"/>
    <col min="7252" max="7252" width="0.5703125" style="134" customWidth="1"/>
    <col min="7253" max="7253" width="2.28515625" style="134" customWidth="1"/>
    <col min="7254" max="7254" width="0.5703125" style="134" customWidth="1"/>
    <col min="7255" max="7256" width="2.5703125" style="134" customWidth="1"/>
    <col min="7257"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7109375" style="134" customWidth="1"/>
    <col min="7430" max="7430" width="1.28515625" style="134" customWidth="1"/>
    <col min="7431" max="7435" width="0.7109375" style="134" customWidth="1"/>
    <col min="7436" max="7436" width="0.5703125" style="134" customWidth="1"/>
    <col min="7437" max="7449" width="0.7109375" style="134" customWidth="1"/>
    <col min="7450" max="7450" width="1.4257812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 style="134" customWidth="1"/>
    <col min="7487" max="7488" width="0.5703125" style="134" customWidth="1"/>
    <col min="7489" max="7489" width="2.28515625" style="134" customWidth="1"/>
    <col min="7490" max="7490" width="0.5703125" style="134" customWidth="1"/>
    <col min="7491" max="7491" width="2.28515625" style="134" customWidth="1"/>
    <col min="7492" max="7492" width="0.5703125" style="134" customWidth="1"/>
    <col min="7493" max="7493" width="2.28515625" style="134" customWidth="1"/>
    <col min="7494" max="7494" width="0.5703125" style="134" customWidth="1"/>
    <col min="7495" max="7495" width="2.28515625" style="134" customWidth="1"/>
    <col min="7496" max="7496" width="0.5703125" style="134" customWidth="1"/>
    <col min="7497" max="7497" width="2.28515625" style="134" customWidth="1"/>
    <col min="7498" max="7498" width="0.5703125" style="134" customWidth="1"/>
    <col min="7499" max="7499" width="2.28515625" style="134" customWidth="1"/>
    <col min="7500" max="7500" width="0.5703125" style="134" customWidth="1"/>
    <col min="7501" max="7501" width="2.28515625" style="134" customWidth="1"/>
    <col min="7502" max="7502" width="0.5703125" style="134" customWidth="1"/>
    <col min="7503" max="7503" width="2.28515625" style="134" customWidth="1"/>
    <col min="7504" max="7504" width="0.5703125" style="134" customWidth="1"/>
    <col min="7505" max="7505" width="2.28515625" style="134" customWidth="1"/>
    <col min="7506" max="7506" width="0.5703125" style="134" customWidth="1"/>
    <col min="7507" max="7507" width="2.28515625" style="134" customWidth="1"/>
    <col min="7508" max="7508" width="0.5703125" style="134" customWidth="1"/>
    <col min="7509" max="7509" width="2.28515625" style="134" customWidth="1"/>
    <col min="7510" max="7510" width="0.5703125" style="134" customWidth="1"/>
    <col min="7511" max="7512" width="2.5703125" style="134" customWidth="1"/>
    <col min="7513"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7109375" style="134" customWidth="1"/>
    <col min="7686" max="7686" width="1.28515625" style="134" customWidth="1"/>
    <col min="7687" max="7691" width="0.7109375" style="134" customWidth="1"/>
    <col min="7692" max="7692" width="0.5703125" style="134" customWidth="1"/>
    <col min="7693" max="7705" width="0.7109375" style="134" customWidth="1"/>
    <col min="7706" max="7706" width="1.4257812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 style="134" customWidth="1"/>
    <col min="7743" max="7744" width="0.5703125" style="134" customWidth="1"/>
    <col min="7745" max="7745" width="2.28515625" style="134" customWidth="1"/>
    <col min="7746" max="7746" width="0.5703125" style="134" customWidth="1"/>
    <col min="7747" max="7747" width="2.28515625" style="134" customWidth="1"/>
    <col min="7748" max="7748" width="0.5703125" style="134" customWidth="1"/>
    <col min="7749" max="7749" width="2.28515625" style="134" customWidth="1"/>
    <col min="7750" max="7750" width="0.5703125" style="134" customWidth="1"/>
    <col min="7751" max="7751" width="2.28515625" style="134" customWidth="1"/>
    <col min="7752" max="7752" width="0.5703125" style="134" customWidth="1"/>
    <col min="7753" max="7753" width="2.28515625" style="134" customWidth="1"/>
    <col min="7754" max="7754" width="0.5703125" style="134" customWidth="1"/>
    <col min="7755" max="7755" width="2.28515625" style="134" customWidth="1"/>
    <col min="7756" max="7756" width="0.5703125" style="134" customWidth="1"/>
    <col min="7757" max="7757" width="2.28515625" style="134" customWidth="1"/>
    <col min="7758" max="7758" width="0.5703125" style="134" customWidth="1"/>
    <col min="7759" max="7759" width="2.28515625" style="134" customWidth="1"/>
    <col min="7760" max="7760" width="0.5703125" style="134" customWidth="1"/>
    <col min="7761" max="7761" width="2.28515625" style="134" customWidth="1"/>
    <col min="7762" max="7762" width="0.5703125" style="134" customWidth="1"/>
    <col min="7763" max="7763" width="2.28515625" style="134" customWidth="1"/>
    <col min="7764" max="7764" width="0.5703125" style="134" customWidth="1"/>
    <col min="7765" max="7765" width="2.28515625" style="134" customWidth="1"/>
    <col min="7766" max="7766" width="0.5703125" style="134" customWidth="1"/>
    <col min="7767" max="7768" width="2.5703125" style="134" customWidth="1"/>
    <col min="7769"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7109375" style="134" customWidth="1"/>
    <col min="7942" max="7942" width="1.28515625" style="134" customWidth="1"/>
    <col min="7943" max="7947" width="0.7109375" style="134" customWidth="1"/>
    <col min="7948" max="7948" width="0.5703125" style="134" customWidth="1"/>
    <col min="7949" max="7961" width="0.7109375" style="134" customWidth="1"/>
    <col min="7962" max="7962" width="1.4257812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 style="134" customWidth="1"/>
    <col min="7999" max="8000" width="0.5703125" style="134" customWidth="1"/>
    <col min="8001" max="8001" width="2.28515625" style="134" customWidth="1"/>
    <col min="8002" max="8002" width="0.5703125" style="134" customWidth="1"/>
    <col min="8003" max="8003" width="2.28515625" style="134" customWidth="1"/>
    <col min="8004" max="8004" width="0.5703125" style="134" customWidth="1"/>
    <col min="8005" max="8005" width="2.28515625" style="134" customWidth="1"/>
    <col min="8006" max="8006" width="0.5703125" style="134" customWidth="1"/>
    <col min="8007" max="8007" width="2.28515625" style="134" customWidth="1"/>
    <col min="8008" max="8008" width="0.5703125" style="134" customWidth="1"/>
    <col min="8009" max="8009" width="2.28515625" style="134" customWidth="1"/>
    <col min="8010" max="8010" width="0.5703125" style="134" customWidth="1"/>
    <col min="8011" max="8011" width="2.28515625" style="134" customWidth="1"/>
    <col min="8012" max="8012" width="0.5703125" style="134" customWidth="1"/>
    <col min="8013" max="8013" width="2.28515625" style="134" customWidth="1"/>
    <col min="8014" max="8014" width="0.5703125" style="134" customWidth="1"/>
    <col min="8015" max="8015" width="2.28515625" style="134" customWidth="1"/>
    <col min="8016" max="8016" width="0.5703125" style="134" customWidth="1"/>
    <col min="8017" max="8017" width="2.28515625" style="134" customWidth="1"/>
    <col min="8018" max="8018" width="0.5703125" style="134" customWidth="1"/>
    <col min="8019" max="8019" width="2.28515625" style="134" customWidth="1"/>
    <col min="8020" max="8020" width="0.5703125" style="134" customWidth="1"/>
    <col min="8021" max="8021" width="2.28515625" style="134" customWidth="1"/>
    <col min="8022" max="8022" width="0.5703125" style="134" customWidth="1"/>
    <col min="8023" max="8024" width="2.5703125" style="134" customWidth="1"/>
    <col min="8025"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7109375" style="134" customWidth="1"/>
    <col min="8198" max="8198" width="1.28515625" style="134" customWidth="1"/>
    <col min="8199" max="8203" width="0.7109375" style="134" customWidth="1"/>
    <col min="8204" max="8204" width="0.5703125" style="134" customWidth="1"/>
    <col min="8205" max="8217" width="0.7109375" style="134" customWidth="1"/>
    <col min="8218" max="8218" width="1.4257812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 style="134" customWidth="1"/>
    <col min="8255" max="8256" width="0.5703125" style="134" customWidth="1"/>
    <col min="8257" max="8257" width="2.28515625" style="134" customWidth="1"/>
    <col min="8258" max="8258" width="0.5703125" style="134" customWidth="1"/>
    <col min="8259" max="8259" width="2.28515625" style="134" customWidth="1"/>
    <col min="8260" max="8260" width="0.5703125" style="134" customWidth="1"/>
    <col min="8261" max="8261" width="2.28515625" style="134" customWidth="1"/>
    <col min="8262" max="8262" width="0.5703125" style="134" customWidth="1"/>
    <col min="8263" max="8263" width="2.28515625" style="134" customWidth="1"/>
    <col min="8264" max="8264" width="0.5703125" style="134" customWidth="1"/>
    <col min="8265" max="8265" width="2.28515625" style="134" customWidth="1"/>
    <col min="8266" max="8266" width="0.5703125" style="134" customWidth="1"/>
    <col min="8267" max="8267" width="2.28515625" style="134" customWidth="1"/>
    <col min="8268" max="8268" width="0.5703125" style="134" customWidth="1"/>
    <col min="8269" max="8269" width="2.28515625" style="134" customWidth="1"/>
    <col min="8270" max="8270" width="0.5703125" style="134" customWidth="1"/>
    <col min="8271" max="8271" width="2.28515625" style="134" customWidth="1"/>
    <col min="8272" max="8272" width="0.5703125" style="134" customWidth="1"/>
    <col min="8273" max="8273" width="2.28515625" style="134" customWidth="1"/>
    <col min="8274" max="8274" width="0.5703125" style="134" customWidth="1"/>
    <col min="8275" max="8275" width="2.28515625" style="134" customWidth="1"/>
    <col min="8276" max="8276" width="0.5703125" style="134" customWidth="1"/>
    <col min="8277" max="8277" width="2.28515625" style="134" customWidth="1"/>
    <col min="8278" max="8278" width="0.5703125" style="134" customWidth="1"/>
    <col min="8279" max="8280" width="2.5703125" style="134" customWidth="1"/>
    <col min="8281"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7109375" style="134" customWidth="1"/>
    <col min="8454" max="8454" width="1.28515625" style="134" customWidth="1"/>
    <col min="8455" max="8459" width="0.7109375" style="134" customWidth="1"/>
    <col min="8460" max="8460" width="0.5703125" style="134" customWidth="1"/>
    <col min="8461" max="8473" width="0.7109375" style="134" customWidth="1"/>
    <col min="8474" max="8474" width="1.4257812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 style="134" customWidth="1"/>
    <col min="8511" max="8512" width="0.5703125" style="134" customWidth="1"/>
    <col min="8513" max="8513" width="2.28515625" style="134" customWidth="1"/>
    <col min="8514" max="8514" width="0.5703125" style="134" customWidth="1"/>
    <col min="8515" max="8515" width="2.28515625" style="134" customWidth="1"/>
    <col min="8516" max="8516" width="0.5703125" style="134" customWidth="1"/>
    <col min="8517" max="8517" width="2.28515625" style="134" customWidth="1"/>
    <col min="8518" max="8518" width="0.5703125" style="134" customWidth="1"/>
    <col min="8519" max="8519" width="2.28515625" style="134" customWidth="1"/>
    <col min="8520" max="8520" width="0.5703125" style="134" customWidth="1"/>
    <col min="8521" max="8521" width="2.28515625" style="134" customWidth="1"/>
    <col min="8522" max="8522" width="0.5703125" style="134" customWidth="1"/>
    <col min="8523" max="8523" width="2.28515625" style="134" customWidth="1"/>
    <col min="8524" max="8524" width="0.5703125" style="134" customWidth="1"/>
    <col min="8525" max="8525" width="2.28515625" style="134" customWidth="1"/>
    <col min="8526" max="8526" width="0.5703125" style="134" customWidth="1"/>
    <col min="8527" max="8527" width="2.28515625" style="134" customWidth="1"/>
    <col min="8528" max="8528" width="0.5703125" style="134" customWidth="1"/>
    <col min="8529" max="8529" width="2.28515625" style="134" customWidth="1"/>
    <col min="8530" max="8530" width="0.5703125" style="134" customWidth="1"/>
    <col min="8531" max="8531" width="2.28515625" style="134" customWidth="1"/>
    <col min="8532" max="8532" width="0.5703125" style="134" customWidth="1"/>
    <col min="8533" max="8533" width="2.28515625" style="134" customWidth="1"/>
    <col min="8534" max="8534" width="0.5703125" style="134" customWidth="1"/>
    <col min="8535" max="8536" width="2.5703125" style="134" customWidth="1"/>
    <col min="8537"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7109375" style="134" customWidth="1"/>
    <col min="8710" max="8710" width="1.28515625" style="134" customWidth="1"/>
    <col min="8711" max="8715" width="0.7109375" style="134" customWidth="1"/>
    <col min="8716" max="8716" width="0.5703125" style="134" customWidth="1"/>
    <col min="8717" max="8729" width="0.7109375" style="134" customWidth="1"/>
    <col min="8730" max="8730" width="1.4257812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 style="134" customWidth="1"/>
    <col min="8767" max="8768" width="0.5703125" style="134" customWidth="1"/>
    <col min="8769" max="8769" width="2.28515625" style="134" customWidth="1"/>
    <col min="8770" max="8770" width="0.5703125" style="134" customWidth="1"/>
    <col min="8771" max="8771" width="2.28515625" style="134" customWidth="1"/>
    <col min="8772" max="8772" width="0.5703125" style="134" customWidth="1"/>
    <col min="8773" max="8773" width="2.28515625" style="134" customWidth="1"/>
    <col min="8774" max="8774" width="0.5703125" style="134" customWidth="1"/>
    <col min="8775" max="8775" width="2.28515625" style="134" customWidth="1"/>
    <col min="8776" max="8776" width="0.5703125" style="134" customWidth="1"/>
    <col min="8777" max="8777" width="2.28515625" style="134" customWidth="1"/>
    <col min="8778" max="8778" width="0.5703125" style="134" customWidth="1"/>
    <col min="8779" max="8779" width="2.28515625" style="134" customWidth="1"/>
    <col min="8780" max="8780" width="0.5703125" style="134" customWidth="1"/>
    <col min="8781" max="8781" width="2.28515625" style="134" customWidth="1"/>
    <col min="8782" max="8782" width="0.5703125" style="134" customWidth="1"/>
    <col min="8783" max="8783" width="2.28515625" style="134" customWidth="1"/>
    <col min="8784" max="8784" width="0.5703125" style="134" customWidth="1"/>
    <col min="8785" max="8785" width="2.28515625" style="134" customWidth="1"/>
    <col min="8786" max="8786" width="0.5703125" style="134" customWidth="1"/>
    <col min="8787" max="8787" width="2.28515625" style="134" customWidth="1"/>
    <col min="8788" max="8788" width="0.5703125" style="134" customWidth="1"/>
    <col min="8789" max="8789" width="2.28515625" style="134" customWidth="1"/>
    <col min="8790" max="8790" width="0.5703125" style="134" customWidth="1"/>
    <col min="8791" max="8792" width="2.5703125" style="134" customWidth="1"/>
    <col min="8793"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7109375" style="134" customWidth="1"/>
    <col min="8966" max="8966" width="1.28515625" style="134" customWidth="1"/>
    <col min="8967" max="8971" width="0.7109375" style="134" customWidth="1"/>
    <col min="8972" max="8972" width="0.5703125" style="134" customWidth="1"/>
    <col min="8973" max="8985" width="0.7109375" style="134" customWidth="1"/>
    <col min="8986" max="8986" width="1.4257812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 style="134" customWidth="1"/>
    <col min="9023" max="9024" width="0.5703125" style="134" customWidth="1"/>
    <col min="9025" max="9025" width="2.28515625" style="134" customWidth="1"/>
    <col min="9026" max="9026" width="0.5703125" style="134" customWidth="1"/>
    <col min="9027" max="9027" width="2.28515625" style="134" customWidth="1"/>
    <col min="9028" max="9028" width="0.5703125" style="134" customWidth="1"/>
    <col min="9029" max="9029" width="2.28515625" style="134" customWidth="1"/>
    <col min="9030" max="9030" width="0.5703125" style="134" customWidth="1"/>
    <col min="9031" max="9031" width="2.28515625" style="134" customWidth="1"/>
    <col min="9032" max="9032" width="0.5703125" style="134" customWidth="1"/>
    <col min="9033" max="9033" width="2.28515625" style="134" customWidth="1"/>
    <col min="9034" max="9034" width="0.5703125" style="134" customWidth="1"/>
    <col min="9035" max="9035" width="2.28515625" style="134" customWidth="1"/>
    <col min="9036" max="9036" width="0.5703125" style="134" customWidth="1"/>
    <col min="9037" max="9037" width="2.28515625" style="134" customWidth="1"/>
    <col min="9038" max="9038" width="0.5703125" style="134" customWidth="1"/>
    <col min="9039" max="9039" width="2.28515625" style="134" customWidth="1"/>
    <col min="9040" max="9040" width="0.5703125" style="134" customWidth="1"/>
    <col min="9041" max="9041" width="2.28515625" style="134" customWidth="1"/>
    <col min="9042" max="9042" width="0.5703125" style="134" customWidth="1"/>
    <col min="9043" max="9043" width="2.28515625" style="134" customWidth="1"/>
    <col min="9044" max="9044" width="0.5703125" style="134" customWidth="1"/>
    <col min="9045" max="9045" width="2.28515625" style="134" customWidth="1"/>
    <col min="9046" max="9046" width="0.5703125" style="134" customWidth="1"/>
    <col min="9047" max="9048" width="2.5703125" style="134" customWidth="1"/>
    <col min="9049"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7109375" style="134" customWidth="1"/>
    <col min="9222" max="9222" width="1.28515625" style="134" customWidth="1"/>
    <col min="9223" max="9227" width="0.7109375" style="134" customWidth="1"/>
    <col min="9228" max="9228" width="0.5703125" style="134" customWidth="1"/>
    <col min="9229" max="9241" width="0.7109375" style="134" customWidth="1"/>
    <col min="9242" max="9242" width="1.4257812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 style="134" customWidth="1"/>
    <col min="9279" max="9280" width="0.5703125" style="134" customWidth="1"/>
    <col min="9281" max="9281" width="2.28515625" style="134" customWidth="1"/>
    <col min="9282" max="9282" width="0.5703125" style="134" customWidth="1"/>
    <col min="9283" max="9283" width="2.28515625" style="134" customWidth="1"/>
    <col min="9284" max="9284" width="0.5703125" style="134" customWidth="1"/>
    <col min="9285" max="9285" width="2.28515625" style="134" customWidth="1"/>
    <col min="9286" max="9286" width="0.5703125" style="134" customWidth="1"/>
    <col min="9287" max="9287" width="2.28515625" style="134" customWidth="1"/>
    <col min="9288" max="9288" width="0.5703125" style="134" customWidth="1"/>
    <col min="9289" max="9289" width="2.28515625" style="134" customWidth="1"/>
    <col min="9290" max="9290" width="0.5703125" style="134" customWidth="1"/>
    <col min="9291" max="9291" width="2.28515625" style="134" customWidth="1"/>
    <col min="9292" max="9292" width="0.5703125" style="134" customWidth="1"/>
    <col min="9293" max="9293" width="2.28515625" style="134" customWidth="1"/>
    <col min="9294" max="9294" width="0.5703125" style="134" customWidth="1"/>
    <col min="9295" max="9295" width="2.28515625" style="134" customWidth="1"/>
    <col min="9296" max="9296" width="0.5703125" style="134" customWidth="1"/>
    <col min="9297" max="9297" width="2.28515625" style="134" customWidth="1"/>
    <col min="9298" max="9298" width="0.5703125" style="134" customWidth="1"/>
    <col min="9299" max="9299" width="2.28515625" style="134" customWidth="1"/>
    <col min="9300" max="9300" width="0.5703125" style="134" customWidth="1"/>
    <col min="9301" max="9301" width="2.28515625" style="134" customWidth="1"/>
    <col min="9302" max="9302" width="0.5703125" style="134" customWidth="1"/>
    <col min="9303" max="9304" width="2.5703125" style="134" customWidth="1"/>
    <col min="9305"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7109375" style="134" customWidth="1"/>
    <col min="9478" max="9478" width="1.28515625" style="134" customWidth="1"/>
    <col min="9479" max="9483" width="0.7109375" style="134" customWidth="1"/>
    <col min="9484" max="9484" width="0.5703125" style="134" customWidth="1"/>
    <col min="9485" max="9497" width="0.7109375" style="134" customWidth="1"/>
    <col min="9498" max="9498" width="1.4257812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 style="134" customWidth="1"/>
    <col min="9535" max="9536" width="0.5703125" style="134" customWidth="1"/>
    <col min="9537" max="9537" width="2.28515625" style="134" customWidth="1"/>
    <col min="9538" max="9538" width="0.5703125" style="134" customWidth="1"/>
    <col min="9539" max="9539" width="2.28515625" style="134" customWidth="1"/>
    <col min="9540" max="9540" width="0.5703125" style="134" customWidth="1"/>
    <col min="9541" max="9541" width="2.28515625" style="134" customWidth="1"/>
    <col min="9542" max="9542" width="0.5703125" style="134" customWidth="1"/>
    <col min="9543" max="9543" width="2.28515625" style="134" customWidth="1"/>
    <col min="9544" max="9544" width="0.5703125" style="134" customWidth="1"/>
    <col min="9545" max="9545" width="2.28515625" style="134" customWidth="1"/>
    <col min="9546" max="9546" width="0.5703125" style="134" customWidth="1"/>
    <col min="9547" max="9547" width="2.28515625" style="134" customWidth="1"/>
    <col min="9548" max="9548" width="0.5703125" style="134" customWidth="1"/>
    <col min="9549" max="9549" width="2.28515625" style="134" customWidth="1"/>
    <col min="9550" max="9550" width="0.5703125" style="134" customWidth="1"/>
    <col min="9551" max="9551" width="2.28515625" style="134" customWidth="1"/>
    <col min="9552" max="9552" width="0.5703125" style="134" customWidth="1"/>
    <col min="9553" max="9553" width="2.28515625" style="134" customWidth="1"/>
    <col min="9554" max="9554" width="0.5703125" style="134" customWidth="1"/>
    <col min="9555" max="9555" width="2.28515625" style="134" customWidth="1"/>
    <col min="9556" max="9556" width="0.5703125" style="134" customWidth="1"/>
    <col min="9557" max="9557" width="2.28515625" style="134" customWidth="1"/>
    <col min="9558" max="9558" width="0.5703125" style="134" customWidth="1"/>
    <col min="9559" max="9560" width="2.5703125" style="134" customWidth="1"/>
    <col min="9561"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7109375" style="134" customWidth="1"/>
    <col min="9734" max="9734" width="1.28515625" style="134" customWidth="1"/>
    <col min="9735" max="9739" width="0.7109375" style="134" customWidth="1"/>
    <col min="9740" max="9740" width="0.5703125" style="134" customWidth="1"/>
    <col min="9741" max="9753" width="0.7109375" style="134" customWidth="1"/>
    <col min="9754" max="9754" width="1.4257812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 style="134" customWidth="1"/>
    <col min="9791" max="9792" width="0.5703125" style="134" customWidth="1"/>
    <col min="9793" max="9793" width="2.28515625" style="134" customWidth="1"/>
    <col min="9794" max="9794" width="0.5703125" style="134" customWidth="1"/>
    <col min="9795" max="9795" width="2.28515625" style="134" customWidth="1"/>
    <col min="9796" max="9796" width="0.5703125" style="134" customWidth="1"/>
    <col min="9797" max="9797" width="2.28515625" style="134" customWidth="1"/>
    <col min="9798" max="9798" width="0.5703125" style="134" customWidth="1"/>
    <col min="9799" max="9799" width="2.28515625" style="134" customWidth="1"/>
    <col min="9800" max="9800" width="0.5703125" style="134" customWidth="1"/>
    <col min="9801" max="9801" width="2.28515625" style="134" customWidth="1"/>
    <col min="9802" max="9802" width="0.5703125" style="134" customWidth="1"/>
    <col min="9803" max="9803" width="2.28515625" style="134" customWidth="1"/>
    <col min="9804" max="9804" width="0.5703125" style="134" customWidth="1"/>
    <col min="9805" max="9805" width="2.28515625" style="134" customWidth="1"/>
    <col min="9806" max="9806" width="0.5703125" style="134" customWidth="1"/>
    <col min="9807" max="9807" width="2.28515625" style="134" customWidth="1"/>
    <col min="9808" max="9808" width="0.5703125" style="134" customWidth="1"/>
    <col min="9809" max="9809" width="2.28515625" style="134" customWidth="1"/>
    <col min="9810" max="9810" width="0.5703125" style="134" customWidth="1"/>
    <col min="9811" max="9811" width="2.28515625" style="134" customWidth="1"/>
    <col min="9812" max="9812" width="0.5703125" style="134" customWidth="1"/>
    <col min="9813" max="9813" width="2.28515625" style="134" customWidth="1"/>
    <col min="9814" max="9814" width="0.5703125" style="134" customWidth="1"/>
    <col min="9815" max="9816" width="2.5703125" style="134" customWidth="1"/>
    <col min="9817"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7109375" style="134" customWidth="1"/>
    <col min="9990" max="9990" width="1.28515625" style="134" customWidth="1"/>
    <col min="9991" max="9995" width="0.7109375" style="134" customWidth="1"/>
    <col min="9996" max="9996" width="0.5703125" style="134" customWidth="1"/>
    <col min="9997" max="10009" width="0.7109375" style="134" customWidth="1"/>
    <col min="10010" max="10010" width="1.4257812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 style="134" customWidth="1"/>
    <col min="10047" max="10048" width="0.5703125" style="134" customWidth="1"/>
    <col min="10049" max="10049" width="2.28515625" style="134" customWidth="1"/>
    <col min="10050" max="10050" width="0.5703125" style="134" customWidth="1"/>
    <col min="10051" max="10051" width="2.28515625" style="134" customWidth="1"/>
    <col min="10052" max="10052" width="0.5703125" style="134" customWidth="1"/>
    <col min="10053" max="10053" width="2.28515625" style="134" customWidth="1"/>
    <col min="10054" max="10054" width="0.5703125" style="134" customWidth="1"/>
    <col min="10055" max="10055" width="2.28515625" style="134" customWidth="1"/>
    <col min="10056" max="10056" width="0.5703125" style="134" customWidth="1"/>
    <col min="10057" max="10057" width="2.28515625" style="134" customWidth="1"/>
    <col min="10058" max="10058" width="0.5703125" style="134" customWidth="1"/>
    <col min="10059" max="10059" width="2.28515625" style="134" customWidth="1"/>
    <col min="10060" max="10060" width="0.5703125" style="134" customWidth="1"/>
    <col min="10061" max="10061" width="2.28515625" style="134" customWidth="1"/>
    <col min="10062" max="10062" width="0.5703125" style="134" customWidth="1"/>
    <col min="10063" max="10063" width="2.28515625" style="134" customWidth="1"/>
    <col min="10064" max="10064" width="0.5703125" style="134" customWidth="1"/>
    <col min="10065" max="10065" width="2.28515625" style="134" customWidth="1"/>
    <col min="10066" max="10066" width="0.5703125" style="134" customWidth="1"/>
    <col min="10067" max="10067" width="2.28515625" style="134" customWidth="1"/>
    <col min="10068" max="10068" width="0.5703125" style="134" customWidth="1"/>
    <col min="10069" max="10069" width="2.28515625" style="134" customWidth="1"/>
    <col min="10070" max="10070" width="0.5703125" style="134" customWidth="1"/>
    <col min="10071" max="10072" width="2.5703125" style="134" customWidth="1"/>
    <col min="10073"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7109375" style="134" customWidth="1"/>
    <col min="10246" max="10246" width="1.28515625" style="134" customWidth="1"/>
    <col min="10247" max="10251" width="0.7109375" style="134" customWidth="1"/>
    <col min="10252" max="10252" width="0.5703125" style="134" customWidth="1"/>
    <col min="10253" max="10265" width="0.7109375" style="134" customWidth="1"/>
    <col min="10266" max="10266" width="1.4257812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 style="134" customWidth="1"/>
    <col min="10303" max="10304" width="0.5703125" style="134" customWidth="1"/>
    <col min="10305" max="10305" width="2.28515625" style="134" customWidth="1"/>
    <col min="10306" max="10306" width="0.5703125" style="134" customWidth="1"/>
    <col min="10307" max="10307" width="2.28515625" style="134" customWidth="1"/>
    <col min="10308" max="10308" width="0.5703125" style="134" customWidth="1"/>
    <col min="10309" max="10309" width="2.28515625" style="134" customWidth="1"/>
    <col min="10310" max="10310" width="0.5703125" style="134" customWidth="1"/>
    <col min="10311" max="10311" width="2.28515625" style="134" customWidth="1"/>
    <col min="10312" max="10312" width="0.5703125" style="134" customWidth="1"/>
    <col min="10313" max="10313" width="2.28515625" style="134" customWidth="1"/>
    <col min="10314" max="10314" width="0.5703125" style="134" customWidth="1"/>
    <col min="10315" max="10315" width="2.28515625" style="134" customWidth="1"/>
    <col min="10316" max="10316" width="0.5703125" style="134" customWidth="1"/>
    <col min="10317" max="10317" width="2.28515625" style="134" customWidth="1"/>
    <col min="10318" max="10318" width="0.5703125" style="134" customWidth="1"/>
    <col min="10319" max="10319" width="2.28515625" style="134" customWidth="1"/>
    <col min="10320" max="10320" width="0.5703125" style="134" customWidth="1"/>
    <col min="10321" max="10321" width="2.28515625" style="134" customWidth="1"/>
    <col min="10322" max="10322" width="0.5703125" style="134" customWidth="1"/>
    <col min="10323" max="10323" width="2.28515625" style="134" customWidth="1"/>
    <col min="10324" max="10324" width="0.5703125" style="134" customWidth="1"/>
    <col min="10325" max="10325" width="2.28515625" style="134" customWidth="1"/>
    <col min="10326" max="10326" width="0.5703125" style="134" customWidth="1"/>
    <col min="10327" max="10328" width="2.5703125" style="134" customWidth="1"/>
    <col min="10329"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7109375" style="134" customWidth="1"/>
    <col min="10502" max="10502" width="1.28515625" style="134" customWidth="1"/>
    <col min="10503" max="10507" width="0.7109375" style="134" customWidth="1"/>
    <col min="10508" max="10508" width="0.5703125" style="134" customWidth="1"/>
    <col min="10509" max="10521" width="0.7109375" style="134" customWidth="1"/>
    <col min="10522" max="10522" width="1.4257812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 style="134" customWidth="1"/>
    <col min="10559" max="10560" width="0.5703125" style="134" customWidth="1"/>
    <col min="10561" max="10561" width="2.28515625" style="134" customWidth="1"/>
    <col min="10562" max="10562" width="0.5703125" style="134" customWidth="1"/>
    <col min="10563" max="10563" width="2.28515625" style="134" customWidth="1"/>
    <col min="10564" max="10564" width="0.5703125" style="134" customWidth="1"/>
    <col min="10565" max="10565" width="2.28515625" style="134" customWidth="1"/>
    <col min="10566" max="10566" width="0.5703125" style="134" customWidth="1"/>
    <col min="10567" max="10567" width="2.28515625" style="134" customWidth="1"/>
    <col min="10568" max="10568" width="0.5703125" style="134" customWidth="1"/>
    <col min="10569" max="10569" width="2.28515625" style="134" customWidth="1"/>
    <col min="10570" max="10570" width="0.5703125" style="134" customWidth="1"/>
    <col min="10571" max="10571" width="2.28515625" style="134" customWidth="1"/>
    <col min="10572" max="10572" width="0.5703125" style="134" customWidth="1"/>
    <col min="10573" max="10573" width="2.28515625" style="134" customWidth="1"/>
    <col min="10574" max="10574" width="0.5703125" style="134" customWidth="1"/>
    <col min="10575" max="10575" width="2.28515625" style="134" customWidth="1"/>
    <col min="10576" max="10576" width="0.5703125" style="134" customWidth="1"/>
    <col min="10577" max="10577" width="2.28515625" style="134" customWidth="1"/>
    <col min="10578" max="10578" width="0.5703125" style="134" customWidth="1"/>
    <col min="10579" max="10579" width="2.28515625" style="134" customWidth="1"/>
    <col min="10580" max="10580" width="0.5703125" style="134" customWidth="1"/>
    <col min="10581" max="10581" width="2.28515625" style="134" customWidth="1"/>
    <col min="10582" max="10582" width="0.5703125" style="134" customWidth="1"/>
    <col min="10583" max="10584" width="2.5703125" style="134" customWidth="1"/>
    <col min="10585"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7109375" style="134" customWidth="1"/>
    <col min="10758" max="10758" width="1.28515625" style="134" customWidth="1"/>
    <col min="10759" max="10763" width="0.7109375" style="134" customWidth="1"/>
    <col min="10764" max="10764" width="0.5703125" style="134" customWidth="1"/>
    <col min="10765" max="10777" width="0.7109375" style="134" customWidth="1"/>
    <col min="10778" max="10778" width="1.4257812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 style="134" customWidth="1"/>
    <col min="10815" max="10816" width="0.5703125" style="134" customWidth="1"/>
    <col min="10817" max="10817" width="2.28515625" style="134" customWidth="1"/>
    <col min="10818" max="10818" width="0.5703125" style="134" customWidth="1"/>
    <col min="10819" max="10819" width="2.28515625" style="134" customWidth="1"/>
    <col min="10820" max="10820" width="0.5703125" style="134" customWidth="1"/>
    <col min="10821" max="10821" width="2.28515625" style="134" customWidth="1"/>
    <col min="10822" max="10822" width="0.5703125" style="134" customWidth="1"/>
    <col min="10823" max="10823" width="2.28515625" style="134" customWidth="1"/>
    <col min="10824" max="10824" width="0.5703125" style="134" customWidth="1"/>
    <col min="10825" max="10825" width="2.28515625" style="134" customWidth="1"/>
    <col min="10826" max="10826" width="0.5703125" style="134" customWidth="1"/>
    <col min="10827" max="10827" width="2.28515625" style="134" customWidth="1"/>
    <col min="10828" max="10828" width="0.5703125" style="134" customWidth="1"/>
    <col min="10829" max="10829" width="2.28515625" style="134" customWidth="1"/>
    <col min="10830" max="10830" width="0.5703125" style="134" customWidth="1"/>
    <col min="10831" max="10831" width="2.28515625" style="134" customWidth="1"/>
    <col min="10832" max="10832" width="0.5703125" style="134" customWidth="1"/>
    <col min="10833" max="10833" width="2.28515625" style="134" customWidth="1"/>
    <col min="10834" max="10834" width="0.5703125" style="134" customWidth="1"/>
    <col min="10835" max="10835" width="2.28515625" style="134" customWidth="1"/>
    <col min="10836" max="10836" width="0.5703125" style="134" customWidth="1"/>
    <col min="10837" max="10837" width="2.28515625" style="134" customWidth="1"/>
    <col min="10838" max="10838" width="0.5703125" style="134" customWidth="1"/>
    <col min="10839" max="10840" width="2.5703125" style="134" customWidth="1"/>
    <col min="10841"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7109375" style="134" customWidth="1"/>
    <col min="11014" max="11014" width="1.28515625" style="134" customWidth="1"/>
    <col min="11015" max="11019" width="0.7109375" style="134" customWidth="1"/>
    <col min="11020" max="11020" width="0.5703125" style="134" customWidth="1"/>
    <col min="11021" max="11033" width="0.7109375" style="134" customWidth="1"/>
    <col min="11034" max="11034" width="1.4257812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 style="134" customWidth="1"/>
    <col min="11071" max="11072" width="0.5703125" style="134" customWidth="1"/>
    <col min="11073" max="11073" width="2.28515625" style="134" customWidth="1"/>
    <col min="11074" max="11074" width="0.5703125" style="134" customWidth="1"/>
    <col min="11075" max="11075" width="2.28515625" style="134" customWidth="1"/>
    <col min="11076" max="11076" width="0.5703125" style="134" customWidth="1"/>
    <col min="11077" max="11077" width="2.28515625" style="134" customWidth="1"/>
    <col min="11078" max="11078" width="0.5703125" style="134" customWidth="1"/>
    <col min="11079" max="11079" width="2.28515625" style="134" customWidth="1"/>
    <col min="11080" max="11080" width="0.5703125" style="134" customWidth="1"/>
    <col min="11081" max="11081" width="2.28515625" style="134" customWidth="1"/>
    <col min="11082" max="11082" width="0.5703125" style="134" customWidth="1"/>
    <col min="11083" max="11083" width="2.28515625" style="134" customWidth="1"/>
    <col min="11084" max="11084" width="0.5703125" style="134" customWidth="1"/>
    <col min="11085" max="11085" width="2.28515625" style="134" customWidth="1"/>
    <col min="11086" max="11086" width="0.5703125" style="134" customWidth="1"/>
    <col min="11087" max="11087" width="2.28515625" style="134" customWidth="1"/>
    <col min="11088" max="11088" width="0.5703125" style="134" customWidth="1"/>
    <col min="11089" max="11089" width="2.28515625" style="134" customWidth="1"/>
    <col min="11090" max="11090" width="0.5703125" style="134" customWidth="1"/>
    <col min="11091" max="11091" width="2.28515625" style="134" customWidth="1"/>
    <col min="11092" max="11092" width="0.5703125" style="134" customWidth="1"/>
    <col min="11093" max="11093" width="2.28515625" style="134" customWidth="1"/>
    <col min="11094" max="11094" width="0.5703125" style="134" customWidth="1"/>
    <col min="11095" max="11096" width="2.5703125" style="134" customWidth="1"/>
    <col min="11097"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7109375" style="134" customWidth="1"/>
    <col min="11270" max="11270" width="1.28515625" style="134" customWidth="1"/>
    <col min="11271" max="11275" width="0.7109375" style="134" customWidth="1"/>
    <col min="11276" max="11276" width="0.5703125" style="134" customWidth="1"/>
    <col min="11277" max="11289" width="0.7109375" style="134" customWidth="1"/>
    <col min="11290" max="11290" width="1.4257812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 style="134" customWidth="1"/>
    <col min="11327" max="11328" width="0.5703125" style="134" customWidth="1"/>
    <col min="11329" max="11329" width="2.28515625" style="134" customWidth="1"/>
    <col min="11330" max="11330" width="0.5703125" style="134" customWidth="1"/>
    <col min="11331" max="11331" width="2.28515625" style="134" customWidth="1"/>
    <col min="11332" max="11332" width="0.5703125" style="134" customWidth="1"/>
    <col min="11333" max="11333" width="2.28515625" style="134" customWidth="1"/>
    <col min="11334" max="11334" width="0.5703125" style="134" customWidth="1"/>
    <col min="11335" max="11335" width="2.28515625" style="134" customWidth="1"/>
    <col min="11336" max="11336" width="0.5703125" style="134" customWidth="1"/>
    <col min="11337" max="11337" width="2.28515625" style="134" customWidth="1"/>
    <col min="11338" max="11338" width="0.5703125" style="134" customWidth="1"/>
    <col min="11339" max="11339" width="2.28515625" style="134" customWidth="1"/>
    <col min="11340" max="11340" width="0.5703125" style="134" customWidth="1"/>
    <col min="11341" max="11341" width="2.28515625" style="134" customWidth="1"/>
    <col min="11342" max="11342" width="0.5703125" style="134" customWidth="1"/>
    <col min="11343" max="11343" width="2.28515625" style="134" customWidth="1"/>
    <col min="11344" max="11344" width="0.5703125" style="134" customWidth="1"/>
    <col min="11345" max="11345" width="2.28515625" style="134" customWidth="1"/>
    <col min="11346" max="11346" width="0.5703125" style="134" customWidth="1"/>
    <col min="11347" max="11347" width="2.28515625" style="134" customWidth="1"/>
    <col min="11348" max="11348" width="0.5703125" style="134" customWidth="1"/>
    <col min="11349" max="11349" width="2.28515625" style="134" customWidth="1"/>
    <col min="11350" max="11350" width="0.5703125" style="134" customWidth="1"/>
    <col min="11351" max="11352" width="2.5703125" style="134" customWidth="1"/>
    <col min="11353"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7109375" style="134" customWidth="1"/>
    <col min="11526" max="11526" width="1.28515625" style="134" customWidth="1"/>
    <col min="11527" max="11531" width="0.7109375" style="134" customWidth="1"/>
    <col min="11532" max="11532" width="0.5703125" style="134" customWidth="1"/>
    <col min="11533" max="11545" width="0.7109375" style="134" customWidth="1"/>
    <col min="11546" max="11546" width="1.4257812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 style="134" customWidth="1"/>
    <col min="11583" max="11584" width="0.5703125" style="134" customWidth="1"/>
    <col min="11585" max="11585" width="2.28515625" style="134" customWidth="1"/>
    <col min="11586" max="11586" width="0.5703125" style="134" customWidth="1"/>
    <col min="11587" max="11587" width="2.28515625" style="134" customWidth="1"/>
    <col min="11588" max="11588" width="0.5703125" style="134" customWidth="1"/>
    <col min="11589" max="11589" width="2.28515625" style="134" customWidth="1"/>
    <col min="11590" max="11590" width="0.5703125" style="134" customWidth="1"/>
    <col min="11591" max="11591" width="2.28515625" style="134" customWidth="1"/>
    <col min="11592" max="11592" width="0.5703125" style="134" customWidth="1"/>
    <col min="11593" max="11593" width="2.28515625" style="134" customWidth="1"/>
    <col min="11594" max="11594" width="0.5703125" style="134" customWidth="1"/>
    <col min="11595" max="11595" width="2.28515625" style="134" customWidth="1"/>
    <col min="11596" max="11596" width="0.5703125" style="134" customWidth="1"/>
    <col min="11597" max="11597" width="2.28515625" style="134" customWidth="1"/>
    <col min="11598" max="11598" width="0.5703125" style="134" customWidth="1"/>
    <col min="11599" max="11599" width="2.28515625" style="134" customWidth="1"/>
    <col min="11600" max="11600" width="0.5703125" style="134" customWidth="1"/>
    <col min="11601" max="11601" width="2.28515625" style="134" customWidth="1"/>
    <col min="11602" max="11602" width="0.5703125" style="134" customWidth="1"/>
    <col min="11603" max="11603" width="2.28515625" style="134" customWidth="1"/>
    <col min="11604" max="11604" width="0.5703125" style="134" customWidth="1"/>
    <col min="11605" max="11605" width="2.28515625" style="134" customWidth="1"/>
    <col min="11606" max="11606" width="0.5703125" style="134" customWidth="1"/>
    <col min="11607" max="11608" width="2.5703125" style="134" customWidth="1"/>
    <col min="11609"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7109375" style="134" customWidth="1"/>
    <col min="11782" max="11782" width="1.28515625" style="134" customWidth="1"/>
    <col min="11783" max="11787" width="0.7109375" style="134" customWidth="1"/>
    <col min="11788" max="11788" width="0.5703125" style="134" customWidth="1"/>
    <col min="11789" max="11801" width="0.7109375" style="134" customWidth="1"/>
    <col min="11802" max="11802" width="1.4257812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 style="134" customWidth="1"/>
    <col min="11839" max="11840" width="0.5703125" style="134" customWidth="1"/>
    <col min="11841" max="11841" width="2.28515625" style="134" customWidth="1"/>
    <col min="11842" max="11842" width="0.5703125" style="134" customWidth="1"/>
    <col min="11843" max="11843" width="2.28515625" style="134" customWidth="1"/>
    <col min="11844" max="11844" width="0.5703125" style="134" customWidth="1"/>
    <col min="11845" max="11845" width="2.28515625" style="134" customWidth="1"/>
    <col min="11846" max="11846" width="0.5703125" style="134" customWidth="1"/>
    <col min="11847" max="11847" width="2.28515625" style="134" customWidth="1"/>
    <col min="11848" max="11848" width="0.5703125" style="134" customWidth="1"/>
    <col min="11849" max="11849" width="2.28515625" style="134" customWidth="1"/>
    <col min="11850" max="11850" width="0.5703125" style="134" customWidth="1"/>
    <col min="11851" max="11851" width="2.28515625" style="134" customWidth="1"/>
    <col min="11852" max="11852" width="0.5703125" style="134" customWidth="1"/>
    <col min="11853" max="11853" width="2.28515625" style="134" customWidth="1"/>
    <col min="11854" max="11854" width="0.5703125" style="134" customWidth="1"/>
    <col min="11855" max="11855" width="2.28515625" style="134" customWidth="1"/>
    <col min="11856" max="11856" width="0.5703125" style="134" customWidth="1"/>
    <col min="11857" max="11857" width="2.28515625" style="134" customWidth="1"/>
    <col min="11858" max="11858" width="0.5703125" style="134" customWidth="1"/>
    <col min="11859" max="11859" width="2.28515625" style="134" customWidth="1"/>
    <col min="11860" max="11860" width="0.5703125" style="134" customWidth="1"/>
    <col min="11861" max="11861" width="2.28515625" style="134" customWidth="1"/>
    <col min="11862" max="11862" width="0.5703125" style="134" customWidth="1"/>
    <col min="11863" max="11864" width="2.5703125" style="134" customWidth="1"/>
    <col min="11865"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7109375" style="134" customWidth="1"/>
    <col min="12038" max="12038" width="1.28515625" style="134" customWidth="1"/>
    <col min="12039" max="12043" width="0.7109375" style="134" customWidth="1"/>
    <col min="12044" max="12044" width="0.5703125" style="134" customWidth="1"/>
    <col min="12045" max="12057" width="0.7109375" style="134" customWidth="1"/>
    <col min="12058" max="12058" width="1.4257812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 style="134" customWidth="1"/>
    <col min="12095" max="12096" width="0.5703125" style="134" customWidth="1"/>
    <col min="12097" max="12097" width="2.28515625" style="134" customWidth="1"/>
    <col min="12098" max="12098" width="0.5703125" style="134" customWidth="1"/>
    <col min="12099" max="12099" width="2.28515625" style="134" customWidth="1"/>
    <col min="12100" max="12100" width="0.5703125" style="134" customWidth="1"/>
    <col min="12101" max="12101" width="2.28515625" style="134" customWidth="1"/>
    <col min="12102" max="12102" width="0.5703125" style="134" customWidth="1"/>
    <col min="12103" max="12103" width="2.28515625" style="134" customWidth="1"/>
    <col min="12104" max="12104" width="0.5703125" style="134" customWidth="1"/>
    <col min="12105" max="12105" width="2.28515625" style="134" customWidth="1"/>
    <col min="12106" max="12106" width="0.5703125" style="134" customWidth="1"/>
    <col min="12107" max="12107" width="2.28515625" style="134" customWidth="1"/>
    <col min="12108" max="12108" width="0.5703125" style="134" customWidth="1"/>
    <col min="12109" max="12109" width="2.28515625" style="134" customWidth="1"/>
    <col min="12110" max="12110" width="0.5703125" style="134" customWidth="1"/>
    <col min="12111" max="12111" width="2.28515625" style="134" customWidth="1"/>
    <col min="12112" max="12112" width="0.5703125" style="134" customWidth="1"/>
    <col min="12113" max="12113" width="2.28515625" style="134" customWidth="1"/>
    <col min="12114" max="12114" width="0.5703125" style="134" customWidth="1"/>
    <col min="12115" max="12115" width="2.28515625" style="134" customWidth="1"/>
    <col min="12116" max="12116" width="0.5703125" style="134" customWidth="1"/>
    <col min="12117" max="12117" width="2.28515625" style="134" customWidth="1"/>
    <col min="12118" max="12118" width="0.5703125" style="134" customWidth="1"/>
    <col min="12119" max="12120" width="2.5703125" style="134" customWidth="1"/>
    <col min="12121"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7109375" style="134" customWidth="1"/>
    <col min="12294" max="12294" width="1.28515625" style="134" customWidth="1"/>
    <col min="12295" max="12299" width="0.7109375" style="134" customWidth="1"/>
    <col min="12300" max="12300" width="0.5703125" style="134" customWidth="1"/>
    <col min="12301" max="12313" width="0.7109375" style="134" customWidth="1"/>
    <col min="12314" max="12314" width="1.4257812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 style="134" customWidth="1"/>
    <col min="12351" max="12352" width="0.5703125" style="134" customWidth="1"/>
    <col min="12353" max="12353" width="2.28515625" style="134" customWidth="1"/>
    <col min="12354" max="12354" width="0.5703125" style="134" customWidth="1"/>
    <col min="12355" max="12355" width="2.28515625" style="134" customWidth="1"/>
    <col min="12356" max="12356" width="0.5703125" style="134" customWidth="1"/>
    <col min="12357" max="12357" width="2.28515625" style="134" customWidth="1"/>
    <col min="12358" max="12358" width="0.5703125" style="134" customWidth="1"/>
    <col min="12359" max="12359" width="2.28515625" style="134" customWidth="1"/>
    <col min="12360" max="12360" width="0.5703125" style="134" customWidth="1"/>
    <col min="12361" max="12361" width="2.28515625" style="134" customWidth="1"/>
    <col min="12362" max="12362" width="0.5703125" style="134" customWidth="1"/>
    <col min="12363" max="12363" width="2.28515625" style="134" customWidth="1"/>
    <col min="12364" max="12364" width="0.5703125" style="134" customWidth="1"/>
    <col min="12365" max="12365" width="2.28515625" style="134" customWidth="1"/>
    <col min="12366" max="12366" width="0.5703125" style="134" customWidth="1"/>
    <col min="12367" max="12367" width="2.28515625" style="134" customWidth="1"/>
    <col min="12368" max="12368" width="0.5703125" style="134" customWidth="1"/>
    <col min="12369" max="12369" width="2.28515625" style="134" customWidth="1"/>
    <col min="12370" max="12370" width="0.5703125" style="134" customWidth="1"/>
    <col min="12371" max="12371" width="2.28515625" style="134" customWidth="1"/>
    <col min="12372" max="12372" width="0.5703125" style="134" customWidth="1"/>
    <col min="12373" max="12373" width="2.28515625" style="134" customWidth="1"/>
    <col min="12374" max="12374" width="0.5703125" style="134" customWidth="1"/>
    <col min="12375" max="12376" width="2.5703125" style="134" customWidth="1"/>
    <col min="12377"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7109375" style="134" customWidth="1"/>
    <col min="12550" max="12550" width="1.28515625" style="134" customWidth="1"/>
    <col min="12551" max="12555" width="0.7109375" style="134" customWidth="1"/>
    <col min="12556" max="12556" width="0.5703125" style="134" customWidth="1"/>
    <col min="12557" max="12569" width="0.7109375" style="134" customWidth="1"/>
    <col min="12570" max="12570" width="1.4257812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 style="134" customWidth="1"/>
    <col min="12607" max="12608" width="0.5703125" style="134" customWidth="1"/>
    <col min="12609" max="12609" width="2.28515625" style="134" customWidth="1"/>
    <col min="12610" max="12610" width="0.5703125" style="134" customWidth="1"/>
    <col min="12611" max="12611" width="2.28515625" style="134" customWidth="1"/>
    <col min="12612" max="12612" width="0.5703125" style="134" customWidth="1"/>
    <col min="12613" max="12613" width="2.28515625" style="134" customWidth="1"/>
    <col min="12614" max="12614" width="0.5703125" style="134" customWidth="1"/>
    <col min="12615" max="12615" width="2.28515625" style="134" customWidth="1"/>
    <col min="12616" max="12616" width="0.5703125" style="134" customWidth="1"/>
    <col min="12617" max="12617" width="2.28515625" style="134" customWidth="1"/>
    <col min="12618" max="12618" width="0.5703125" style="134" customWidth="1"/>
    <col min="12619" max="12619" width="2.28515625" style="134" customWidth="1"/>
    <col min="12620" max="12620" width="0.5703125" style="134" customWidth="1"/>
    <col min="12621" max="12621" width="2.28515625" style="134" customWidth="1"/>
    <col min="12622" max="12622" width="0.5703125" style="134" customWidth="1"/>
    <col min="12623" max="12623" width="2.28515625" style="134" customWidth="1"/>
    <col min="12624" max="12624" width="0.5703125" style="134" customWidth="1"/>
    <col min="12625" max="12625" width="2.28515625" style="134" customWidth="1"/>
    <col min="12626" max="12626" width="0.5703125" style="134" customWidth="1"/>
    <col min="12627" max="12627" width="2.28515625" style="134" customWidth="1"/>
    <col min="12628" max="12628" width="0.5703125" style="134" customWidth="1"/>
    <col min="12629" max="12629" width="2.28515625" style="134" customWidth="1"/>
    <col min="12630" max="12630" width="0.5703125" style="134" customWidth="1"/>
    <col min="12631" max="12632" width="2.5703125" style="134" customWidth="1"/>
    <col min="12633"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7109375" style="134" customWidth="1"/>
    <col min="12806" max="12806" width="1.28515625" style="134" customWidth="1"/>
    <col min="12807" max="12811" width="0.7109375" style="134" customWidth="1"/>
    <col min="12812" max="12812" width="0.5703125" style="134" customWidth="1"/>
    <col min="12813" max="12825" width="0.7109375" style="134" customWidth="1"/>
    <col min="12826" max="12826" width="1.4257812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 style="134" customWidth="1"/>
    <col min="12863" max="12864" width="0.5703125" style="134" customWidth="1"/>
    <col min="12865" max="12865" width="2.28515625" style="134" customWidth="1"/>
    <col min="12866" max="12866" width="0.5703125" style="134" customWidth="1"/>
    <col min="12867" max="12867" width="2.28515625" style="134" customWidth="1"/>
    <col min="12868" max="12868" width="0.5703125" style="134" customWidth="1"/>
    <col min="12869" max="12869" width="2.28515625" style="134" customWidth="1"/>
    <col min="12870" max="12870" width="0.5703125" style="134" customWidth="1"/>
    <col min="12871" max="12871" width="2.28515625" style="134" customWidth="1"/>
    <col min="12872" max="12872" width="0.5703125" style="134" customWidth="1"/>
    <col min="12873" max="12873" width="2.28515625" style="134" customWidth="1"/>
    <col min="12874" max="12874" width="0.5703125" style="134" customWidth="1"/>
    <col min="12875" max="12875" width="2.28515625" style="134" customWidth="1"/>
    <col min="12876" max="12876" width="0.5703125" style="134" customWidth="1"/>
    <col min="12877" max="12877" width="2.28515625" style="134" customWidth="1"/>
    <col min="12878" max="12878" width="0.5703125" style="134" customWidth="1"/>
    <col min="12879" max="12879" width="2.28515625" style="134" customWidth="1"/>
    <col min="12880" max="12880" width="0.5703125" style="134" customWidth="1"/>
    <col min="12881" max="12881" width="2.28515625" style="134" customWidth="1"/>
    <col min="12882" max="12882" width="0.5703125" style="134" customWidth="1"/>
    <col min="12883" max="12883" width="2.28515625" style="134" customWidth="1"/>
    <col min="12884" max="12884" width="0.5703125" style="134" customWidth="1"/>
    <col min="12885" max="12885" width="2.28515625" style="134" customWidth="1"/>
    <col min="12886" max="12886" width="0.5703125" style="134" customWidth="1"/>
    <col min="12887" max="12888" width="2.5703125" style="134" customWidth="1"/>
    <col min="12889"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7109375" style="134" customWidth="1"/>
    <col min="13062" max="13062" width="1.28515625" style="134" customWidth="1"/>
    <col min="13063" max="13067" width="0.7109375" style="134" customWidth="1"/>
    <col min="13068" max="13068" width="0.5703125" style="134" customWidth="1"/>
    <col min="13069" max="13081" width="0.7109375" style="134" customWidth="1"/>
    <col min="13082" max="13082" width="1.4257812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 style="134" customWidth="1"/>
    <col min="13119" max="13120" width="0.5703125" style="134" customWidth="1"/>
    <col min="13121" max="13121" width="2.28515625" style="134" customWidth="1"/>
    <col min="13122" max="13122" width="0.5703125" style="134" customWidth="1"/>
    <col min="13123" max="13123" width="2.28515625" style="134" customWidth="1"/>
    <col min="13124" max="13124" width="0.5703125" style="134" customWidth="1"/>
    <col min="13125" max="13125" width="2.28515625" style="134" customWidth="1"/>
    <col min="13126" max="13126" width="0.5703125" style="134" customWidth="1"/>
    <col min="13127" max="13127" width="2.28515625" style="134" customWidth="1"/>
    <col min="13128" max="13128" width="0.5703125" style="134" customWidth="1"/>
    <col min="13129" max="13129" width="2.28515625" style="134" customWidth="1"/>
    <col min="13130" max="13130" width="0.5703125" style="134" customWidth="1"/>
    <col min="13131" max="13131" width="2.28515625" style="134" customWidth="1"/>
    <col min="13132" max="13132" width="0.5703125" style="134" customWidth="1"/>
    <col min="13133" max="13133" width="2.28515625" style="134" customWidth="1"/>
    <col min="13134" max="13134" width="0.5703125" style="134" customWidth="1"/>
    <col min="13135" max="13135" width="2.28515625" style="134" customWidth="1"/>
    <col min="13136" max="13136" width="0.5703125" style="134" customWidth="1"/>
    <col min="13137" max="13137" width="2.28515625" style="134" customWidth="1"/>
    <col min="13138" max="13138" width="0.5703125" style="134" customWidth="1"/>
    <col min="13139" max="13139" width="2.28515625" style="134" customWidth="1"/>
    <col min="13140" max="13140" width="0.5703125" style="134" customWidth="1"/>
    <col min="13141" max="13141" width="2.28515625" style="134" customWidth="1"/>
    <col min="13142" max="13142" width="0.5703125" style="134" customWidth="1"/>
    <col min="13143" max="13144" width="2.5703125" style="134" customWidth="1"/>
    <col min="13145"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7109375" style="134" customWidth="1"/>
    <col min="13318" max="13318" width="1.28515625" style="134" customWidth="1"/>
    <col min="13319" max="13323" width="0.7109375" style="134" customWidth="1"/>
    <col min="13324" max="13324" width="0.5703125" style="134" customWidth="1"/>
    <col min="13325" max="13337" width="0.7109375" style="134" customWidth="1"/>
    <col min="13338" max="13338" width="1.4257812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 style="134" customWidth="1"/>
    <col min="13375" max="13376" width="0.5703125" style="134" customWidth="1"/>
    <col min="13377" max="13377" width="2.28515625" style="134" customWidth="1"/>
    <col min="13378" max="13378" width="0.5703125" style="134" customWidth="1"/>
    <col min="13379" max="13379" width="2.28515625" style="134" customWidth="1"/>
    <col min="13380" max="13380" width="0.5703125" style="134" customWidth="1"/>
    <col min="13381" max="13381" width="2.28515625" style="134" customWidth="1"/>
    <col min="13382" max="13382" width="0.5703125" style="134" customWidth="1"/>
    <col min="13383" max="13383" width="2.28515625" style="134" customWidth="1"/>
    <col min="13384" max="13384" width="0.5703125" style="134" customWidth="1"/>
    <col min="13385" max="13385" width="2.28515625" style="134" customWidth="1"/>
    <col min="13386" max="13386" width="0.5703125" style="134" customWidth="1"/>
    <col min="13387" max="13387" width="2.28515625" style="134" customWidth="1"/>
    <col min="13388" max="13388" width="0.5703125" style="134" customWidth="1"/>
    <col min="13389" max="13389" width="2.28515625" style="134" customWidth="1"/>
    <col min="13390" max="13390" width="0.5703125" style="134" customWidth="1"/>
    <col min="13391" max="13391" width="2.28515625" style="134" customWidth="1"/>
    <col min="13392" max="13392" width="0.5703125" style="134" customWidth="1"/>
    <col min="13393" max="13393" width="2.28515625" style="134" customWidth="1"/>
    <col min="13394" max="13394" width="0.5703125" style="134" customWidth="1"/>
    <col min="13395" max="13395" width="2.28515625" style="134" customWidth="1"/>
    <col min="13396" max="13396" width="0.5703125" style="134" customWidth="1"/>
    <col min="13397" max="13397" width="2.28515625" style="134" customWidth="1"/>
    <col min="13398" max="13398" width="0.5703125" style="134" customWidth="1"/>
    <col min="13399" max="13400" width="2.5703125" style="134" customWidth="1"/>
    <col min="13401"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7109375" style="134" customWidth="1"/>
    <col min="13574" max="13574" width="1.28515625" style="134" customWidth="1"/>
    <col min="13575" max="13579" width="0.7109375" style="134" customWidth="1"/>
    <col min="13580" max="13580" width="0.5703125" style="134" customWidth="1"/>
    <col min="13581" max="13593" width="0.7109375" style="134" customWidth="1"/>
    <col min="13594" max="13594" width="1.4257812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 style="134" customWidth="1"/>
    <col min="13631" max="13632" width="0.5703125" style="134" customWidth="1"/>
    <col min="13633" max="13633" width="2.28515625" style="134" customWidth="1"/>
    <col min="13634" max="13634" width="0.5703125" style="134" customWidth="1"/>
    <col min="13635" max="13635" width="2.28515625" style="134" customWidth="1"/>
    <col min="13636" max="13636" width="0.5703125" style="134" customWidth="1"/>
    <col min="13637" max="13637" width="2.28515625" style="134" customWidth="1"/>
    <col min="13638" max="13638" width="0.5703125" style="134" customWidth="1"/>
    <col min="13639" max="13639" width="2.28515625" style="134" customWidth="1"/>
    <col min="13640" max="13640" width="0.5703125" style="134" customWidth="1"/>
    <col min="13641" max="13641" width="2.28515625" style="134" customWidth="1"/>
    <col min="13642" max="13642" width="0.5703125" style="134" customWidth="1"/>
    <col min="13643" max="13643" width="2.28515625" style="134" customWidth="1"/>
    <col min="13644" max="13644" width="0.5703125" style="134" customWidth="1"/>
    <col min="13645" max="13645" width="2.28515625" style="134" customWidth="1"/>
    <col min="13646" max="13646" width="0.5703125" style="134" customWidth="1"/>
    <col min="13647" max="13647" width="2.28515625" style="134" customWidth="1"/>
    <col min="13648" max="13648" width="0.5703125" style="134" customWidth="1"/>
    <col min="13649" max="13649" width="2.28515625" style="134" customWidth="1"/>
    <col min="13650" max="13650" width="0.5703125" style="134" customWidth="1"/>
    <col min="13651" max="13651" width="2.28515625" style="134" customWidth="1"/>
    <col min="13652" max="13652" width="0.5703125" style="134" customWidth="1"/>
    <col min="13653" max="13653" width="2.28515625" style="134" customWidth="1"/>
    <col min="13654" max="13654" width="0.5703125" style="134" customWidth="1"/>
    <col min="13655" max="13656" width="2.5703125" style="134" customWidth="1"/>
    <col min="13657"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7109375" style="134" customWidth="1"/>
    <col min="13830" max="13830" width="1.28515625" style="134" customWidth="1"/>
    <col min="13831" max="13835" width="0.7109375" style="134" customWidth="1"/>
    <col min="13836" max="13836" width="0.5703125" style="134" customWidth="1"/>
    <col min="13837" max="13849" width="0.7109375" style="134" customWidth="1"/>
    <col min="13850" max="13850" width="1.4257812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 style="134" customWidth="1"/>
    <col min="13887" max="13888" width="0.5703125" style="134" customWidth="1"/>
    <col min="13889" max="13889" width="2.28515625" style="134" customWidth="1"/>
    <col min="13890" max="13890" width="0.5703125" style="134" customWidth="1"/>
    <col min="13891" max="13891" width="2.28515625" style="134" customWidth="1"/>
    <col min="13892" max="13892" width="0.5703125" style="134" customWidth="1"/>
    <col min="13893" max="13893" width="2.28515625" style="134" customWidth="1"/>
    <col min="13894" max="13894" width="0.5703125" style="134" customWidth="1"/>
    <col min="13895" max="13895" width="2.28515625" style="134" customWidth="1"/>
    <col min="13896" max="13896" width="0.5703125" style="134" customWidth="1"/>
    <col min="13897" max="13897" width="2.28515625" style="134" customWidth="1"/>
    <col min="13898" max="13898" width="0.5703125" style="134" customWidth="1"/>
    <col min="13899" max="13899" width="2.28515625" style="134" customWidth="1"/>
    <col min="13900" max="13900" width="0.5703125" style="134" customWidth="1"/>
    <col min="13901" max="13901" width="2.28515625" style="134" customWidth="1"/>
    <col min="13902" max="13902" width="0.5703125" style="134" customWidth="1"/>
    <col min="13903" max="13903" width="2.28515625" style="134" customWidth="1"/>
    <col min="13904" max="13904" width="0.5703125" style="134" customWidth="1"/>
    <col min="13905" max="13905" width="2.28515625" style="134" customWidth="1"/>
    <col min="13906" max="13906" width="0.5703125" style="134" customWidth="1"/>
    <col min="13907" max="13907" width="2.28515625" style="134" customWidth="1"/>
    <col min="13908" max="13908" width="0.5703125" style="134" customWidth="1"/>
    <col min="13909" max="13909" width="2.28515625" style="134" customWidth="1"/>
    <col min="13910" max="13910" width="0.5703125" style="134" customWidth="1"/>
    <col min="13911" max="13912" width="2.5703125" style="134" customWidth="1"/>
    <col min="13913"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7109375" style="134" customWidth="1"/>
    <col min="14086" max="14086" width="1.28515625" style="134" customWidth="1"/>
    <col min="14087" max="14091" width="0.7109375" style="134" customWidth="1"/>
    <col min="14092" max="14092" width="0.5703125" style="134" customWidth="1"/>
    <col min="14093" max="14105" width="0.7109375" style="134" customWidth="1"/>
    <col min="14106" max="14106" width="1.4257812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 style="134" customWidth="1"/>
    <col min="14143" max="14144" width="0.5703125" style="134" customWidth="1"/>
    <col min="14145" max="14145" width="2.28515625" style="134" customWidth="1"/>
    <col min="14146" max="14146" width="0.5703125" style="134" customWidth="1"/>
    <col min="14147" max="14147" width="2.28515625" style="134" customWidth="1"/>
    <col min="14148" max="14148" width="0.5703125" style="134" customWidth="1"/>
    <col min="14149" max="14149" width="2.28515625" style="134" customWidth="1"/>
    <col min="14150" max="14150" width="0.5703125" style="134" customWidth="1"/>
    <col min="14151" max="14151" width="2.28515625" style="134" customWidth="1"/>
    <col min="14152" max="14152" width="0.5703125" style="134" customWidth="1"/>
    <col min="14153" max="14153" width="2.28515625" style="134" customWidth="1"/>
    <col min="14154" max="14154" width="0.5703125" style="134" customWidth="1"/>
    <col min="14155" max="14155" width="2.28515625" style="134" customWidth="1"/>
    <col min="14156" max="14156" width="0.5703125" style="134" customWidth="1"/>
    <col min="14157" max="14157" width="2.28515625" style="134" customWidth="1"/>
    <col min="14158" max="14158" width="0.5703125" style="134" customWidth="1"/>
    <col min="14159" max="14159" width="2.28515625" style="134" customWidth="1"/>
    <col min="14160" max="14160" width="0.5703125" style="134" customWidth="1"/>
    <col min="14161" max="14161" width="2.28515625" style="134" customWidth="1"/>
    <col min="14162" max="14162" width="0.5703125" style="134" customWidth="1"/>
    <col min="14163" max="14163" width="2.28515625" style="134" customWidth="1"/>
    <col min="14164" max="14164" width="0.5703125" style="134" customWidth="1"/>
    <col min="14165" max="14165" width="2.28515625" style="134" customWidth="1"/>
    <col min="14166" max="14166" width="0.5703125" style="134" customWidth="1"/>
    <col min="14167" max="14168" width="2.5703125" style="134" customWidth="1"/>
    <col min="14169"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7109375" style="134" customWidth="1"/>
    <col min="14342" max="14342" width="1.28515625" style="134" customWidth="1"/>
    <col min="14343" max="14347" width="0.7109375" style="134" customWidth="1"/>
    <col min="14348" max="14348" width="0.5703125" style="134" customWidth="1"/>
    <col min="14349" max="14361" width="0.7109375" style="134" customWidth="1"/>
    <col min="14362" max="14362" width="1.4257812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 style="134" customWidth="1"/>
    <col min="14399" max="14400" width="0.5703125" style="134" customWidth="1"/>
    <col min="14401" max="14401" width="2.28515625" style="134" customWidth="1"/>
    <col min="14402" max="14402" width="0.5703125" style="134" customWidth="1"/>
    <col min="14403" max="14403" width="2.28515625" style="134" customWidth="1"/>
    <col min="14404" max="14404" width="0.5703125" style="134" customWidth="1"/>
    <col min="14405" max="14405" width="2.28515625" style="134" customWidth="1"/>
    <col min="14406" max="14406" width="0.5703125" style="134" customWidth="1"/>
    <col min="14407" max="14407" width="2.28515625" style="134" customWidth="1"/>
    <col min="14408" max="14408" width="0.5703125" style="134" customWidth="1"/>
    <col min="14409" max="14409" width="2.28515625" style="134" customWidth="1"/>
    <col min="14410" max="14410" width="0.5703125" style="134" customWidth="1"/>
    <col min="14411" max="14411" width="2.28515625" style="134" customWidth="1"/>
    <col min="14412" max="14412" width="0.5703125" style="134" customWidth="1"/>
    <col min="14413" max="14413" width="2.28515625" style="134" customWidth="1"/>
    <col min="14414" max="14414" width="0.5703125" style="134" customWidth="1"/>
    <col min="14415" max="14415" width="2.28515625" style="134" customWidth="1"/>
    <col min="14416" max="14416" width="0.5703125" style="134" customWidth="1"/>
    <col min="14417" max="14417" width="2.28515625" style="134" customWidth="1"/>
    <col min="14418" max="14418" width="0.5703125" style="134" customWidth="1"/>
    <col min="14419" max="14419" width="2.28515625" style="134" customWidth="1"/>
    <col min="14420" max="14420" width="0.5703125" style="134" customWidth="1"/>
    <col min="14421" max="14421" width="2.28515625" style="134" customWidth="1"/>
    <col min="14422" max="14422" width="0.5703125" style="134" customWidth="1"/>
    <col min="14423" max="14424" width="2.5703125" style="134" customWidth="1"/>
    <col min="14425"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7109375" style="134" customWidth="1"/>
    <col min="14598" max="14598" width="1.28515625" style="134" customWidth="1"/>
    <col min="14599" max="14603" width="0.7109375" style="134" customWidth="1"/>
    <col min="14604" max="14604" width="0.5703125" style="134" customWidth="1"/>
    <col min="14605" max="14617" width="0.7109375" style="134" customWidth="1"/>
    <col min="14618" max="14618" width="1.4257812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 style="134" customWidth="1"/>
    <col min="14655" max="14656" width="0.5703125" style="134" customWidth="1"/>
    <col min="14657" max="14657" width="2.28515625" style="134" customWidth="1"/>
    <col min="14658" max="14658" width="0.5703125" style="134" customWidth="1"/>
    <col min="14659" max="14659" width="2.28515625" style="134" customWidth="1"/>
    <col min="14660" max="14660" width="0.5703125" style="134" customWidth="1"/>
    <col min="14661" max="14661" width="2.28515625" style="134" customWidth="1"/>
    <col min="14662" max="14662" width="0.5703125" style="134" customWidth="1"/>
    <col min="14663" max="14663" width="2.28515625" style="134" customWidth="1"/>
    <col min="14664" max="14664" width="0.5703125" style="134" customWidth="1"/>
    <col min="14665" max="14665" width="2.28515625" style="134" customWidth="1"/>
    <col min="14666" max="14666" width="0.5703125" style="134" customWidth="1"/>
    <col min="14667" max="14667" width="2.28515625" style="134" customWidth="1"/>
    <col min="14668" max="14668" width="0.5703125" style="134" customWidth="1"/>
    <col min="14669" max="14669" width="2.28515625" style="134" customWidth="1"/>
    <col min="14670" max="14670" width="0.5703125" style="134" customWidth="1"/>
    <col min="14671" max="14671" width="2.28515625" style="134" customWidth="1"/>
    <col min="14672" max="14672" width="0.5703125" style="134" customWidth="1"/>
    <col min="14673" max="14673" width="2.28515625" style="134" customWidth="1"/>
    <col min="14674" max="14674" width="0.5703125" style="134" customWidth="1"/>
    <col min="14675" max="14675" width="2.28515625" style="134" customWidth="1"/>
    <col min="14676" max="14676" width="0.5703125" style="134" customWidth="1"/>
    <col min="14677" max="14677" width="2.28515625" style="134" customWidth="1"/>
    <col min="14678" max="14678" width="0.5703125" style="134" customWidth="1"/>
    <col min="14679" max="14680" width="2.5703125" style="134" customWidth="1"/>
    <col min="14681"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7109375" style="134" customWidth="1"/>
    <col min="14854" max="14854" width="1.28515625" style="134" customWidth="1"/>
    <col min="14855" max="14859" width="0.7109375" style="134" customWidth="1"/>
    <col min="14860" max="14860" width="0.5703125" style="134" customWidth="1"/>
    <col min="14861" max="14873" width="0.7109375" style="134" customWidth="1"/>
    <col min="14874" max="14874" width="1.4257812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 style="134" customWidth="1"/>
    <col min="14911" max="14912" width="0.5703125" style="134" customWidth="1"/>
    <col min="14913" max="14913" width="2.28515625" style="134" customWidth="1"/>
    <col min="14914" max="14914" width="0.5703125" style="134" customWidth="1"/>
    <col min="14915" max="14915" width="2.28515625" style="134" customWidth="1"/>
    <col min="14916" max="14916" width="0.5703125" style="134" customWidth="1"/>
    <col min="14917" max="14917" width="2.28515625" style="134" customWidth="1"/>
    <col min="14918" max="14918" width="0.5703125" style="134" customWidth="1"/>
    <col min="14919" max="14919" width="2.28515625" style="134" customWidth="1"/>
    <col min="14920" max="14920" width="0.5703125" style="134" customWidth="1"/>
    <col min="14921" max="14921" width="2.28515625" style="134" customWidth="1"/>
    <col min="14922" max="14922" width="0.5703125" style="134" customWidth="1"/>
    <col min="14923" max="14923" width="2.28515625" style="134" customWidth="1"/>
    <col min="14924" max="14924" width="0.5703125" style="134" customWidth="1"/>
    <col min="14925" max="14925" width="2.28515625" style="134" customWidth="1"/>
    <col min="14926" max="14926" width="0.5703125" style="134" customWidth="1"/>
    <col min="14927" max="14927" width="2.28515625" style="134" customWidth="1"/>
    <col min="14928" max="14928" width="0.5703125" style="134" customWidth="1"/>
    <col min="14929" max="14929" width="2.28515625" style="134" customWidth="1"/>
    <col min="14930" max="14930" width="0.5703125" style="134" customWidth="1"/>
    <col min="14931" max="14931" width="2.28515625" style="134" customWidth="1"/>
    <col min="14932" max="14932" width="0.5703125" style="134" customWidth="1"/>
    <col min="14933" max="14933" width="2.28515625" style="134" customWidth="1"/>
    <col min="14934" max="14934" width="0.5703125" style="134" customWidth="1"/>
    <col min="14935" max="14936" width="2.5703125" style="134" customWidth="1"/>
    <col min="14937"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7109375" style="134" customWidth="1"/>
    <col min="15110" max="15110" width="1.28515625" style="134" customWidth="1"/>
    <col min="15111" max="15115" width="0.7109375" style="134" customWidth="1"/>
    <col min="15116" max="15116" width="0.5703125" style="134" customWidth="1"/>
    <col min="15117" max="15129" width="0.7109375" style="134" customWidth="1"/>
    <col min="15130" max="15130" width="1.4257812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 style="134" customWidth="1"/>
    <col min="15167" max="15168" width="0.5703125" style="134" customWidth="1"/>
    <col min="15169" max="15169" width="2.28515625" style="134" customWidth="1"/>
    <col min="15170" max="15170" width="0.5703125" style="134" customWidth="1"/>
    <col min="15171" max="15171" width="2.28515625" style="134" customWidth="1"/>
    <col min="15172" max="15172" width="0.5703125" style="134" customWidth="1"/>
    <col min="15173" max="15173" width="2.28515625" style="134" customWidth="1"/>
    <col min="15174" max="15174" width="0.5703125" style="134" customWidth="1"/>
    <col min="15175" max="15175" width="2.28515625" style="134" customWidth="1"/>
    <col min="15176" max="15176" width="0.5703125" style="134" customWidth="1"/>
    <col min="15177" max="15177" width="2.28515625" style="134" customWidth="1"/>
    <col min="15178" max="15178" width="0.5703125" style="134" customWidth="1"/>
    <col min="15179" max="15179" width="2.28515625" style="134" customWidth="1"/>
    <col min="15180" max="15180" width="0.5703125" style="134" customWidth="1"/>
    <col min="15181" max="15181" width="2.28515625" style="134" customWidth="1"/>
    <col min="15182" max="15182" width="0.5703125" style="134" customWidth="1"/>
    <col min="15183" max="15183" width="2.28515625" style="134" customWidth="1"/>
    <col min="15184" max="15184" width="0.5703125" style="134" customWidth="1"/>
    <col min="15185" max="15185" width="2.28515625" style="134" customWidth="1"/>
    <col min="15186" max="15186" width="0.5703125" style="134" customWidth="1"/>
    <col min="15187" max="15187" width="2.28515625" style="134" customWidth="1"/>
    <col min="15188" max="15188" width="0.5703125" style="134" customWidth="1"/>
    <col min="15189" max="15189" width="2.28515625" style="134" customWidth="1"/>
    <col min="15190" max="15190" width="0.5703125" style="134" customWidth="1"/>
    <col min="15191" max="15192" width="2.5703125" style="134" customWidth="1"/>
    <col min="15193"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7109375" style="134" customWidth="1"/>
    <col min="15366" max="15366" width="1.28515625" style="134" customWidth="1"/>
    <col min="15367" max="15371" width="0.7109375" style="134" customWidth="1"/>
    <col min="15372" max="15372" width="0.5703125" style="134" customWidth="1"/>
    <col min="15373" max="15385" width="0.7109375" style="134" customWidth="1"/>
    <col min="15386" max="15386" width="1.4257812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 style="134" customWidth="1"/>
    <col min="15423" max="15424" width="0.5703125" style="134" customWidth="1"/>
    <col min="15425" max="15425" width="2.28515625" style="134" customWidth="1"/>
    <col min="15426" max="15426" width="0.5703125" style="134" customWidth="1"/>
    <col min="15427" max="15427" width="2.28515625" style="134" customWidth="1"/>
    <col min="15428" max="15428" width="0.5703125" style="134" customWidth="1"/>
    <col min="15429" max="15429" width="2.28515625" style="134" customWidth="1"/>
    <col min="15430" max="15430" width="0.5703125" style="134" customWidth="1"/>
    <col min="15431" max="15431" width="2.28515625" style="134" customWidth="1"/>
    <col min="15432" max="15432" width="0.5703125" style="134" customWidth="1"/>
    <col min="15433" max="15433" width="2.28515625" style="134" customWidth="1"/>
    <col min="15434" max="15434" width="0.5703125" style="134" customWidth="1"/>
    <col min="15435" max="15435" width="2.28515625" style="134" customWidth="1"/>
    <col min="15436" max="15436" width="0.5703125" style="134" customWidth="1"/>
    <col min="15437" max="15437" width="2.28515625" style="134" customWidth="1"/>
    <col min="15438" max="15438" width="0.5703125" style="134" customWidth="1"/>
    <col min="15439" max="15439" width="2.28515625" style="134" customWidth="1"/>
    <col min="15440" max="15440" width="0.5703125" style="134" customWidth="1"/>
    <col min="15441" max="15441" width="2.28515625" style="134" customWidth="1"/>
    <col min="15442" max="15442" width="0.5703125" style="134" customWidth="1"/>
    <col min="15443" max="15443" width="2.28515625" style="134" customWidth="1"/>
    <col min="15444" max="15444" width="0.5703125" style="134" customWidth="1"/>
    <col min="15445" max="15445" width="2.28515625" style="134" customWidth="1"/>
    <col min="15446" max="15446" width="0.5703125" style="134" customWidth="1"/>
    <col min="15447" max="15448" width="2.5703125" style="134" customWidth="1"/>
    <col min="15449"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7109375" style="134" customWidth="1"/>
    <col min="15622" max="15622" width="1.28515625" style="134" customWidth="1"/>
    <col min="15623" max="15627" width="0.7109375" style="134" customWidth="1"/>
    <col min="15628" max="15628" width="0.5703125" style="134" customWidth="1"/>
    <col min="15629" max="15641" width="0.7109375" style="134" customWidth="1"/>
    <col min="15642" max="15642" width="1.4257812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 style="134" customWidth="1"/>
    <col min="15679" max="15680" width="0.5703125" style="134" customWidth="1"/>
    <col min="15681" max="15681" width="2.28515625" style="134" customWidth="1"/>
    <col min="15682" max="15682" width="0.5703125" style="134" customWidth="1"/>
    <col min="15683" max="15683" width="2.28515625" style="134" customWidth="1"/>
    <col min="15684" max="15684" width="0.5703125" style="134" customWidth="1"/>
    <col min="15685" max="15685" width="2.28515625" style="134" customWidth="1"/>
    <col min="15686" max="15686" width="0.5703125" style="134" customWidth="1"/>
    <col min="15687" max="15687" width="2.28515625" style="134" customWidth="1"/>
    <col min="15688" max="15688" width="0.5703125" style="134" customWidth="1"/>
    <col min="15689" max="15689" width="2.28515625" style="134" customWidth="1"/>
    <col min="15690" max="15690" width="0.5703125" style="134" customWidth="1"/>
    <col min="15691" max="15691" width="2.28515625" style="134" customWidth="1"/>
    <col min="15692" max="15692" width="0.5703125" style="134" customWidth="1"/>
    <col min="15693" max="15693" width="2.28515625" style="134" customWidth="1"/>
    <col min="15694" max="15694" width="0.5703125" style="134" customWidth="1"/>
    <col min="15695" max="15695" width="2.28515625" style="134" customWidth="1"/>
    <col min="15696" max="15696" width="0.5703125" style="134" customWidth="1"/>
    <col min="15697" max="15697" width="2.28515625" style="134" customWidth="1"/>
    <col min="15698" max="15698" width="0.5703125" style="134" customWidth="1"/>
    <col min="15699" max="15699" width="2.28515625" style="134" customWidth="1"/>
    <col min="15700" max="15700" width="0.5703125" style="134" customWidth="1"/>
    <col min="15701" max="15701" width="2.28515625" style="134" customWidth="1"/>
    <col min="15702" max="15702" width="0.5703125" style="134" customWidth="1"/>
    <col min="15703" max="15704" width="2.5703125" style="134" customWidth="1"/>
    <col min="15705"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7109375" style="134" customWidth="1"/>
    <col min="15878" max="15878" width="1.28515625" style="134" customWidth="1"/>
    <col min="15879" max="15883" width="0.7109375" style="134" customWidth="1"/>
    <col min="15884" max="15884" width="0.5703125" style="134" customWidth="1"/>
    <col min="15885" max="15897" width="0.7109375" style="134" customWidth="1"/>
    <col min="15898" max="15898" width="1.4257812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 style="134" customWidth="1"/>
    <col min="15935" max="15936" width="0.5703125" style="134" customWidth="1"/>
    <col min="15937" max="15937" width="2.28515625" style="134" customWidth="1"/>
    <col min="15938" max="15938" width="0.5703125" style="134" customWidth="1"/>
    <col min="15939" max="15939" width="2.28515625" style="134" customWidth="1"/>
    <col min="15940" max="15940" width="0.5703125" style="134" customWidth="1"/>
    <col min="15941" max="15941" width="2.28515625" style="134" customWidth="1"/>
    <col min="15942" max="15942" width="0.5703125" style="134" customWidth="1"/>
    <col min="15943" max="15943" width="2.28515625" style="134" customWidth="1"/>
    <col min="15944" max="15944" width="0.5703125" style="134" customWidth="1"/>
    <col min="15945" max="15945" width="2.28515625" style="134" customWidth="1"/>
    <col min="15946" max="15946" width="0.5703125" style="134" customWidth="1"/>
    <col min="15947" max="15947" width="2.28515625" style="134" customWidth="1"/>
    <col min="15948" max="15948" width="0.5703125" style="134" customWidth="1"/>
    <col min="15949" max="15949" width="2.28515625" style="134" customWidth="1"/>
    <col min="15950" max="15950" width="0.5703125" style="134" customWidth="1"/>
    <col min="15951" max="15951" width="2.28515625" style="134" customWidth="1"/>
    <col min="15952" max="15952" width="0.5703125" style="134" customWidth="1"/>
    <col min="15953" max="15953" width="2.28515625" style="134" customWidth="1"/>
    <col min="15954" max="15954" width="0.5703125" style="134" customWidth="1"/>
    <col min="15955" max="15955" width="2.28515625" style="134" customWidth="1"/>
    <col min="15956" max="15956" width="0.5703125" style="134" customWidth="1"/>
    <col min="15957" max="15957" width="2.28515625" style="134" customWidth="1"/>
    <col min="15958" max="15958" width="0.5703125" style="134" customWidth="1"/>
    <col min="15959" max="15960" width="2.5703125" style="134" customWidth="1"/>
    <col min="15961"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7109375" style="134" customWidth="1"/>
    <col min="16134" max="16134" width="1.28515625" style="134" customWidth="1"/>
    <col min="16135" max="16139" width="0.7109375" style="134" customWidth="1"/>
    <col min="16140" max="16140" width="0.5703125" style="134" customWidth="1"/>
    <col min="16141" max="16153" width="0.7109375" style="134" customWidth="1"/>
    <col min="16154" max="16154" width="1.4257812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 style="134" customWidth="1"/>
    <col min="16191" max="16192" width="0.5703125" style="134" customWidth="1"/>
    <col min="16193" max="16193" width="2.28515625" style="134" customWidth="1"/>
    <col min="16194" max="16194" width="0.5703125" style="134" customWidth="1"/>
    <col min="16195" max="16195" width="2.28515625" style="134" customWidth="1"/>
    <col min="16196" max="16196" width="0.5703125" style="134" customWidth="1"/>
    <col min="16197" max="16197" width="2.28515625" style="134" customWidth="1"/>
    <col min="16198" max="16198" width="0.5703125" style="134" customWidth="1"/>
    <col min="16199" max="16199" width="2.28515625" style="134" customWidth="1"/>
    <col min="16200" max="16200" width="0.5703125" style="134" customWidth="1"/>
    <col min="16201" max="16201" width="2.28515625" style="134" customWidth="1"/>
    <col min="16202" max="16202" width="0.5703125" style="134" customWidth="1"/>
    <col min="16203" max="16203" width="2.28515625" style="134" customWidth="1"/>
    <col min="16204" max="16204" width="0.5703125" style="134" customWidth="1"/>
    <col min="16205" max="16205" width="2.28515625" style="134" customWidth="1"/>
    <col min="16206" max="16206" width="0.5703125" style="134" customWidth="1"/>
    <col min="16207" max="16207" width="2.28515625" style="134" customWidth="1"/>
    <col min="16208" max="16208" width="0.5703125" style="134" customWidth="1"/>
    <col min="16209" max="16209" width="2.28515625" style="134" customWidth="1"/>
    <col min="16210" max="16210" width="0.5703125" style="134" customWidth="1"/>
    <col min="16211" max="16211" width="2.28515625" style="134" customWidth="1"/>
    <col min="16212" max="16212" width="0.5703125" style="134" customWidth="1"/>
    <col min="16213" max="16213" width="2.28515625" style="134" customWidth="1"/>
    <col min="16214" max="16214" width="0.5703125" style="134" customWidth="1"/>
    <col min="16215" max="16216" width="2.5703125" style="134" customWidth="1"/>
    <col min="16217" max="16384" width="9.28515625" style="134"/>
  </cols>
  <sheetData>
    <row r="1" spans="1:89" s="239" customFormat="1" ht="14.25" customHeight="1" thickBot="1">
      <c r="F1" s="8" t="s">
        <v>459</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CK1" s="134"/>
    </row>
    <row r="2" spans="1:89" ht="7.5" customHeight="1" thickTop="1">
      <c r="A2" s="130"/>
      <c r="B2" s="246"/>
      <c r="C2" s="131"/>
      <c r="D2" s="246"/>
      <c r="E2" s="132"/>
      <c r="F2" s="246"/>
      <c r="G2" s="133"/>
      <c r="H2" s="510" t="e">
        <f>#REF!</f>
        <v>#REF!</v>
      </c>
      <c r="I2" s="511"/>
      <c r="J2" s="511"/>
      <c r="K2" s="511"/>
      <c r="L2" s="511"/>
      <c r="M2" s="511"/>
      <c r="N2" s="511"/>
      <c r="O2" s="511"/>
      <c r="P2" s="511"/>
      <c r="Q2" s="511"/>
      <c r="R2" s="511"/>
      <c r="S2" s="511"/>
      <c r="T2" s="511"/>
      <c r="U2" s="511"/>
      <c r="V2" s="511"/>
      <c r="W2" s="511"/>
      <c r="X2" s="512"/>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4"/>
      <c r="BT2" s="525"/>
      <c r="BU2" s="526"/>
      <c r="BV2" s="526"/>
      <c r="BW2" s="526"/>
      <c r="BX2" s="526"/>
      <c r="BY2" s="526"/>
      <c r="BZ2" s="526"/>
      <c r="CA2" s="526"/>
      <c r="CB2" s="526"/>
      <c r="CC2" s="526"/>
      <c r="CD2" s="526"/>
      <c r="CE2" s="526"/>
      <c r="CF2" s="246"/>
      <c r="CG2" s="246"/>
      <c r="CH2" s="246"/>
      <c r="CI2" s="246"/>
      <c r="CJ2" s="246"/>
    </row>
    <row r="3" spans="1:89" ht="3.75" customHeight="1" thickBot="1">
      <c r="A3" s="130"/>
      <c r="B3" s="246"/>
      <c r="C3" s="135"/>
      <c r="D3" s="135"/>
      <c r="E3" s="136"/>
      <c r="F3" s="246"/>
      <c r="G3" s="133"/>
      <c r="H3" s="513"/>
      <c r="I3" s="514"/>
      <c r="J3" s="514"/>
      <c r="K3" s="514"/>
      <c r="L3" s="514"/>
      <c r="M3" s="514"/>
      <c r="N3" s="514"/>
      <c r="O3" s="514"/>
      <c r="P3" s="514"/>
      <c r="Q3" s="514"/>
      <c r="R3" s="514"/>
      <c r="S3" s="514"/>
      <c r="T3" s="514"/>
      <c r="U3" s="514"/>
      <c r="V3" s="514"/>
      <c r="W3" s="514"/>
      <c r="X3" s="515"/>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526"/>
      <c r="BT3" s="138"/>
      <c r="BU3" s="526"/>
      <c r="BV3" s="526"/>
      <c r="BW3" s="526"/>
      <c r="BX3" s="526"/>
      <c r="BY3" s="526"/>
      <c r="BZ3" s="526"/>
      <c r="CA3" s="526"/>
      <c r="CB3" s="526"/>
      <c r="CC3" s="526"/>
      <c r="CD3" s="526"/>
      <c r="CE3" s="526"/>
      <c r="CF3" s="246"/>
      <c r="CG3" s="246"/>
      <c r="CH3" s="246"/>
      <c r="CI3" s="246"/>
      <c r="CJ3" s="246"/>
    </row>
    <row r="4" spans="1:89" ht="16.5" customHeight="1" thickTop="1">
      <c r="A4" s="130"/>
      <c r="B4" s="246"/>
      <c r="C4" s="135"/>
      <c r="D4" s="135"/>
      <c r="E4" s="139"/>
      <c r="F4" s="246"/>
      <c r="G4" s="133"/>
      <c r="H4" s="516"/>
      <c r="I4" s="517"/>
      <c r="J4" s="517"/>
      <c r="K4" s="517"/>
      <c r="L4" s="517"/>
      <c r="M4" s="517"/>
      <c r="N4" s="517"/>
      <c r="O4" s="517"/>
      <c r="P4" s="517"/>
      <c r="Q4" s="517"/>
      <c r="R4" s="517"/>
      <c r="S4" s="517"/>
      <c r="T4" s="517"/>
      <c r="U4" s="517"/>
      <c r="V4" s="517"/>
      <c r="W4" s="517"/>
      <c r="X4" s="518"/>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142"/>
      <c r="BM4" s="49" t="e">
        <f>'Závierka titulka'!K27</f>
        <v>#REF!</v>
      </c>
      <c r="BN4" s="142"/>
      <c r="BO4" s="49" t="e">
        <f>'Závierka titulka'!M27</f>
        <v>#REF!</v>
      </c>
      <c r="BP4" s="237"/>
      <c r="BQ4" s="49" t="e">
        <f>'Závierka titulka'!O27</f>
        <v>#REF!</v>
      </c>
      <c r="BR4" s="237"/>
      <c r="BS4" s="49" t="e">
        <f>'Závierka titulka'!Q27</f>
        <v>#REF!</v>
      </c>
      <c r="BT4" s="141"/>
      <c r="BU4" s="526"/>
      <c r="BV4" s="526"/>
      <c r="BW4" s="526"/>
      <c r="BX4" s="526"/>
      <c r="BY4" s="526"/>
      <c r="BZ4" s="526"/>
      <c r="CA4" s="526"/>
      <c r="CB4" s="526"/>
      <c r="CC4" s="526"/>
      <c r="CD4" s="526"/>
      <c r="CE4" s="526"/>
      <c r="CF4" s="130"/>
      <c r="CG4" s="143"/>
      <c r="CH4" s="144"/>
      <c r="CI4" s="145"/>
      <c r="CJ4" s="145"/>
    </row>
    <row r="5" spans="1:89"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9"/>
      <c r="BM5" s="146"/>
      <c r="BN5" s="149"/>
      <c r="BO5" s="146"/>
      <c r="BP5" s="146"/>
      <c r="BQ5" s="146"/>
      <c r="BR5" s="146"/>
      <c r="BS5" s="146"/>
      <c r="BT5" s="147"/>
      <c r="BU5" s="526"/>
      <c r="BV5" s="526"/>
      <c r="BW5" s="526"/>
      <c r="BX5" s="526"/>
      <c r="BY5" s="526"/>
      <c r="BZ5" s="526"/>
      <c r="CA5" s="526"/>
      <c r="CB5" s="526"/>
      <c r="CC5" s="526"/>
      <c r="CD5" s="526"/>
      <c r="CE5" s="526"/>
      <c r="CF5" s="130"/>
      <c r="CG5" s="246"/>
      <c r="CH5" s="150"/>
      <c r="CI5" s="145"/>
      <c r="CJ5" s="145"/>
    </row>
    <row r="6" spans="1:89"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4"/>
      <c r="BY6" s="154"/>
      <c r="BZ6" s="154"/>
      <c r="CA6" s="154"/>
      <c r="CB6" s="154"/>
      <c r="CC6" s="154"/>
      <c r="CD6" s="154"/>
      <c r="CE6" s="154"/>
      <c r="CF6" s="154"/>
      <c r="CG6" s="154"/>
      <c r="CH6" s="154"/>
      <c r="CI6" s="246"/>
      <c r="CJ6" s="246"/>
    </row>
    <row r="7" spans="1:89" ht="12.75" customHeight="1" thickBot="1">
      <c r="A7" s="130"/>
      <c r="B7" s="246"/>
      <c r="C7" s="135"/>
      <c r="D7" s="135"/>
      <c r="E7" s="598" t="e">
        <f>#REF!</f>
        <v>#REF!</v>
      </c>
      <c r="F7" s="598"/>
      <c r="G7" s="599" t="e">
        <f>#REF!</f>
        <v>#REF!</v>
      </c>
      <c r="H7" s="599"/>
      <c r="I7" s="599"/>
      <c r="J7" s="599"/>
      <c r="K7" s="599"/>
      <c r="L7" s="599"/>
      <c r="M7" s="599"/>
      <c r="N7" s="599"/>
      <c r="O7" s="599"/>
      <c r="P7" s="599"/>
      <c r="Q7" s="599"/>
      <c r="R7" s="599"/>
      <c r="S7" s="599"/>
      <c r="T7" s="599"/>
      <c r="U7" s="599"/>
      <c r="V7" s="599"/>
      <c r="W7" s="599"/>
      <c r="X7" s="599"/>
      <c r="Y7" s="599"/>
      <c r="Z7" s="599"/>
      <c r="AA7" s="599"/>
      <c r="AB7" s="599"/>
      <c r="AC7" s="599"/>
      <c r="AD7" s="599"/>
      <c r="AE7" s="599"/>
      <c r="AF7" s="599"/>
      <c r="AG7" s="599"/>
      <c r="AH7" s="599"/>
      <c r="AI7" s="599"/>
      <c r="AJ7" s="599"/>
      <c r="AK7" s="600" t="e">
        <f>#REF!</f>
        <v>#REF!</v>
      </c>
      <c r="AL7" s="600"/>
      <c r="AM7" s="600"/>
      <c r="AN7" s="599" t="e">
        <f>#REF!</f>
        <v>#REF!</v>
      </c>
      <c r="AO7" s="599"/>
      <c r="AP7" s="599"/>
      <c r="AQ7" s="599"/>
      <c r="AR7" s="599"/>
      <c r="AS7" s="599"/>
      <c r="AT7" s="599"/>
      <c r="AU7" s="599"/>
      <c r="AV7" s="599"/>
      <c r="AW7" s="599"/>
      <c r="AX7" s="599"/>
      <c r="AY7" s="599"/>
      <c r="AZ7" s="599"/>
      <c r="BA7" s="599"/>
      <c r="BB7" s="599"/>
      <c r="BC7" s="599"/>
      <c r="BD7" s="599"/>
      <c r="BE7" s="599"/>
      <c r="BF7" s="599"/>
      <c r="BG7" s="599"/>
      <c r="BH7" s="599"/>
      <c r="BI7" s="599"/>
      <c r="BJ7" s="601"/>
      <c r="BK7" s="255"/>
      <c r="BL7" s="602" t="e">
        <f>#REF!</f>
        <v>#REF!</v>
      </c>
      <c r="BM7" s="602"/>
      <c r="BN7" s="602"/>
      <c r="BO7" s="602"/>
      <c r="BP7" s="602"/>
      <c r="BQ7" s="602"/>
      <c r="BR7" s="602"/>
      <c r="BS7" s="602"/>
      <c r="BT7" s="602"/>
      <c r="BU7" s="602"/>
      <c r="BV7" s="602"/>
      <c r="BW7" s="602"/>
      <c r="BX7" s="602"/>
      <c r="BY7" s="602"/>
      <c r="BZ7" s="602"/>
      <c r="CA7" s="602"/>
      <c r="CB7" s="602"/>
      <c r="CC7" s="602"/>
      <c r="CD7" s="602"/>
      <c r="CE7" s="602"/>
      <c r="CF7" s="602"/>
      <c r="CG7" s="602"/>
      <c r="CH7" s="602"/>
      <c r="CI7" s="145"/>
      <c r="CJ7" s="145"/>
    </row>
    <row r="8" spans="1:89" ht="11.25" customHeight="1">
      <c r="A8" s="130"/>
      <c r="B8" s="495"/>
      <c r="C8" s="495"/>
      <c r="D8" s="495"/>
      <c r="E8" s="598"/>
      <c r="F8" s="598"/>
      <c r="G8" s="599"/>
      <c r="H8" s="599"/>
      <c r="I8" s="599"/>
      <c r="J8" s="599"/>
      <c r="K8" s="599"/>
      <c r="L8" s="599"/>
      <c r="M8" s="599"/>
      <c r="N8" s="599"/>
      <c r="O8" s="599"/>
      <c r="P8" s="599"/>
      <c r="Q8" s="599"/>
      <c r="R8" s="599"/>
      <c r="S8" s="599"/>
      <c r="T8" s="599"/>
      <c r="U8" s="599"/>
      <c r="V8" s="599"/>
      <c r="W8" s="599"/>
      <c r="X8" s="599"/>
      <c r="Y8" s="599"/>
      <c r="Z8" s="599"/>
      <c r="AA8" s="599"/>
      <c r="AB8" s="599"/>
      <c r="AC8" s="599"/>
      <c r="AD8" s="599"/>
      <c r="AE8" s="599"/>
      <c r="AF8" s="599"/>
      <c r="AG8" s="599"/>
      <c r="AH8" s="599"/>
      <c r="AI8" s="599"/>
      <c r="AJ8" s="599"/>
      <c r="AK8" s="600"/>
      <c r="AL8" s="600"/>
      <c r="AM8" s="600"/>
      <c r="AN8" s="599"/>
      <c r="AO8" s="599"/>
      <c r="AP8" s="599"/>
      <c r="AQ8" s="599"/>
      <c r="AR8" s="599"/>
      <c r="AS8" s="599"/>
      <c r="AT8" s="599"/>
      <c r="AU8" s="599"/>
      <c r="AV8" s="599"/>
      <c r="AW8" s="599"/>
      <c r="AX8" s="599"/>
      <c r="AY8" s="599"/>
      <c r="AZ8" s="599"/>
      <c r="BA8" s="599"/>
      <c r="BB8" s="599"/>
      <c r="BC8" s="599"/>
      <c r="BD8" s="599"/>
      <c r="BE8" s="599"/>
      <c r="BF8" s="599"/>
      <c r="BG8" s="599"/>
      <c r="BH8" s="599"/>
      <c r="BI8" s="599"/>
      <c r="BJ8" s="601"/>
      <c r="BK8" s="212"/>
      <c r="BL8" s="602"/>
      <c r="BM8" s="602"/>
      <c r="BN8" s="602"/>
      <c r="BO8" s="602"/>
      <c r="BP8" s="602"/>
      <c r="BQ8" s="602"/>
      <c r="BR8" s="602"/>
      <c r="BS8" s="602"/>
      <c r="BT8" s="602"/>
      <c r="BU8" s="602"/>
      <c r="BV8" s="602"/>
      <c r="BW8" s="602"/>
      <c r="BX8" s="602"/>
      <c r="BY8" s="602"/>
      <c r="BZ8" s="602"/>
      <c r="CA8" s="602"/>
      <c r="CB8" s="602"/>
      <c r="CC8" s="602"/>
      <c r="CD8" s="602"/>
      <c r="CE8" s="602"/>
      <c r="CF8" s="602"/>
      <c r="CG8" s="602"/>
      <c r="CH8" s="602"/>
      <c r="CI8" s="145"/>
      <c r="CJ8" s="145"/>
    </row>
    <row r="9" spans="1:89" s="217" customFormat="1" ht="9" customHeight="1">
      <c r="A9" s="213"/>
      <c r="B9" s="594"/>
      <c r="C9" s="594"/>
      <c r="D9" s="214"/>
      <c r="E9" s="595" t="s">
        <v>1</v>
      </c>
      <c r="F9" s="595"/>
      <c r="G9" s="596" t="s">
        <v>2</v>
      </c>
      <c r="H9" s="596"/>
      <c r="I9" s="596"/>
      <c r="J9" s="596"/>
      <c r="K9" s="596"/>
      <c r="L9" s="596"/>
      <c r="M9" s="596"/>
      <c r="N9" s="596"/>
      <c r="O9" s="596"/>
      <c r="P9" s="596"/>
      <c r="Q9" s="596"/>
      <c r="R9" s="596"/>
      <c r="S9" s="596"/>
      <c r="T9" s="596"/>
      <c r="U9" s="596"/>
      <c r="V9" s="596"/>
      <c r="W9" s="596"/>
      <c r="X9" s="596"/>
      <c r="Y9" s="596"/>
      <c r="Z9" s="596"/>
      <c r="AA9" s="596"/>
      <c r="AB9" s="596"/>
      <c r="AC9" s="596"/>
      <c r="AD9" s="596"/>
      <c r="AE9" s="596"/>
      <c r="AF9" s="596"/>
      <c r="AG9" s="596"/>
      <c r="AH9" s="596"/>
      <c r="AI9" s="596"/>
      <c r="AJ9" s="596"/>
      <c r="AK9" s="596" t="s">
        <v>3</v>
      </c>
      <c r="AL9" s="596"/>
      <c r="AM9" s="596"/>
      <c r="AN9" s="596">
        <v>4</v>
      </c>
      <c r="AO9" s="596"/>
      <c r="AP9" s="596"/>
      <c r="AQ9" s="596"/>
      <c r="AR9" s="596"/>
      <c r="AS9" s="596"/>
      <c r="AT9" s="596"/>
      <c r="AU9" s="596"/>
      <c r="AV9" s="596"/>
      <c r="AW9" s="596"/>
      <c r="AX9" s="596"/>
      <c r="AY9" s="596"/>
      <c r="AZ9" s="596"/>
      <c r="BA9" s="596"/>
      <c r="BB9" s="596"/>
      <c r="BC9" s="596"/>
      <c r="BD9" s="596"/>
      <c r="BE9" s="596"/>
      <c r="BF9" s="596"/>
      <c r="BG9" s="596"/>
      <c r="BH9" s="596"/>
      <c r="BI9" s="596"/>
      <c r="BJ9" s="597"/>
      <c r="BK9" s="215"/>
      <c r="BL9" s="592">
        <v>5</v>
      </c>
      <c r="BM9" s="592"/>
      <c r="BN9" s="592"/>
      <c r="BO9" s="592"/>
      <c r="BP9" s="592"/>
      <c r="BQ9" s="592"/>
      <c r="BR9" s="592"/>
      <c r="BS9" s="592"/>
      <c r="BT9" s="592"/>
      <c r="BU9" s="592"/>
      <c r="BV9" s="592"/>
      <c r="BW9" s="592"/>
      <c r="BX9" s="592"/>
      <c r="BY9" s="592"/>
      <c r="BZ9" s="592"/>
      <c r="CA9" s="592"/>
      <c r="CB9" s="592"/>
      <c r="CC9" s="592"/>
      <c r="CD9" s="592"/>
      <c r="CE9" s="592"/>
      <c r="CF9" s="592"/>
      <c r="CG9" s="592"/>
      <c r="CH9" s="592"/>
      <c r="CI9" s="216"/>
      <c r="CJ9" s="216"/>
    </row>
    <row r="10" spans="1:89" s="224" customFormat="1" ht="3" customHeight="1">
      <c r="A10" s="218"/>
      <c r="B10" s="219"/>
      <c r="C10" s="220"/>
      <c r="D10" s="220"/>
      <c r="E10" s="637" t="s">
        <v>25</v>
      </c>
      <c r="F10" s="637"/>
      <c r="G10" s="590" t="e">
        <f>#REF!</f>
        <v>#REF!</v>
      </c>
      <c r="H10" s="590"/>
      <c r="I10" s="590"/>
      <c r="J10" s="590"/>
      <c r="K10" s="590"/>
      <c r="L10" s="590"/>
      <c r="M10" s="590"/>
      <c r="N10" s="590"/>
      <c r="O10" s="590"/>
      <c r="P10" s="590"/>
      <c r="Q10" s="590"/>
      <c r="R10" s="590"/>
      <c r="S10" s="590"/>
      <c r="T10" s="590"/>
      <c r="U10" s="590"/>
      <c r="V10" s="590"/>
      <c r="W10" s="590"/>
      <c r="X10" s="590"/>
      <c r="Y10" s="590"/>
      <c r="Z10" s="590"/>
      <c r="AA10" s="590"/>
      <c r="AB10" s="590"/>
      <c r="AC10" s="590"/>
      <c r="AD10" s="590"/>
      <c r="AE10" s="590"/>
      <c r="AF10" s="590"/>
      <c r="AG10" s="590"/>
      <c r="AH10" s="590"/>
      <c r="AI10" s="590"/>
      <c r="AJ10" s="590"/>
      <c r="AK10" s="591" t="s">
        <v>460</v>
      </c>
      <c r="AL10" s="591"/>
      <c r="AM10" s="591"/>
      <c r="AN10" s="251"/>
      <c r="AO10" s="253"/>
      <c r="AP10" s="253"/>
      <c r="AQ10" s="253"/>
      <c r="AR10" s="253"/>
      <c r="AS10" s="253"/>
      <c r="AT10" s="253"/>
      <c r="AU10" s="253"/>
      <c r="AV10" s="253"/>
      <c r="AW10" s="253"/>
      <c r="AX10" s="253"/>
      <c r="AY10" s="253"/>
      <c r="AZ10" s="253"/>
      <c r="BA10" s="253"/>
      <c r="BB10" s="253"/>
      <c r="BC10" s="253"/>
      <c r="BD10" s="253"/>
      <c r="BE10" s="221"/>
      <c r="BF10" s="221"/>
      <c r="BG10" s="221"/>
      <c r="BH10" s="221"/>
      <c r="BI10" s="221"/>
      <c r="BJ10" s="221"/>
      <c r="BK10" s="221"/>
      <c r="BL10" s="464"/>
      <c r="BM10" s="464"/>
      <c r="BN10" s="464"/>
      <c r="BO10" s="464"/>
      <c r="BP10" s="464"/>
      <c r="BQ10" s="464"/>
      <c r="BR10" s="464"/>
      <c r="BS10" s="464"/>
      <c r="BT10" s="464"/>
      <c r="BU10" s="464"/>
      <c r="BV10" s="464"/>
      <c r="BW10" s="464"/>
      <c r="BX10" s="464"/>
      <c r="BY10" s="464"/>
      <c r="BZ10" s="464"/>
      <c r="CA10" s="464"/>
      <c r="CB10" s="464"/>
      <c r="CC10" s="221"/>
      <c r="CD10" s="221"/>
      <c r="CE10" s="221"/>
      <c r="CF10" s="221"/>
      <c r="CG10" s="221"/>
      <c r="CH10" s="222"/>
      <c r="CI10" s="223"/>
      <c r="CJ10" s="223"/>
    </row>
    <row r="11" spans="1:89" s="224" customFormat="1" ht="3" customHeight="1">
      <c r="A11" s="218"/>
      <c r="B11" s="218"/>
      <c r="C11" s="218"/>
      <c r="D11" s="219"/>
      <c r="E11" s="637"/>
      <c r="F11" s="637"/>
      <c r="G11" s="590"/>
      <c r="H11" s="590"/>
      <c r="I11" s="590"/>
      <c r="J11" s="590"/>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591"/>
      <c r="AL11" s="591"/>
      <c r="AM11" s="591"/>
      <c r="AN11" s="254"/>
      <c r="AO11" s="284"/>
      <c r="AP11" s="284"/>
      <c r="AQ11" s="284"/>
      <c r="AR11" s="283"/>
      <c r="AS11" s="281"/>
      <c r="AT11" s="281"/>
      <c r="AU11" s="281"/>
      <c r="AV11" s="281"/>
      <c r="AW11" s="281"/>
      <c r="AX11" s="282"/>
      <c r="AY11" s="605"/>
      <c r="AZ11" s="605"/>
      <c r="BA11" s="605"/>
      <c r="BB11" s="605"/>
      <c r="BC11" s="605"/>
      <c r="BD11" s="605"/>
      <c r="BE11" s="282"/>
      <c r="BF11" s="566"/>
      <c r="BG11" s="566"/>
      <c r="BH11" s="566"/>
      <c r="BI11" s="566"/>
      <c r="BJ11" s="566"/>
      <c r="BK11" s="448"/>
      <c r="BL11" s="423"/>
      <c r="BM11" s="417"/>
      <c r="BN11" s="417"/>
      <c r="BO11" s="417"/>
      <c r="BP11" s="283"/>
      <c r="BQ11" s="605"/>
      <c r="BR11" s="605"/>
      <c r="BS11" s="605"/>
      <c r="BT11" s="605"/>
      <c r="BU11" s="605"/>
      <c r="BV11" s="606"/>
      <c r="BW11" s="566"/>
      <c r="BX11" s="566"/>
      <c r="BY11" s="566"/>
      <c r="BZ11" s="566"/>
      <c r="CA11" s="566"/>
      <c r="CB11" s="607"/>
      <c r="CC11" s="566"/>
      <c r="CD11" s="566"/>
      <c r="CE11" s="566"/>
      <c r="CF11" s="566"/>
      <c r="CG11" s="566"/>
      <c r="CH11" s="225"/>
      <c r="CI11" s="223"/>
      <c r="CJ11" s="223"/>
    </row>
    <row r="12" spans="1:89" s="226" customFormat="1" ht="15" customHeight="1">
      <c r="A12" s="218"/>
      <c r="B12" s="218"/>
      <c r="C12" s="218"/>
      <c r="E12" s="637"/>
      <c r="F12" s="637"/>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591"/>
      <c r="AL12" s="591"/>
      <c r="AM12" s="591"/>
      <c r="AN12" s="254"/>
      <c r="AO12" s="280" t="e">
        <f>IF(LEN(VLOOKUP(AK10,#REF!,2,FALSE))&lt;11,"",LEFT(RIGHT(VLOOKUP(AK10,#REF!,2,FALSE),11),1))</f>
        <v>#REF!</v>
      </c>
      <c r="AP12" s="168"/>
      <c r="AQ12" s="280" t="e">
        <f>IF(LEN(VLOOKUP(AK10,#REF!,2,FALSE))&lt;10,"",LEFT(RIGHT(VLOOKUP(AK10,#REF!,2,FALSE),10),1))</f>
        <v>#REF!</v>
      </c>
      <c r="AR12" s="282"/>
      <c r="AS12" s="280" t="e">
        <f>IF(LEN(VLOOKUP(AK10,#REF!,2,FALSE))&lt;9,"",LEFT(RIGHT(VLOOKUP(AK10,#REF!,2,FALSE),9),1))</f>
        <v>#REF!</v>
      </c>
      <c r="AT12" s="168"/>
      <c r="AU12" s="280" t="e">
        <f>IF(LEN(VLOOKUP(AK10,#REF!,2,FALSE))&lt;8,"",LEFT(RIGHT(VLOOKUP(AK10,#REF!,2,FALSE),8),1))</f>
        <v>#REF!</v>
      </c>
      <c r="AV12" s="282"/>
      <c r="AW12" s="280" t="e">
        <f>IF(LEN(VLOOKUP(AK10,#REF!,2,FALSE))&lt;7,"",LEFT(RIGHT(VLOOKUP(AK10,#REF!,2,FALSE),7),1))</f>
        <v>#REF!</v>
      </c>
      <c r="AX12" s="282"/>
      <c r="AY12" s="280" t="e">
        <f>IF(LEN(VLOOKUP(AK10,#REF!,2,FALSE))&lt;6,"",LEFT(RIGHT(VLOOKUP(AK10,#REF!,2,FALSE),6),1))</f>
        <v>#REF!</v>
      </c>
      <c r="AZ12" s="168"/>
      <c r="BA12" s="559" t="e">
        <f>IF(LEN(VLOOKUP(AK10,#REF!,2,FALSE))&lt;5,"",LEFT(RIGHT(VLOOKUP(AK10,#REF!,2,FALSE),5),1))</f>
        <v>#REF!</v>
      </c>
      <c r="BB12" s="559" t="e">
        <f>IF(LEN(#REF!)&lt;5,"",LEFT(RIGHT(#REF!,5),1))</f>
        <v>#REF!</v>
      </c>
      <c r="BC12" s="282"/>
      <c r="BD12" s="280" t="e">
        <f>IF(LEN(VLOOKUP(AK10,#REF!,2,FALSE))&lt;4,"",LEFT(RIGHT(VLOOKUP(AK10,#REF!,2,FALSE),4),1))</f>
        <v>#REF!</v>
      </c>
      <c r="BE12" s="282"/>
      <c r="BF12" s="280" t="e">
        <f>IF(LEN(VLOOKUP(AK10,#REF!,2,FALSE))&lt;3,"",LEFT(RIGHT(VLOOKUP(AK10,#REF!,2,FALSE),3),1))</f>
        <v>#REF!</v>
      </c>
      <c r="BG12" s="282"/>
      <c r="BH12" s="280" t="e">
        <f>IF(LEN(VLOOKUP(AK10,#REF!,2,FALSE))&lt;2,"",LEFT(RIGHT(VLOOKUP(AK10,#REF!,2,FALSE),2),1))</f>
        <v>#REF!</v>
      </c>
      <c r="BI12" s="282"/>
      <c r="BJ12" s="280" t="e">
        <f>IF(VLOOKUP(AK10,#REF!,2,FALSE)=0,"",IF(LEN(VLOOKUP(AK10,#REF!,2,FALSE))&lt;1,"",LEFT(RIGHT(VLOOKUP(AK10,#REF!,2,FALSE),1),1)))</f>
        <v>#REF!</v>
      </c>
      <c r="BK12" s="448"/>
      <c r="BL12" s="423"/>
      <c r="BM12" s="280" t="e">
        <f>IF(LEN(VLOOKUP(AK10,#REF!,4,FALSE))&lt;11,"",LEFT(RIGHT(VLOOKUP(AK10,#REF!,4,FALSE),11),1))</f>
        <v>#REF!</v>
      </c>
      <c r="BN12" s="168"/>
      <c r="BO12" s="280" t="e">
        <f>IF(LEN(VLOOKUP(AK10,#REF!,4,FALSE))&lt;10,"",LEFT(RIGHT(VLOOKUP(AK10,#REF!,4,FALSE),10),1))</f>
        <v>#REF!</v>
      </c>
      <c r="BP12" s="282"/>
      <c r="BQ12" s="280" t="e">
        <f>IF(LEN(VLOOKUP(AK10,#REF!,4,FALSE))&lt;9,"",LEFT(RIGHT(VLOOKUP(AK10,#REF!,4,FALSE),9),1))</f>
        <v>#REF!</v>
      </c>
      <c r="BR12" s="168"/>
      <c r="BS12" s="280" t="e">
        <f>IF(LEN(VLOOKUP(AK10,#REF!,4,FALSE))&lt;8,"",LEFT(RIGHT(VLOOKUP(AK10,#REF!,4,FALSE),8),1))</f>
        <v>#REF!</v>
      </c>
      <c r="BT12" s="282"/>
      <c r="BU12" s="280" t="e">
        <f>IF(LEN(VLOOKUP(AK10,#REF!,4,FALSE))&lt;7,"",LEFT(RIGHT(VLOOKUP(AK10,#REF!,4,FALSE),7),1))</f>
        <v>#REF!</v>
      </c>
      <c r="BV12" s="606"/>
      <c r="BW12" s="280" t="e">
        <f>IF(LEN(VLOOKUP(AK10,#REF!,4,FALSE))&lt;6,"",LEFT(RIGHT(VLOOKUP(AK10,#REF!,4,FALSE),6),1))</f>
        <v>#REF!</v>
      </c>
      <c r="BX12" s="282"/>
      <c r="BY12" s="280" t="e">
        <f>IF(LEN(VLOOKUP(AK10,#REF!,4,FALSE))&lt;5,"",LEFT(RIGHT(VLOOKUP(AK10,#REF!,4,FALSE),5),1))</f>
        <v>#REF!</v>
      </c>
      <c r="BZ12" s="282"/>
      <c r="CA12" s="280" t="e">
        <f>IF(LEN(VLOOKUP(AK10,#REF!,4,FALSE))&lt;4,"",LEFT(RIGHT(VLOOKUP(AK10,#REF!,4,FALSE),4),1))</f>
        <v>#REF!</v>
      </c>
      <c r="CB12" s="607"/>
      <c r="CC12" s="280" t="e">
        <f>IF(LEN(VLOOKUP(AK10,#REF!,4,FALSE))&lt;3,"",LEFT(RIGHT(VLOOKUP(AK10,#REF!,4,FALSE),3),1))</f>
        <v>#REF!</v>
      </c>
      <c r="CD12" s="282"/>
      <c r="CE12" s="280" t="e">
        <f>IF(LEN(VLOOKUP(AK10,#REF!,4,FALSE))&lt;2,"",LEFT(RIGHT(VLOOKUP(AK10,#REF!,4,FALSE),2),1))</f>
        <v>#REF!</v>
      </c>
      <c r="CF12" s="282"/>
      <c r="CG12" s="280" t="e">
        <f>IF(VLOOKUP(AK10,#REF!,4,FALSE)=0,"",IF(LEN(VLOOKUP(AK10,#REF!,4,FALSE))&lt;1,"",LEFT(RIGHT(VLOOKUP(AK10,#REF!,4,FALSE),1),1)))</f>
        <v>#REF!</v>
      </c>
      <c r="CH12" s="225"/>
      <c r="CI12" s="218"/>
      <c r="CJ12" s="218"/>
    </row>
    <row r="13" spans="1:89" s="226" customFormat="1" ht="3" customHeight="1">
      <c r="A13" s="218"/>
      <c r="B13" s="218"/>
      <c r="C13" s="218"/>
      <c r="E13" s="637"/>
      <c r="F13" s="637"/>
      <c r="G13" s="590"/>
      <c r="H13" s="590"/>
      <c r="I13" s="590"/>
      <c r="J13" s="590"/>
      <c r="K13" s="590"/>
      <c r="L13" s="590"/>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591"/>
      <c r="AL13" s="591"/>
      <c r="AM13" s="591"/>
      <c r="AN13" s="250"/>
      <c r="AO13" s="252"/>
      <c r="AP13" s="252"/>
      <c r="AQ13" s="252"/>
      <c r="AR13" s="252"/>
      <c r="AS13" s="252"/>
      <c r="AT13" s="252"/>
      <c r="AU13" s="252"/>
      <c r="AV13" s="252"/>
      <c r="AW13" s="252"/>
      <c r="AX13" s="252"/>
      <c r="AY13" s="252"/>
      <c r="AZ13" s="252"/>
      <c r="BA13" s="252"/>
      <c r="BB13" s="252"/>
      <c r="BC13" s="252"/>
      <c r="BD13" s="252"/>
      <c r="BE13" s="227"/>
      <c r="BF13" s="227"/>
      <c r="BG13" s="227"/>
      <c r="BH13" s="227"/>
      <c r="BI13" s="227"/>
      <c r="BJ13" s="227"/>
      <c r="BK13" s="227"/>
      <c r="BL13" s="443"/>
      <c r="BM13" s="443"/>
      <c r="BN13" s="443"/>
      <c r="BO13" s="443"/>
      <c r="BP13" s="443"/>
      <c r="BQ13" s="443"/>
      <c r="BR13" s="443"/>
      <c r="BS13" s="443"/>
      <c r="BT13" s="443"/>
      <c r="BU13" s="443"/>
      <c r="BV13" s="443"/>
      <c r="BW13" s="443"/>
      <c r="BX13" s="443"/>
      <c r="BY13" s="443"/>
      <c r="BZ13" s="443"/>
      <c r="CA13" s="443"/>
      <c r="CB13" s="443"/>
      <c r="CC13" s="227"/>
      <c r="CD13" s="227"/>
      <c r="CE13" s="227"/>
      <c r="CF13" s="227"/>
      <c r="CG13" s="227"/>
      <c r="CH13" s="228"/>
      <c r="CI13" s="218"/>
      <c r="CJ13" s="218"/>
    </row>
    <row r="14" spans="1:89" s="163" customFormat="1" ht="3" customHeight="1">
      <c r="A14" s="229"/>
      <c r="B14" s="230"/>
      <c r="C14" s="135"/>
      <c r="D14" s="135"/>
      <c r="E14" s="615" t="s">
        <v>461</v>
      </c>
      <c r="F14" s="615"/>
      <c r="G14" s="570" t="e">
        <f>#REF!</f>
        <v>#REF!</v>
      </c>
      <c r="H14" s="570"/>
      <c r="I14" s="570"/>
      <c r="J14" s="570"/>
      <c r="K14" s="570"/>
      <c r="L14" s="570"/>
      <c r="M14" s="570"/>
      <c r="N14" s="570"/>
      <c r="O14" s="570"/>
      <c r="P14" s="570"/>
      <c r="Q14" s="570"/>
      <c r="R14" s="570"/>
      <c r="S14" s="570"/>
      <c r="T14" s="570"/>
      <c r="U14" s="570"/>
      <c r="V14" s="570"/>
      <c r="W14" s="570"/>
      <c r="X14" s="570"/>
      <c r="Y14" s="570"/>
      <c r="Z14" s="570"/>
      <c r="AA14" s="570"/>
      <c r="AB14" s="570"/>
      <c r="AC14" s="570"/>
      <c r="AD14" s="570"/>
      <c r="AE14" s="570"/>
      <c r="AF14" s="570"/>
      <c r="AG14" s="570"/>
      <c r="AH14" s="570"/>
      <c r="AI14" s="570"/>
      <c r="AJ14" s="570"/>
      <c r="AK14" s="571" t="s">
        <v>462</v>
      </c>
      <c r="AL14" s="571"/>
      <c r="AM14" s="571"/>
      <c r="AN14" s="242"/>
      <c r="AO14" s="253"/>
      <c r="AP14" s="253"/>
      <c r="AQ14" s="253"/>
      <c r="AR14" s="253"/>
      <c r="AS14" s="253"/>
      <c r="AT14" s="253"/>
      <c r="AU14" s="253"/>
      <c r="AV14" s="253"/>
      <c r="AW14" s="253"/>
      <c r="AX14" s="253"/>
      <c r="AY14" s="253"/>
      <c r="AZ14" s="253"/>
      <c r="BA14" s="253"/>
      <c r="BB14" s="253"/>
      <c r="BC14" s="253"/>
      <c r="BD14" s="253"/>
      <c r="BE14" s="221"/>
      <c r="BF14" s="221"/>
      <c r="BG14" s="221"/>
      <c r="BH14" s="221"/>
      <c r="BI14" s="221"/>
      <c r="BJ14" s="221"/>
      <c r="BK14" s="221"/>
      <c r="BL14" s="464"/>
      <c r="BM14" s="464"/>
      <c r="BN14" s="464"/>
      <c r="BO14" s="464"/>
      <c r="BP14" s="464"/>
      <c r="BQ14" s="464"/>
      <c r="BR14" s="464"/>
      <c r="BS14" s="464"/>
      <c r="BT14" s="464"/>
      <c r="BU14" s="464"/>
      <c r="BV14" s="464"/>
      <c r="BW14" s="464"/>
      <c r="BX14" s="464"/>
      <c r="BY14" s="464"/>
      <c r="BZ14" s="464"/>
      <c r="CA14" s="464"/>
      <c r="CB14" s="464"/>
      <c r="CC14" s="221"/>
      <c r="CD14" s="221"/>
      <c r="CE14" s="221"/>
      <c r="CF14" s="221"/>
      <c r="CG14" s="221"/>
      <c r="CH14" s="198"/>
      <c r="CI14" s="202"/>
      <c r="CJ14" s="202"/>
    </row>
    <row r="15" spans="1:89" s="163" customFormat="1" ht="3" customHeight="1">
      <c r="A15" s="229"/>
      <c r="B15" s="229"/>
      <c r="C15" s="229"/>
      <c r="D15" s="230"/>
      <c r="E15" s="615"/>
      <c r="F15" s="615"/>
      <c r="G15" s="570"/>
      <c r="H15" s="570"/>
      <c r="I15" s="570"/>
      <c r="J15" s="570"/>
      <c r="K15" s="570"/>
      <c r="L15" s="570"/>
      <c r="M15" s="570"/>
      <c r="N15" s="570"/>
      <c r="O15" s="570"/>
      <c r="P15" s="570"/>
      <c r="Q15" s="570"/>
      <c r="R15" s="570"/>
      <c r="S15" s="570"/>
      <c r="T15" s="570"/>
      <c r="U15" s="570"/>
      <c r="V15" s="570"/>
      <c r="W15" s="570"/>
      <c r="X15" s="570"/>
      <c r="Y15" s="570"/>
      <c r="Z15" s="570"/>
      <c r="AA15" s="570"/>
      <c r="AB15" s="570"/>
      <c r="AC15" s="570"/>
      <c r="AD15" s="570"/>
      <c r="AE15" s="570"/>
      <c r="AF15" s="570"/>
      <c r="AG15" s="570"/>
      <c r="AH15" s="570"/>
      <c r="AI15" s="570"/>
      <c r="AJ15" s="570"/>
      <c r="AK15" s="571"/>
      <c r="AL15" s="571"/>
      <c r="AM15" s="571"/>
      <c r="AN15" s="240"/>
      <c r="AO15" s="284"/>
      <c r="AP15" s="284"/>
      <c r="AQ15" s="284"/>
      <c r="AR15" s="283"/>
      <c r="AS15" s="281"/>
      <c r="AT15" s="281"/>
      <c r="AU15" s="281"/>
      <c r="AV15" s="281"/>
      <c r="AW15" s="281"/>
      <c r="AX15" s="282"/>
      <c r="AY15" s="605"/>
      <c r="AZ15" s="605"/>
      <c r="BA15" s="605"/>
      <c r="BB15" s="605"/>
      <c r="BC15" s="605"/>
      <c r="BD15" s="605"/>
      <c r="BE15" s="282"/>
      <c r="BF15" s="566"/>
      <c r="BG15" s="566"/>
      <c r="BH15" s="566"/>
      <c r="BI15" s="566"/>
      <c r="BJ15" s="566"/>
      <c r="BK15" s="448"/>
      <c r="BL15" s="423"/>
      <c r="BM15" s="417"/>
      <c r="BN15" s="417"/>
      <c r="BO15" s="417"/>
      <c r="BP15" s="283"/>
      <c r="BQ15" s="605"/>
      <c r="BR15" s="605"/>
      <c r="BS15" s="605"/>
      <c r="BT15" s="605"/>
      <c r="BU15" s="605"/>
      <c r="BV15" s="606"/>
      <c r="BW15" s="566"/>
      <c r="BX15" s="566"/>
      <c r="BY15" s="566"/>
      <c r="BZ15" s="566"/>
      <c r="CA15" s="566"/>
      <c r="CB15" s="607"/>
      <c r="CC15" s="566"/>
      <c r="CD15" s="566"/>
      <c r="CE15" s="566"/>
      <c r="CF15" s="566"/>
      <c r="CG15" s="566"/>
      <c r="CH15" s="199"/>
      <c r="CI15" s="202"/>
      <c r="CJ15" s="202"/>
    </row>
    <row r="16" spans="1:89" s="231" customFormat="1" ht="15" customHeight="1">
      <c r="A16" s="229"/>
      <c r="B16" s="229"/>
      <c r="C16" s="229"/>
      <c r="E16" s="615"/>
      <c r="F16" s="615"/>
      <c r="G16" s="570"/>
      <c r="H16" s="570"/>
      <c r="I16" s="570"/>
      <c r="J16" s="570"/>
      <c r="K16" s="570"/>
      <c r="L16" s="570"/>
      <c r="M16" s="570"/>
      <c r="N16" s="570"/>
      <c r="O16" s="570"/>
      <c r="P16" s="570"/>
      <c r="Q16" s="570"/>
      <c r="R16" s="570"/>
      <c r="S16" s="570"/>
      <c r="T16" s="570"/>
      <c r="U16" s="570"/>
      <c r="V16" s="570"/>
      <c r="W16" s="570"/>
      <c r="X16" s="570"/>
      <c r="Y16" s="570"/>
      <c r="Z16" s="570"/>
      <c r="AA16" s="570"/>
      <c r="AB16" s="570"/>
      <c r="AC16" s="570"/>
      <c r="AD16" s="570"/>
      <c r="AE16" s="570"/>
      <c r="AF16" s="570"/>
      <c r="AG16" s="570"/>
      <c r="AH16" s="570"/>
      <c r="AI16" s="570"/>
      <c r="AJ16" s="570"/>
      <c r="AK16" s="571"/>
      <c r="AL16" s="571"/>
      <c r="AM16" s="571"/>
      <c r="AN16" s="240"/>
      <c r="AO16" s="280" t="e">
        <f>IF(LEN(VLOOKUP(AK14,#REF!,2,FALSE))&lt;11,"",LEFT(RIGHT(VLOOKUP(AK14,#REF!,2,FALSE),11),1))</f>
        <v>#REF!</v>
      </c>
      <c r="AP16" s="168"/>
      <c r="AQ16" s="280" t="e">
        <f>IF(LEN(VLOOKUP(AK14,#REF!,2,FALSE))&lt;10,"",LEFT(RIGHT(VLOOKUP(AK14,#REF!,2,FALSE),10),1))</f>
        <v>#REF!</v>
      </c>
      <c r="AR16" s="282"/>
      <c r="AS16" s="280" t="e">
        <f>IF(LEN(VLOOKUP(AK14,#REF!,2,FALSE))&lt;9,"",LEFT(RIGHT(VLOOKUP(AK14,#REF!,2,FALSE),9),1))</f>
        <v>#REF!</v>
      </c>
      <c r="AT16" s="168"/>
      <c r="AU16" s="280" t="e">
        <f>IF(LEN(VLOOKUP(AK14,#REF!,2,FALSE))&lt;8,"",LEFT(RIGHT(VLOOKUP(AK14,#REF!,2,FALSE),8),1))</f>
        <v>#REF!</v>
      </c>
      <c r="AV16" s="282"/>
      <c r="AW16" s="280" t="e">
        <f>IF(LEN(VLOOKUP(AK14,#REF!,2,FALSE))&lt;7,"",LEFT(RIGHT(VLOOKUP(AK14,#REF!,2,FALSE),7),1))</f>
        <v>#REF!</v>
      </c>
      <c r="AX16" s="282"/>
      <c r="AY16" s="280" t="e">
        <f>IF(LEN(VLOOKUP(AK14,#REF!,2,FALSE))&lt;6,"",LEFT(RIGHT(VLOOKUP(AK14,#REF!,2,FALSE),6),1))</f>
        <v>#REF!</v>
      </c>
      <c r="AZ16" s="168"/>
      <c r="BA16" s="559" t="e">
        <f>IF(LEN(VLOOKUP(AK14,#REF!,2,FALSE))&lt;5,"",LEFT(RIGHT(VLOOKUP(AK14,#REF!,2,FALSE),5),1))</f>
        <v>#REF!</v>
      </c>
      <c r="BB16" s="559" t="e">
        <f>IF(LEN(#REF!)&lt;5,"",LEFT(RIGHT(#REF!,5),1))</f>
        <v>#REF!</v>
      </c>
      <c r="BC16" s="282"/>
      <c r="BD16" s="280" t="e">
        <f>IF(LEN(VLOOKUP(AK14,#REF!,2,FALSE))&lt;4,"",LEFT(RIGHT(VLOOKUP(AK14,#REF!,2,FALSE),4),1))</f>
        <v>#REF!</v>
      </c>
      <c r="BE16" s="282"/>
      <c r="BF16" s="280" t="e">
        <f>IF(LEN(VLOOKUP(AK14,#REF!,2,FALSE))&lt;3,"",LEFT(RIGHT(VLOOKUP(AK14,#REF!,2,FALSE),3),1))</f>
        <v>#REF!</v>
      </c>
      <c r="BG16" s="282"/>
      <c r="BH16" s="280" t="e">
        <f>IF(LEN(VLOOKUP(AK14,#REF!,2,FALSE))&lt;2,"",LEFT(RIGHT(VLOOKUP(AK14,#REF!,2,FALSE),2),1))</f>
        <v>#REF!</v>
      </c>
      <c r="BI16" s="282"/>
      <c r="BJ16" s="280" t="e">
        <f>IF(VLOOKUP(AK14,#REF!,2,FALSE)=0,"",IF(LEN(VLOOKUP(AK14,#REF!,2,FALSE))&lt;1,"",LEFT(RIGHT(VLOOKUP(AK14,#REF!,2,FALSE),1),1)))</f>
        <v>#REF!</v>
      </c>
      <c r="BK16" s="448"/>
      <c r="BL16" s="423"/>
      <c r="BM16" s="280" t="e">
        <f>IF(LEN(VLOOKUP(AK14,#REF!,4,FALSE))&lt;11,"",LEFT(RIGHT(VLOOKUP(AK14,#REF!,4,FALSE),11),1))</f>
        <v>#REF!</v>
      </c>
      <c r="BN16" s="168"/>
      <c r="BO16" s="280" t="e">
        <f>IF(LEN(VLOOKUP(AK14,#REF!,4,FALSE))&lt;10,"",LEFT(RIGHT(VLOOKUP(AK14,#REF!,4,FALSE),10),1))</f>
        <v>#REF!</v>
      </c>
      <c r="BP16" s="282"/>
      <c r="BQ16" s="280" t="e">
        <f>IF(LEN(VLOOKUP(AK14,#REF!,4,FALSE))&lt;9,"",LEFT(RIGHT(VLOOKUP(AK14,#REF!,4,FALSE),9),1))</f>
        <v>#REF!</v>
      </c>
      <c r="BR16" s="168"/>
      <c r="BS16" s="280" t="e">
        <f>IF(LEN(VLOOKUP(AK14,#REF!,4,FALSE))&lt;8,"",LEFT(RIGHT(VLOOKUP(AK14,#REF!,4,FALSE),8),1))</f>
        <v>#REF!</v>
      </c>
      <c r="BT16" s="282"/>
      <c r="BU16" s="280" t="e">
        <f>IF(LEN(VLOOKUP(AK14,#REF!,4,FALSE))&lt;7,"",LEFT(RIGHT(VLOOKUP(AK14,#REF!,4,FALSE),7),1))</f>
        <v>#REF!</v>
      </c>
      <c r="BV16" s="606"/>
      <c r="BW16" s="280" t="e">
        <f>IF(LEN(VLOOKUP(AK14,#REF!,4,FALSE))&lt;6,"",LEFT(RIGHT(VLOOKUP(AK14,#REF!,4,FALSE),6),1))</f>
        <v>#REF!</v>
      </c>
      <c r="BX16" s="282"/>
      <c r="BY16" s="280" t="e">
        <f>IF(LEN(VLOOKUP(AK14,#REF!,4,FALSE))&lt;5,"",LEFT(RIGHT(VLOOKUP(AK14,#REF!,4,FALSE),5),1))</f>
        <v>#REF!</v>
      </c>
      <c r="BZ16" s="282"/>
      <c r="CA16" s="280" t="e">
        <f>IF(LEN(VLOOKUP(AK14,#REF!,4,FALSE))&lt;4,"",LEFT(RIGHT(VLOOKUP(AK14,#REF!,4,FALSE),4),1))</f>
        <v>#REF!</v>
      </c>
      <c r="CB16" s="607"/>
      <c r="CC16" s="280" t="e">
        <f>IF(LEN(VLOOKUP(AK14,#REF!,4,FALSE))&lt;3,"",LEFT(RIGHT(VLOOKUP(AK14,#REF!,4,FALSE),3),1))</f>
        <v>#REF!</v>
      </c>
      <c r="CD16" s="282"/>
      <c r="CE16" s="280" t="e">
        <f>IF(LEN(VLOOKUP(AK14,#REF!,4,FALSE))&lt;2,"",LEFT(RIGHT(VLOOKUP(AK14,#REF!,4,FALSE),2),1))</f>
        <v>#REF!</v>
      </c>
      <c r="CF16" s="282"/>
      <c r="CG16" s="280" t="e">
        <f>IF(VLOOKUP(AK14,#REF!,4,FALSE)=0,"",IF(LEN(VLOOKUP(AK14,#REF!,4,FALSE))&lt;1,"",LEFT(RIGHT(VLOOKUP(AK14,#REF!,4,FALSE),1),1)))</f>
        <v>#REF!</v>
      </c>
      <c r="CH16" s="199"/>
      <c r="CI16" s="229"/>
      <c r="CJ16" s="229"/>
    </row>
    <row r="17" spans="1:88" s="231" customFormat="1" ht="3" customHeight="1">
      <c r="A17" s="229"/>
      <c r="B17" s="229"/>
      <c r="C17" s="229"/>
      <c r="E17" s="615"/>
      <c r="F17" s="615"/>
      <c r="G17" s="570"/>
      <c r="H17" s="570"/>
      <c r="I17" s="570"/>
      <c r="J17" s="570"/>
      <c r="K17" s="570"/>
      <c r="L17" s="570"/>
      <c r="M17" s="570"/>
      <c r="N17" s="570"/>
      <c r="O17" s="570"/>
      <c r="P17" s="570"/>
      <c r="Q17" s="570"/>
      <c r="R17" s="570"/>
      <c r="S17" s="570"/>
      <c r="T17" s="570"/>
      <c r="U17" s="570"/>
      <c r="V17" s="570"/>
      <c r="W17" s="570"/>
      <c r="X17" s="570"/>
      <c r="Y17" s="570"/>
      <c r="Z17" s="570"/>
      <c r="AA17" s="570"/>
      <c r="AB17" s="570"/>
      <c r="AC17" s="570"/>
      <c r="AD17" s="570"/>
      <c r="AE17" s="570"/>
      <c r="AF17" s="570"/>
      <c r="AG17" s="570"/>
      <c r="AH17" s="570"/>
      <c r="AI17" s="570"/>
      <c r="AJ17" s="570"/>
      <c r="AK17" s="571"/>
      <c r="AL17" s="571"/>
      <c r="AM17" s="571"/>
      <c r="AN17" s="243"/>
      <c r="AO17" s="252"/>
      <c r="AP17" s="252"/>
      <c r="AQ17" s="252"/>
      <c r="AR17" s="252"/>
      <c r="AS17" s="252"/>
      <c r="AT17" s="252"/>
      <c r="AU17" s="252"/>
      <c r="AV17" s="252"/>
      <c r="AW17" s="252"/>
      <c r="AX17" s="252"/>
      <c r="AY17" s="252"/>
      <c r="AZ17" s="252"/>
      <c r="BA17" s="252"/>
      <c r="BB17" s="252"/>
      <c r="BC17" s="252"/>
      <c r="BD17" s="252"/>
      <c r="BE17" s="227"/>
      <c r="BF17" s="227"/>
      <c r="BG17" s="227"/>
      <c r="BH17" s="227"/>
      <c r="BI17" s="227"/>
      <c r="BJ17" s="227"/>
      <c r="BK17" s="227"/>
      <c r="BL17" s="443"/>
      <c r="BM17" s="443"/>
      <c r="BN17" s="443"/>
      <c r="BO17" s="443"/>
      <c r="BP17" s="443"/>
      <c r="BQ17" s="443"/>
      <c r="BR17" s="443"/>
      <c r="BS17" s="443"/>
      <c r="BT17" s="443"/>
      <c r="BU17" s="443"/>
      <c r="BV17" s="443"/>
      <c r="BW17" s="443"/>
      <c r="BX17" s="443"/>
      <c r="BY17" s="443"/>
      <c r="BZ17" s="443"/>
      <c r="CA17" s="443"/>
      <c r="CB17" s="443"/>
      <c r="CC17" s="227"/>
      <c r="CD17" s="227"/>
      <c r="CE17" s="227"/>
      <c r="CF17" s="227"/>
      <c r="CG17" s="227"/>
      <c r="CH17" s="200"/>
      <c r="CI17" s="229"/>
      <c r="CJ17" s="229"/>
    </row>
    <row r="18" spans="1:88" s="163" customFormat="1" ht="3" customHeight="1">
      <c r="A18" s="229"/>
      <c r="B18" s="230"/>
      <c r="C18" s="135"/>
      <c r="D18" s="135"/>
      <c r="E18" s="631" t="s">
        <v>357</v>
      </c>
      <c r="F18" s="632"/>
      <c r="G18" s="570" t="e">
        <f>#REF!</f>
        <v>#REF!</v>
      </c>
      <c r="H18" s="570"/>
      <c r="I18" s="570"/>
      <c r="J18" s="570"/>
      <c r="K18" s="570"/>
      <c r="L18" s="570"/>
      <c r="M18" s="570"/>
      <c r="N18" s="570"/>
      <c r="O18" s="570"/>
      <c r="P18" s="570"/>
      <c r="Q18" s="570"/>
      <c r="R18" s="570"/>
      <c r="S18" s="570"/>
      <c r="T18" s="570"/>
      <c r="U18" s="570"/>
      <c r="V18" s="570"/>
      <c r="W18" s="570"/>
      <c r="X18" s="570"/>
      <c r="Y18" s="570"/>
      <c r="Z18" s="570"/>
      <c r="AA18" s="570"/>
      <c r="AB18" s="570"/>
      <c r="AC18" s="570"/>
      <c r="AD18" s="570"/>
      <c r="AE18" s="570"/>
      <c r="AF18" s="570"/>
      <c r="AG18" s="570"/>
      <c r="AH18" s="570"/>
      <c r="AI18" s="570"/>
      <c r="AJ18" s="570"/>
      <c r="AK18" s="571" t="s">
        <v>463</v>
      </c>
      <c r="AL18" s="571"/>
      <c r="AM18" s="571"/>
      <c r="AN18" s="242"/>
      <c r="AO18" s="253"/>
      <c r="AP18" s="253"/>
      <c r="AQ18" s="253"/>
      <c r="AR18" s="253"/>
      <c r="AS18" s="253"/>
      <c r="AT18" s="253"/>
      <c r="AU18" s="253"/>
      <c r="AV18" s="253"/>
      <c r="AW18" s="253"/>
      <c r="AX18" s="253"/>
      <c r="AY18" s="253"/>
      <c r="AZ18" s="253"/>
      <c r="BA18" s="253"/>
      <c r="BB18" s="253"/>
      <c r="BC18" s="253"/>
      <c r="BD18" s="253"/>
      <c r="BE18" s="221"/>
      <c r="BF18" s="221"/>
      <c r="BG18" s="221"/>
      <c r="BH18" s="221"/>
      <c r="BI18" s="221"/>
      <c r="BJ18" s="221"/>
      <c r="BK18" s="221"/>
      <c r="BL18" s="464"/>
      <c r="BM18" s="464"/>
      <c r="BN18" s="464"/>
      <c r="BO18" s="464"/>
      <c r="BP18" s="464"/>
      <c r="BQ18" s="464"/>
      <c r="BR18" s="464"/>
      <c r="BS18" s="464"/>
      <c r="BT18" s="464"/>
      <c r="BU18" s="464"/>
      <c r="BV18" s="464"/>
      <c r="BW18" s="464"/>
      <c r="BX18" s="464"/>
      <c r="BY18" s="464"/>
      <c r="BZ18" s="464"/>
      <c r="CA18" s="464"/>
      <c r="CB18" s="464"/>
      <c r="CC18" s="221"/>
      <c r="CD18" s="221"/>
      <c r="CE18" s="221"/>
      <c r="CF18" s="221"/>
      <c r="CG18" s="221"/>
      <c r="CH18" s="198"/>
      <c r="CI18" s="202"/>
      <c r="CJ18" s="202"/>
    </row>
    <row r="19" spans="1:88" s="163" customFormat="1" ht="3" customHeight="1">
      <c r="A19" s="229"/>
      <c r="B19" s="229"/>
      <c r="C19" s="229"/>
      <c r="D19" s="230"/>
      <c r="E19" s="633"/>
      <c r="F19" s="634"/>
      <c r="G19" s="570"/>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571"/>
      <c r="AL19" s="571"/>
      <c r="AM19" s="571"/>
      <c r="AN19" s="240"/>
      <c r="AO19" s="284"/>
      <c r="AP19" s="284"/>
      <c r="AQ19" s="284"/>
      <c r="AR19" s="283"/>
      <c r="AS19" s="281"/>
      <c r="AT19" s="281"/>
      <c r="AU19" s="281"/>
      <c r="AV19" s="281"/>
      <c r="AW19" s="281"/>
      <c r="AX19" s="282"/>
      <c r="AY19" s="605"/>
      <c r="AZ19" s="605"/>
      <c r="BA19" s="605"/>
      <c r="BB19" s="605"/>
      <c r="BC19" s="605"/>
      <c r="BD19" s="605"/>
      <c r="BE19" s="282"/>
      <c r="BF19" s="566"/>
      <c r="BG19" s="566"/>
      <c r="BH19" s="566"/>
      <c r="BI19" s="566"/>
      <c r="BJ19" s="566"/>
      <c r="BK19" s="448"/>
      <c r="BL19" s="423"/>
      <c r="BM19" s="417"/>
      <c r="BN19" s="417"/>
      <c r="BO19" s="417"/>
      <c r="BP19" s="283"/>
      <c r="BQ19" s="605"/>
      <c r="BR19" s="605"/>
      <c r="BS19" s="605"/>
      <c r="BT19" s="605"/>
      <c r="BU19" s="605"/>
      <c r="BV19" s="606"/>
      <c r="BW19" s="566"/>
      <c r="BX19" s="566"/>
      <c r="BY19" s="566"/>
      <c r="BZ19" s="566"/>
      <c r="CA19" s="566"/>
      <c r="CB19" s="607"/>
      <c r="CC19" s="566"/>
      <c r="CD19" s="566"/>
      <c r="CE19" s="566"/>
      <c r="CF19" s="566"/>
      <c r="CG19" s="566"/>
      <c r="CH19" s="199"/>
      <c r="CI19" s="202"/>
      <c r="CJ19" s="202"/>
    </row>
    <row r="20" spans="1:88" s="231" customFormat="1" ht="15" customHeight="1">
      <c r="A20" s="229"/>
      <c r="B20" s="229"/>
      <c r="C20" s="229"/>
      <c r="E20" s="633"/>
      <c r="F20" s="634"/>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571"/>
      <c r="AL20" s="571"/>
      <c r="AM20" s="571"/>
      <c r="AN20" s="240"/>
      <c r="AO20" s="280" t="e">
        <f>IF(LEN(VLOOKUP(AK18,#REF!,2,FALSE))&lt;11,"",LEFT(RIGHT(VLOOKUP(AK18,#REF!,2,FALSE),11),1))</f>
        <v>#REF!</v>
      </c>
      <c r="AP20" s="168"/>
      <c r="AQ20" s="280" t="e">
        <f>IF(LEN(VLOOKUP(AK18,#REF!,2,FALSE))&lt;10,"",LEFT(RIGHT(VLOOKUP(AK18,#REF!,2,FALSE),10),1))</f>
        <v>#REF!</v>
      </c>
      <c r="AR20" s="282"/>
      <c r="AS20" s="280" t="e">
        <f>IF(LEN(VLOOKUP(AK18,#REF!,2,FALSE))&lt;9,"",LEFT(RIGHT(VLOOKUP(AK18,#REF!,2,FALSE),9),1))</f>
        <v>#REF!</v>
      </c>
      <c r="AT20" s="168"/>
      <c r="AU20" s="280" t="e">
        <f>IF(LEN(VLOOKUP(AK18,#REF!,2,FALSE))&lt;8,"",LEFT(RIGHT(VLOOKUP(AK18,#REF!,2,FALSE),8),1))</f>
        <v>#REF!</v>
      </c>
      <c r="AV20" s="282"/>
      <c r="AW20" s="280" t="e">
        <f>IF(LEN(VLOOKUP(AK18,#REF!,2,FALSE))&lt;7,"",LEFT(RIGHT(VLOOKUP(AK18,#REF!,2,FALSE),7),1))</f>
        <v>#REF!</v>
      </c>
      <c r="AX20" s="282"/>
      <c r="AY20" s="280" t="e">
        <f>IF(LEN(VLOOKUP(AK18,#REF!,2,FALSE))&lt;6,"",LEFT(RIGHT(VLOOKUP(AK18,#REF!,2,FALSE),6),1))</f>
        <v>#REF!</v>
      </c>
      <c r="AZ20" s="168"/>
      <c r="BA20" s="559" t="e">
        <f>IF(LEN(VLOOKUP(AK18,#REF!,2,FALSE))&lt;5,"",LEFT(RIGHT(VLOOKUP(AK18,#REF!,2,FALSE),5),1))</f>
        <v>#REF!</v>
      </c>
      <c r="BB20" s="559" t="e">
        <f>IF(LEN(#REF!)&lt;5,"",LEFT(RIGHT(#REF!,5),1))</f>
        <v>#REF!</v>
      </c>
      <c r="BC20" s="282"/>
      <c r="BD20" s="280" t="e">
        <f>IF(LEN(VLOOKUP(AK18,#REF!,2,FALSE))&lt;4,"",LEFT(RIGHT(VLOOKUP(AK18,#REF!,2,FALSE),4),1))</f>
        <v>#REF!</v>
      </c>
      <c r="BE20" s="282"/>
      <c r="BF20" s="280" t="e">
        <f>IF(LEN(VLOOKUP(AK18,#REF!,2,FALSE))&lt;3,"",LEFT(RIGHT(VLOOKUP(AK18,#REF!,2,FALSE),3),1))</f>
        <v>#REF!</v>
      </c>
      <c r="BG20" s="282"/>
      <c r="BH20" s="280" t="e">
        <f>IF(LEN(VLOOKUP(AK18,#REF!,2,FALSE))&lt;2,"",LEFT(RIGHT(VLOOKUP(AK18,#REF!,2,FALSE),2),1))</f>
        <v>#REF!</v>
      </c>
      <c r="BI20" s="282"/>
      <c r="BJ20" s="280" t="e">
        <f>IF(VLOOKUP(AK18,#REF!,2,FALSE)=0,"",IF(LEN(VLOOKUP(AK18,#REF!,2,FALSE))&lt;1,"",LEFT(RIGHT(VLOOKUP(AK18,#REF!,2,FALSE),1),1)))</f>
        <v>#REF!</v>
      </c>
      <c r="BK20" s="448"/>
      <c r="BL20" s="423"/>
      <c r="BM20" s="280" t="e">
        <f>IF(LEN(VLOOKUP(AK18,#REF!,4,FALSE))&lt;11,"",LEFT(RIGHT(VLOOKUP(AK18,#REF!,4,FALSE),11),1))</f>
        <v>#REF!</v>
      </c>
      <c r="BN20" s="168"/>
      <c r="BO20" s="280" t="e">
        <f>IF(LEN(VLOOKUP(AK18,#REF!,4,FALSE))&lt;10,"",LEFT(RIGHT(VLOOKUP(AK18,#REF!,4,FALSE),10),1))</f>
        <v>#REF!</v>
      </c>
      <c r="BP20" s="282"/>
      <c r="BQ20" s="280" t="e">
        <f>IF(LEN(VLOOKUP(AK18,#REF!,4,FALSE))&lt;9,"",LEFT(RIGHT(VLOOKUP(AK18,#REF!,4,FALSE),9),1))</f>
        <v>#REF!</v>
      </c>
      <c r="BR20" s="168"/>
      <c r="BS20" s="280" t="e">
        <f>IF(LEN(VLOOKUP(AK18,#REF!,4,FALSE))&lt;8,"",LEFT(RIGHT(VLOOKUP(AK18,#REF!,4,FALSE),8),1))</f>
        <v>#REF!</v>
      </c>
      <c r="BT20" s="282"/>
      <c r="BU20" s="280" t="e">
        <f>IF(LEN(VLOOKUP(AK18,#REF!,4,FALSE))&lt;7,"",LEFT(RIGHT(VLOOKUP(AK18,#REF!,4,FALSE),7),1))</f>
        <v>#REF!</v>
      </c>
      <c r="BV20" s="606"/>
      <c r="BW20" s="280" t="e">
        <f>IF(LEN(VLOOKUP(AK18,#REF!,4,FALSE))&lt;6,"",LEFT(RIGHT(VLOOKUP(AK18,#REF!,4,FALSE),6),1))</f>
        <v>#REF!</v>
      </c>
      <c r="BX20" s="282"/>
      <c r="BY20" s="280" t="e">
        <f>IF(LEN(VLOOKUP(AK18,#REF!,4,FALSE))&lt;5,"",LEFT(RIGHT(VLOOKUP(AK18,#REF!,4,FALSE),5),1))</f>
        <v>#REF!</v>
      </c>
      <c r="BZ20" s="282"/>
      <c r="CA20" s="280" t="e">
        <f>IF(LEN(VLOOKUP(AK18,#REF!,4,FALSE))&lt;4,"",LEFT(RIGHT(VLOOKUP(AK18,#REF!,4,FALSE),4),1))</f>
        <v>#REF!</v>
      </c>
      <c r="CB20" s="607"/>
      <c r="CC20" s="280" t="e">
        <f>IF(LEN(VLOOKUP(AK18,#REF!,4,FALSE))&lt;3,"",LEFT(RIGHT(VLOOKUP(AK18,#REF!,4,FALSE),3),1))</f>
        <v>#REF!</v>
      </c>
      <c r="CD20" s="282"/>
      <c r="CE20" s="280" t="e">
        <f>IF(LEN(VLOOKUP(AK18,#REF!,4,FALSE))&lt;2,"",LEFT(RIGHT(VLOOKUP(AK18,#REF!,4,FALSE),2),1))</f>
        <v>#REF!</v>
      </c>
      <c r="CF20" s="282"/>
      <c r="CG20" s="280" t="e">
        <f>IF(VLOOKUP(AK18,#REF!,4,FALSE)=0,"",IF(LEN(VLOOKUP(AK18,#REF!,4,FALSE))&lt;1,"",LEFT(RIGHT(VLOOKUP(AK18,#REF!,4,FALSE),1),1)))</f>
        <v>#REF!</v>
      </c>
      <c r="CH20" s="199"/>
      <c r="CI20" s="229"/>
      <c r="CJ20" s="229"/>
    </row>
    <row r="21" spans="1:88" s="231" customFormat="1" ht="3" customHeight="1">
      <c r="A21" s="229"/>
      <c r="B21" s="229"/>
      <c r="C21" s="229"/>
      <c r="E21" s="635"/>
      <c r="F21" s="636"/>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571"/>
      <c r="AL21" s="571"/>
      <c r="AM21" s="571"/>
      <c r="AN21" s="243"/>
      <c r="AO21" s="252"/>
      <c r="AP21" s="252"/>
      <c r="AQ21" s="252"/>
      <c r="AR21" s="252"/>
      <c r="AS21" s="252"/>
      <c r="AT21" s="252"/>
      <c r="AU21" s="252"/>
      <c r="AV21" s="252"/>
      <c r="AW21" s="252"/>
      <c r="AX21" s="252"/>
      <c r="AY21" s="252"/>
      <c r="AZ21" s="252"/>
      <c r="BA21" s="252"/>
      <c r="BB21" s="252"/>
      <c r="BC21" s="252"/>
      <c r="BD21" s="252"/>
      <c r="BE21" s="227"/>
      <c r="BF21" s="227"/>
      <c r="BG21" s="227"/>
      <c r="BH21" s="227"/>
      <c r="BI21" s="227"/>
      <c r="BJ21" s="227"/>
      <c r="BK21" s="227"/>
      <c r="BL21" s="443"/>
      <c r="BM21" s="443"/>
      <c r="BN21" s="443"/>
      <c r="BO21" s="443"/>
      <c r="BP21" s="443"/>
      <c r="BQ21" s="443"/>
      <c r="BR21" s="443"/>
      <c r="BS21" s="443"/>
      <c r="BT21" s="443"/>
      <c r="BU21" s="443"/>
      <c r="BV21" s="443"/>
      <c r="BW21" s="443"/>
      <c r="BX21" s="443"/>
      <c r="BY21" s="443"/>
      <c r="BZ21" s="443"/>
      <c r="CA21" s="443"/>
      <c r="CB21" s="443"/>
      <c r="CC21" s="227"/>
      <c r="CD21" s="227"/>
      <c r="CE21" s="227"/>
      <c r="CF21" s="227"/>
      <c r="CG21" s="227"/>
      <c r="CH21" s="200"/>
      <c r="CI21" s="229"/>
      <c r="CJ21" s="229"/>
    </row>
    <row r="22" spans="1:88" s="163" customFormat="1" ht="3" customHeight="1">
      <c r="A22" s="130"/>
      <c r="B22" s="246"/>
      <c r="C22" s="135"/>
      <c r="D22" s="135"/>
      <c r="E22" s="616" t="s">
        <v>464</v>
      </c>
      <c r="F22" s="617"/>
      <c r="G22" s="622" t="e">
        <f>#REF!</f>
        <v>#REF!</v>
      </c>
      <c r="H22" s="623"/>
      <c r="I22" s="623"/>
      <c r="J22" s="623"/>
      <c r="K22" s="623"/>
      <c r="L22" s="623"/>
      <c r="M22" s="623"/>
      <c r="N22" s="623"/>
      <c r="O22" s="623"/>
      <c r="P22" s="623"/>
      <c r="Q22" s="623"/>
      <c r="R22" s="623"/>
      <c r="S22" s="623"/>
      <c r="T22" s="623"/>
      <c r="U22" s="623"/>
      <c r="V22" s="623"/>
      <c r="W22" s="623"/>
      <c r="X22" s="623"/>
      <c r="Y22" s="623"/>
      <c r="Z22" s="623"/>
      <c r="AA22" s="623"/>
      <c r="AB22" s="623"/>
      <c r="AC22" s="623"/>
      <c r="AD22" s="623"/>
      <c r="AE22" s="623"/>
      <c r="AF22" s="623"/>
      <c r="AG22" s="623"/>
      <c r="AH22" s="623"/>
      <c r="AI22" s="623"/>
      <c r="AJ22" s="624"/>
      <c r="AK22" s="575" t="s">
        <v>465</v>
      </c>
      <c r="AL22" s="575"/>
      <c r="AM22" s="575"/>
      <c r="AN22" s="242"/>
      <c r="AO22" s="253"/>
      <c r="AP22" s="253"/>
      <c r="AQ22" s="253"/>
      <c r="AR22" s="253"/>
      <c r="AS22" s="253"/>
      <c r="AT22" s="253"/>
      <c r="AU22" s="253"/>
      <c r="AV22" s="253"/>
      <c r="AW22" s="253"/>
      <c r="AX22" s="253"/>
      <c r="AY22" s="253"/>
      <c r="AZ22" s="253"/>
      <c r="BA22" s="253"/>
      <c r="BB22" s="253"/>
      <c r="BC22" s="253"/>
      <c r="BD22" s="253"/>
      <c r="BE22" s="221"/>
      <c r="BF22" s="221"/>
      <c r="BG22" s="221"/>
      <c r="BH22" s="221"/>
      <c r="BI22" s="221"/>
      <c r="BJ22" s="221"/>
      <c r="BK22" s="221"/>
      <c r="BL22" s="464"/>
      <c r="BM22" s="464"/>
      <c r="BN22" s="464"/>
      <c r="BO22" s="464"/>
      <c r="BP22" s="464"/>
      <c r="BQ22" s="464"/>
      <c r="BR22" s="464"/>
      <c r="BS22" s="464"/>
      <c r="BT22" s="464"/>
      <c r="BU22" s="464"/>
      <c r="BV22" s="464"/>
      <c r="BW22" s="464"/>
      <c r="BX22" s="464"/>
      <c r="BY22" s="464"/>
      <c r="BZ22" s="464"/>
      <c r="CA22" s="464"/>
      <c r="CB22" s="464"/>
      <c r="CC22" s="221"/>
      <c r="CD22" s="221"/>
      <c r="CE22" s="221"/>
      <c r="CF22" s="221"/>
      <c r="CG22" s="221"/>
      <c r="CH22" s="198"/>
      <c r="CI22" s="202"/>
      <c r="CJ22" s="202"/>
    </row>
    <row r="23" spans="1:88" s="163" customFormat="1" ht="3" customHeight="1">
      <c r="A23" s="130"/>
      <c r="B23" s="130"/>
      <c r="C23" s="130"/>
      <c r="D23" s="246"/>
      <c r="E23" s="618"/>
      <c r="F23" s="619"/>
      <c r="G23" s="625"/>
      <c r="H23" s="626"/>
      <c r="I23" s="626"/>
      <c r="J23" s="626"/>
      <c r="K23" s="626"/>
      <c r="L23" s="626"/>
      <c r="M23" s="626"/>
      <c r="N23" s="626"/>
      <c r="O23" s="626"/>
      <c r="P23" s="626"/>
      <c r="Q23" s="626"/>
      <c r="R23" s="626"/>
      <c r="S23" s="626"/>
      <c r="T23" s="626"/>
      <c r="U23" s="626"/>
      <c r="V23" s="626"/>
      <c r="W23" s="626"/>
      <c r="X23" s="626"/>
      <c r="Y23" s="626"/>
      <c r="Z23" s="626"/>
      <c r="AA23" s="626"/>
      <c r="AB23" s="626"/>
      <c r="AC23" s="626"/>
      <c r="AD23" s="626"/>
      <c r="AE23" s="626"/>
      <c r="AF23" s="626"/>
      <c r="AG23" s="626"/>
      <c r="AH23" s="626"/>
      <c r="AI23" s="626"/>
      <c r="AJ23" s="627"/>
      <c r="AK23" s="575"/>
      <c r="AL23" s="575"/>
      <c r="AM23" s="575"/>
      <c r="AN23" s="240"/>
      <c r="AO23" s="284"/>
      <c r="AP23" s="284"/>
      <c r="AQ23" s="284"/>
      <c r="AR23" s="283"/>
      <c r="AS23" s="285"/>
      <c r="AT23" s="285"/>
      <c r="AU23" s="285"/>
      <c r="AV23" s="285"/>
      <c r="AW23" s="285"/>
      <c r="AX23" s="286"/>
      <c r="AY23" s="418"/>
      <c r="AZ23" s="418"/>
      <c r="BA23" s="418"/>
      <c r="BB23" s="418"/>
      <c r="BC23" s="418"/>
      <c r="BD23" s="418"/>
      <c r="BE23" s="282"/>
      <c r="BF23" s="566"/>
      <c r="BG23" s="566"/>
      <c r="BH23" s="566"/>
      <c r="BI23" s="566"/>
      <c r="BJ23" s="566"/>
      <c r="BK23" s="448"/>
      <c r="BL23" s="423"/>
      <c r="BM23" s="417"/>
      <c r="BN23" s="417"/>
      <c r="BO23" s="417"/>
      <c r="BP23" s="283"/>
      <c r="BQ23" s="418"/>
      <c r="BR23" s="418"/>
      <c r="BS23" s="418"/>
      <c r="BT23" s="418"/>
      <c r="BU23" s="418"/>
      <c r="BV23" s="415"/>
      <c r="BW23" s="419"/>
      <c r="BX23" s="419"/>
      <c r="BY23" s="419"/>
      <c r="BZ23" s="419"/>
      <c r="CA23" s="419"/>
      <c r="CB23" s="416"/>
      <c r="CC23" s="419"/>
      <c r="CD23" s="419"/>
      <c r="CE23" s="419"/>
      <c r="CF23" s="419"/>
      <c r="CG23" s="419"/>
      <c r="CH23" s="199"/>
      <c r="CI23" s="202"/>
      <c r="CJ23" s="202"/>
    </row>
    <row r="24" spans="1:88" s="160" customFormat="1" ht="15" customHeight="1">
      <c r="A24" s="130"/>
      <c r="B24" s="130"/>
      <c r="C24" s="130"/>
      <c r="E24" s="618"/>
      <c r="F24" s="619"/>
      <c r="G24" s="625"/>
      <c r="H24" s="626"/>
      <c r="I24" s="626"/>
      <c r="J24" s="626"/>
      <c r="K24" s="626"/>
      <c r="L24" s="626"/>
      <c r="M24" s="626"/>
      <c r="N24" s="626"/>
      <c r="O24" s="626"/>
      <c r="P24" s="626"/>
      <c r="Q24" s="626"/>
      <c r="R24" s="626"/>
      <c r="S24" s="626"/>
      <c r="T24" s="626"/>
      <c r="U24" s="626"/>
      <c r="V24" s="626"/>
      <c r="W24" s="626"/>
      <c r="X24" s="626"/>
      <c r="Y24" s="626"/>
      <c r="Z24" s="626"/>
      <c r="AA24" s="626"/>
      <c r="AB24" s="626"/>
      <c r="AC24" s="626"/>
      <c r="AD24" s="626"/>
      <c r="AE24" s="626"/>
      <c r="AF24" s="626"/>
      <c r="AG24" s="626"/>
      <c r="AH24" s="626"/>
      <c r="AI24" s="626"/>
      <c r="AJ24" s="627"/>
      <c r="AK24" s="575"/>
      <c r="AL24" s="575"/>
      <c r="AM24" s="575"/>
      <c r="AN24" s="240"/>
      <c r="AO24" s="280" t="e">
        <f>IF(LEN(VLOOKUP(AK22,#REF!,2,FALSE))&lt;11,"",LEFT(RIGHT(VLOOKUP(AK22,#REF!,2,FALSE),11),1))</f>
        <v>#REF!</v>
      </c>
      <c r="AP24" s="168"/>
      <c r="AQ24" s="280" t="e">
        <f>IF(LEN(VLOOKUP(AK22,#REF!,2,FALSE))&lt;10,"",LEFT(RIGHT(VLOOKUP(AK22,#REF!,2,FALSE),10),1))</f>
        <v>#REF!</v>
      </c>
      <c r="AR24" s="282"/>
      <c r="AS24" s="280" t="e">
        <f>IF(LEN(VLOOKUP(AK22,#REF!,2,FALSE))&lt;9,"",LEFT(RIGHT(VLOOKUP(AK22,#REF!,2,FALSE),9),1))</f>
        <v>#REF!</v>
      </c>
      <c r="AT24" s="168"/>
      <c r="AU24" s="280" t="e">
        <f>IF(LEN(VLOOKUP(AK22,#REF!,2,FALSE))&lt;8,"",LEFT(RIGHT(VLOOKUP(AK22,#REF!,2,FALSE),8),1))</f>
        <v>#REF!</v>
      </c>
      <c r="AV24" s="282"/>
      <c r="AW24" s="280" t="e">
        <f>IF(LEN(VLOOKUP(AK22,#REF!,2,FALSE))&lt;7,"",LEFT(RIGHT(VLOOKUP(AK22,#REF!,2,FALSE),7),1))</f>
        <v>#REF!</v>
      </c>
      <c r="AX24" s="286"/>
      <c r="AY24" s="280" t="e">
        <f>IF(LEN(VLOOKUP(AK22,#REF!,2,FALSE))&lt;6,"",LEFT(RIGHT(VLOOKUP(AK22,#REF!,2,FALSE),6),1))</f>
        <v>#REF!</v>
      </c>
      <c r="AZ24" s="168"/>
      <c r="BA24" s="559" t="e">
        <f>IF(LEN(VLOOKUP(AK22,#REF!,2,FALSE))&lt;5,"",LEFT(RIGHT(VLOOKUP(AK22,#REF!,2,FALSE),5),1))</f>
        <v>#REF!</v>
      </c>
      <c r="BB24" s="559" t="e">
        <f>IF(LEN(#REF!)&lt;5,"",LEFT(RIGHT(#REF!,5),1))</f>
        <v>#REF!</v>
      </c>
      <c r="BC24" s="282"/>
      <c r="BD24" s="280" t="e">
        <f>IF(LEN(VLOOKUP(AK22,#REF!,2,FALSE))&lt;4,"",LEFT(RIGHT(VLOOKUP(AK22,#REF!,2,FALSE),4),1))</f>
        <v>#REF!</v>
      </c>
      <c r="BE24" s="282"/>
      <c r="BF24" s="280" t="e">
        <f>IF(LEN(VLOOKUP(AK22,#REF!,2,FALSE))&lt;3,"",LEFT(RIGHT(VLOOKUP(AK22,#REF!,2,FALSE),3),1))</f>
        <v>#REF!</v>
      </c>
      <c r="BG24" s="282"/>
      <c r="BH24" s="280" t="e">
        <f>IF(LEN(VLOOKUP(AK22,#REF!,2,FALSE))&lt;2,"",LEFT(RIGHT(VLOOKUP(AK22,#REF!,2,FALSE),2),1))</f>
        <v>#REF!</v>
      </c>
      <c r="BI24" s="282"/>
      <c r="BJ24" s="280" t="e">
        <f>IF(VLOOKUP(AK22,#REF!,2,FALSE)=0,"",IF(LEN(VLOOKUP(AK22,#REF!,2,FALSE))&lt;1,"",LEFT(RIGHT(VLOOKUP(AK22,#REF!,2,FALSE),1),1)))</f>
        <v>#REF!</v>
      </c>
      <c r="BK24" s="448"/>
      <c r="BL24" s="423"/>
      <c r="BM24" s="280" t="e">
        <f>IF(LEN(VLOOKUP(AK22,#REF!,4,FALSE))&lt;11,"",LEFT(RIGHT(VLOOKUP(AK22,#REF!,4,FALSE),11),1))</f>
        <v>#REF!</v>
      </c>
      <c r="BN24" s="168"/>
      <c r="BO24" s="280" t="e">
        <f>IF(LEN(VLOOKUP(AK22,#REF!,4,FALSE))&lt;10,"",LEFT(RIGHT(VLOOKUP(AK22,#REF!,4,FALSE),10),1))</f>
        <v>#REF!</v>
      </c>
      <c r="BP24" s="282"/>
      <c r="BQ24" s="280" t="e">
        <f>IF(LEN(VLOOKUP(AK22,#REF!,4,FALSE))&lt;9,"",LEFT(RIGHT(VLOOKUP(AK22,#REF!,4,FALSE),9),1))</f>
        <v>#REF!</v>
      </c>
      <c r="BR24" s="168"/>
      <c r="BS24" s="280" t="e">
        <f>IF(LEN(VLOOKUP(AK22,#REF!,4,FALSE))&lt;8,"",LEFT(RIGHT(VLOOKUP(AK22,#REF!,4,FALSE),8),1))</f>
        <v>#REF!</v>
      </c>
      <c r="BT24" s="282"/>
      <c r="BU24" s="280" t="e">
        <f>IF(LEN(VLOOKUP(AK22,#REF!,4,FALSE))&lt;7,"",LEFT(RIGHT(VLOOKUP(AK22,#REF!,4,FALSE),7),1))</f>
        <v>#REF!</v>
      </c>
      <c r="BV24" s="415"/>
      <c r="BW24" s="280" t="e">
        <f>IF(LEN(VLOOKUP(AK22,#REF!,4,FALSE))&lt;6,"",LEFT(RIGHT(VLOOKUP(AK22,#REF!,4,FALSE),6),1))</f>
        <v>#REF!</v>
      </c>
      <c r="BX24" s="282"/>
      <c r="BY24" s="280" t="e">
        <f>IF(LEN(VLOOKUP(AK22,#REF!,4,FALSE))&lt;5,"",LEFT(RIGHT(VLOOKUP(AK22,#REF!,4,FALSE),5),1))</f>
        <v>#REF!</v>
      </c>
      <c r="BZ24" s="282"/>
      <c r="CA24" s="280" t="e">
        <f>IF(LEN(VLOOKUP(AK22,#REF!,4,FALSE))&lt;4,"",LEFT(RIGHT(VLOOKUP(AK22,#REF!,4,FALSE),4),1))</f>
        <v>#REF!</v>
      </c>
      <c r="CB24" s="416"/>
      <c r="CC24" s="280" t="e">
        <f>IF(LEN(VLOOKUP(AK22,#REF!,4,FALSE))&lt;3,"",LEFT(RIGHT(VLOOKUP(AK22,#REF!,4,FALSE),3),1))</f>
        <v>#REF!</v>
      </c>
      <c r="CD24" s="282"/>
      <c r="CE24" s="280" t="e">
        <f>IF(LEN(VLOOKUP(AK22,#REF!,4,FALSE))&lt;2,"",LEFT(RIGHT(VLOOKUP(AK22,#REF!,4,FALSE),2),1))</f>
        <v>#REF!</v>
      </c>
      <c r="CF24" s="282"/>
      <c r="CG24" s="280" t="e">
        <f>IF(VLOOKUP(AK22,#REF!,4,FALSE)=0,"",IF(LEN(VLOOKUP(AK22,#REF!,4,FALSE))&lt;1,"",LEFT(RIGHT(VLOOKUP(AK22,#REF!,4,FALSE),1),1)))</f>
        <v>#REF!</v>
      </c>
      <c r="CH24" s="199"/>
      <c r="CI24" s="130"/>
      <c r="CJ24" s="130"/>
    </row>
    <row r="25" spans="1:88" s="160" customFormat="1" ht="3" customHeight="1">
      <c r="A25" s="130"/>
      <c r="B25" s="130"/>
      <c r="C25" s="130"/>
      <c r="E25" s="620"/>
      <c r="F25" s="621"/>
      <c r="G25" s="628"/>
      <c r="H25" s="629"/>
      <c r="I25" s="629"/>
      <c r="J25" s="629"/>
      <c r="K25" s="629"/>
      <c r="L25" s="629"/>
      <c r="M25" s="629"/>
      <c r="N25" s="629"/>
      <c r="O25" s="629"/>
      <c r="P25" s="629"/>
      <c r="Q25" s="629"/>
      <c r="R25" s="629"/>
      <c r="S25" s="629"/>
      <c r="T25" s="629"/>
      <c r="U25" s="629"/>
      <c r="V25" s="629"/>
      <c r="W25" s="629"/>
      <c r="X25" s="629"/>
      <c r="Y25" s="629"/>
      <c r="Z25" s="629"/>
      <c r="AA25" s="629"/>
      <c r="AB25" s="629"/>
      <c r="AC25" s="629"/>
      <c r="AD25" s="629"/>
      <c r="AE25" s="629"/>
      <c r="AF25" s="629"/>
      <c r="AG25" s="629"/>
      <c r="AH25" s="629"/>
      <c r="AI25" s="629"/>
      <c r="AJ25" s="630"/>
      <c r="AK25" s="575"/>
      <c r="AL25" s="575"/>
      <c r="AM25" s="575"/>
      <c r="AN25" s="243"/>
      <c r="AO25" s="252"/>
      <c r="AP25" s="252"/>
      <c r="AQ25" s="252"/>
      <c r="AR25" s="252"/>
      <c r="AS25" s="252"/>
      <c r="AT25" s="252"/>
      <c r="AU25" s="252"/>
      <c r="AV25" s="252"/>
      <c r="AW25" s="252"/>
      <c r="AX25" s="252"/>
      <c r="AY25" s="252"/>
      <c r="AZ25" s="252"/>
      <c r="BA25" s="252"/>
      <c r="BB25" s="252"/>
      <c r="BC25" s="252"/>
      <c r="BD25" s="252"/>
      <c r="BE25" s="227"/>
      <c r="BF25" s="227"/>
      <c r="BG25" s="227"/>
      <c r="BH25" s="227"/>
      <c r="BI25" s="227"/>
      <c r="BJ25" s="227"/>
      <c r="BK25" s="227"/>
      <c r="BL25" s="443"/>
      <c r="BM25" s="443"/>
      <c r="BN25" s="443"/>
      <c r="BO25" s="443"/>
      <c r="BP25" s="443"/>
      <c r="BQ25" s="443"/>
      <c r="BR25" s="443"/>
      <c r="BS25" s="443"/>
      <c r="BT25" s="443"/>
      <c r="BU25" s="443"/>
      <c r="BV25" s="443"/>
      <c r="BW25" s="443"/>
      <c r="BX25" s="443"/>
      <c r="BY25" s="443"/>
      <c r="BZ25" s="443"/>
      <c r="CA25" s="443"/>
      <c r="CB25" s="443"/>
      <c r="CC25" s="227"/>
      <c r="CD25" s="227"/>
      <c r="CE25" s="227"/>
      <c r="CF25" s="227"/>
      <c r="CG25" s="227"/>
      <c r="CH25" s="200"/>
      <c r="CI25" s="130"/>
      <c r="CJ25" s="130"/>
    </row>
    <row r="26" spans="1:88" s="163" customFormat="1" ht="3" customHeight="1">
      <c r="A26" s="130"/>
      <c r="B26" s="246"/>
      <c r="C26" s="135"/>
      <c r="D26" s="135"/>
      <c r="E26" s="615" t="s">
        <v>466</v>
      </c>
      <c r="F26" s="615"/>
      <c r="G26" s="570" t="e">
        <f>#REF!</f>
        <v>#REF!</v>
      </c>
      <c r="H26" s="570"/>
      <c r="I26" s="570"/>
      <c r="J26" s="570"/>
      <c r="K26" s="570"/>
      <c r="L26" s="570"/>
      <c r="M26" s="570"/>
      <c r="N26" s="570"/>
      <c r="O26" s="570"/>
      <c r="P26" s="570"/>
      <c r="Q26" s="570"/>
      <c r="R26" s="570"/>
      <c r="S26" s="570"/>
      <c r="T26" s="570"/>
      <c r="U26" s="570"/>
      <c r="V26" s="570"/>
      <c r="W26" s="570"/>
      <c r="X26" s="570"/>
      <c r="Y26" s="570"/>
      <c r="Z26" s="570"/>
      <c r="AA26" s="570"/>
      <c r="AB26" s="570"/>
      <c r="AC26" s="570"/>
      <c r="AD26" s="570"/>
      <c r="AE26" s="570"/>
      <c r="AF26" s="570"/>
      <c r="AG26" s="570"/>
      <c r="AH26" s="570"/>
      <c r="AI26" s="570"/>
      <c r="AJ26" s="570"/>
      <c r="AK26" s="571" t="s">
        <v>467</v>
      </c>
      <c r="AL26" s="571"/>
      <c r="AM26" s="571"/>
      <c r="AN26" s="242"/>
      <c r="AO26" s="253"/>
      <c r="AP26" s="253"/>
      <c r="AQ26" s="253"/>
      <c r="AR26" s="253"/>
      <c r="AS26" s="253"/>
      <c r="AT26" s="253"/>
      <c r="AU26" s="253"/>
      <c r="AV26" s="253"/>
      <c r="AW26" s="253"/>
      <c r="AX26" s="253"/>
      <c r="AY26" s="253"/>
      <c r="AZ26" s="253"/>
      <c r="BA26" s="253"/>
      <c r="BB26" s="253"/>
      <c r="BC26" s="253"/>
      <c r="BD26" s="253"/>
      <c r="BE26" s="221"/>
      <c r="BF26" s="221"/>
      <c r="BG26" s="221"/>
      <c r="BH26" s="221"/>
      <c r="BI26" s="221"/>
      <c r="BJ26" s="221"/>
      <c r="BK26" s="221"/>
      <c r="BL26" s="464"/>
      <c r="BM26" s="464"/>
      <c r="BN26" s="464"/>
      <c r="BO26" s="464"/>
      <c r="BP26" s="464"/>
      <c r="BQ26" s="464"/>
      <c r="BR26" s="464"/>
      <c r="BS26" s="464"/>
      <c r="BT26" s="464"/>
      <c r="BU26" s="464"/>
      <c r="BV26" s="464"/>
      <c r="BW26" s="464"/>
      <c r="BX26" s="464"/>
      <c r="BY26" s="464"/>
      <c r="BZ26" s="464"/>
      <c r="CA26" s="464"/>
      <c r="CB26" s="464"/>
      <c r="CC26" s="221"/>
      <c r="CD26" s="221"/>
      <c r="CE26" s="221"/>
      <c r="CF26" s="221"/>
      <c r="CG26" s="221"/>
      <c r="CH26" s="198"/>
      <c r="CI26" s="202"/>
      <c r="CJ26" s="202"/>
    </row>
    <row r="27" spans="1:88" s="163" customFormat="1" ht="3" customHeight="1">
      <c r="A27" s="130"/>
      <c r="B27" s="130"/>
      <c r="C27" s="130"/>
      <c r="D27" s="246"/>
      <c r="E27" s="615"/>
      <c r="F27" s="615"/>
      <c r="G27" s="570"/>
      <c r="H27" s="570"/>
      <c r="I27" s="570"/>
      <c r="J27" s="570"/>
      <c r="K27" s="570"/>
      <c r="L27" s="570"/>
      <c r="M27" s="570"/>
      <c r="N27" s="570"/>
      <c r="O27" s="570"/>
      <c r="P27" s="570"/>
      <c r="Q27" s="570"/>
      <c r="R27" s="570"/>
      <c r="S27" s="570"/>
      <c r="T27" s="570"/>
      <c r="U27" s="570"/>
      <c r="V27" s="570"/>
      <c r="W27" s="570"/>
      <c r="X27" s="570"/>
      <c r="Y27" s="570"/>
      <c r="Z27" s="570"/>
      <c r="AA27" s="570"/>
      <c r="AB27" s="570"/>
      <c r="AC27" s="570"/>
      <c r="AD27" s="570"/>
      <c r="AE27" s="570"/>
      <c r="AF27" s="570"/>
      <c r="AG27" s="570"/>
      <c r="AH27" s="570"/>
      <c r="AI27" s="570"/>
      <c r="AJ27" s="570"/>
      <c r="AK27" s="571"/>
      <c r="AL27" s="571"/>
      <c r="AM27" s="571"/>
      <c r="AN27" s="240"/>
      <c r="AO27" s="284"/>
      <c r="AP27" s="284"/>
      <c r="AQ27" s="284"/>
      <c r="AR27" s="283"/>
      <c r="AS27" s="285"/>
      <c r="AT27" s="285"/>
      <c r="AU27" s="285"/>
      <c r="AV27" s="285"/>
      <c r="AW27" s="285"/>
      <c r="AX27" s="286"/>
      <c r="AY27" s="418"/>
      <c r="AZ27" s="418"/>
      <c r="BA27" s="418"/>
      <c r="BB27" s="418"/>
      <c r="BC27" s="418"/>
      <c r="BD27" s="418"/>
      <c r="BE27" s="282"/>
      <c r="BF27" s="566"/>
      <c r="BG27" s="566"/>
      <c r="BH27" s="566"/>
      <c r="BI27" s="566"/>
      <c r="BJ27" s="566"/>
      <c r="BK27" s="448"/>
      <c r="BL27" s="423"/>
      <c r="BM27" s="417"/>
      <c r="BN27" s="417"/>
      <c r="BO27" s="417"/>
      <c r="BP27" s="283"/>
      <c r="BQ27" s="418"/>
      <c r="BR27" s="418"/>
      <c r="BS27" s="418"/>
      <c r="BT27" s="418"/>
      <c r="BU27" s="418"/>
      <c r="BV27" s="415"/>
      <c r="BW27" s="419"/>
      <c r="BX27" s="419"/>
      <c r="BY27" s="419"/>
      <c r="BZ27" s="419"/>
      <c r="CA27" s="419"/>
      <c r="CB27" s="416"/>
      <c r="CC27" s="419"/>
      <c r="CD27" s="419"/>
      <c r="CE27" s="419"/>
      <c r="CF27" s="419"/>
      <c r="CG27" s="419"/>
      <c r="CH27" s="199"/>
      <c r="CI27" s="202"/>
      <c r="CJ27" s="202"/>
    </row>
    <row r="28" spans="1:88" s="160" customFormat="1" ht="15" customHeight="1">
      <c r="A28" s="130"/>
      <c r="B28" s="130"/>
      <c r="C28" s="130"/>
      <c r="E28" s="615"/>
      <c r="F28" s="615"/>
      <c r="G28" s="570"/>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c r="AI28" s="570"/>
      <c r="AJ28" s="570"/>
      <c r="AK28" s="571"/>
      <c r="AL28" s="571"/>
      <c r="AM28" s="571"/>
      <c r="AN28" s="240"/>
      <c r="AO28" s="280" t="e">
        <f>IF(LEN(VLOOKUP(AK26,#REF!,2,FALSE))&lt;11,"",LEFT(RIGHT(VLOOKUP(AK26,#REF!,2,FALSE),11),1))</f>
        <v>#REF!</v>
      </c>
      <c r="AP28" s="168"/>
      <c r="AQ28" s="280" t="e">
        <f>IF(LEN(VLOOKUP(AK26,#REF!,2,FALSE))&lt;10,"",LEFT(RIGHT(VLOOKUP(AK26,#REF!,2,FALSE),10),1))</f>
        <v>#REF!</v>
      </c>
      <c r="AR28" s="282"/>
      <c r="AS28" s="280" t="e">
        <f>IF(LEN(VLOOKUP(AK26,#REF!,2,FALSE))&lt;9,"",LEFT(RIGHT(VLOOKUP(AK26,#REF!,2,FALSE),9),1))</f>
        <v>#REF!</v>
      </c>
      <c r="AT28" s="168"/>
      <c r="AU28" s="280" t="e">
        <f>IF(LEN(VLOOKUP(AK26,#REF!,2,FALSE))&lt;8,"",LEFT(RIGHT(VLOOKUP(AK26,#REF!,2,FALSE),8),1))</f>
        <v>#REF!</v>
      </c>
      <c r="AV28" s="282"/>
      <c r="AW28" s="280" t="e">
        <f>IF(LEN(VLOOKUP(AK26,#REF!,2,FALSE))&lt;7,"",LEFT(RIGHT(VLOOKUP(AK26,#REF!,2,FALSE),7),1))</f>
        <v>#REF!</v>
      </c>
      <c r="AX28" s="286"/>
      <c r="AY28" s="280" t="e">
        <f>IF(LEN(VLOOKUP(AK26,#REF!,2,FALSE))&lt;6,"",LEFT(RIGHT(VLOOKUP(AK26,#REF!,2,FALSE),6),1))</f>
        <v>#REF!</v>
      </c>
      <c r="AZ28" s="168"/>
      <c r="BA28" s="559" t="e">
        <f>IF(LEN(VLOOKUP(AK26,#REF!,2,FALSE))&lt;5,"",LEFT(RIGHT(VLOOKUP(AK26,#REF!,2,FALSE),5),1))</f>
        <v>#REF!</v>
      </c>
      <c r="BB28" s="559" t="e">
        <f>IF(LEN(#REF!)&lt;5,"",LEFT(RIGHT(#REF!,5),1))</f>
        <v>#REF!</v>
      </c>
      <c r="BC28" s="282"/>
      <c r="BD28" s="280" t="e">
        <f>IF(LEN(VLOOKUP(AK26,#REF!,2,FALSE))&lt;4,"",LEFT(RIGHT(VLOOKUP(AK26,#REF!,2,FALSE),4),1))</f>
        <v>#REF!</v>
      </c>
      <c r="BE28" s="282"/>
      <c r="BF28" s="280" t="e">
        <f>IF(LEN(VLOOKUP(AK26,#REF!,2,FALSE))&lt;3,"",LEFT(RIGHT(VLOOKUP(AK26,#REF!,2,FALSE),3),1))</f>
        <v>#REF!</v>
      </c>
      <c r="BG28" s="282"/>
      <c r="BH28" s="280" t="e">
        <f>IF(LEN(VLOOKUP(AK26,#REF!,2,FALSE))&lt;2,"",LEFT(RIGHT(VLOOKUP(AK26,#REF!,2,FALSE),2),1))</f>
        <v>#REF!</v>
      </c>
      <c r="BI28" s="282"/>
      <c r="BJ28" s="280" t="e">
        <f>IF(VLOOKUP(AK26,#REF!,2,FALSE)=0,"",IF(LEN(VLOOKUP(AK26,#REF!,2,FALSE))&lt;1,"",LEFT(RIGHT(VLOOKUP(AK26,#REF!,2,FALSE),1),1)))</f>
        <v>#REF!</v>
      </c>
      <c r="BK28" s="448"/>
      <c r="BL28" s="423"/>
      <c r="BM28" s="280" t="e">
        <f>IF(LEN(VLOOKUP(AK26,#REF!,4,FALSE))&lt;11,"",LEFT(RIGHT(VLOOKUP(AK26,#REF!,4,FALSE),11),1))</f>
        <v>#REF!</v>
      </c>
      <c r="BN28" s="168"/>
      <c r="BO28" s="280" t="e">
        <f>IF(LEN(VLOOKUP(AK26,#REF!,4,FALSE))&lt;10,"",LEFT(RIGHT(VLOOKUP(AK26,#REF!,4,FALSE),10),1))</f>
        <v>#REF!</v>
      </c>
      <c r="BP28" s="282"/>
      <c r="BQ28" s="280" t="e">
        <f>IF(LEN(VLOOKUP(AK26,#REF!,4,FALSE))&lt;9,"",LEFT(RIGHT(VLOOKUP(AK26,#REF!,4,FALSE),9),1))</f>
        <v>#REF!</v>
      </c>
      <c r="BR28" s="168"/>
      <c r="BS28" s="280" t="e">
        <f>IF(LEN(VLOOKUP(AK26,#REF!,4,FALSE))&lt;8,"",LEFT(RIGHT(VLOOKUP(AK26,#REF!,4,FALSE),8),1))</f>
        <v>#REF!</v>
      </c>
      <c r="BT28" s="282"/>
      <c r="BU28" s="280" t="e">
        <f>IF(LEN(VLOOKUP(AK26,#REF!,4,FALSE))&lt;7,"",LEFT(RIGHT(VLOOKUP(AK26,#REF!,4,FALSE),7),1))</f>
        <v>#REF!</v>
      </c>
      <c r="BV28" s="415"/>
      <c r="BW28" s="280" t="e">
        <f>IF(LEN(VLOOKUP(AK26,#REF!,4,FALSE))&lt;6,"",LEFT(RIGHT(VLOOKUP(AK26,#REF!,4,FALSE),6),1))</f>
        <v>#REF!</v>
      </c>
      <c r="BX28" s="282"/>
      <c r="BY28" s="280" t="e">
        <f>IF(LEN(VLOOKUP(AK26,#REF!,4,FALSE))&lt;5,"",LEFT(RIGHT(VLOOKUP(AK26,#REF!,4,FALSE),5),1))</f>
        <v>#REF!</v>
      </c>
      <c r="BZ28" s="282"/>
      <c r="CA28" s="280" t="e">
        <f>IF(LEN(VLOOKUP(AK26,#REF!,4,FALSE))&lt;4,"",LEFT(RIGHT(VLOOKUP(AK26,#REF!,4,FALSE),4),1))</f>
        <v>#REF!</v>
      </c>
      <c r="CB28" s="416"/>
      <c r="CC28" s="280" t="e">
        <f>IF(LEN(VLOOKUP(AK26,#REF!,4,FALSE))&lt;3,"",LEFT(RIGHT(VLOOKUP(AK26,#REF!,4,FALSE),3),1))</f>
        <v>#REF!</v>
      </c>
      <c r="CD28" s="282"/>
      <c r="CE28" s="280" t="e">
        <f>IF(LEN(VLOOKUP(AK26,#REF!,4,FALSE))&lt;2,"",LEFT(RIGHT(VLOOKUP(AK26,#REF!,4,FALSE),2),1))</f>
        <v>#REF!</v>
      </c>
      <c r="CF28" s="282"/>
      <c r="CG28" s="280" t="e">
        <f>IF(VLOOKUP(AK26,#REF!,4,FALSE)=0,"",IF(LEN(VLOOKUP(AK26,#REF!,4,FALSE))&lt;1,"",LEFT(RIGHT(VLOOKUP(AK26,#REF!,4,FALSE),1),1)))</f>
        <v>#REF!</v>
      </c>
      <c r="CH28" s="199"/>
      <c r="CI28" s="130"/>
      <c r="CJ28" s="130"/>
    </row>
    <row r="29" spans="1:88" s="160" customFormat="1" ht="3" customHeight="1">
      <c r="A29" s="130"/>
      <c r="B29" s="130"/>
      <c r="C29" s="130"/>
      <c r="E29" s="615"/>
      <c r="F29" s="615"/>
      <c r="G29" s="570"/>
      <c r="H29" s="570"/>
      <c r="I29" s="570"/>
      <c r="J29" s="570"/>
      <c r="K29" s="570"/>
      <c r="L29" s="570"/>
      <c r="M29" s="570"/>
      <c r="N29" s="570"/>
      <c r="O29" s="570"/>
      <c r="P29" s="570"/>
      <c r="Q29" s="570"/>
      <c r="R29" s="570"/>
      <c r="S29" s="570"/>
      <c r="T29" s="570"/>
      <c r="U29" s="570"/>
      <c r="V29" s="570"/>
      <c r="W29" s="570"/>
      <c r="X29" s="570"/>
      <c r="Y29" s="570"/>
      <c r="Z29" s="570"/>
      <c r="AA29" s="570"/>
      <c r="AB29" s="570"/>
      <c r="AC29" s="570"/>
      <c r="AD29" s="570"/>
      <c r="AE29" s="570"/>
      <c r="AF29" s="570"/>
      <c r="AG29" s="570"/>
      <c r="AH29" s="570"/>
      <c r="AI29" s="570"/>
      <c r="AJ29" s="570"/>
      <c r="AK29" s="571"/>
      <c r="AL29" s="571"/>
      <c r="AM29" s="571"/>
      <c r="AN29" s="243"/>
      <c r="AO29" s="252"/>
      <c r="AP29" s="252"/>
      <c r="AQ29" s="252"/>
      <c r="AR29" s="252"/>
      <c r="AS29" s="252"/>
      <c r="AT29" s="252"/>
      <c r="AU29" s="252"/>
      <c r="AV29" s="252"/>
      <c r="AW29" s="252"/>
      <c r="AX29" s="252"/>
      <c r="AY29" s="252"/>
      <c r="AZ29" s="252"/>
      <c r="BA29" s="252"/>
      <c r="BB29" s="252"/>
      <c r="BC29" s="252"/>
      <c r="BD29" s="252"/>
      <c r="BE29" s="227"/>
      <c r="BF29" s="227"/>
      <c r="BG29" s="227"/>
      <c r="BH29" s="227"/>
      <c r="BI29" s="227"/>
      <c r="BJ29" s="227"/>
      <c r="BK29" s="227"/>
      <c r="BL29" s="443"/>
      <c r="BM29" s="443"/>
      <c r="BN29" s="443"/>
      <c r="BO29" s="443"/>
      <c r="BP29" s="443"/>
      <c r="BQ29" s="443"/>
      <c r="BR29" s="443"/>
      <c r="BS29" s="443"/>
      <c r="BT29" s="443"/>
      <c r="BU29" s="443"/>
      <c r="BV29" s="443"/>
      <c r="BW29" s="443"/>
      <c r="BX29" s="443"/>
      <c r="BY29" s="443"/>
      <c r="BZ29" s="443"/>
      <c r="CA29" s="443"/>
      <c r="CB29" s="443"/>
      <c r="CC29" s="227"/>
      <c r="CD29" s="227"/>
      <c r="CE29" s="227"/>
      <c r="CF29" s="227"/>
      <c r="CG29" s="227"/>
      <c r="CH29" s="200"/>
      <c r="CI29" s="130"/>
      <c r="CJ29" s="130"/>
    </row>
    <row r="30" spans="1:88" s="163" customFormat="1" ht="3" customHeight="1">
      <c r="A30" s="130"/>
      <c r="B30" s="246"/>
      <c r="C30" s="135"/>
      <c r="D30" s="135"/>
      <c r="E30" s="581" t="s">
        <v>357</v>
      </c>
      <c r="F30" s="581"/>
      <c r="G30" s="570" t="e">
        <f>#REF!</f>
        <v>#REF!</v>
      </c>
      <c r="H30" s="582"/>
      <c r="I30" s="582"/>
      <c r="J30" s="582"/>
      <c r="K30" s="582"/>
      <c r="L30" s="582"/>
      <c r="M30" s="582"/>
      <c r="N30" s="582"/>
      <c r="O30" s="582"/>
      <c r="P30" s="582"/>
      <c r="Q30" s="582"/>
      <c r="R30" s="582"/>
      <c r="S30" s="582"/>
      <c r="T30" s="582"/>
      <c r="U30" s="582"/>
      <c r="V30" s="582"/>
      <c r="W30" s="582"/>
      <c r="X30" s="582"/>
      <c r="Y30" s="582"/>
      <c r="Z30" s="582"/>
      <c r="AA30" s="582"/>
      <c r="AB30" s="582"/>
      <c r="AC30" s="582"/>
      <c r="AD30" s="582"/>
      <c r="AE30" s="582"/>
      <c r="AF30" s="582"/>
      <c r="AG30" s="582"/>
      <c r="AH30" s="582"/>
      <c r="AI30" s="582"/>
      <c r="AJ30" s="582"/>
      <c r="AK30" s="571" t="s">
        <v>468</v>
      </c>
      <c r="AL30" s="571"/>
      <c r="AM30" s="571"/>
      <c r="AN30" s="242"/>
      <c r="AO30" s="253"/>
      <c r="AP30" s="253"/>
      <c r="AQ30" s="253"/>
      <c r="AR30" s="253"/>
      <c r="AS30" s="253"/>
      <c r="AT30" s="253"/>
      <c r="AU30" s="253"/>
      <c r="AV30" s="253"/>
      <c r="AW30" s="253"/>
      <c r="AX30" s="253"/>
      <c r="AY30" s="253"/>
      <c r="AZ30" s="253"/>
      <c r="BA30" s="253"/>
      <c r="BB30" s="253"/>
      <c r="BC30" s="253"/>
      <c r="BD30" s="253"/>
      <c r="BE30" s="221"/>
      <c r="BF30" s="221"/>
      <c r="BG30" s="221"/>
      <c r="BH30" s="221"/>
      <c r="BI30" s="221"/>
      <c r="BJ30" s="221"/>
      <c r="BK30" s="221"/>
      <c r="BL30" s="464"/>
      <c r="BM30" s="464"/>
      <c r="BN30" s="464"/>
      <c r="BO30" s="464"/>
      <c r="BP30" s="464"/>
      <c r="BQ30" s="464"/>
      <c r="BR30" s="464"/>
      <c r="BS30" s="464"/>
      <c r="BT30" s="464"/>
      <c r="BU30" s="464"/>
      <c r="BV30" s="464"/>
      <c r="BW30" s="464"/>
      <c r="BX30" s="464"/>
      <c r="BY30" s="464"/>
      <c r="BZ30" s="464"/>
      <c r="CA30" s="464"/>
      <c r="CB30" s="464"/>
      <c r="CC30" s="221"/>
      <c r="CD30" s="221"/>
      <c r="CE30" s="221"/>
      <c r="CF30" s="221"/>
      <c r="CG30" s="221"/>
      <c r="CH30" s="198"/>
      <c r="CI30" s="202"/>
      <c r="CJ30" s="202"/>
    </row>
    <row r="31" spans="1:88" s="163" customFormat="1" ht="3" customHeight="1">
      <c r="A31" s="130"/>
      <c r="B31" s="130"/>
      <c r="C31" s="130"/>
      <c r="D31" s="246"/>
      <c r="E31" s="581"/>
      <c r="F31" s="581"/>
      <c r="G31" s="582"/>
      <c r="H31" s="582"/>
      <c r="I31" s="582"/>
      <c r="J31" s="582"/>
      <c r="K31" s="582"/>
      <c r="L31" s="582"/>
      <c r="M31" s="582"/>
      <c r="N31" s="582"/>
      <c r="O31" s="582"/>
      <c r="P31" s="582"/>
      <c r="Q31" s="582"/>
      <c r="R31" s="582"/>
      <c r="S31" s="582"/>
      <c r="T31" s="582"/>
      <c r="U31" s="582"/>
      <c r="V31" s="582"/>
      <c r="W31" s="582"/>
      <c r="X31" s="582"/>
      <c r="Y31" s="582"/>
      <c r="Z31" s="582"/>
      <c r="AA31" s="582"/>
      <c r="AB31" s="582"/>
      <c r="AC31" s="582"/>
      <c r="AD31" s="582"/>
      <c r="AE31" s="582"/>
      <c r="AF31" s="582"/>
      <c r="AG31" s="582"/>
      <c r="AH31" s="582"/>
      <c r="AI31" s="582"/>
      <c r="AJ31" s="582"/>
      <c r="AK31" s="571"/>
      <c r="AL31" s="571"/>
      <c r="AM31" s="571"/>
      <c r="AN31" s="240"/>
      <c r="AO31" s="284"/>
      <c r="AP31" s="284"/>
      <c r="AQ31" s="284"/>
      <c r="AR31" s="283"/>
      <c r="AS31" s="285"/>
      <c r="AT31" s="285"/>
      <c r="AU31" s="285"/>
      <c r="AV31" s="285"/>
      <c r="AW31" s="285"/>
      <c r="AX31" s="286"/>
      <c r="AY31" s="418"/>
      <c r="AZ31" s="418"/>
      <c r="BA31" s="418"/>
      <c r="BB31" s="418"/>
      <c r="BC31" s="418"/>
      <c r="BD31" s="418"/>
      <c r="BE31" s="282"/>
      <c r="BF31" s="566"/>
      <c r="BG31" s="566"/>
      <c r="BH31" s="566"/>
      <c r="BI31" s="566"/>
      <c r="BJ31" s="566"/>
      <c r="BK31" s="448"/>
      <c r="BL31" s="423"/>
      <c r="BM31" s="417"/>
      <c r="BN31" s="417"/>
      <c r="BO31" s="417"/>
      <c r="BP31" s="283"/>
      <c r="BQ31" s="418"/>
      <c r="BR31" s="418"/>
      <c r="BS31" s="418"/>
      <c r="BT31" s="418"/>
      <c r="BU31" s="418"/>
      <c r="BV31" s="415"/>
      <c r="BW31" s="419"/>
      <c r="BX31" s="419"/>
      <c r="BY31" s="419"/>
      <c r="BZ31" s="419"/>
      <c r="CA31" s="419"/>
      <c r="CB31" s="416"/>
      <c r="CC31" s="419"/>
      <c r="CD31" s="419"/>
      <c r="CE31" s="419"/>
      <c r="CF31" s="419"/>
      <c r="CG31" s="419"/>
      <c r="CH31" s="199"/>
      <c r="CI31" s="202"/>
      <c r="CJ31" s="202"/>
    </row>
    <row r="32" spans="1:88" s="160" customFormat="1" ht="15" customHeight="1">
      <c r="A32" s="130"/>
      <c r="B32" s="130"/>
      <c r="C32" s="130"/>
      <c r="E32" s="581"/>
      <c r="F32" s="581"/>
      <c r="G32" s="582"/>
      <c r="H32" s="582"/>
      <c r="I32" s="582"/>
      <c r="J32" s="582"/>
      <c r="K32" s="582"/>
      <c r="L32" s="582"/>
      <c r="M32" s="582"/>
      <c r="N32" s="582"/>
      <c r="O32" s="582"/>
      <c r="P32" s="582"/>
      <c r="Q32" s="582"/>
      <c r="R32" s="582"/>
      <c r="S32" s="582"/>
      <c r="T32" s="582"/>
      <c r="U32" s="582"/>
      <c r="V32" s="582"/>
      <c r="W32" s="582"/>
      <c r="X32" s="582"/>
      <c r="Y32" s="582"/>
      <c r="Z32" s="582"/>
      <c r="AA32" s="582"/>
      <c r="AB32" s="582"/>
      <c r="AC32" s="582"/>
      <c r="AD32" s="582"/>
      <c r="AE32" s="582"/>
      <c r="AF32" s="582"/>
      <c r="AG32" s="582"/>
      <c r="AH32" s="582"/>
      <c r="AI32" s="582"/>
      <c r="AJ32" s="582"/>
      <c r="AK32" s="571"/>
      <c r="AL32" s="571"/>
      <c r="AM32" s="571"/>
      <c r="AN32" s="240"/>
      <c r="AO32" s="280" t="e">
        <f>IF(LEN(VLOOKUP(AK30,#REF!,2,FALSE))&lt;11,"",LEFT(RIGHT(VLOOKUP(AK30,#REF!,2,FALSE),11),1))</f>
        <v>#REF!</v>
      </c>
      <c r="AP32" s="168"/>
      <c r="AQ32" s="280" t="e">
        <f>IF(LEN(VLOOKUP(AK30,#REF!,2,FALSE))&lt;10,"",LEFT(RIGHT(VLOOKUP(AK30,#REF!,2,FALSE),10),1))</f>
        <v>#REF!</v>
      </c>
      <c r="AR32" s="282"/>
      <c r="AS32" s="280" t="e">
        <f>IF(LEN(VLOOKUP(AK30,#REF!,2,FALSE))&lt;9,"",LEFT(RIGHT(VLOOKUP(AK30,#REF!,2,FALSE),9),1))</f>
        <v>#REF!</v>
      </c>
      <c r="AT32" s="168"/>
      <c r="AU32" s="280" t="e">
        <f>IF(LEN(VLOOKUP(AK30,#REF!,2,FALSE))&lt;8,"",LEFT(RIGHT(VLOOKUP(AK30,#REF!,2,FALSE),8),1))</f>
        <v>#REF!</v>
      </c>
      <c r="AV32" s="282"/>
      <c r="AW32" s="280" t="e">
        <f>IF(LEN(VLOOKUP(AK30,#REF!,2,FALSE))&lt;7,"",LEFT(RIGHT(VLOOKUP(AK30,#REF!,2,FALSE),7),1))</f>
        <v>#REF!</v>
      </c>
      <c r="AX32" s="286"/>
      <c r="AY32" s="280" t="e">
        <f>IF(LEN(VLOOKUP(AK30,#REF!,2,FALSE))&lt;6,"",LEFT(RIGHT(VLOOKUP(AK30,#REF!,2,FALSE),6),1))</f>
        <v>#REF!</v>
      </c>
      <c r="AZ32" s="168"/>
      <c r="BA32" s="559" t="e">
        <f>IF(LEN(VLOOKUP(AK30,#REF!,2,FALSE))&lt;5,"",LEFT(RIGHT(VLOOKUP(AK30,#REF!,2,FALSE),5),1))</f>
        <v>#REF!</v>
      </c>
      <c r="BB32" s="559" t="e">
        <f>IF(LEN(#REF!)&lt;5,"",LEFT(RIGHT(#REF!,5),1))</f>
        <v>#REF!</v>
      </c>
      <c r="BC32" s="282"/>
      <c r="BD32" s="280" t="e">
        <f>IF(LEN(VLOOKUP(AK30,#REF!,2,FALSE))&lt;4,"",LEFT(RIGHT(VLOOKUP(AK30,#REF!,2,FALSE),4),1))</f>
        <v>#REF!</v>
      </c>
      <c r="BE32" s="282"/>
      <c r="BF32" s="280" t="e">
        <f>IF(LEN(VLOOKUP(AK30,#REF!,2,FALSE))&lt;3,"",LEFT(RIGHT(VLOOKUP(AK30,#REF!,2,FALSE),3),1))</f>
        <v>#REF!</v>
      </c>
      <c r="BG32" s="282"/>
      <c r="BH32" s="280" t="e">
        <f>IF(LEN(VLOOKUP(AK30,#REF!,2,FALSE))&lt;2,"",LEFT(RIGHT(VLOOKUP(AK30,#REF!,2,FALSE),2),1))</f>
        <v>#REF!</v>
      </c>
      <c r="BI32" s="282"/>
      <c r="BJ32" s="280" t="e">
        <f>IF(VLOOKUP(AK30,#REF!,2,FALSE)=0,"",IF(LEN(VLOOKUP(AK30,#REF!,2,FALSE))&lt;1,"",LEFT(RIGHT(VLOOKUP(AK30,#REF!,2,FALSE),1),1)))</f>
        <v>#REF!</v>
      </c>
      <c r="BK32" s="448"/>
      <c r="BL32" s="423"/>
      <c r="BM32" s="280" t="e">
        <f>IF(LEN(VLOOKUP(AK30,#REF!,4,FALSE))&lt;11,"",LEFT(RIGHT(VLOOKUP(AK30,#REF!,4,FALSE),11),1))</f>
        <v>#REF!</v>
      </c>
      <c r="BN32" s="168"/>
      <c r="BO32" s="280" t="e">
        <f>IF(LEN(VLOOKUP(AK30,#REF!,4,FALSE))&lt;10,"",LEFT(RIGHT(VLOOKUP(AK30,#REF!,4,FALSE),10),1))</f>
        <v>#REF!</v>
      </c>
      <c r="BP32" s="282"/>
      <c r="BQ32" s="280" t="e">
        <f>IF(LEN(VLOOKUP(AK30,#REF!,4,FALSE))&lt;9,"",LEFT(RIGHT(VLOOKUP(AK30,#REF!,4,FALSE),9),1))</f>
        <v>#REF!</v>
      </c>
      <c r="BR32" s="168"/>
      <c r="BS32" s="280" t="e">
        <f>IF(LEN(VLOOKUP(AK30,#REF!,4,FALSE))&lt;8,"",LEFT(RIGHT(VLOOKUP(AK30,#REF!,4,FALSE),8),1))</f>
        <v>#REF!</v>
      </c>
      <c r="BT32" s="282"/>
      <c r="BU32" s="280" t="e">
        <f>IF(LEN(VLOOKUP(AK30,#REF!,4,FALSE))&lt;7,"",LEFT(RIGHT(VLOOKUP(AK30,#REF!,4,FALSE),7),1))</f>
        <v>#REF!</v>
      </c>
      <c r="BV32" s="415"/>
      <c r="BW32" s="280" t="e">
        <f>IF(LEN(VLOOKUP(AK30,#REF!,4,FALSE))&lt;6,"",LEFT(RIGHT(VLOOKUP(AK30,#REF!,4,FALSE),6),1))</f>
        <v>#REF!</v>
      </c>
      <c r="BX32" s="282"/>
      <c r="BY32" s="280" t="e">
        <f>IF(LEN(VLOOKUP(AK30,#REF!,4,FALSE))&lt;5,"",LEFT(RIGHT(VLOOKUP(AK30,#REF!,4,FALSE),5),1))</f>
        <v>#REF!</v>
      </c>
      <c r="BZ32" s="282"/>
      <c r="CA32" s="280" t="e">
        <f>IF(LEN(VLOOKUP(AK30,#REF!,4,FALSE))&lt;4,"",LEFT(RIGHT(VLOOKUP(AK30,#REF!,4,FALSE),4),1))</f>
        <v>#REF!</v>
      </c>
      <c r="CB32" s="416"/>
      <c r="CC32" s="280" t="e">
        <f>IF(LEN(VLOOKUP(AK30,#REF!,4,FALSE))&lt;3,"",LEFT(RIGHT(VLOOKUP(AK30,#REF!,4,FALSE),3),1))</f>
        <v>#REF!</v>
      </c>
      <c r="CD32" s="282"/>
      <c r="CE32" s="280" t="e">
        <f>IF(LEN(VLOOKUP(AK30,#REF!,4,FALSE))&lt;2,"",LEFT(RIGHT(VLOOKUP(AK30,#REF!,4,FALSE),2),1))</f>
        <v>#REF!</v>
      </c>
      <c r="CF32" s="282"/>
      <c r="CG32" s="280" t="e">
        <f>IF(VLOOKUP(AK30,#REF!,4,FALSE)=0,"",IF(LEN(VLOOKUP(AK30,#REF!,4,FALSE))&lt;1,"",LEFT(RIGHT(VLOOKUP(AK30,#REF!,4,FALSE),1),1)))</f>
        <v>#REF!</v>
      </c>
      <c r="CH32" s="199"/>
      <c r="CI32" s="130"/>
      <c r="CJ32" s="130"/>
    </row>
    <row r="33" spans="1:88" s="160" customFormat="1" ht="3" customHeight="1">
      <c r="A33" s="130"/>
      <c r="B33" s="130"/>
      <c r="C33" s="130"/>
      <c r="E33" s="581"/>
      <c r="F33" s="581"/>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582"/>
      <c r="AE33" s="582"/>
      <c r="AF33" s="582"/>
      <c r="AG33" s="582"/>
      <c r="AH33" s="582"/>
      <c r="AI33" s="582"/>
      <c r="AJ33" s="582"/>
      <c r="AK33" s="571"/>
      <c r="AL33" s="571"/>
      <c r="AM33" s="571"/>
      <c r="AN33" s="243"/>
      <c r="AO33" s="252"/>
      <c r="AP33" s="252"/>
      <c r="AQ33" s="252"/>
      <c r="AR33" s="252"/>
      <c r="AS33" s="252"/>
      <c r="AT33" s="252"/>
      <c r="AU33" s="252"/>
      <c r="AV33" s="252"/>
      <c r="AW33" s="252"/>
      <c r="AX33" s="252"/>
      <c r="AY33" s="252"/>
      <c r="AZ33" s="252"/>
      <c r="BA33" s="252"/>
      <c r="BB33" s="252"/>
      <c r="BC33" s="252"/>
      <c r="BD33" s="252"/>
      <c r="BE33" s="227"/>
      <c r="BF33" s="227"/>
      <c r="BG33" s="227"/>
      <c r="BH33" s="227"/>
      <c r="BI33" s="227"/>
      <c r="BJ33" s="227"/>
      <c r="BK33" s="227"/>
      <c r="BL33" s="443"/>
      <c r="BM33" s="443"/>
      <c r="BN33" s="443"/>
      <c r="BO33" s="443"/>
      <c r="BP33" s="443"/>
      <c r="BQ33" s="443"/>
      <c r="BR33" s="443"/>
      <c r="BS33" s="443"/>
      <c r="BT33" s="443"/>
      <c r="BU33" s="443"/>
      <c r="BV33" s="443"/>
      <c r="BW33" s="443"/>
      <c r="BX33" s="443"/>
      <c r="BY33" s="443"/>
      <c r="BZ33" s="443"/>
      <c r="CA33" s="443"/>
      <c r="CB33" s="443"/>
      <c r="CC33" s="227"/>
      <c r="CD33" s="227"/>
      <c r="CE33" s="227"/>
      <c r="CF33" s="227"/>
      <c r="CG33" s="227"/>
      <c r="CH33" s="200"/>
      <c r="CI33" s="130"/>
      <c r="CJ33" s="130"/>
    </row>
    <row r="34" spans="1:88" s="163" customFormat="1" ht="3" customHeight="1">
      <c r="A34" s="130"/>
      <c r="B34" s="246"/>
      <c r="C34" s="135"/>
      <c r="D34" s="135"/>
      <c r="E34" s="581" t="s">
        <v>358</v>
      </c>
      <c r="F34" s="581"/>
      <c r="G34" s="570" t="e">
        <f>#REF!</f>
        <v>#REF!</v>
      </c>
      <c r="H34" s="582"/>
      <c r="I34" s="582"/>
      <c r="J34" s="582"/>
      <c r="K34" s="582"/>
      <c r="L34" s="582"/>
      <c r="M34" s="582"/>
      <c r="N34" s="582"/>
      <c r="O34" s="582"/>
      <c r="P34" s="582"/>
      <c r="Q34" s="582"/>
      <c r="R34" s="582"/>
      <c r="S34" s="582"/>
      <c r="T34" s="582"/>
      <c r="U34" s="582"/>
      <c r="V34" s="582"/>
      <c r="W34" s="582"/>
      <c r="X34" s="582"/>
      <c r="Y34" s="582"/>
      <c r="Z34" s="582"/>
      <c r="AA34" s="582"/>
      <c r="AB34" s="582"/>
      <c r="AC34" s="582"/>
      <c r="AD34" s="582"/>
      <c r="AE34" s="582"/>
      <c r="AF34" s="582"/>
      <c r="AG34" s="582"/>
      <c r="AH34" s="582"/>
      <c r="AI34" s="582"/>
      <c r="AJ34" s="582"/>
      <c r="AK34" s="571" t="s">
        <v>469</v>
      </c>
      <c r="AL34" s="571"/>
      <c r="AM34" s="571"/>
      <c r="AN34" s="242"/>
      <c r="AO34" s="253"/>
      <c r="AP34" s="253"/>
      <c r="AQ34" s="253"/>
      <c r="AR34" s="253"/>
      <c r="AS34" s="253"/>
      <c r="AT34" s="253"/>
      <c r="AU34" s="253"/>
      <c r="AV34" s="253"/>
      <c r="AW34" s="253"/>
      <c r="AX34" s="253"/>
      <c r="AY34" s="253"/>
      <c r="AZ34" s="253"/>
      <c r="BA34" s="253"/>
      <c r="BB34" s="253"/>
      <c r="BC34" s="253"/>
      <c r="BD34" s="253"/>
      <c r="BE34" s="221"/>
      <c r="BF34" s="221"/>
      <c r="BG34" s="221"/>
      <c r="BH34" s="221"/>
      <c r="BI34" s="221"/>
      <c r="BJ34" s="221"/>
      <c r="BK34" s="221"/>
      <c r="BL34" s="464"/>
      <c r="BM34" s="464"/>
      <c r="BN34" s="464"/>
      <c r="BO34" s="464"/>
      <c r="BP34" s="464"/>
      <c r="BQ34" s="464"/>
      <c r="BR34" s="464"/>
      <c r="BS34" s="464"/>
      <c r="BT34" s="464"/>
      <c r="BU34" s="464"/>
      <c r="BV34" s="464"/>
      <c r="BW34" s="464"/>
      <c r="BX34" s="464"/>
      <c r="BY34" s="464"/>
      <c r="BZ34" s="464"/>
      <c r="CA34" s="464"/>
      <c r="CB34" s="464"/>
      <c r="CC34" s="221"/>
      <c r="CD34" s="221"/>
      <c r="CE34" s="221"/>
      <c r="CF34" s="221"/>
      <c r="CG34" s="221"/>
      <c r="CH34" s="198"/>
      <c r="CI34" s="202"/>
      <c r="CJ34" s="202"/>
    </row>
    <row r="35" spans="1:88" s="163" customFormat="1" ht="3" customHeight="1">
      <c r="A35" s="130"/>
      <c r="B35" s="130"/>
      <c r="C35" s="130"/>
      <c r="D35" s="246"/>
      <c r="E35" s="581"/>
      <c r="F35" s="581"/>
      <c r="G35" s="582"/>
      <c r="H35" s="582"/>
      <c r="I35" s="582"/>
      <c r="J35" s="582"/>
      <c r="K35" s="582"/>
      <c r="L35" s="582"/>
      <c r="M35" s="582"/>
      <c r="N35" s="582"/>
      <c r="O35" s="582"/>
      <c r="P35" s="582"/>
      <c r="Q35" s="582"/>
      <c r="R35" s="582"/>
      <c r="S35" s="582"/>
      <c r="T35" s="582"/>
      <c r="U35" s="582"/>
      <c r="V35" s="582"/>
      <c r="W35" s="582"/>
      <c r="X35" s="582"/>
      <c r="Y35" s="582"/>
      <c r="Z35" s="582"/>
      <c r="AA35" s="582"/>
      <c r="AB35" s="582"/>
      <c r="AC35" s="582"/>
      <c r="AD35" s="582"/>
      <c r="AE35" s="582"/>
      <c r="AF35" s="582"/>
      <c r="AG35" s="582"/>
      <c r="AH35" s="582"/>
      <c r="AI35" s="582"/>
      <c r="AJ35" s="582"/>
      <c r="AK35" s="571"/>
      <c r="AL35" s="571"/>
      <c r="AM35" s="571"/>
      <c r="AN35" s="240"/>
      <c r="AO35" s="284"/>
      <c r="AP35" s="284"/>
      <c r="AQ35" s="284"/>
      <c r="AR35" s="283"/>
      <c r="AS35" s="285"/>
      <c r="AT35" s="285"/>
      <c r="AU35" s="285"/>
      <c r="AV35" s="285"/>
      <c r="AW35" s="285"/>
      <c r="AX35" s="286"/>
      <c r="AY35" s="418"/>
      <c r="AZ35" s="418"/>
      <c r="BA35" s="418"/>
      <c r="BB35" s="418"/>
      <c r="BC35" s="418"/>
      <c r="BD35" s="418"/>
      <c r="BE35" s="282"/>
      <c r="BF35" s="566"/>
      <c r="BG35" s="566"/>
      <c r="BH35" s="566"/>
      <c r="BI35" s="566"/>
      <c r="BJ35" s="566"/>
      <c r="BK35" s="448"/>
      <c r="BL35" s="423"/>
      <c r="BM35" s="417"/>
      <c r="BN35" s="417"/>
      <c r="BO35" s="417"/>
      <c r="BP35" s="283"/>
      <c r="BQ35" s="418"/>
      <c r="BR35" s="418"/>
      <c r="BS35" s="418"/>
      <c r="BT35" s="418"/>
      <c r="BU35" s="418"/>
      <c r="BV35" s="415"/>
      <c r="BW35" s="419"/>
      <c r="BX35" s="419"/>
      <c r="BY35" s="419"/>
      <c r="BZ35" s="419"/>
      <c r="CA35" s="419"/>
      <c r="CB35" s="416"/>
      <c r="CC35" s="419"/>
      <c r="CD35" s="419"/>
      <c r="CE35" s="419"/>
      <c r="CF35" s="419"/>
      <c r="CG35" s="419"/>
      <c r="CH35" s="199"/>
      <c r="CI35" s="202"/>
      <c r="CJ35" s="202"/>
    </row>
    <row r="36" spans="1:88" s="160" customFormat="1" ht="15" customHeight="1">
      <c r="A36" s="130"/>
      <c r="B36" s="130"/>
      <c r="C36" s="130"/>
      <c r="E36" s="581"/>
      <c r="F36" s="581"/>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582"/>
      <c r="AJ36" s="582"/>
      <c r="AK36" s="571"/>
      <c r="AL36" s="571"/>
      <c r="AM36" s="571"/>
      <c r="AN36" s="240"/>
      <c r="AO36" s="280" t="e">
        <f>IF(LEN(VLOOKUP(AK34,#REF!,2,FALSE))&lt;11,"",LEFT(RIGHT(VLOOKUP(AK34,#REF!,2,FALSE),11),1))</f>
        <v>#REF!</v>
      </c>
      <c r="AP36" s="168"/>
      <c r="AQ36" s="280" t="e">
        <f>IF(LEN(VLOOKUP(AK34,#REF!,2,FALSE))&lt;10,"",LEFT(RIGHT(VLOOKUP(AK34,#REF!,2,FALSE),10),1))</f>
        <v>#REF!</v>
      </c>
      <c r="AR36" s="282"/>
      <c r="AS36" s="280" t="e">
        <f>IF(LEN(VLOOKUP(AK34,#REF!,2,FALSE))&lt;9,"",LEFT(RIGHT(VLOOKUP(AK34,#REF!,2,FALSE),9),1))</f>
        <v>#REF!</v>
      </c>
      <c r="AT36" s="168"/>
      <c r="AU36" s="280" t="e">
        <f>IF(LEN(VLOOKUP(AK34,#REF!,2,FALSE))&lt;8,"",LEFT(RIGHT(VLOOKUP(AK34,#REF!,2,FALSE),8),1))</f>
        <v>#REF!</v>
      </c>
      <c r="AV36" s="282"/>
      <c r="AW36" s="280" t="e">
        <f>IF(LEN(VLOOKUP(AK34,#REF!,2,FALSE))&lt;7,"",LEFT(RIGHT(VLOOKUP(AK34,#REF!,2,FALSE),7),1))</f>
        <v>#REF!</v>
      </c>
      <c r="AX36" s="286"/>
      <c r="AY36" s="280" t="e">
        <f>IF(LEN(VLOOKUP(AK34,#REF!,2,FALSE))&lt;6,"",LEFT(RIGHT(VLOOKUP(AK34,#REF!,2,FALSE),6),1))</f>
        <v>#REF!</v>
      </c>
      <c r="AZ36" s="168"/>
      <c r="BA36" s="559" t="e">
        <f>IF(LEN(VLOOKUP(AK34,#REF!,2,FALSE))&lt;5,"",LEFT(RIGHT(VLOOKUP(AK34,#REF!,2,FALSE),5),1))</f>
        <v>#REF!</v>
      </c>
      <c r="BB36" s="559" t="e">
        <f>IF(LEN(#REF!)&lt;5,"",LEFT(RIGHT(#REF!,5),1))</f>
        <v>#REF!</v>
      </c>
      <c r="BC36" s="282"/>
      <c r="BD36" s="280" t="e">
        <f>IF(LEN(VLOOKUP(AK34,#REF!,2,FALSE))&lt;4,"",LEFT(RIGHT(VLOOKUP(AK34,#REF!,2,FALSE),4),1))</f>
        <v>#REF!</v>
      </c>
      <c r="BE36" s="282"/>
      <c r="BF36" s="280" t="e">
        <f>IF(LEN(VLOOKUP(AK34,#REF!,2,FALSE))&lt;3,"",LEFT(RIGHT(VLOOKUP(AK34,#REF!,2,FALSE),3),1))</f>
        <v>#REF!</v>
      </c>
      <c r="BG36" s="282"/>
      <c r="BH36" s="280" t="e">
        <f>IF(LEN(VLOOKUP(AK34,#REF!,2,FALSE))&lt;2,"",LEFT(RIGHT(VLOOKUP(AK34,#REF!,2,FALSE),2),1))</f>
        <v>#REF!</v>
      </c>
      <c r="BI36" s="282"/>
      <c r="BJ36" s="280" t="e">
        <f>IF(VLOOKUP(AK34,#REF!,2,FALSE)=0,"",IF(LEN(VLOOKUP(AK34,#REF!,2,FALSE))&lt;1,"",LEFT(RIGHT(VLOOKUP(AK34,#REF!,2,FALSE),1),1)))</f>
        <v>#REF!</v>
      </c>
      <c r="BK36" s="448"/>
      <c r="BL36" s="423"/>
      <c r="BM36" s="280" t="e">
        <f>IF(LEN(VLOOKUP(AK34,#REF!,4,FALSE))&lt;11,"",LEFT(RIGHT(VLOOKUP(AK34,#REF!,4,FALSE),11),1))</f>
        <v>#REF!</v>
      </c>
      <c r="BN36" s="168"/>
      <c r="BO36" s="280" t="e">
        <f>IF(LEN(VLOOKUP(AK34,#REF!,4,FALSE))&lt;10,"",LEFT(RIGHT(VLOOKUP(AK34,#REF!,4,FALSE),10),1))</f>
        <v>#REF!</v>
      </c>
      <c r="BP36" s="282"/>
      <c r="BQ36" s="280" t="e">
        <f>IF(LEN(VLOOKUP(AK34,#REF!,4,FALSE))&lt;9,"",LEFT(RIGHT(VLOOKUP(AK34,#REF!,4,FALSE),9),1))</f>
        <v>#REF!</v>
      </c>
      <c r="BR36" s="168"/>
      <c r="BS36" s="280" t="e">
        <f>IF(LEN(VLOOKUP(AK34,#REF!,4,FALSE))&lt;8,"",LEFT(RIGHT(VLOOKUP(AK34,#REF!,4,FALSE),8),1))</f>
        <v>#REF!</v>
      </c>
      <c r="BT36" s="282"/>
      <c r="BU36" s="280" t="e">
        <f>IF(LEN(VLOOKUP(AK34,#REF!,4,FALSE))&lt;7,"",LEFT(RIGHT(VLOOKUP(AK34,#REF!,4,FALSE),7),1))</f>
        <v>#REF!</v>
      </c>
      <c r="BV36" s="415"/>
      <c r="BW36" s="280" t="e">
        <f>IF(LEN(VLOOKUP(AK34,#REF!,4,FALSE))&lt;6,"",LEFT(RIGHT(VLOOKUP(AK34,#REF!,4,FALSE),6),1))</f>
        <v>#REF!</v>
      </c>
      <c r="BX36" s="282"/>
      <c r="BY36" s="280" t="e">
        <f>IF(LEN(VLOOKUP(AK34,#REF!,4,FALSE))&lt;5,"",LEFT(RIGHT(VLOOKUP(AK34,#REF!,4,FALSE),5),1))</f>
        <v>#REF!</v>
      </c>
      <c r="BZ36" s="282"/>
      <c r="CA36" s="280" t="e">
        <f>IF(LEN(VLOOKUP(AK34,#REF!,4,FALSE))&lt;4,"",LEFT(RIGHT(VLOOKUP(AK34,#REF!,4,FALSE),4),1))</f>
        <v>#REF!</v>
      </c>
      <c r="CB36" s="416"/>
      <c r="CC36" s="280" t="e">
        <f>IF(LEN(VLOOKUP(AK34,#REF!,4,FALSE))&lt;3,"",LEFT(RIGHT(VLOOKUP(AK34,#REF!,4,FALSE),3),1))</f>
        <v>#REF!</v>
      </c>
      <c r="CD36" s="282"/>
      <c r="CE36" s="280" t="e">
        <f>IF(LEN(VLOOKUP(AK34,#REF!,4,FALSE))&lt;2,"",LEFT(RIGHT(VLOOKUP(AK34,#REF!,4,FALSE),2),1))</f>
        <v>#REF!</v>
      </c>
      <c r="CF36" s="282"/>
      <c r="CG36" s="280" t="e">
        <f>IF(VLOOKUP(AK34,#REF!,4,FALSE)=0,"",IF(LEN(VLOOKUP(AK34,#REF!,4,FALSE))&lt;1,"",LEFT(RIGHT(VLOOKUP(AK34,#REF!,4,FALSE),1),1)))</f>
        <v>#REF!</v>
      </c>
      <c r="CH36" s="199"/>
      <c r="CI36" s="130"/>
      <c r="CJ36" s="130"/>
    </row>
    <row r="37" spans="1:88" s="160" customFormat="1" ht="3" customHeight="1">
      <c r="A37" s="130"/>
      <c r="B37" s="130"/>
      <c r="C37" s="130"/>
      <c r="E37" s="581"/>
      <c r="F37" s="581"/>
      <c r="G37" s="582"/>
      <c r="H37" s="582"/>
      <c r="I37" s="582"/>
      <c r="J37" s="582"/>
      <c r="K37" s="582"/>
      <c r="L37" s="582"/>
      <c r="M37" s="582"/>
      <c r="N37" s="582"/>
      <c r="O37" s="582"/>
      <c r="P37" s="582"/>
      <c r="Q37" s="582"/>
      <c r="R37" s="582"/>
      <c r="S37" s="582"/>
      <c r="T37" s="582"/>
      <c r="U37" s="582"/>
      <c r="V37" s="582"/>
      <c r="W37" s="582"/>
      <c r="X37" s="582"/>
      <c r="Y37" s="582"/>
      <c r="Z37" s="582"/>
      <c r="AA37" s="582"/>
      <c r="AB37" s="582"/>
      <c r="AC37" s="582"/>
      <c r="AD37" s="582"/>
      <c r="AE37" s="582"/>
      <c r="AF37" s="582"/>
      <c r="AG37" s="582"/>
      <c r="AH37" s="582"/>
      <c r="AI37" s="582"/>
      <c r="AJ37" s="582"/>
      <c r="AK37" s="571"/>
      <c r="AL37" s="571"/>
      <c r="AM37" s="571"/>
      <c r="AN37" s="243"/>
      <c r="AO37" s="252"/>
      <c r="AP37" s="252"/>
      <c r="AQ37" s="252"/>
      <c r="AR37" s="252"/>
      <c r="AS37" s="252"/>
      <c r="AT37" s="252"/>
      <c r="AU37" s="252"/>
      <c r="AV37" s="252"/>
      <c r="AW37" s="252"/>
      <c r="AX37" s="252"/>
      <c r="AY37" s="252"/>
      <c r="AZ37" s="252"/>
      <c r="BA37" s="252"/>
      <c r="BB37" s="252"/>
      <c r="BC37" s="252"/>
      <c r="BD37" s="252"/>
      <c r="BE37" s="227"/>
      <c r="BF37" s="227"/>
      <c r="BG37" s="227"/>
      <c r="BH37" s="227"/>
      <c r="BI37" s="227"/>
      <c r="BJ37" s="227"/>
      <c r="BK37" s="227"/>
      <c r="BL37" s="443"/>
      <c r="BM37" s="443"/>
      <c r="BN37" s="443"/>
      <c r="BO37" s="443"/>
      <c r="BP37" s="443"/>
      <c r="BQ37" s="443"/>
      <c r="BR37" s="443"/>
      <c r="BS37" s="443"/>
      <c r="BT37" s="443"/>
      <c r="BU37" s="443"/>
      <c r="BV37" s="443"/>
      <c r="BW37" s="443"/>
      <c r="BX37" s="443"/>
      <c r="BY37" s="443"/>
      <c r="BZ37" s="443"/>
      <c r="CA37" s="443"/>
      <c r="CB37" s="443"/>
      <c r="CC37" s="227"/>
      <c r="CD37" s="227"/>
      <c r="CE37" s="227"/>
      <c r="CF37" s="227"/>
      <c r="CG37" s="227"/>
      <c r="CH37" s="200"/>
      <c r="CI37" s="130"/>
      <c r="CJ37" s="130"/>
    </row>
    <row r="38" spans="1:88" s="224" customFormat="1" ht="3" customHeight="1">
      <c r="A38" s="218"/>
      <c r="B38" s="219"/>
      <c r="C38" s="220"/>
      <c r="D38" s="220"/>
      <c r="E38" s="576" t="s">
        <v>470</v>
      </c>
      <c r="F38" s="576"/>
      <c r="G38" s="574" t="e">
        <f>#REF!</f>
        <v>#REF!</v>
      </c>
      <c r="H38" s="574"/>
      <c r="I38" s="574"/>
      <c r="J38" s="574"/>
      <c r="K38" s="574"/>
      <c r="L38" s="574"/>
      <c r="M38" s="574"/>
      <c r="N38" s="574"/>
      <c r="O38" s="574"/>
      <c r="P38" s="574"/>
      <c r="Q38" s="574"/>
      <c r="R38" s="574"/>
      <c r="S38" s="574"/>
      <c r="T38" s="574"/>
      <c r="U38" s="574"/>
      <c r="V38" s="574"/>
      <c r="W38" s="574"/>
      <c r="X38" s="574"/>
      <c r="Y38" s="574"/>
      <c r="Z38" s="574"/>
      <c r="AA38" s="574"/>
      <c r="AB38" s="574"/>
      <c r="AC38" s="574"/>
      <c r="AD38" s="574"/>
      <c r="AE38" s="574"/>
      <c r="AF38" s="574"/>
      <c r="AG38" s="574"/>
      <c r="AH38" s="574"/>
      <c r="AI38" s="574"/>
      <c r="AJ38" s="574"/>
      <c r="AK38" s="575" t="s">
        <v>471</v>
      </c>
      <c r="AL38" s="575"/>
      <c r="AM38" s="575"/>
      <c r="AN38" s="251"/>
      <c r="AO38" s="253"/>
      <c r="AP38" s="253"/>
      <c r="AQ38" s="253"/>
      <c r="AR38" s="253"/>
      <c r="AS38" s="253"/>
      <c r="AT38" s="253"/>
      <c r="AU38" s="253"/>
      <c r="AV38" s="253"/>
      <c r="AW38" s="253"/>
      <c r="AX38" s="253"/>
      <c r="AY38" s="253"/>
      <c r="AZ38" s="253"/>
      <c r="BA38" s="253"/>
      <c r="BB38" s="253"/>
      <c r="BC38" s="253"/>
      <c r="BD38" s="253"/>
      <c r="BE38" s="221"/>
      <c r="BF38" s="221"/>
      <c r="BG38" s="221"/>
      <c r="BH38" s="221"/>
      <c r="BI38" s="221"/>
      <c r="BJ38" s="221"/>
      <c r="BK38" s="221"/>
      <c r="BL38" s="464"/>
      <c r="BM38" s="464"/>
      <c r="BN38" s="464"/>
      <c r="BO38" s="464"/>
      <c r="BP38" s="464"/>
      <c r="BQ38" s="464"/>
      <c r="BR38" s="464"/>
      <c r="BS38" s="464"/>
      <c r="BT38" s="464"/>
      <c r="BU38" s="464"/>
      <c r="BV38" s="464"/>
      <c r="BW38" s="464"/>
      <c r="BX38" s="464"/>
      <c r="BY38" s="464"/>
      <c r="BZ38" s="464"/>
      <c r="CA38" s="464"/>
      <c r="CB38" s="464"/>
      <c r="CC38" s="221"/>
      <c r="CD38" s="221"/>
      <c r="CE38" s="221"/>
      <c r="CF38" s="221"/>
      <c r="CG38" s="221"/>
      <c r="CH38" s="222"/>
      <c r="CI38" s="223"/>
      <c r="CJ38" s="223"/>
    </row>
    <row r="39" spans="1:88" s="224" customFormat="1" ht="3" customHeight="1">
      <c r="A39" s="218"/>
      <c r="B39" s="218"/>
      <c r="C39" s="218"/>
      <c r="D39" s="219"/>
      <c r="E39" s="576"/>
      <c r="F39" s="576"/>
      <c r="G39" s="574"/>
      <c r="H39" s="574"/>
      <c r="I39" s="574"/>
      <c r="J39" s="574"/>
      <c r="K39" s="574"/>
      <c r="L39" s="574"/>
      <c r="M39" s="574"/>
      <c r="N39" s="574"/>
      <c r="O39" s="574"/>
      <c r="P39" s="574"/>
      <c r="Q39" s="574"/>
      <c r="R39" s="574"/>
      <c r="S39" s="574"/>
      <c r="T39" s="574"/>
      <c r="U39" s="574"/>
      <c r="V39" s="574"/>
      <c r="W39" s="574"/>
      <c r="X39" s="574"/>
      <c r="Y39" s="574"/>
      <c r="Z39" s="574"/>
      <c r="AA39" s="574"/>
      <c r="AB39" s="574"/>
      <c r="AC39" s="574"/>
      <c r="AD39" s="574"/>
      <c r="AE39" s="574"/>
      <c r="AF39" s="574"/>
      <c r="AG39" s="574"/>
      <c r="AH39" s="574"/>
      <c r="AI39" s="574"/>
      <c r="AJ39" s="574"/>
      <c r="AK39" s="575"/>
      <c r="AL39" s="575"/>
      <c r="AM39" s="575"/>
      <c r="AN39" s="254"/>
      <c r="AO39" s="284"/>
      <c r="AP39" s="284"/>
      <c r="AQ39" s="284"/>
      <c r="AR39" s="283"/>
      <c r="AS39" s="281"/>
      <c r="AT39" s="281"/>
      <c r="AU39" s="281"/>
      <c r="AV39" s="281"/>
      <c r="AW39" s="281"/>
      <c r="AX39" s="282"/>
      <c r="AY39" s="605"/>
      <c r="AZ39" s="605"/>
      <c r="BA39" s="605"/>
      <c r="BB39" s="605"/>
      <c r="BC39" s="605"/>
      <c r="BD39" s="605"/>
      <c r="BE39" s="282"/>
      <c r="BF39" s="566"/>
      <c r="BG39" s="566"/>
      <c r="BH39" s="566"/>
      <c r="BI39" s="566"/>
      <c r="BJ39" s="566"/>
      <c r="BK39" s="448"/>
      <c r="BL39" s="423"/>
      <c r="BM39" s="417"/>
      <c r="BN39" s="417"/>
      <c r="BO39" s="417"/>
      <c r="BP39" s="283"/>
      <c r="BQ39" s="605"/>
      <c r="BR39" s="605"/>
      <c r="BS39" s="605"/>
      <c r="BT39" s="605"/>
      <c r="BU39" s="605"/>
      <c r="BV39" s="606"/>
      <c r="BW39" s="566"/>
      <c r="BX39" s="566"/>
      <c r="BY39" s="566"/>
      <c r="BZ39" s="566"/>
      <c r="CA39" s="566"/>
      <c r="CB39" s="607"/>
      <c r="CC39" s="566"/>
      <c r="CD39" s="566"/>
      <c r="CE39" s="566"/>
      <c r="CF39" s="566"/>
      <c r="CG39" s="566"/>
      <c r="CH39" s="225"/>
      <c r="CI39" s="223"/>
      <c r="CJ39" s="223"/>
    </row>
    <row r="40" spans="1:88" s="226" customFormat="1" ht="15" customHeight="1">
      <c r="A40" s="218"/>
      <c r="B40" s="218"/>
      <c r="C40" s="218"/>
      <c r="E40" s="576"/>
      <c r="F40" s="576"/>
      <c r="G40" s="574"/>
      <c r="H40" s="574"/>
      <c r="I40" s="574"/>
      <c r="J40" s="574"/>
      <c r="K40" s="574"/>
      <c r="L40" s="574"/>
      <c r="M40" s="574"/>
      <c r="N40" s="574"/>
      <c r="O40" s="574"/>
      <c r="P40" s="574"/>
      <c r="Q40" s="574"/>
      <c r="R40" s="574"/>
      <c r="S40" s="574"/>
      <c r="T40" s="574"/>
      <c r="U40" s="574"/>
      <c r="V40" s="574"/>
      <c r="W40" s="574"/>
      <c r="X40" s="574"/>
      <c r="Y40" s="574"/>
      <c r="Z40" s="574"/>
      <c r="AA40" s="574"/>
      <c r="AB40" s="574"/>
      <c r="AC40" s="574"/>
      <c r="AD40" s="574"/>
      <c r="AE40" s="574"/>
      <c r="AF40" s="574"/>
      <c r="AG40" s="574"/>
      <c r="AH40" s="574"/>
      <c r="AI40" s="574"/>
      <c r="AJ40" s="574"/>
      <c r="AK40" s="575"/>
      <c r="AL40" s="575"/>
      <c r="AM40" s="575"/>
      <c r="AN40" s="254"/>
      <c r="AO40" s="280" t="e">
        <f>IF(LEN(VLOOKUP(AK38,#REF!,2,FALSE))&lt;11,"",LEFT(RIGHT(VLOOKUP(AK38,#REF!,2,FALSE),11),1))</f>
        <v>#REF!</v>
      </c>
      <c r="AP40" s="168"/>
      <c r="AQ40" s="280" t="e">
        <f>IF(LEN(VLOOKUP(AK38,#REF!,2,FALSE))&lt;10,"",LEFT(RIGHT(VLOOKUP(AK38,#REF!,2,FALSE),10),1))</f>
        <v>#REF!</v>
      </c>
      <c r="AR40" s="282"/>
      <c r="AS40" s="280" t="e">
        <f>IF(LEN(VLOOKUP(AK38,#REF!,2,FALSE))&lt;9,"",LEFT(RIGHT(VLOOKUP(AK38,#REF!,2,FALSE),9),1))</f>
        <v>#REF!</v>
      </c>
      <c r="AT40" s="168"/>
      <c r="AU40" s="280" t="e">
        <f>IF(LEN(VLOOKUP(AK38,#REF!,2,FALSE))&lt;8,"",LEFT(RIGHT(VLOOKUP(AK38,#REF!,2,FALSE),8),1))</f>
        <v>#REF!</v>
      </c>
      <c r="AV40" s="282"/>
      <c r="AW40" s="280" t="e">
        <f>IF(LEN(VLOOKUP(AK38,#REF!,2,FALSE))&lt;7,"",LEFT(RIGHT(VLOOKUP(AK38,#REF!,2,FALSE),7),1))</f>
        <v>#REF!</v>
      </c>
      <c r="AX40" s="282"/>
      <c r="AY40" s="280" t="e">
        <f>IF(LEN(VLOOKUP(AK38,#REF!,2,FALSE))&lt;6,"",LEFT(RIGHT(VLOOKUP(AK38,#REF!,2,FALSE),6),1))</f>
        <v>#REF!</v>
      </c>
      <c r="AZ40" s="168"/>
      <c r="BA40" s="559" t="e">
        <f>IF(LEN(VLOOKUP(AK38,#REF!,2,FALSE))&lt;5,"",LEFT(RIGHT(VLOOKUP(AK38,#REF!,2,FALSE),5),1))</f>
        <v>#REF!</v>
      </c>
      <c r="BB40" s="559" t="e">
        <f>IF(LEN(#REF!)&lt;5,"",LEFT(RIGHT(#REF!,5),1))</f>
        <v>#REF!</v>
      </c>
      <c r="BC40" s="282"/>
      <c r="BD40" s="280" t="e">
        <f>IF(LEN(VLOOKUP(AK38,#REF!,2,FALSE))&lt;4,"",LEFT(RIGHT(VLOOKUP(AK38,#REF!,2,FALSE),4),1))</f>
        <v>#REF!</v>
      </c>
      <c r="BE40" s="282"/>
      <c r="BF40" s="280" t="e">
        <f>IF(LEN(VLOOKUP(AK38,#REF!,2,FALSE))&lt;3,"",LEFT(RIGHT(VLOOKUP(AK38,#REF!,2,FALSE),3),1))</f>
        <v>#REF!</v>
      </c>
      <c r="BG40" s="282"/>
      <c r="BH40" s="280" t="e">
        <f>IF(LEN(VLOOKUP(AK38,#REF!,2,FALSE))&lt;2,"",LEFT(RIGHT(VLOOKUP(AK38,#REF!,2,FALSE),2),1))</f>
        <v>#REF!</v>
      </c>
      <c r="BI40" s="282"/>
      <c r="BJ40" s="280" t="e">
        <f>IF(VLOOKUP(AK38,#REF!,2,FALSE)=0,"",IF(LEN(VLOOKUP(AK38,#REF!,2,FALSE))&lt;1,"",LEFT(RIGHT(VLOOKUP(AK38,#REF!,2,FALSE),1),1)))</f>
        <v>#REF!</v>
      </c>
      <c r="BK40" s="448"/>
      <c r="BL40" s="423"/>
      <c r="BM40" s="280" t="e">
        <f>IF(LEN(VLOOKUP(AK38,#REF!,4,FALSE))&lt;11,"",LEFT(RIGHT(VLOOKUP(AK38,#REF!,4,FALSE),11),1))</f>
        <v>#REF!</v>
      </c>
      <c r="BN40" s="168"/>
      <c r="BO40" s="280" t="e">
        <f>IF(LEN(VLOOKUP(AK38,#REF!,4,FALSE))&lt;10,"",LEFT(RIGHT(VLOOKUP(AK38,#REF!,4,FALSE),10),1))</f>
        <v>#REF!</v>
      </c>
      <c r="BP40" s="282"/>
      <c r="BQ40" s="280" t="e">
        <f>IF(LEN(VLOOKUP(AK38,#REF!,4,FALSE))&lt;9,"",LEFT(RIGHT(VLOOKUP(AK38,#REF!,4,FALSE),9),1))</f>
        <v>#REF!</v>
      </c>
      <c r="BR40" s="168"/>
      <c r="BS40" s="280" t="e">
        <f>IF(LEN(VLOOKUP(AK38,#REF!,4,FALSE))&lt;8,"",LEFT(RIGHT(VLOOKUP(AK38,#REF!,4,FALSE),8),1))</f>
        <v>#REF!</v>
      </c>
      <c r="BT40" s="282"/>
      <c r="BU40" s="280" t="e">
        <f>IF(LEN(VLOOKUP(AK38,#REF!,4,FALSE))&lt;7,"",LEFT(RIGHT(VLOOKUP(AK38,#REF!,4,FALSE),7),1))</f>
        <v>#REF!</v>
      </c>
      <c r="BV40" s="606"/>
      <c r="BW40" s="280" t="e">
        <f>IF(LEN(VLOOKUP(AK38,#REF!,4,FALSE))&lt;6,"",LEFT(RIGHT(VLOOKUP(AK38,#REF!,4,FALSE),6),1))</f>
        <v>#REF!</v>
      </c>
      <c r="BX40" s="282"/>
      <c r="BY40" s="280" t="e">
        <f>IF(LEN(VLOOKUP(AK38,#REF!,4,FALSE))&lt;5,"",LEFT(RIGHT(VLOOKUP(AK38,#REF!,4,FALSE),5),1))</f>
        <v>#REF!</v>
      </c>
      <c r="BZ40" s="282"/>
      <c r="CA40" s="280" t="e">
        <f>IF(LEN(VLOOKUP(AK38,#REF!,4,FALSE))&lt;4,"",LEFT(RIGHT(VLOOKUP(AK38,#REF!,4,FALSE),4),1))</f>
        <v>#REF!</v>
      </c>
      <c r="CB40" s="607"/>
      <c r="CC40" s="280" t="e">
        <f>IF(LEN(VLOOKUP(AK38,#REF!,4,FALSE))&lt;3,"",LEFT(RIGHT(VLOOKUP(AK38,#REF!,4,FALSE),3),1))</f>
        <v>#REF!</v>
      </c>
      <c r="CD40" s="282"/>
      <c r="CE40" s="280" t="e">
        <f>IF(LEN(VLOOKUP(AK38,#REF!,4,FALSE))&lt;2,"",LEFT(RIGHT(VLOOKUP(AK38,#REF!,4,FALSE),2),1))</f>
        <v>#REF!</v>
      </c>
      <c r="CF40" s="282"/>
      <c r="CG40" s="280" t="e">
        <f>IF(VLOOKUP(AK38,#REF!,4,FALSE)=0,"",IF(LEN(VLOOKUP(AK38,#REF!,4,FALSE))&lt;1,"",LEFT(RIGHT(VLOOKUP(AK38,#REF!,4,FALSE),1),1)))</f>
        <v>#REF!</v>
      </c>
      <c r="CH40" s="225"/>
      <c r="CI40" s="218"/>
      <c r="CJ40" s="218"/>
    </row>
    <row r="41" spans="1:88" s="226" customFormat="1" ht="3" customHeight="1">
      <c r="A41" s="218"/>
      <c r="B41" s="218"/>
      <c r="C41" s="218"/>
      <c r="E41" s="576"/>
      <c r="F41" s="576"/>
      <c r="G41" s="574"/>
      <c r="H41" s="574"/>
      <c r="I41" s="574"/>
      <c r="J41" s="574"/>
      <c r="K41" s="574"/>
      <c r="L41" s="574"/>
      <c r="M41" s="574"/>
      <c r="N41" s="574"/>
      <c r="O41" s="574"/>
      <c r="P41" s="574"/>
      <c r="Q41" s="574"/>
      <c r="R41" s="574"/>
      <c r="S41" s="574"/>
      <c r="T41" s="574"/>
      <c r="U41" s="574"/>
      <c r="V41" s="574"/>
      <c r="W41" s="574"/>
      <c r="X41" s="574"/>
      <c r="Y41" s="574"/>
      <c r="Z41" s="574"/>
      <c r="AA41" s="574"/>
      <c r="AB41" s="574"/>
      <c r="AC41" s="574"/>
      <c r="AD41" s="574"/>
      <c r="AE41" s="574"/>
      <c r="AF41" s="574"/>
      <c r="AG41" s="574"/>
      <c r="AH41" s="574"/>
      <c r="AI41" s="574"/>
      <c r="AJ41" s="574"/>
      <c r="AK41" s="575"/>
      <c r="AL41" s="575"/>
      <c r="AM41" s="575"/>
      <c r="AN41" s="250"/>
      <c r="AO41" s="252"/>
      <c r="AP41" s="252"/>
      <c r="AQ41" s="252"/>
      <c r="AR41" s="252"/>
      <c r="AS41" s="252"/>
      <c r="AT41" s="252"/>
      <c r="AU41" s="252"/>
      <c r="AV41" s="252"/>
      <c r="AW41" s="252"/>
      <c r="AX41" s="252"/>
      <c r="AY41" s="252"/>
      <c r="AZ41" s="252"/>
      <c r="BA41" s="252"/>
      <c r="BB41" s="252"/>
      <c r="BC41" s="252"/>
      <c r="BD41" s="252"/>
      <c r="BE41" s="227"/>
      <c r="BF41" s="227"/>
      <c r="BG41" s="227"/>
      <c r="BH41" s="227"/>
      <c r="BI41" s="227"/>
      <c r="BJ41" s="227"/>
      <c r="BK41" s="227"/>
      <c r="BL41" s="443"/>
      <c r="BM41" s="443"/>
      <c r="BN41" s="443"/>
      <c r="BO41" s="443"/>
      <c r="BP41" s="443"/>
      <c r="BQ41" s="443"/>
      <c r="BR41" s="443"/>
      <c r="BS41" s="443"/>
      <c r="BT41" s="443"/>
      <c r="BU41" s="443"/>
      <c r="BV41" s="443"/>
      <c r="BW41" s="443"/>
      <c r="BX41" s="443"/>
      <c r="BY41" s="443"/>
      <c r="BZ41" s="443"/>
      <c r="CA41" s="443"/>
      <c r="CB41" s="443"/>
      <c r="CC41" s="227"/>
      <c r="CD41" s="227"/>
      <c r="CE41" s="227"/>
      <c r="CF41" s="227"/>
      <c r="CG41" s="227"/>
      <c r="CH41" s="228"/>
      <c r="CI41" s="218"/>
      <c r="CJ41" s="218"/>
    </row>
    <row r="42" spans="1:88" s="163" customFormat="1" ht="3" customHeight="1">
      <c r="A42" s="130"/>
      <c r="B42" s="246"/>
      <c r="C42" s="135"/>
      <c r="D42" s="135"/>
      <c r="E42" s="613" t="s">
        <v>472</v>
      </c>
      <c r="F42" s="614"/>
      <c r="G42" s="611" t="e">
        <f>#REF!</f>
        <v>#REF!</v>
      </c>
      <c r="H42" s="611"/>
      <c r="I42" s="611"/>
      <c r="J42" s="611"/>
      <c r="K42" s="611"/>
      <c r="L42" s="611"/>
      <c r="M42" s="611"/>
      <c r="N42" s="611"/>
      <c r="O42" s="611"/>
      <c r="P42" s="611"/>
      <c r="Q42" s="611"/>
      <c r="R42" s="611"/>
      <c r="S42" s="611"/>
      <c r="T42" s="611"/>
      <c r="U42" s="611"/>
      <c r="V42" s="611"/>
      <c r="W42" s="611"/>
      <c r="X42" s="611"/>
      <c r="Y42" s="611"/>
      <c r="Z42" s="611"/>
      <c r="AA42" s="611"/>
      <c r="AB42" s="611"/>
      <c r="AC42" s="611"/>
      <c r="AD42" s="611"/>
      <c r="AE42" s="611"/>
      <c r="AF42" s="611"/>
      <c r="AG42" s="611"/>
      <c r="AH42" s="611"/>
      <c r="AI42" s="611"/>
      <c r="AJ42" s="611"/>
      <c r="AK42" s="612" t="s">
        <v>473</v>
      </c>
      <c r="AL42" s="612"/>
      <c r="AM42" s="612"/>
      <c r="AN42" s="242"/>
      <c r="AO42" s="253"/>
      <c r="AP42" s="253"/>
      <c r="AQ42" s="253"/>
      <c r="AR42" s="253"/>
      <c r="AS42" s="253"/>
      <c r="AT42" s="253"/>
      <c r="AU42" s="253"/>
      <c r="AV42" s="253"/>
      <c r="AW42" s="253"/>
      <c r="AX42" s="253"/>
      <c r="AY42" s="253"/>
      <c r="AZ42" s="253"/>
      <c r="BA42" s="253"/>
      <c r="BB42" s="253"/>
      <c r="BC42" s="253"/>
      <c r="BD42" s="253"/>
      <c r="BE42" s="221"/>
      <c r="BF42" s="221"/>
      <c r="BG42" s="221"/>
      <c r="BH42" s="221"/>
      <c r="BI42" s="221"/>
      <c r="BJ42" s="221"/>
      <c r="BK42" s="221"/>
      <c r="BL42" s="464"/>
      <c r="BM42" s="464"/>
      <c r="BN42" s="464"/>
      <c r="BO42" s="464"/>
      <c r="BP42" s="464"/>
      <c r="BQ42" s="464"/>
      <c r="BR42" s="464"/>
      <c r="BS42" s="464"/>
      <c r="BT42" s="464"/>
      <c r="BU42" s="464"/>
      <c r="BV42" s="464"/>
      <c r="BW42" s="464"/>
      <c r="BX42" s="464"/>
      <c r="BY42" s="464"/>
      <c r="BZ42" s="464"/>
      <c r="CA42" s="464"/>
      <c r="CB42" s="464"/>
      <c r="CC42" s="221"/>
      <c r="CD42" s="221"/>
      <c r="CE42" s="221"/>
      <c r="CF42" s="221"/>
      <c r="CG42" s="221"/>
      <c r="CH42" s="198"/>
      <c r="CI42" s="202"/>
      <c r="CJ42" s="202"/>
    </row>
    <row r="43" spans="1:88" s="163" customFormat="1" ht="3" customHeight="1">
      <c r="A43" s="130"/>
      <c r="B43" s="130"/>
      <c r="C43" s="130"/>
      <c r="D43" s="246"/>
      <c r="E43" s="613"/>
      <c r="F43" s="614"/>
      <c r="G43" s="611"/>
      <c r="H43" s="611"/>
      <c r="I43" s="611"/>
      <c r="J43" s="611"/>
      <c r="K43" s="611"/>
      <c r="L43" s="611"/>
      <c r="M43" s="611"/>
      <c r="N43" s="611"/>
      <c r="O43" s="611"/>
      <c r="P43" s="611"/>
      <c r="Q43" s="611"/>
      <c r="R43" s="611"/>
      <c r="S43" s="611"/>
      <c r="T43" s="611"/>
      <c r="U43" s="611"/>
      <c r="V43" s="611"/>
      <c r="W43" s="611"/>
      <c r="X43" s="611"/>
      <c r="Y43" s="611"/>
      <c r="Z43" s="611"/>
      <c r="AA43" s="611"/>
      <c r="AB43" s="611"/>
      <c r="AC43" s="611"/>
      <c r="AD43" s="611"/>
      <c r="AE43" s="611"/>
      <c r="AF43" s="611"/>
      <c r="AG43" s="611"/>
      <c r="AH43" s="611"/>
      <c r="AI43" s="611"/>
      <c r="AJ43" s="611"/>
      <c r="AK43" s="612"/>
      <c r="AL43" s="612"/>
      <c r="AM43" s="612"/>
      <c r="AN43" s="240"/>
      <c r="AO43" s="284"/>
      <c r="AP43" s="284"/>
      <c r="AQ43" s="284"/>
      <c r="AR43" s="283"/>
      <c r="AS43" s="285"/>
      <c r="AT43" s="285"/>
      <c r="AU43" s="285"/>
      <c r="AV43" s="285"/>
      <c r="AW43" s="285"/>
      <c r="AX43" s="286"/>
      <c r="AY43" s="418"/>
      <c r="AZ43" s="418"/>
      <c r="BA43" s="418"/>
      <c r="BB43" s="418"/>
      <c r="BC43" s="418"/>
      <c r="BD43" s="418"/>
      <c r="BE43" s="282"/>
      <c r="BF43" s="566"/>
      <c r="BG43" s="566"/>
      <c r="BH43" s="566"/>
      <c r="BI43" s="566"/>
      <c r="BJ43" s="566"/>
      <c r="BK43" s="448"/>
      <c r="BL43" s="423"/>
      <c r="BM43" s="417"/>
      <c r="BN43" s="417"/>
      <c r="BO43" s="417"/>
      <c r="BP43" s="283"/>
      <c r="BQ43" s="418"/>
      <c r="BR43" s="418"/>
      <c r="BS43" s="418"/>
      <c r="BT43" s="418"/>
      <c r="BU43" s="418"/>
      <c r="BV43" s="415"/>
      <c r="BW43" s="419"/>
      <c r="BX43" s="419"/>
      <c r="BY43" s="419"/>
      <c r="BZ43" s="419"/>
      <c r="CA43" s="419"/>
      <c r="CB43" s="416"/>
      <c r="CC43" s="419"/>
      <c r="CD43" s="419"/>
      <c r="CE43" s="419"/>
      <c r="CF43" s="419"/>
      <c r="CG43" s="419"/>
      <c r="CH43" s="199"/>
      <c r="CI43" s="202"/>
      <c r="CJ43" s="202"/>
    </row>
    <row r="44" spans="1:88" s="160" customFormat="1" ht="15" customHeight="1">
      <c r="A44" s="130"/>
      <c r="B44" s="130"/>
      <c r="C44" s="130"/>
      <c r="E44" s="613"/>
      <c r="F44" s="614"/>
      <c r="G44" s="611"/>
      <c r="H44" s="611"/>
      <c r="I44" s="611"/>
      <c r="J44" s="611"/>
      <c r="K44" s="611"/>
      <c r="L44" s="611"/>
      <c r="M44" s="611"/>
      <c r="N44" s="611"/>
      <c r="O44" s="611"/>
      <c r="P44" s="611"/>
      <c r="Q44" s="611"/>
      <c r="R44" s="611"/>
      <c r="S44" s="611"/>
      <c r="T44" s="611"/>
      <c r="U44" s="611"/>
      <c r="V44" s="611"/>
      <c r="W44" s="611"/>
      <c r="X44" s="611"/>
      <c r="Y44" s="611"/>
      <c r="Z44" s="611"/>
      <c r="AA44" s="611"/>
      <c r="AB44" s="611"/>
      <c r="AC44" s="611"/>
      <c r="AD44" s="611"/>
      <c r="AE44" s="611"/>
      <c r="AF44" s="611"/>
      <c r="AG44" s="611"/>
      <c r="AH44" s="611"/>
      <c r="AI44" s="611"/>
      <c r="AJ44" s="611"/>
      <c r="AK44" s="612"/>
      <c r="AL44" s="612"/>
      <c r="AM44" s="612"/>
      <c r="AN44" s="240"/>
      <c r="AO44" s="280" t="e">
        <f>IF(LEN(VLOOKUP(AK42,#REF!,2,FALSE))&lt;11,"",LEFT(RIGHT(VLOOKUP(AK42,#REF!,2,FALSE),11),1))</f>
        <v>#REF!</v>
      </c>
      <c r="AP44" s="168"/>
      <c r="AQ44" s="280" t="e">
        <f>IF(LEN(VLOOKUP(AK42,#REF!,2,FALSE))&lt;10,"",LEFT(RIGHT(VLOOKUP(AK42,#REF!,2,FALSE),10),1))</f>
        <v>#REF!</v>
      </c>
      <c r="AR44" s="282"/>
      <c r="AS44" s="280" t="e">
        <f>IF(LEN(VLOOKUP(AK42,#REF!,2,FALSE))&lt;9,"",LEFT(RIGHT(VLOOKUP(AK42,#REF!,2,FALSE),9),1))</f>
        <v>#REF!</v>
      </c>
      <c r="AT44" s="168"/>
      <c r="AU44" s="280" t="e">
        <f>IF(LEN(VLOOKUP(AK42,#REF!,2,FALSE))&lt;8,"",LEFT(RIGHT(VLOOKUP(AK42,#REF!,2,FALSE),8),1))</f>
        <v>#REF!</v>
      </c>
      <c r="AV44" s="282"/>
      <c r="AW44" s="280" t="e">
        <f>IF(LEN(VLOOKUP(AK42,#REF!,2,FALSE))&lt;7,"",LEFT(RIGHT(VLOOKUP(AK42,#REF!,2,FALSE),7),1))</f>
        <v>#REF!</v>
      </c>
      <c r="AX44" s="286"/>
      <c r="AY44" s="280" t="e">
        <f>IF(LEN(VLOOKUP(AK42,#REF!,2,FALSE))&lt;6,"",LEFT(RIGHT(VLOOKUP(AK42,#REF!,2,FALSE),6),1))</f>
        <v>#REF!</v>
      </c>
      <c r="AZ44" s="168"/>
      <c r="BA44" s="559" t="e">
        <f>IF(LEN(VLOOKUP(AK42,#REF!,2,FALSE))&lt;5,"",LEFT(RIGHT(VLOOKUP(AK42,#REF!,2,FALSE),5),1))</f>
        <v>#REF!</v>
      </c>
      <c r="BB44" s="559" t="e">
        <f>IF(LEN(#REF!)&lt;5,"",LEFT(RIGHT(#REF!,5),1))</f>
        <v>#REF!</v>
      </c>
      <c r="BC44" s="282"/>
      <c r="BD44" s="280" t="e">
        <f>IF(LEN(VLOOKUP(AK42,#REF!,2,FALSE))&lt;4,"",LEFT(RIGHT(VLOOKUP(AK42,#REF!,2,FALSE),4),1))</f>
        <v>#REF!</v>
      </c>
      <c r="BE44" s="282"/>
      <c r="BF44" s="280" t="e">
        <f>IF(LEN(VLOOKUP(AK42,#REF!,2,FALSE))&lt;3,"",LEFT(RIGHT(VLOOKUP(AK42,#REF!,2,FALSE),3),1))</f>
        <v>#REF!</v>
      </c>
      <c r="BG44" s="282"/>
      <c r="BH44" s="280" t="e">
        <f>IF(LEN(VLOOKUP(AK42,#REF!,2,FALSE))&lt;2,"",LEFT(RIGHT(VLOOKUP(AK42,#REF!,2,FALSE),2),1))</f>
        <v>#REF!</v>
      </c>
      <c r="BI44" s="282"/>
      <c r="BJ44" s="280" t="e">
        <f>IF(VLOOKUP(AK42,#REF!,2,FALSE)=0,"",IF(LEN(VLOOKUP(AK42,#REF!,2,FALSE))&lt;1,"",LEFT(RIGHT(VLOOKUP(AK42,#REF!,2,FALSE),1),1)))</f>
        <v>#REF!</v>
      </c>
      <c r="BK44" s="448"/>
      <c r="BL44" s="423"/>
      <c r="BM44" s="280" t="e">
        <f>IF(LEN(VLOOKUP(AK42,#REF!,4,FALSE))&lt;11,"",LEFT(RIGHT(VLOOKUP(AK42,#REF!,4,FALSE),11),1))</f>
        <v>#REF!</v>
      </c>
      <c r="BN44" s="168"/>
      <c r="BO44" s="280" t="e">
        <f>IF(LEN(VLOOKUP(AK42,#REF!,4,FALSE))&lt;10,"",LEFT(RIGHT(VLOOKUP(AK42,#REF!,4,FALSE),10),1))</f>
        <v>#REF!</v>
      </c>
      <c r="BP44" s="282"/>
      <c r="BQ44" s="280" t="e">
        <f>IF(LEN(VLOOKUP(AK42,#REF!,4,FALSE))&lt;9,"",LEFT(RIGHT(VLOOKUP(AK42,#REF!,4,FALSE),9),1))</f>
        <v>#REF!</v>
      </c>
      <c r="BR44" s="168"/>
      <c r="BS44" s="280" t="e">
        <f>IF(LEN(VLOOKUP(AK42,#REF!,4,FALSE))&lt;8,"",LEFT(RIGHT(VLOOKUP(AK42,#REF!,4,FALSE),8),1))</f>
        <v>#REF!</v>
      </c>
      <c r="BT44" s="282"/>
      <c r="BU44" s="280" t="e">
        <f>IF(LEN(VLOOKUP(AK42,#REF!,4,FALSE))&lt;7,"",LEFT(RIGHT(VLOOKUP(AK42,#REF!,4,FALSE),7),1))</f>
        <v>#REF!</v>
      </c>
      <c r="BV44" s="415"/>
      <c r="BW44" s="280" t="e">
        <f>IF(LEN(VLOOKUP(AK42,#REF!,4,FALSE))&lt;6,"",LEFT(RIGHT(VLOOKUP(AK42,#REF!,4,FALSE),6),1))</f>
        <v>#REF!</v>
      </c>
      <c r="BX44" s="282"/>
      <c r="BY44" s="280" t="e">
        <f>IF(LEN(VLOOKUP(AK42,#REF!,4,FALSE))&lt;5,"",LEFT(RIGHT(VLOOKUP(AK42,#REF!,4,FALSE),5),1))</f>
        <v>#REF!</v>
      </c>
      <c r="BZ44" s="282"/>
      <c r="CA44" s="280" t="e">
        <f>IF(LEN(VLOOKUP(AK42,#REF!,4,FALSE))&lt;4,"",LEFT(RIGHT(VLOOKUP(AK42,#REF!,4,FALSE),4),1))</f>
        <v>#REF!</v>
      </c>
      <c r="CB44" s="416"/>
      <c r="CC44" s="280" t="e">
        <f>IF(LEN(VLOOKUP(AK42,#REF!,4,FALSE))&lt;3,"",LEFT(RIGHT(VLOOKUP(AK42,#REF!,4,FALSE),3),1))</f>
        <v>#REF!</v>
      </c>
      <c r="CD44" s="282"/>
      <c r="CE44" s="280" t="e">
        <f>IF(LEN(VLOOKUP(AK42,#REF!,4,FALSE))&lt;2,"",LEFT(RIGHT(VLOOKUP(AK42,#REF!,4,FALSE),2),1))</f>
        <v>#REF!</v>
      </c>
      <c r="CF44" s="282"/>
      <c r="CG44" s="280" t="e">
        <f>IF(VLOOKUP(AK42,#REF!,4,FALSE)=0,"",IF(LEN(VLOOKUP(AK42,#REF!,4,FALSE))&lt;1,"",LEFT(RIGHT(VLOOKUP(AK42,#REF!,4,FALSE),1),1)))</f>
        <v>#REF!</v>
      </c>
      <c r="CH44" s="199"/>
      <c r="CI44" s="130"/>
      <c r="CJ44" s="130"/>
    </row>
    <row r="45" spans="1:88" s="160" customFormat="1" ht="3" customHeight="1">
      <c r="A45" s="130"/>
      <c r="B45" s="130"/>
      <c r="C45" s="130"/>
      <c r="E45" s="613"/>
      <c r="F45" s="614"/>
      <c r="G45" s="611"/>
      <c r="H45" s="611"/>
      <c r="I45" s="611"/>
      <c r="J45" s="611"/>
      <c r="K45" s="611"/>
      <c r="L45" s="611"/>
      <c r="M45" s="611"/>
      <c r="N45" s="611"/>
      <c r="O45" s="611"/>
      <c r="P45" s="611"/>
      <c r="Q45" s="611"/>
      <c r="R45" s="611"/>
      <c r="S45" s="611"/>
      <c r="T45" s="611"/>
      <c r="U45" s="611"/>
      <c r="V45" s="611"/>
      <c r="W45" s="611"/>
      <c r="X45" s="611"/>
      <c r="Y45" s="611"/>
      <c r="Z45" s="611"/>
      <c r="AA45" s="611"/>
      <c r="AB45" s="611"/>
      <c r="AC45" s="611"/>
      <c r="AD45" s="611"/>
      <c r="AE45" s="611"/>
      <c r="AF45" s="611"/>
      <c r="AG45" s="611"/>
      <c r="AH45" s="611"/>
      <c r="AI45" s="611"/>
      <c r="AJ45" s="611"/>
      <c r="AK45" s="612"/>
      <c r="AL45" s="612"/>
      <c r="AM45" s="612"/>
      <c r="AN45" s="243"/>
      <c r="AO45" s="252"/>
      <c r="AP45" s="252"/>
      <c r="AQ45" s="252"/>
      <c r="AR45" s="252"/>
      <c r="AS45" s="252"/>
      <c r="AT45" s="252"/>
      <c r="AU45" s="252"/>
      <c r="AV45" s="252"/>
      <c r="AW45" s="252"/>
      <c r="AX45" s="252"/>
      <c r="AY45" s="252"/>
      <c r="AZ45" s="252"/>
      <c r="BA45" s="252"/>
      <c r="BB45" s="252"/>
      <c r="BC45" s="252"/>
      <c r="BD45" s="252"/>
      <c r="BE45" s="227"/>
      <c r="BF45" s="227"/>
      <c r="BG45" s="227"/>
      <c r="BH45" s="227"/>
      <c r="BI45" s="227"/>
      <c r="BJ45" s="227"/>
      <c r="BK45" s="227"/>
      <c r="BL45" s="443"/>
      <c r="BM45" s="443"/>
      <c r="BN45" s="443"/>
      <c r="BO45" s="443"/>
      <c r="BP45" s="443"/>
      <c r="BQ45" s="443"/>
      <c r="BR45" s="443"/>
      <c r="BS45" s="443"/>
      <c r="BT45" s="443"/>
      <c r="BU45" s="443"/>
      <c r="BV45" s="443"/>
      <c r="BW45" s="443"/>
      <c r="BX45" s="443"/>
      <c r="BY45" s="443"/>
      <c r="BZ45" s="443"/>
      <c r="CA45" s="443"/>
      <c r="CB45" s="443"/>
      <c r="CC45" s="227"/>
      <c r="CD45" s="227"/>
      <c r="CE45" s="227"/>
      <c r="CF45" s="227"/>
      <c r="CG45" s="227"/>
      <c r="CH45" s="200"/>
      <c r="CI45" s="130"/>
      <c r="CJ45" s="130"/>
    </row>
    <row r="46" spans="1:88" s="163" customFormat="1" ht="3" customHeight="1">
      <c r="A46" s="130"/>
      <c r="B46" s="246"/>
      <c r="C46" s="135"/>
      <c r="D46" s="135"/>
      <c r="E46" s="609" t="s">
        <v>357</v>
      </c>
      <c r="F46" s="610"/>
      <c r="G46" s="611" t="e">
        <f>#REF!</f>
        <v>#REF!</v>
      </c>
      <c r="H46" s="611"/>
      <c r="I46" s="611"/>
      <c r="J46" s="611"/>
      <c r="K46" s="611"/>
      <c r="L46" s="611"/>
      <c r="M46" s="611"/>
      <c r="N46" s="611"/>
      <c r="O46" s="611"/>
      <c r="P46" s="611"/>
      <c r="Q46" s="611"/>
      <c r="R46" s="611"/>
      <c r="S46" s="611"/>
      <c r="T46" s="611"/>
      <c r="U46" s="611"/>
      <c r="V46" s="611"/>
      <c r="W46" s="611"/>
      <c r="X46" s="611"/>
      <c r="Y46" s="611"/>
      <c r="Z46" s="611"/>
      <c r="AA46" s="611"/>
      <c r="AB46" s="611"/>
      <c r="AC46" s="611"/>
      <c r="AD46" s="611"/>
      <c r="AE46" s="611"/>
      <c r="AF46" s="611"/>
      <c r="AG46" s="611"/>
      <c r="AH46" s="611"/>
      <c r="AI46" s="611"/>
      <c r="AJ46" s="611"/>
      <c r="AK46" s="612" t="s">
        <v>474</v>
      </c>
      <c r="AL46" s="612"/>
      <c r="AM46" s="612"/>
      <c r="AN46" s="242"/>
      <c r="AO46" s="253"/>
      <c r="AP46" s="253"/>
      <c r="AQ46" s="253"/>
      <c r="AR46" s="253"/>
      <c r="AS46" s="253"/>
      <c r="AT46" s="253"/>
      <c r="AU46" s="253"/>
      <c r="AV46" s="253"/>
      <c r="AW46" s="253"/>
      <c r="AX46" s="253"/>
      <c r="AY46" s="253"/>
      <c r="AZ46" s="253"/>
      <c r="BA46" s="253"/>
      <c r="BB46" s="253"/>
      <c r="BC46" s="253"/>
      <c r="BD46" s="253"/>
      <c r="BE46" s="221"/>
      <c r="BF46" s="221"/>
      <c r="BG46" s="221"/>
      <c r="BH46" s="221"/>
      <c r="BI46" s="221"/>
      <c r="BJ46" s="221"/>
      <c r="BK46" s="221"/>
      <c r="BL46" s="464"/>
      <c r="BM46" s="464"/>
      <c r="BN46" s="464"/>
      <c r="BO46" s="464"/>
      <c r="BP46" s="464"/>
      <c r="BQ46" s="464"/>
      <c r="BR46" s="464"/>
      <c r="BS46" s="464"/>
      <c r="BT46" s="464"/>
      <c r="BU46" s="464"/>
      <c r="BV46" s="464"/>
      <c r="BW46" s="464"/>
      <c r="BX46" s="464"/>
      <c r="BY46" s="464"/>
      <c r="BZ46" s="464"/>
      <c r="CA46" s="464"/>
      <c r="CB46" s="464"/>
      <c r="CC46" s="221"/>
      <c r="CD46" s="221"/>
      <c r="CE46" s="221"/>
      <c r="CF46" s="221"/>
      <c r="CG46" s="221"/>
      <c r="CH46" s="198"/>
      <c r="CI46" s="202"/>
      <c r="CJ46" s="202"/>
    </row>
    <row r="47" spans="1:88" s="163" customFormat="1" ht="3" customHeight="1">
      <c r="A47" s="130"/>
      <c r="B47" s="130"/>
      <c r="C47" s="130"/>
      <c r="D47" s="246"/>
      <c r="E47" s="609"/>
      <c r="F47" s="610"/>
      <c r="G47" s="611"/>
      <c r="H47" s="611"/>
      <c r="I47" s="611"/>
      <c r="J47" s="611"/>
      <c r="K47" s="611"/>
      <c r="L47" s="611"/>
      <c r="M47" s="611"/>
      <c r="N47" s="611"/>
      <c r="O47" s="611"/>
      <c r="P47" s="611"/>
      <c r="Q47" s="611"/>
      <c r="R47" s="611"/>
      <c r="S47" s="611"/>
      <c r="T47" s="611"/>
      <c r="U47" s="611"/>
      <c r="V47" s="611"/>
      <c r="W47" s="611"/>
      <c r="X47" s="611"/>
      <c r="Y47" s="611"/>
      <c r="Z47" s="611"/>
      <c r="AA47" s="611"/>
      <c r="AB47" s="611"/>
      <c r="AC47" s="611"/>
      <c r="AD47" s="611"/>
      <c r="AE47" s="611"/>
      <c r="AF47" s="611"/>
      <c r="AG47" s="611"/>
      <c r="AH47" s="611"/>
      <c r="AI47" s="611"/>
      <c r="AJ47" s="611"/>
      <c r="AK47" s="612"/>
      <c r="AL47" s="612"/>
      <c r="AM47" s="612"/>
      <c r="AN47" s="240"/>
      <c r="AO47" s="284"/>
      <c r="AP47" s="284"/>
      <c r="AQ47" s="284"/>
      <c r="AR47" s="283"/>
      <c r="AS47" s="285"/>
      <c r="AT47" s="285"/>
      <c r="AU47" s="285"/>
      <c r="AV47" s="285"/>
      <c r="AW47" s="285"/>
      <c r="AX47" s="286"/>
      <c r="AY47" s="418"/>
      <c r="AZ47" s="418"/>
      <c r="BA47" s="418"/>
      <c r="BB47" s="418"/>
      <c r="BC47" s="418"/>
      <c r="BD47" s="418"/>
      <c r="BE47" s="282"/>
      <c r="BF47" s="566"/>
      <c r="BG47" s="566"/>
      <c r="BH47" s="566"/>
      <c r="BI47" s="566"/>
      <c r="BJ47" s="566"/>
      <c r="BK47" s="448"/>
      <c r="BL47" s="423"/>
      <c r="BM47" s="417"/>
      <c r="BN47" s="417"/>
      <c r="BO47" s="417"/>
      <c r="BP47" s="283"/>
      <c r="BQ47" s="418"/>
      <c r="BR47" s="418"/>
      <c r="BS47" s="418"/>
      <c r="BT47" s="418"/>
      <c r="BU47" s="418"/>
      <c r="BV47" s="415"/>
      <c r="BW47" s="419"/>
      <c r="BX47" s="419"/>
      <c r="BY47" s="419"/>
      <c r="BZ47" s="419"/>
      <c r="CA47" s="419"/>
      <c r="CB47" s="416"/>
      <c r="CC47" s="419"/>
      <c r="CD47" s="419"/>
      <c r="CE47" s="419"/>
      <c r="CF47" s="419"/>
      <c r="CG47" s="419"/>
      <c r="CH47" s="199"/>
      <c r="CI47" s="202"/>
      <c r="CJ47" s="202"/>
    </row>
    <row r="48" spans="1:88" s="160" customFormat="1" ht="15" customHeight="1">
      <c r="A48" s="130"/>
      <c r="B48" s="130"/>
      <c r="C48" s="130"/>
      <c r="E48" s="609"/>
      <c r="F48" s="610"/>
      <c r="G48" s="611"/>
      <c r="H48" s="611"/>
      <c r="I48" s="611"/>
      <c r="J48" s="611"/>
      <c r="K48" s="611"/>
      <c r="L48" s="611"/>
      <c r="M48" s="611"/>
      <c r="N48" s="611"/>
      <c r="O48" s="611"/>
      <c r="P48" s="611"/>
      <c r="Q48" s="611"/>
      <c r="R48" s="611"/>
      <c r="S48" s="611"/>
      <c r="T48" s="611"/>
      <c r="U48" s="611"/>
      <c r="V48" s="611"/>
      <c r="W48" s="611"/>
      <c r="X48" s="611"/>
      <c r="Y48" s="611"/>
      <c r="Z48" s="611"/>
      <c r="AA48" s="611"/>
      <c r="AB48" s="611"/>
      <c r="AC48" s="611"/>
      <c r="AD48" s="611"/>
      <c r="AE48" s="611"/>
      <c r="AF48" s="611"/>
      <c r="AG48" s="611"/>
      <c r="AH48" s="611"/>
      <c r="AI48" s="611"/>
      <c r="AJ48" s="611"/>
      <c r="AK48" s="612"/>
      <c r="AL48" s="612"/>
      <c r="AM48" s="612"/>
      <c r="AN48" s="240"/>
      <c r="AO48" s="280" t="e">
        <f>IF(LEN(VLOOKUP(AK46,#REF!,2,FALSE))&lt;11,"",LEFT(RIGHT(VLOOKUP(AK46,#REF!,2,FALSE),11),1))</f>
        <v>#REF!</v>
      </c>
      <c r="AP48" s="168"/>
      <c r="AQ48" s="280" t="e">
        <f>IF(LEN(VLOOKUP(AK46,#REF!,2,FALSE))&lt;10,"",LEFT(RIGHT(VLOOKUP(AK46,#REF!,2,FALSE),10),1))</f>
        <v>#REF!</v>
      </c>
      <c r="AR48" s="282"/>
      <c r="AS48" s="280" t="e">
        <f>IF(LEN(VLOOKUP(AK46,#REF!,2,FALSE))&lt;9,"",LEFT(RIGHT(VLOOKUP(AK46,#REF!,2,FALSE),9),1))</f>
        <v>#REF!</v>
      </c>
      <c r="AT48" s="168"/>
      <c r="AU48" s="280" t="e">
        <f>IF(LEN(VLOOKUP(AK46,#REF!,2,FALSE))&lt;8,"",LEFT(RIGHT(VLOOKUP(AK46,#REF!,2,FALSE),8),1))</f>
        <v>#REF!</v>
      </c>
      <c r="AV48" s="282"/>
      <c r="AW48" s="280" t="e">
        <f>IF(LEN(VLOOKUP(AK46,#REF!,2,FALSE))&lt;7,"",LEFT(RIGHT(VLOOKUP(AK46,#REF!,2,FALSE),7),1))</f>
        <v>#REF!</v>
      </c>
      <c r="AX48" s="286"/>
      <c r="AY48" s="280" t="e">
        <f>IF(LEN(VLOOKUP(AK46,#REF!,2,FALSE))&lt;6,"",LEFT(RIGHT(VLOOKUP(AK46,#REF!,2,FALSE),6),1))</f>
        <v>#REF!</v>
      </c>
      <c r="AZ48" s="168"/>
      <c r="BA48" s="559" t="e">
        <f>IF(LEN(VLOOKUP(AK46,#REF!,2,FALSE))&lt;5,"",LEFT(RIGHT(VLOOKUP(AK46,#REF!,2,FALSE),5),1))</f>
        <v>#REF!</v>
      </c>
      <c r="BB48" s="559" t="e">
        <f>IF(LEN(#REF!)&lt;5,"",LEFT(RIGHT(#REF!,5),1))</f>
        <v>#REF!</v>
      </c>
      <c r="BC48" s="282"/>
      <c r="BD48" s="280" t="e">
        <f>IF(LEN(VLOOKUP(AK46,#REF!,2,FALSE))&lt;4,"",LEFT(RIGHT(VLOOKUP(AK46,#REF!,2,FALSE),4),1))</f>
        <v>#REF!</v>
      </c>
      <c r="BE48" s="282"/>
      <c r="BF48" s="280" t="e">
        <f>IF(LEN(VLOOKUP(AK46,#REF!,2,FALSE))&lt;3,"",LEFT(RIGHT(VLOOKUP(AK46,#REF!,2,FALSE),3),1))</f>
        <v>#REF!</v>
      </c>
      <c r="BG48" s="282"/>
      <c r="BH48" s="280" t="e">
        <f>IF(LEN(VLOOKUP(AK46,#REF!,2,FALSE))&lt;2,"",LEFT(RIGHT(VLOOKUP(AK46,#REF!,2,FALSE),2),1))</f>
        <v>#REF!</v>
      </c>
      <c r="BI48" s="282"/>
      <c r="BJ48" s="280" t="e">
        <f>IF(VLOOKUP(AK46,#REF!,2,FALSE)=0,"",IF(LEN(VLOOKUP(AK46,#REF!,2,FALSE))&lt;1,"",LEFT(RIGHT(VLOOKUP(AK46,#REF!,2,FALSE),1),1)))</f>
        <v>#REF!</v>
      </c>
      <c r="BK48" s="448"/>
      <c r="BL48" s="423"/>
      <c r="BM48" s="280" t="e">
        <f>IF(LEN(VLOOKUP(AK46,#REF!,4,FALSE))&lt;11,"",LEFT(RIGHT(VLOOKUP(AK46,#REF!,4,FALSE),11),1))</f>
        <v>#REF!</v>
      </c>
      <c r="BN48" s="168"/>
      <c r="BO48" s="280" t="e">
        <f>IF(LEN(VLOOKUP(AK46,#REF!,4,FALSE))&lt;10,"",LEFT(RIGHT(VLOOKUP(AK46,#REF!,4,FALSE),10),1))</f>
        <v>#REF!</v>
      </c>
      <c r="BP48" s="282"/>
      <c r="BQ48" s="280" t="e">
        <f>IF(LEN(VLOOKUP(AK46,#REF!,4,FALSE))&lt;9,"",LEFT(RIGHT(VLOOKUP(AK46,#REF!,4,FALSE),9),1))</f>
        <v>#REF!</v>
      </c>
      <c r="BR48" s="168"/>
      <c r="BS48" s="280" t="e">
        <f>IF(LEN(VLOOKUP(AK46,#REF!,4,FALSE))&lt;8,"",LEFT(RIGHT(VLOOKUP(AK46,#REF!,4,FALSE),8),1))</f>
        <v>#REF!</v>
      </c>
      <c r="BT48" s="282"/>
      <c r="BU48" s="280" t="e">
        <f>IF(LEN(VLOOKUP(AK46,#REF!,4,FALSE))&lt;7,"",LEFT(RIGHT(VLOOKUP(AK46,#REF!,4,FALSE),7),1))</f>
        <v>#REF!</v>
      </c>
      <c r="BV48" s="415"/>
      <c r="BW48" s="280" t="e">
        <f>IF(LEN(VLOOKUP(AK46,#REF!,4,FALSE))&lt;6,"",LEFT(RIGHT(VLOOKUP(AK46,#REF!,4,FALSE),6),1))</f>
        <v>#REF!</v>
      </c>
      <c r="BX48" s="282"/>
      <c r="BY48" s="280" t="e">
        <f>IF(LEN(VLOOKUP(AK46,#REF!,4,FALSE))&lt;5,"",LEFT(RIGHT(VLOOKUP(AK46,#REF!,4,FALSE),5),1))</f>
        <v>#REF!</v>
      </c>
      <c r="BZ48" s="282"/>
      <c r="CA48" s="280" t="e">
        <f>IF(LEN(VLOOKUP(AK46,#REF!,4,FALSE))&lt;4,"",LEFT(RIGHT(VLOOKUP(AK46,#REF!,4,FALSE),4),1))</f>
        <v>#REF!</v>
      </c>
      <c r="CB48" s="416"/>
      <c r="CC48" s="280" t="e">
        <f>IF(LEN(VLOOKUP(AK46,#REF!,4,FALSE))&lt;3,"",LEFT(RIGHT(VLOOKUP(AK46,#REF!,4,FALSE),3),1))</f>
        <v>#REF!</v>
      </c>
      <c r="CD48" s="282"/>
      <c r="CE48" s="280" t="e">
        <f>IF(LEN(VLOOKUP(AK46,#REF!,4,FALSE))&lt;2,"",LEFT(RIGHT(VLOOKUP(AK46,#REF!,4,FALSE),2),1))</f>
        <v>#REF!</v>
      </c>
      <c r="CF48" s="282"/>
      <c r="CG48" s="280" t="e">
        <f>IF(VLOOKUP(AK46,#REF!,4,FALSE)=0,"",IF(LEN(VLOOKUP(AK46,#REF!,4,FALSE))&lt;1,"",LEFT(RIGHT(VLOOKUP(AK46,#REF!,4,FALSE),1),1)))</f>
        <v>#REF!</v>
      </c>
      <c r="CH48" s="199"/>
      <c r="CI48" s="130"/>
      <c r="CJ48" s="130"/>
    </row>
    <row r="49" spans="1:88" s="160" customFormat="1" ht="3" customHeight="1">
      <c r="A49" s="130"/>
      <c r="B49" s="130"/>
      <c r="C49" s="130"/>
      <c r="E49" s="609"/>
      <c r="F49" s="610"/>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2"/>
      <c r="AL49" s="612"/>
      <c r="AM49" s="612"/>
      <c r="AN49" s="243"/>
      <c r="AO49" s="252"/>
      <c r="AP49" s="252"/>
      <c r="AQ49" s="252"/>
      <c r="AR49" s="252"/>
      <c r="AS49" s="252"/>
      <c r="AT49" s="252"/>
      <c r="AU49" s="252"/>
      <c r="AV49" s="252"/>
      <c r="AW49" s="252"/>
      <c r="AX49" s="252"/>
      <c r="AY49" s="252"/>
      <c r="AZ49" s="252"/>
      <c r="BA49" s="252"/>
      <c r="BB49" s="252"/>
      <c r="BC49" s="252"/>
      <c r="BD49" s="252"/>
      <c r="BE49" s="227"/>
      <c r="BF49" s="227"/>
      <c r="BG49" s="227"/>
      <c r="BH49" s="227"/>
      <c r="BI49" s="227"/>
      <c r="BJ49" s="227"/>
      <c r="BK49" s="227"/>
      <c r="BL49" s="443"/>
      <c r="BM49" s="443"/>
      <c r="BN49" s="443"/>
      <c r="BO49" s="443"/>
      <c r="BP49" s="443"/>
      <c r="BQ49" s="443"/>
      <c r="BR49" s="443"/>
      <c r="BS49" s="443"/>
      <c r="BT49" s="443"/>
      <c r="BU49" s="443"/>
      <c r="BV49" s="443"/>
      <c r="BW49" s="443"/>
      <c r="BX49" s="443"/>
      <c r="BY49" s="443"/>
      <c r="BZ49" s="443"/>
      <c r="CA49" s="443"/>
      <c r="CB49" s="443"/>
      <c r="CC49" s="227"/>
      <c r="CD49" s="227"/>
      <c r="CE49" s="227"/>
      <c r="CF49" s="227"/>
      <c r="CG49" s="227"/>
      <c r="CH49" s="200"/>
      <c r="CI49" s="130"/>
      <c r="CJ49" s="130"/>
    </row>
    <row r="50" spans="1:88" s="224" customFormat="1" ht="3" customHeight="1">
      <c r="A50" s="218"/>
      <c r="B50" s="219"/>
      <c r="C50" s="220"/>
      <c r="D50" s="220"/>
      <c r="E50" s="572" t="s">
        <v>475</v>
      </c>
      <c r="F50" s="573"/>
      <c r="G50" s="608" t="e">
        <f>#REF!</f>
        <v>#REF!</v>
      </c>
      <c r="H50" s="608"/>
      <c r="I50" s="608"/>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608"/>
      <c r="AJ50" s="608"/>
      <c r="AK50" s="575" t="s">
        <v>26</v>
      </c>
      <c r="AL50" s="575"/>
      <c r="AM50" s="575"/>
      <c r="AN50" s="251"/>
      <c r="AO50" s="253"/>
      <c r="AP50" s="253"/>
      <c r="AQ50" s="253"/>
      <c r="AR50" s="253"/>
      <c r="AS50" s="253"/>
      <c r="AT50" s="253"/>
      <c r="AU50" s="253"/>
      <c r="AV50" s="253"/>
      <c r="AW50" s="253"/>
      <c r="AX50" s="253"/>
      <c r="AY50" s="253"/>
      <c r="AZ50" s="253"/>
      <c r="BA50" s="253"/>
      <c r="BB50" s="253"/>
      <c r="BC50" s="253"/>
      <c r="BD50" s="253"/>
      <c r="BE50" s="221"/>
      <c r="BF50" s="221"/>
      <c r="BG50" s="221"/>
      <c r="BH50" s="221"/>
      <c r="BI50" s="221"/>
      <c r="BJ50" s="221"/>
      <c r="BK50" s="221"/>
      <c r="BL50" s="464"/>
      <c r="BM50" s="464"/>
      <c r="BN50" s="464"/>
      <c r="BO50" s="464"/>
      <c r="BP50" s="464"/>
      <c r="BQ50" s="464"/>
      <c r="BR50" s="464"/>
      <c r="BS50" s="464"/>
      <c r="BT50" s="464"/>
      <c r="BU50" s="464"/>
      <c r="BV50" s="464"/>
      <c r="BW50" s="464"/>
      <c r="BX50" s="464"/>
      <c r="BY50" s="464"/>
      <c r="BZ50" s="464"/>
      <c r="CA50" s="464"/>
      <c r="CB50" s="464"/>
      <c r="CC50" s="221"/>
      <c r="CD50" s="221"/>
      <c r="CE50" s="221"/>
      <c r="CF50" s="221"/>
      <c r="CG50" s="221"/>
      <c r="CH50" s="222"/>
      <c r="CI50" s="223"/>
      <c r="CJ50" s="223"/>
    </row>
    <row r="51" spans="1:88" s="224" customFormat="1" ht="3" customHeight="1">
      <c r="A51" s="218"/>
      <c r="B51" s="218"/>
      <c r="C51" s="218"/>
      <c r="D51" s="219"/>
      <c r="E51" s="572"/>
      <c r="F51" s="573"/>
      <c r="G51" s="608"/>
      <c r="H51" s="608"/>
      <c r="I51" s="608"/>
      <c r="J51" s="608"/>
      <c r="K51" s="608"/>
      <c r="L51" s="608"/>
      <c r="M51" s="608"/>
      <c r="N51" s="608"/>
      <c r="O51" s="608"/>
      <c r="P51" s="608"/>
      <c r="Q51" s="608"/>
      <c r="R51" s="608"/>
      <c r="S51" s="608"/>
      <c r="T51" s="608"/>
      <c r="U51" s="608"/>
      <c r="V51" s="608"/>
      <c r="W51" s="608"/>
      <c r="X51" s="608"/>
      <c r="Y51" s="608"/>
      <c r="Z51" s="608"/>
      <c r="AA51" s="608"/>
      <c r="AB51" s="608"/>
      <c r="AC51" s="608"/>
      <c r="AD51" s="608"/>
      <c r="AE51" s="608"/>
      <c r="AF51" s="608"/>
      <c r="AG51" s="608"/>
      <c r="AH51" s="608"/>
      <c r="AI51" s="608"/>
      <c r="AJ51" s="608"/>
      <c r="AK51" s="575"/>
      <c r="AL51" s="575"/>
      <c r="AM51" s="575"/>
      <c r="AN51" s="254"/>
      <c r="AO51" s="284"/>
      <c r="AP51" s="284"/>
      <c r="AQ51" s="284"/>
      <c r="AR51" s="283"/>
      <c r="AS51" s="281"/>
      <c r="AT51" s="281"/>
      <c r="AU51" s="281"/>
      <c r="AV51" s="281"/>
      <c r="AW51" s="281"/>
      <c r="AX51" s="282"/>
      <c r="AY51" s="605"/>
      <c r="AZ51" s="605"/>
      <c r="BA51" s="605"/>
      <c r="BB51" s="605"/>
      <c r="BC51" s="605"/>
      <c r="BD51" s="605"/>
      <c r="BE51" s="282"/>
      <c r="BF51" s="566"/>
      <c r="BG51" s="566"/>
      <c r="BH51" s="566"/>
      <c r="BI51" s="566"/>
      <c r="BJ51" s="566"/>
      <c r="BK51" s="448"/>
      <c r="BL51" s="423"/>
      <c r="BM51" s="417"/>
      <c r="BN51" s="417"/>
      <c r="BO51" s="417"/>
      <c r="BP51" s="283"/>
      <c r="BQ51" s="605"/>
      <c r="BR51" s="605"/>
      <c r="BS51" s="605"/>
      <c r="BT51" s="605"/>
      <c r="BU51" s="605"/>
      <c r="BV51" s="606"/>
      <c r="BW51" s="566"/>
      <c r="BX51" s="566"/>
      <c r="BY51" s="566"/>
      <c r="BZ51" s="566"/>
      <c r="CA51" s="566"/>
      <c r="CB51" s="607"/>
      <c r="CC51" s="566"/>
      <c r="CD51" s="566"/>
      <c r="CE51" s="566"/>
      <c r="CF51" s="566"/>
      <c r="CG51" s="566"/>
      <c r="CH51" s="225"/>
      <c r="CI51" s="223"/>
      <c r="CJ51" s="223"/>
    </row>
    <row r="52" spans="1:88" s="226" customFormat="1" ht="15" customHeight="1">
      <c r="A52" s="218"/>
      <c r="B52" s="218"/>
      <c r="C52" s="218"/>
      <c r="E52" s="572"/>
      <c r="F52" s="573"/>
      <c r="G52" s="608"/>
      <c r="H52" s="608"/>
      <c r="I52" s="608"/>
      <c r="J52" s="608"/>
      <c r="K52" s="608"/>
      <c r="L52" s="608"/>
      <c r="M52" s="608"/>
      <c r="N52" s="608"/>
      <c r="O52" s="608"/>
      <c r="P52" s="608"/>
      <c r="Q52" s="608"/>
      <c r="R52" s="608"/>
      <c r="S52" s="608"/>
      <c r="T52" s="608"/>
      <c r="U52" s="608"/>
      <c r="V52" s="608"/>
      <c r="W52" s="608"/>
      <c r="X52" s="608"/>
      <c r="Y52" s="608"/>
      <c r="Z52" s="608"/>
      <c r="AA52" s="608"/>
      <c r="AB52" s="608"/>
      <c r="AC52" s="608"/>
      <c r="AD52" s="608"/>
      <c r="AE52" s="608"/>
      <c r="AF52" s="608"/>
      <c r="AG52" s="608"/>
      <c r="AH52" s="608"/>
      <c r="AI52" s="608"/>
      <c r="AJ52" s="608"/>
      <c r="AK52" s="575"/>
      <c r="AL52" s="575"/>
      <c r="AM52" s="575"/>
      <c r="AN52" s="254"/>
      <c r="AO52" s="280" t="e">
        <f>IF(LEN(VLOOKUP(AK50,#REF!,2,FALSE))&lt;11,"",LEFT(RIGHT(VLOOKUP(AK50,#REF!,2,FALSE),11),1))</f>
        <v>#REF!</v>
      </c>
      <c r="AP52" s="168"/>
      <c r="AQ52" s="280" t="e">
        <f>IF(LEN(VLOOKUP(AK50,#REF!,2,FALSE))&lt;10,"",LEFT(RIGHT(VLOOKUP(AK50,#REF!,2,FALSE),10),1))</f>
        <v>#REF!</v>
      </c>
      <c r="AR52" s="282"/>
      <c r="AS52" s="280" t="e">
        <f>IF(LEN(VLOOKUP(AK50,#REF!,2,FALSE))&lt;9,"",LEFT(RIGHT(VLOOKUP(AK50,#REF!,2,FALSE),9),1))</f>
        <v>#REF!</v>
      </c>
      <c r="AT52" s="168"/>
      <c r="AU52" s="280" t="e">
        <f>IF(LEN(VLOOKUP(AK50,#REF!,2,FALSE))&lt;8,"",LEFT(RIGHT(VLOOKUP(AK50,#REF!,2,FALSE),8),1))</f>
        <v>#REF!</v>
      </c>
      <c r="AV52" s="282"/>
      <c r="AW52" s="280" t="e">
        <f>IF(LEN(VLOOKUP(AK50,#REF!,2,FALSE))&lt;7,"",LEFT(RIGHT(VLOOKUP(AK50,#REF!,2,FALSE),7),1))</f>
        <v>#REF!</v>
      </c>
      <c r="AX52" s="282"/>
      <c r="AY52" s="280" t="e">
        <f>IF(LEN(VLOOKUP(AK50,#REF!,2,FALSE))&lt;6,"",LEFT(RIGHT(VLOOKUP(AK50,#REF!,2,FALSE),6),1))</f>
        <v>#REF!</v>
      </c>
      <c r="AZ52" s="168"/>
      <c r="BA52" s="559" t="e">
        <f>IF(LEN(VLOOKUP(AK50,#REF!,2,FALSE))&lt;5,"",LEFT(RIGHT(VLOOKUP(AK50,#REF!,2,FALSE),5),1))</f>
        <v>#REF!</v>
      </c>
      <c r="BB52" s="559" t="e">
        <f>IF(LEN(#REF!)&lt;5,"",LEFT(RIGHT(#REF!,5),1))</f>
        <v>#REF!</v>
      </c>
      <c r="BC52" s="282"/>
      <c r="BD52" s="280" t="e">
        <f>IF(LEN(VLOOKUP(AK50,#REF!,2,FALSE))&lt;4,"",LEFT(RIGHT(VLOOKUP(AK50,#REF!,2,FALSE),4),1))</f>
        <v>#REF!</v>
      </c>
      <c r="BE52" s="282"/>
      <c r="BF52" s="280" t="e">
        <f>IF(LEN(VLOOKUP(AK50,#REF!,2,FALSE))&lt;3,"",LEFT(RIGHT(VLOOKUP(AK50,#REF!,2,FALSE),3),1))</f>
        <v>#REF!</v>
      </c>
      <c r="BG52" s="282"/>
      <c r="BH52" s="280" t="e">
        <f>IF(LEN(VLOOKUP(AK50,#REF!,2,FALSE))&lt;2,"",LEFT(RIGHT(VLOOKUP(AK50,#REF!,2,FALSE),2),1))</f>
        <v>#REF!</v>
      </c>
      <c r="BI52" s="282"/>
      <c r="BJ52" s="280" t="e">
        <f>IF(VLOOKUP(AK50,#REF!,2,FALSE)=0,"",IF(LEN(VLOOKUP(AK50,#REF!,2,FALSE))&lt;1,"",LEFT(RIGHT(VLOOKUP(AK50,#REF!,2,FALSE),1),1)))</f>
        <v>#REF!</v>
      </c>
      <c r="BK52" s="448"/>
      <c r="BL52" s="423"/>
      <c r="BM52" s="280" t="e">
        <f>IF(LEN(VLOOKUP(AK50,#REF!,4,FALSE))&lt;11,"",LEFT(RIGHT(VLOOKUP(AK50,#REF!,4,FALSE),11),1))</f>
        <v>#REF!</v>
      </c>
      <c r="BN52" s="168"/>
      <c r="BO52" s="280" t="e">
        <f>IF(LEN(VLOOKUP(AK50,#REF!,4,FALSE))&lt;10,"",LEFT(RIGHT(VLOOKUP(AK50,#REF!,4,FALSE),10),1))</f>
        <v>#REF!</v>
      </c>
      <c r="BP52" s="282"/>
      <c r="BQ52" s="280" t="e">
        <f>IF(LEN(VLOOKUP(AK50,#REF!,4,FALSE))&lt;9,"",LEFT(RIGHT(VLOOKUP(AK50,#REF!,4,FALSE),9),1))</f>
        <v>#REF!</v>
      </c>
      <c r="BR52" s="168"/>
      <c r="BS52" s="280" t="e">
        <f>IF(LEN(VLOOKUP(AK50,#REF!,4,FALSE))&lt;8,"",LEFT(RIGHT(VLOOKUP(AK50,#REF!,4,FALSE),8),1))</f>
        <v>#REF!</v>
      </c>
      <c r="BT52" s="282"/>
      <c r="BU52" s="280" t="e">
        <f>IF(LEN(VLOOKUP(AK50,#REF!,4,FALSE))&lt;7,"",LEFT(RIGHT(VLOOKUP(AK50,#REF!,4,FALSE),7),1))</f>
        <v>#REF!</v>
      </c>
      <c r="BV52" s="606"/>
      <c r="BW52" s="280" t="e">
        <f>IF(LEN(VLOOKUP(AK50,#REF!,4,FALSE))&lt;6,"",LEFT(RIGHT(VLOOKUP(AK50,#REF!,4,FALSE),6),1))</f>
        <v>#REF!</v>
      </c>
      <c r="BX52" s="282"/>
      <c r="BY52" s="280" t="e">
        <f>IF(LEN(VLOOKUP(AK50,#REF!,4,FALSE))&lt;5,"",LEFT(RIGHT(VLOOKUP(AK50,#REF!,4,FALSE),5),1))</f>
        <v>#REF!</v>
      </c>
      <c r="BZ52" s="282"/>
      <c r="CA52" s="280" t="e">
        <f>IF(LEN(VLOOKUP(AK50,#REF!,4,FALSE))&lt;4,"",LEFT(RIGHT(VLOOKUP(AK50,#REF!,4,FALSE),4),1))</f>
        <v>#REF!</v>
      </c>
      <c r="CB52" s="607"/>
      <c r="CC52" s="280" t="e">
        <f>IF(LEN(VLOOKUP(AK50,#REF!,4,FALSE))&lt;3,"",LEFT(RIGHT(VLOOKUP(AK50,#REF!,4,FALSE),3),1))</f>
        <v>#REF!</v>
      </c>
      <c r="CD52" s="282"/>
      <c r="CE52" s="280" t="e">
        <f>IF(LEN(VLOOKUP(AK50,#REF!,4,FALSE))&lt;2,"",LEFT(RIGHT(VLOOKUP(AK50,#REF!,4,FALSE),2),1))</f>
        <v>#REF!</v>
      </c>
      <c r="CF52" s="282"/>
      <c r="CG52" s="280" t="e">
        <f>IF(VLOOKUP(AK50,#REF!,4,FALSE)=0,"",IF(LEN(VLOOKUP(AK50,#REF!,4,FALSE))&lt;1,"",LEFT(RIGHT(VLOOKUP(AK50,#REF!,4,FALSE),1),1)))</f>
        <v>#REF!</v>
      </c>
      <c r="CH52" s="225"/>
      <c r="CI52" s="218"/>
      <c r="CJ52" s="218"/>
    </row>
    <row r="53" spans="1:88" s="226" customFormat="1">
      <c r="A53" s="218"/>
      <c r="B53" s="218"/>
      <c r="C53" s="218"/>
      <c r="E53" s="572"/>
      <c r="F53" s="573"/>
      <c r="G53" s="608"/>
      <c r="H53" s="608"/>
      <c r="I53" s="608"/>
      <c r="J53" s="608"/>
      <c r="K53" s="608"/>
      <c r="L53" s="608"/>
      <c r="M53" s="608"/>
      <c r="N53" s="608"/>
      <c r="O53" s="608"/>
      <c r="P53" s="608"/>
      <c r="Q53" s="608"/>
      <c r="R53" s="608"/>
      <c r="S53" s="608"/>
      <c r="T53" s="608"/>
      <c r="U53" s="608"/>
      <c r="V53" s="608"/>
      <c r="W53" s="608"/>
      <c r="X53" s="608"/>
      <c r="Y53" s="608"/>
      <c r="Z53" s="608"/>
      <c r="AA53" s="608"/>
      <c r="AB53" s="608"/>
      <c r="AC53" s="608"/>
      <c r="AD53" s="608"/>
      <c r="AE53" s="608"/>
      <c r="AF53" s="608"/>
      <c r="AG53" s="608"/>
      <c r="AH53" s="608"/>
      <c r="AI53" s="608"/>
      <c r="AJ53" s="608"/>
      <c r="AK53" s="575"/>
      <c r="AL53" s="575"/>
      <c r="AM53" s="575"/>
      <c r="AN53" s="250"/>
      <c r="AO53" s="252"/>
      <c r="AP53" s="252"/>
      <c r="AQ53" s="252"/>
      <c r="AR53" s="252"/>
      <c r="AS53" s="252"/>
      <c r="AT53" s="252"/>
      <c r="AU53" s="252"/>
      <c r="AV53" s="252"/>
      <c r="AW53" s="252"/>
      <c r="AX53" s="252"/>
      <c r="AY53" s="252"/>
      <c r="AZ53" s="252"/>
      <c r="BA53" s="252"/>
      <c r="BB53" s="252"/>
      <c r="BC53" s="252"/>
      <c r="BD53" s="252"/>
      <c r="BE53" s="227"/>
      <c r="BF53" s="227"/>
      <c r="BG53" s="227"/>
      <c r="BH53" s="227"/>
      <c r="BI53" s="227"/>
      <c r="BJ53" s="227"/>
      <c r="BK53" s="227"/>
      <c r="BL53" s="443"/>
      <c r="BM53" s="443"/>
      <c r="BN53" s="443"/>
      <c r="BO53" s="443"/>
      <c r="BP53" s="443"/>
      <c r="BQ53" s="443"/>
      <c r="BR53" s="443"/>
      <c r="BS53" s="443"/>
      <c r="BT53" s="443"/>
      <c r="BU53" s="443"/>
      <c r="BV53" s="443"/>
      <c r="BW53" s="443"/>
      <c r="BX53" s="443"/>
      <c r="BY53" s="443"/>
      <c r="BZ53" s="443"/>
      <c r="CA53" s="443"/>
      <c r="CB53" s="443"/>
      <c r="CC53" s="227"/>
      <c r="CD53" s="227"/>
      <c r="CE53" s="227"/>
      <c r="CF53" s="227"/>
      <c r="CG53" s="227"/>
      <c r="CH53" s="228"/>
      <c r="CI53" s="218"/>
      <c r="CJ53" s="218"/>
    </row>
    <row r="54" spans="1:88" s="224" customFormat="1" ht="3" customHeight="1">
      <c r="A54" s="218"/>
      <c r="B54" s="219"/>
      <c r="C54" s="220"/>
      <c r="D54" s="220"/>
      <c r="E54" s="572" t="s">
        <v>10</v>
      </c>
      <c r="F54" s="573"/>
      <c r="G54" s="608" t="e">
        <f>#REF!</f>
        <v>#REF!</v>
      </c>
      <c r="H54" s="608"/>
      <c r="I54" s="608"/>
      <c r="J54" s="608"/>
      <c r="K54" s="608"/>
      <c r="L54" s="608"/>
      <c r="M54" s="608"/>
      <c r="N54" s="608"/>
      <c r="O54" s="608"/>
      <c r="P54" s="608"/>
      <c r="Q54" s="608"/>
      <c r="R54" s="608"/>
      <c r="S54" s="608"/>
      <c r="T54" s="608"/>
      <c r="U54" s="608"/>
      <c r="V54" s="608"/>
      <c r="W54" s="608"/>
      <c r="X54" s="608"/>
      <c r="Y54" s="608"/>
      <c r="Z54" s="608"/>
      <c r="AA54" s="608"/>
      <c r="AB54" s="608"/>
      <c r="AC54" s="608"/>
      <c r="AD54" s="608"/>
      <c r="AE54" s="608"/>
      <c r="AF54" s="608"/>
      <c r="AG54" s="608"/>
      <c r="AH54" s="608"/>
      <c r="AI54" s="608"/>
      <c r="AJ54" s="608"/>
      <c r="AK54" s="575" t="s">
        <v>27</v>
      </c>
      <c r="AL54" s="575"/>
      <c r="AM54" s="575"/>
      <c r="AN54" s="251"/>
      <c r="AO54" s="253"/>
      <c r="AP54" s="253"/>
      <c r="AQ54" s="253"/>
      <c r="AR54" s="253"/>
      <c r="AS54" s="253"/>
      <c r="AT54" s="253"/>
      <c r="AU54" s="253"/>
      <c r="AV54" s="253"/>
      <c r="AW54" s="253"/>
      <c r="AX54" s="253"/>
      <c r="AY54" s="253"/>
      <c r="AZ54" s="253"/>
      <c r="BA54" s="253"/>
      <c r="BB54" s="253"/>
      <c r="BC54" s="253"/>
      <c r="BD54" s="253"/>
      <c r="BE54" s="221"/>
      <c r="BF54" s="221"/>
      <c r="BG54" s="221"/>
      <c r="BH54" s="221"/>
      <c r="BI54" s="221"/>
      <c r="BJ54" s="221"/>
      <c r="BK54" s="221"/>
      <c r="BL54" s="464"/>
      <c r="BM54" s="464"/>
      <c r="BN54" s="464"/>
      <c r="BO54" s="464"/>
      <c r="BP54" s="464"/>
      <c r="BQ54" s="464"/>
      <c r="BR54" s="464"/>
      <c r="BS54" s="464"/>
      <c r="BT54" s="464"/>
      <c r="BU54" s="464"/>
      <c r="BV54" s="464"/>
      <c r="BW54" s="464"/>
      <c r="BX54" s="464"/>
      <c r="BY54" s="464"/>
      <c r="BZ54" s="464"/>
      <c r="CA54" s="464"/>
      <c r="CB54" s="464"/>
      <c r="CC54" s="221"/>
      <c r="CD54" s="221"/>
      <c r="CE54" s="221"/>
      <c r="CF54" s="221"/>
      <c r="CG54" s="221"/>
      <c r="CH54" s="222"/>
      <c r="CI54" s="223"/>
      <c r="CJ54" s="223"/>
    </row>
    <row r="55" spans="1:88" s="224" customFormat="1" ht="3" customHeight="1">
      <c r="A55" s="218"/>
      <c r="B55" s="218"/>
      <c r="C55" s="218"/>
      <c r="D55" s="219"/>
      <c r="E55" s="572"/>
      <c r="F55" s="573"/>
      <c r="G55" s="608"/>
      <c r="H55" s="608"/>
      <c r="I55" s="608"/>
      <c r="J55" s="608"/>
      <c r="K55" s="608"/>
      <c r="L55" s="608"/>
      <c r="M55" s="608"/>
      <c r="N55" s="608"/>
      <c r="O55" s="608"/>
      <c r="P55" s="608"/>
      <c r="Q55" s="608"/>
      <c r="R55" s="608"/>
      <c r="S55" s="608"/>
      <c r="T55" s="608"/>
      <c r="U55" s="608"/>
      <c r="V55" s="608"/>
      <c r="W55" s="608"/>
      <c r="X55" s="608"/>
      <c r="Y55" s="608"/>
      <c r="Z55" s="608"/>
      <c r="AA55" s="608"/>
      <c r="AB55" s="608"/>
      <c r="AC55" s="608"/>
      <c r="AD55" s="608"/>
      <c r="AE55" s="608"/>
      <c r="AF55" s="608"/>
      <c r="AG55" s="608"/>
      <c r="AH55" s="608"/>
      <c r="AI55" s="608"/>
      <c r="AJ55" s="608"/>
      <c r="AK55" s="575"/>
      <c r="AL55" s="575"/>
      <c r="AM55" s="575"/>
      <c r="AN55" s="254"/>
      <c r="AO55" s="284"/>
      <c r="AP55" s="284"/>
      <c r="AQ55" s="284"/>
      <c r="AR55" s="283"/>
      <c r="AS55" s="281"/>
      <c r="AT55" s="281"/>
      <c r="AU55" s="281"/>
      <c r="AV55" s="281"/>
      <c r="AW55" s="281"/>
      <c r="AX55" s="282"/>
      <c r="AY55" s="605"/>
      <c r="AZ55" s="605"/>
      <c r="BA55" s="605"/>
      <c r="BB55" s="605"/>
      <c r="BC55" s="605"/>
      <c r="BD55" s="605"/>
      <c r="BE55" s="282"/>
      <c r="BF55" s="566"/>
      <c r="BG55" s="566"/>
      <c r="BH55" s="566"/>
      <c r="BI55" s="566"/>
      <c r="BJ55" s="566"/>
      <c r="BK55" s="448"/>
      <c r="BL55" s="423"/>
      <c r="BM55" s="417"/>
      <c r="BN55" s="417"/>
      <c r="BO55" s="417"/>
      <c r="BP55" s="283"/>
      <c r="BQ55" s="605"/>
      <c r="BR55" s="605"/>
      <c r="BS55" s="605"/>
      <c r="BT55" s="605"/>
      <c r="BU55" s="605"/>
      <c r="BV55" s="606"/>
      <c r="BW55" s="566"/>
      <c r="BX55" s="566"/>
      <c r="BY55" s="566"/>
      <c r="BZ55" s="566"/>
      <c r="CA55" s="566"/>
      <c r="CB55" s="607"/>
      <c r="CC55" s="566"/>
      <c r="CD55" s="566"/>
      <c r="CE55" s="566"/>
      <c r="CF55" s="566"/>
      <c r="CG55" s="566"/>
      <c r="CH55" s="225"/>
      <c r="CI55" s="223"/>
      <c r="CJ55" s="223"/>
    </row>
    <row r="56" spans="1:88" s="226" customFormat="1" ht="15" customHeight="1">
      <c r="A56" s="218"/>
      <c r="B56" s="218"/>
      <c r="C56" s="218"/>
      <c r="E56" s="572"/>
      <c r="F56" s="573"/>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575"/>
      <c r="AL56" s="575"/>
      <c r="AM56" s="575"/>
      <c r="AN56" s="254"/>
      <c r="AO56" s="280" t="e">
        <f>IF(LEN(VLOOKUP(AK54,#REF!,2,FALSE))&lt;11,"",LEFT(RIGHT(VLOOKUP(AK54,#REF!,2,FALSE),11),1))</f>
        <v>#REF!</v>
      </c>
      <c r="AP56" s="168"/>
      <c r="AQ56" s="280" t="e">
        <f>IF(LEN(VLOOKUP(AK54,#REF!,2,FALSE))&lt;10,"",LEFT(RIGHT(VLOOKUP(AK54,#REF!,2,FALSE),10),1))</f>
        <v>#REF!</v>
      </c>
      <c r="AR56" s="282"/>
      <c r="AS56" s="280" t="e">
        <f>IF(LEN(VLOOKUP(AK54,#REF!,2,FALSE))&lt;9,"",LEFT(RIGHT(VLOOKUP(AK54,#REF!,2,FALSE),9),1))</f>
        <v>#REF!</v>
      </c>
      <c r="AT56" s="168"/>
      <c r="AU56" s="280" t="e">
        <f>IF(LEN(VLOOKUP(AK54,#REF!,2,FALSE))&lt;8,"",LEFT(RIGHT(VLOOKUP(AK54,#REF!,2,FALSE),8),1))</f>
        <v>#REF!</v>
      </c>
      <c r="AV56" s="282"/>
      <c r="AW56" s="280" t="e">
        <f>IF(LEN(VLOOKUP(AK54,#REF!,2,FALSE))&lt;7,"",LEFT(RIGHT(VLOOKUP(AK54,#REF!,2,FALSE),7),1))</f>
        <v>#REF!</v>
      </c>
      <c r="AX56" s="282"/>
      <c r="AY56" s="280" t="e">
        <f>IF(LEN(VLOOKUP(AK54,#REF!,2,FALSE))&lt;6,"",LEFT(RIGHT(VLOOKUP(AK54,#REF!,2,FALSE),6),1))</f>
        <v>#REF!</v>
      </c>
      <c r="AZ56" s="168"/>
      <c r="BA56" s="559" t="e">
        <f>IF(LEN(VLOOKUP(AK54,#REF!,2,FALSE))&lt;5,"",LEFT(RIGHT(VLOOKUP(AK54,#REF!,2,FALSE),5),1))</f>
        <v>#REF!</v>
      </c>
      <c r="BB56" s="559" t="e">
        <f>IF(LEN(#REF!)&lt;5,"",LEFT(RIGHT(#REF!,5),1))</f>
        <v>#REF!</v>
      </c>
      <c r="BC56" s="282"/>
      <c r="BD56" s="280" t="e">
        <f>IF(LEN(VLOOKUP(AK54,#REF!,2,FALSE))&lt;4,"",LEFT(RIGHT(VLOOKUP(AK54,#REF!,2,FALSE),4),1))</f>
        <v>#REF!</v>
      </c>
      <c r="BE56" s="282"/>
      <c r="BF56" s="280" t="e">
        <f>IF(LEN(VLOOKUP(AK54,#REF!,2,FALSE))&lt;3,"",LEFT(RIGHT(VLOOKUP(AK54,#REF!,2,FALSE),3),1))</f>
        <v>#REF!</v>
      </c>
      <c r="BG56" s="282"/>
      <c r="BH56" s="280" t="e">
        <f>IF(LEN(VLOOKUP(AK54,#REF!,2,FALSE))&lt;2,"",LEFT(RIGHT(VLOOKUP(AK54,#REF!,2,FALSE),2),1))</f>
        <v>#REF!</v>
      </c>
      <c r="BI56" s="282"/>
      <c r="BJ56" s="280" t="e">
        <f>IF(VLOOKUP(AK54,#REF!,2,FALSE)=0,"",IF(LEN(VLOOKUP(AK54,#REF!,2,FALSE))&lt;1,"",LEFT(RIGHT(VLOOKUP(AK54,#REF!,2,FALSE),1),1)))</f>
        <v>#REF!</v>
      </c>
      <c r="BK56" s="448"/>
      <c r="BL56" s="423"/>
      <c r="BM56" s="280" t="e">
        <f>IF(LEN(VLOOKUP(AK54,#REF!,4,FALSE))&lt;11,"",LEFT(RIGHT(VLOOKUP(AK54,#REF!,4,FALSE),11),1))</f>
        <v>#REF!</v>
      </c>
      <c r="BN56" s="168"/>
      <c r="BO56" s="280" t="e">
        <f>IF(LEN(VLOOKUP(AK54,#REF!,4,FALSE))&lt;10,"",LEFT(RIGHT(VLOOKUP(AK54,#REF!,4,FALSE),10),1))</f>
        <v>#REF!</v>
      </c>
      <c r="BP56" s="282"/>
      <c r="BQ56" s="280" t="e">
        <f>IF(LEN(VLOOKUP(AK54,#REF!,4,FALSE))&lt;9,"",LEFT(RIGHT(VLOOKUP(AK54,#REF!,4,FALSE),9),1))</f>
        <v>#REF!</v>
      </c>
      <c r="BR56" s="168"/>
      <c r="BS56" s="280" t="e">
        <f>IF(LEN(VLOOKUP(AK54,#REF!,4,FALSE))&lt;8,"",LEFT(RIGHT(VLOOKUP(AK54,#REF!,4,FALSE),8),1))</f>
        <v>#REF!</v>
      </c>
      <c r="BT56" s="282"/>
      <c r="BU56" s="280" t="e">
        <f>IF(LEN(VLOOKUP(AK54,#REF!,4,FALSE))&lt;7,"",LEFT(RIGHT(VLOOKUP(AK54,#REF!,4,FALSE),7),1))</f>
        <v>#REF!</v>
      </c>
      <c r="BV56" s="606"/>
      <c r="BW56" s="280" t="e">
        <f>IF(LEN(VLOOKUP(AK54,#REF!,4,FALSE))&lt;6,"",LEFT(RIGHT(VLOOKUP(AK54,#REF!,4,FALSE),6),1))</f>
        <v>#REF!</v>
      </c>
      <c r="BX56" s="282"/>
      <c r="BY56" s="280" t="e">
        <f>IF(LEN(VLOOKUP(AK54,#REF!,4,FALSE))&lt;5,"",LEFT(RIGHT(VLOOKUP(AK54,#REF!,4,FALSE),5),1))</f>
        <v>#REF!</v>
      </c>
      <c r="BZ56" s="282"/>
      <c r="CA56" s="280" t="e">
        <f>IF(LEN(VLOOKUP(AK54,#REF!,4,FALSE))&lt;4,"",LEFT(RIGHT(VLOOKUP(AK54,#REF!,4,FALSE),4),1))</f>
        <v>#REF!</v>
      </c>
      <c r="CB56" s="607"/>
      <c r="CC56" s="280" t="e">
        <f>IF(LEN(VLOOKUP(AK54,#REF!,4,FALSE))&lt;3,"",LEFT(RIGHT(VLOOKUP(AK54,#REF!,4,FALSE),3),1))</f>
        <v>#REF!</v>
      </c>
      <c r="CD56" s="282"/>
      <c r="CE56" s="280" t="e">
        <f>IF(LEN(VLOOKUP(AK54,#REF!,4,FALSE))&lt;2,"",LEFT(RIGHT(VLOOKUP(AK54,#REF!,4,FALSE),2),1))</f>
        <v>#REF!</v>
      </c>
      <c r="CF56" s="282"/>
      <c r="CG56" s="280" t="e">
        <f>IF(VLOOKUP(AK54,#REF!,4,FALSE)=0,"",IF(LEN(VLOOKUP(AK54,#REF!,4,FALSE))&lt;1,"",LEFT(RIGHT(VLOOKUP(AK54,#REF!,4,FALSE),1),1)))</f>
        <v>#REF!</v>
      </c>
      <c r="CH56" s="225"/>
      <c r="CI56" s="218"/>
      <c r="CJ56" s="218"/>
    </row>
    <row r="57" spans="1:88" s="226" customFormat="1" ht="3" customHeight="1">
      <c r="A57" s="218"/>
      <c r="B57" s="218"/>
      <c r="C57" s="218"/>
      <c r="E57" s="572"/>
      <c r="F57" s="573"/>
      <c r="G57" s="608"/>
      <c r="H57" s="608"/>
      <c r="I57" s="608"/>
      <c r="J57" s="608"/>
      <c r="K57" s="608"/>
      <c r="L57" s="608"/>
      <c r="M57" s="608"/>
      <c r="N57" s="608"/>
      <c r="O57" s="608"/>
      <c r="P57" s="608"/>
      <c r="Q57" s="608"/>
      <c r="R57" s="608"/>
      <c r="S57" s="608"/>
      <c r="T57" s="608"/>
      <c r="U57" s="608"/>
      <c r="V57" s="608"/>
      <c r="W57" s="608"/>
      <c r="X57" s="608"/>
      <c r="Y57" s="608"/>
      <c r="Z57" s="608"/>
      <c r="AA57" s="608"/>
      <c r="AB57" s="608"/>
      <c r="AC57" s="608"/>
      <c r="AD57" s="608"/>
      <c r="AE57" s="608"/>
      <c r="AF57" s="608"/>
      <c r="AG57" s="608"/>
      <c r="AH57" s="608"/>
      <c r="AI57" s="608"/>
      <c r="AJ57" s="608"/>
      <c r="AK57" s="575"/>
      <c r="AL57" s="575"/>
      <c r="AM57" s="575"/>
      <c r="AN57" s="250"/>
      <c r="AO57" s="252"/>
      <c r="AP57" s="252"/>
      <c r="AQ57" s="252"/>
      <c r="AR57" s="252"/>
      <c r="AS57" s="252"/>
      <c r="AT57" s="252"/>
      <c r="AU57" s="252"/>
      <c r="AV57" s="252"/>
      <c r="AW57" s="252"/>
      <c r="AX57" s="252"/>
      <c r="AY57" s="252"/>
      <c r="AZ57" s="252"/>
      <c r="BA57" s="252"/>
      <c r="BB57" s="252"/>
      <c r="BC57" s="252"/>
      <c r="BD57" s="252"/>
      <c r="BE57" s="227"/>
      <c r="BF57" s="227"/>
      <c r="BG57" s="227"/>
      <c r="BH57" s="227"/>
      <c r="BI57" s="227"/>
      <c r="BJ57" s="227"/>
      <c r="BK57" s="227"/>
      <c r="BL57" s="443"/>
      <c r="BM57" s="443"/>
      <c r="BN57" s="443"/>
      <c r="BO57" s="443"/>
      <c r="BP57" s="443"/>
      <c r="BQ57" s="443"/>
      <c r="BR57" s="443"/>
      <c r="BS57" s="443"/>
      <c r="BT57" s="443"/>
      <c r="BU57" s="443"/>
      <c r="BV57" s="443"/>
      <c r="BW57" s="443"/>
      <c r="BX57" s="443"/>
      <c r="BY57" s="443"/>
      <c r="BZ57" s="443"/>
      <c r="CA57" s="443"/>
      <c r="CB57" s="443"/>
      <c r="CC57" s="227"/>
      <c r="CD57" s="227"/>
      <c r="CE57" s="227"/>
      <c r="CF57" s="227"/>
      <c r="CG57" s="227"/>
      <c r="CH57" s="228"/>
      <c r="CI57" s="218"/>
      <c r="CJ57" s="218"/>
    </row>
    <row r="58" spans="1:88" s="224" customFormat="1" ht="3" customHeight="1">
      <c r="A58" s="218"/>
      <c r="B58" s="219"/>
      <c r="C58" s="220"/>
      <c r="D58" s="220"/>
      <c r="E58" s="572" t="s">
        <v>11</v>
      </c>
      <c r="F58" s="573"/>
      <c r="G58" s="608" t="e">
        <f>#REF!</f>
        <v>#REF!</v>
      </c>
      <c r="H58" s="608"/>
      <c r="I58" s="608"/>
      <c r="J58" s="608"/>
      <c r="K58" s="608"/>
      <c r="L58" s="608"/>
      <c r="M58" s="608"/>
      <c r="N58" s="608"/>
      <c r="O58" s="608"/>
      <c r="P58" s="608"/>
      <c r="Q58" s="608"/>
      <c r="R58" s="608"/>
      <c r="S58" s="608"/>
      <c r="T58" s="608"/>
      <c r="U58" s="608"/>
      <c r="V58" s="608"/>
      <c r="W58" s="608"/>
      <c r="X58" s="608"/>
      <c r="Y58" s="608"/>
      <c r="Z58" s="608"/>
      <c r="AA58" s="608"/>
      <c r="AB58" s="608"/>
      <c r="AC58" s="608"/>
      <c r="AD58" s="608"/>
      <c r="AE58" s="608"/>
      <c r="AF58" s="608"/>
      <c r="AG58" s="608"/>
      <c r="AH58" s="608"/>
      <c r="AI58" s="608"/>
      <c r="AJ58" s="608"/>
      <c r="AK58" s="575" t="s">
        <v>28</v>
      </c>
      <c r="AL58" s="575"/>
      <c r="AM58" s="575"/>
      <c r="AN58" s="251"/>
      <c r="AO58" s="253"/>
      <c r="AP58" s="253"/>
      <c r="AQ58" s="253"/>
      <c r="AR58" s="253"/>
      <c r="AS58" s="253"/>
      <c r="AT58" s="253"/>
      <c r="AU58" s="253"/>
      <c r="AV58" s="253"/>
      <c r="AW58" s="253"/>
      <c r="AX58" s="253"/>
      <c r="AY58" s="253"/>
      <c r="AZ58" s="253"/>
      <c r="BA58" s="253"/>
      <c r="BB58" s="253"/>
      <c r="BC58" s="253"/>
      <c r="BD58" s="253"/>
      <c r="BE58" s="221"/>
      <c r="BF58" s="221"/>
      <c r="BG58" s="221"/>
      <c r="BH58" s="221"/>
      <c r="BI58" s="221"/>
      <c r="BJ58" s="221"/>
      <c r="BK58" s="221"/>
      <c r="BL58" s="464"/>
      <c r="BM58" s="464"/>
      <c r="BN58" s="464"/>
      <c r="BO58" s="464"/>
      <c r="BP58" s="464"/>
      <c r="BQ58" s="464"/>
      <c r="BR58" s="464"/>
      <c r="BS58" s="464"/>
      <c r="BT58" s="464"/>
      <c r="BU58" s="464"/>
      <c r="BV58" s="464"/>
      <c r="BW58" s="464"/>
      <c r="BX58" s="464"/>
      <c r="BY58" s="464"/>
      <c r="BZ58" s="464"/>
      <c r="CA58" s="464"/>
      <c r="CB58" s="464"/>
      <c r="CC58" s="221"/>
      <c r="CD58" s="221"/>
      <c r="CE58" s="221"/>
      <c r="CF58" s="221"/>
      <c r="CG58" s="221"/>
      <c r="CH58" s="222"/>
      <c r="CI58" s="223"/>
      <c r="CJ58" s="223"/>
    </row>
    <row r="59" spans="1:88" s="224" customFormat="1" ht="3" customHeight="1">
      <c r="A59" s="218"/>
      <c r="B59" s="218"/>
      <c r="C59" s="218"/>
      <c r="D59" s="219"/>
      <c r="E59" s="572"/>
      <c r="F59" s="573"/>
      <c r="G59" s="608"/>
      <c r="H59" s="608"/>
      <c r="I59" s="608"/>
      <c r="J59" s="608"/>
      <c r="K59" s="608"/>
      <c r="L59" s="608"/>
      <c r="M59" s="608"/>
      <c r="N59" s="608"/>
      <c r="O59" s="608"/>
      <c r="P59" s="608"/>
      <c r="Q59" s="608"/>
      <c r="R59" s="608"/>
      <c r="S59" s="608"/>
      <c r="T59" s="608"/>
      <c r="U59" s="608"/>
      <c r="V59" s="608"/>
      <c r="W59" s="608"/>
      <c r="X59" s="608"/>
      <c r="Y59" s="608"/>
      <c r="Z59" s="608"/>
      <c r="AA59" s="608"/>
      <c r="AB59" s="608"/>
      <c r="AC59" s="608"/>
      <c r="AD59" s="608"/>
      <c r="AE59" s="608"/>
      <c r="AF59" s="608"/>
      <c r="AG59" s="608"/>
      <c r="AH59" s="608"/>
      <c r="AI59" s="608"/>
      <c r="AJ59" s="608"/>
      <c r="AK59" s="575"/>
      <c r="AL59" s="575"/>
      <c r="AM59" s="575"/>
      <c r="AN59" s="254"/>
      <c r="AO59" s="284"/>
      <c r="AP59" s="284"/>
      <c r="AQ59" s="284"/>
      <c r="AR59" s="283"/>
      <c r="AS59" s="281"/>
      <c r="AT59" s="281"/>
      <c r="AU59" s="281"/>
      <c r="AV59" s="281"/>
      <c r="AW59" s="281"/>
      <c r="AX59" s="282"/>
      <c r="AY59" s="605"/>
      <c r="AZ59" s="605"/>
      <c r="BA59" s="605"/>
      <c r="BB59" s="605"/>
      <c r="BC59" s="605"/>
      <c r="BD59" s="605"/>
      <c r="BE59" s="282"/>
      <c r="BF59" s="566"/>
      <c r="BG59" s="566"/>
      <c r="BH59" s="566"/>
      <c r="BI59" s="566"/>
      <c r="BJ59" s="566"/>
      <c r="BK59" s="448"/>
      <c r="BL59" s="423"/>
      <c r="BM59" s="417"/>
      <c r="BN59" s="417"/>
      <c r="BO59" s="417"/>
      <c r="BP59" s="283"/>
      <c r="BQ59" s="605"/>
      <c r="BR59" s="605"/>
      <c r="BS59" s="605"/>
      <c r="BT59" s="605"/>
      <c r="BU59" s="605"/>
      <c r="BV59" s="606"/>
      <c r="BW59" s="566"/>
      <c r="BX59" s="566"/>
      <c r="BY59" s="566"/>
      <c r="BZ59" s="566"/>
      <c r="CA59" s="566"/>
      <c r="CB59" s="607"/>
      <c r="CC59" s="566"/>
      <c r="CD59" s="566"/>
      <c r="CE59" s="566"/>
      <c r="CF59" s="566"/>
      <c r="CG59" s="566"/>
      <c r="CH59" s="225"/>
      <c r="CI59" s="223"/>
      <c r="CJ59" s="223"/>
    </row>
    <row r="60" spans="1:88" s="226" customFormat="1" ht="15" customHeight="1">
      <c r="A60" s="218"/>
      <c r="B60" s="218"/>
      <c r="C60" s="218"/>
      <c r="E60" s="572"/>
      <c r="F60" s="573"/>
      <c r="G60" s="608"/>
      <c r="H60" s="608"/>
      <c r="I60" s="608"/>
      <c r="J60" s="608"/>
      <c r="K60" s="608"/>
      <c r="L60" s="608"/>
      <c r="M60" s="608"/>
      <c r="N60" s="608"/>
      <c r="O60" s="608"/>
      <c r="P60" s="608"/>
      <c r="Q60" s="608"/>
      <c r="R60" s="608"/>
      <c r="S60" s="608"/>
      <c r="T60" s="608"/>
      <c r="U60" s="608"/>
      <c r="V60" s="608"/>
      <c r="W60" s="608"/>
      <c r="X60" s="608"/>
      <c r="Y60" s="608"/>
      <c r="Z60" s="608"/>
      <c r="AA60" s="608"/>
      <c r="AB60" s="608"/>
      <c r="AC60" s="608"/>
      <c r="AD60" s="608"/>
      <c r="AE60" s="608"/>
      <c r="AF60" s="608"/>
      <c r="AG60" s="608"/>
      <c r="AH60" s="608"/>
      <c r="AI60" s="608"/>
      <c r="AJ60" s="608"/>
      <c r="AK60" s="575"/>
      <c r="AL60" s="575"/>
      <c r="AM60" s="575"/>
      <c r="AN60" s="254"/>
      <c r="AO60" s="280" t="e">
        <f>IF(LEN(VLOOKUP(AK58,#REF!,2,FALSE))&lt;11,"",LEFT(RIGHT(VLOOKUP(AK58,#REF!,2,FALSE),11),1))</f>
        <v>#REF!</v>
      </c>
      <c r="AP60" s="168"/>
      <c r="AQ60" s="280" t="e">
        <f>IF(LEN(VLOOKUP(AK58,#REF!,2,FALSE))&lt;10,"",LEFT(RIGHT(VLOOKUP(AK58,#REF!,2,FALSE),10),1))</f>
        <v>#REF!</v>
      </c>
      <c r="AR60" s="282"/>
      <c r="AS60" s="280" t="e">
        <f>IF(LEN(VLOOKUP(AK58,#REF!,2,FALSE))&lt;9,"",LEFT(RIGHT(VLOOKUP(AK58,#REF!,2,FALSE),9),1))</f>
        <v>#REF!</v>
      </c>
      <c r="AT60" s="168"/>
      <c r="AU60" s="280" t="e">
        <f>IF(LEN(VLOOKUP(AK58,#REF!,2,FALSE))&lt;8,"",LEFT(RIGHT(VLOOKUP(AK58,#REF!,2,FALSE),8),1))</f>
        <v>#REF!</v>
      </c>
      <c r="AV60" s="282"/>
      <c r="AW60" s="280" t="e">
        <f>IF(LEN(VLOOKUP(AK58,#REF!,2,FALSE))&lt;7,"",LEFT(RIGHT(VLOOKUP(AK58,#REF!,2,FALSE),7),1))</f>
        <v>#REF!</v>
      </c>
      <c r="AX60" s="282"/>
      <c r="AY60" s="280" t="e">
        <f>IF(LEN(VLOOKUP(AK58,#REF!,2,FALSE))&lt;6,"",LEFT(RIGHT(VLOOKUP(AK58,#REF!,2,FALSE),6),1))</f>
        <v>#REF!</v>
      </c>
      <c r="AZ60" s="168"/>
      <c r="BA60" s="559" t="e">
        <f>IF(LEN(VLOOKUP(AK58,#REF!,2,FALSE))&lt;5,"",LEFT(RIGHT(VLOOKUP(AK58,#REF!,2,FALSE),5),1))</f>
        <v>#REF!</v>
      </c>
      <c r="BB60" s="559" t="e">
        <f>IF(LEN(#REF!)&lt;5,"",LEFT(RIGHT(#REF!,5),1))</f>
        <v>#REF!</v>
      </c>
      <c r="BC60" s="282"/>
      <c r="BD60" s="280" t="e">
        <f>IF(LEN(VLOOKUP(AK58,#REF!,2,FALSE))&lt;4,"",LEFT(RIGHT(VLOOKUP(AK58,#REF!,2,FALSE),4),1))</f>
        <v>#REF!</v>
      </c>
      <c r="BE60" s="282"/>
      <c r="BF60" s="280" t="e">
        <f>IF(LEN(VLOOKUP(AK58,#REF!,2,FALSE))&lt;3,"",LEFT(RIGHT(VLOOKUP(AK58,#REF!,2,FALSE),3),1))</f>
        <v>#REF!</v>
      </c>
      <c r="BG60" s="282"/>
      <c r="BH60" s="280" t="e">
        <f>IF(LEN(VLOOKUP(AK58,#REF!,2,FALSE))&lt;2,"",LEFT(RIGHT(VLOOKUP(AK58,#REF!,2,FALSE),2),1))</f>
        <v>#REF!</v>
      </c>
      <c r="BI60" s="282"/>
      <c r="BJ60" s="280" t="e">
        <f>IF(VLOOKUP(AK58,#REF!,2,FALSE)=0,"",IF(LEN(VLOOKUP(AK58,#REF!,2,FALSE))&lt;1,"",LEFT(RIGHT(VLOOKUP(AK58,#REF!,2,FALSE),1),1)))</f>
        <v>#REF!</v>
      </c>
      <c r="BK60" s="448"/>
      <c r="BL60" s="423"/>
      <c r="BM60" s="280" t="e">
        <f>IF(LEN(VLOOKUP(AK58,#REF!,4,FALSE))&lt;11,"",LEFT(RIGHT(VLOOKUP(AK58,#REF!,4,FALSE),11),1))</f>
        <v>#REF!</v>
      </c>
      <c r="BN60" s="168"/>
      <c r="BO60" s="280" t="e">
        <f>IF(LEN(VLOOKUP(AK58,#REF!,4,FALSE))&lt;10,"",LEFT(RIGHT(VLOOKUP(AK58,#REF!,4,FALSE),10),1))</f>
        <v>#REF!</v>
      </c>
      <c r="BP60" s="282"/>
      <c r="BQ60" s="280" t="e">
        <f>IF(LEN(VLOOKUP(AK58,#REF!,4,FALSE))&lt;9,"",LEFT(RIGHT(VLOOKUP(AK58,#REF!,4,FALSE),9),1))</f>
        <v>#REF!</v>
      </c>
      <c r="BR60" s="168"/>
      <c r="BS60" s="280" t="e">
        <f>IF(LEN(VLOOKUP(AK58,#REF!,4,FALSE))&lt;8,"",LEFT(RIGHT(VLOOKUP(AK58,#REF!,4,FALSE),8),1))</f>
        <v>#REF!</v>
      </c>
      <c r="BT60" s="282"/>
      <c r="BU60" s="280" t="e">
        <f>IF(LEN(VLOOKUP(AK58,#REF!,4,FALSE))&lt;7,"",LEFT(RIGHT(VLOOKUP(AK58,#REF!,4,FALSE),7),1))</f>
        <v>#REF!</v>
      </c>
      <c r="BV60" s="606"/>
      <c r="BW60" s="280" t="e">
        <f>IF(LEN(VLOOKUP(AK58,#REF!,4,FALSE))&lt;6,"",LEFT(RIGHT(VLOOKUP(AK58,#REF!,4,FALSE),6),1))</f>
        <v>#REF!</v>
      </c>
      <c r="BX60" s="282"/>
      <c r="BY60" s="280" t="e">
        <f>IF(LEN(VLOOKUP(AK58,#REF!,4,FALSE))&lt;5,"",LEFT(RIGHT(VLOOKUP(AK58,#REF!,4,FALSE),5),1))</f>
        <v>#REF!</v>
      </c>
      <c r="BZ60" s="282"/>
      <c r="CA60" s="280" t="e">
        <f>IF(LEN(VLOOKUP(AK58,#REF!,4,FALSE))&lt;4,"",LEFT(RIGHT(VLOOKUP(AK58,#REF!,4,FALSE),4),1))</f>
        <v>#REF!</v>
      </c>
      <c r="CB60" s="607"/>
      <c r="CC60" s="280" t="e">
        <f>IF(LEN(VLOOKUP(AK58,#REF!,4,FALSE))&lt;3,"",LEFT(RIGHT(VLOOKUP(AK58,#REF!,4,FALSE),3),1))</f>
        <v>#REF!</v>
      </c>
      <c r="CD60" s="282"/>
      <c r="CE60" s="280" t="e">
        <f>IF(LEN(VLOOKUP(AK58,#REF!,4,FALSE))&lt;2,"",LEFT(RIGHT(VLOOKUP(AK58,#REF!,4,FALSE),2),1))</f>
        <v>#REF!</v>
      </c>
      <c r="CF60" s="282"/>
      <c r="CG60" s="280" t="e">
        <f>IF(VLOOKUP(AK58,#REF!,4,FALSE)=0,"",IF(LEN(VLOOKUP(AK58,#REF!,4,FALSE))&lt;1,"",LEFT(RIGHT(VLOOKUP(AK58,#REF!,4,FALSE),1),1)))</f>
        <v>#REF!</v>
      </c>
      <c r="CH60" s="225"/>
      <c r="CI60" s="218"/>
      <c r="CJ60" s="218"/>
    </row>
    <row r="61" spans="1:88" s="226" customFormat="1" ht="3" customHeight="1">
      <c r="A61" s="218"/>
      <c r="B61" s="218"/>
      <c r="C61" s="218"/>
      <c r="E61" s="572"/>
      <c r="F61" s="573"/>
      <c r="G61" s="608"/>
      <c r="H61" s="608"/>
      <c r="I61" s="608"/>
      <c r="J61" s="608"/>
      <c r="K61" s="608"/>
      <c r="L61" s="608"/>
      <c r="M61" s="608"/>
      <c r="N61" s="608"/>
      <c r="O61" s="608"/>
      <c r="P61" s="608"/>
      <c r="Q61" s="608"/>
      <c r="R61" s="608"/>
      <c r="S61" s="608"/>
      <c r="T61" s="608"/>
      <c r="U61" s="608"/>
      <c r="V61" s="608"/>
      <c r="W61" s="608"/>
      <c r="X61" s="608"/>
      <c r="Y61" s="608"/>
      <c r="Z61" s="608"/>
      <c r="AA61" s="608"/>
      <c r="AB61" s="608"/>
      <c r="AC61" s="608"/>
      <c r="AD61" s="608"/>
      <c r="AE61" s="608"/>
      <c r="AF61" s="608"/>
      <c r="AG61" s="608"/>
      <c r="AH61" s="608"/>
      <c r="AI61" s="608"/>
      <c r="AJ61" s="608"/>
      <c r="AK61" s="575"/>
      <c r="AL61" s="575"/>
      <c r="AM61" s="575"/>
      <c r="AN61" s="250"/>
      <c r="AO61" s="252"/>
      <c r="AP61" s="252"/>
      <c r="AQ61" s="252"/>
      <c r="AR61" s="252"/>
      <c r="AS61" s="252"/>
      <c r="AT61" s="252"/>
      <c r="AU61" s="252"/>
      <c r="AV61" s="252"/>
      <c r="AW61" s="252"/>
      <c r="AX61" s="252"/>
      <c r="AY61" s="252"/>
      <c r="AZ61" s="252"/>
      <c r="BA61" s="252"/>
      <c r="BB61" s="252"/>
      <c r="BC61" s="252"/>
      <c r="BD61" s="252"/>
      <c r="BE61" s="227"/>
      <c r="BF61" s="227"/>
      <c r="BG61" s="227"/>
      <c r="BH61" s="227"/>
      <c r="BI61" s="227"/>
      <c r="BJ61" s="227"/>
      <c r="BK61" s="227"/>
      <c r="BL61" s="443"/>
      <c r="BM61" s="443"/>
      <c r="BN61" s="443"/>
      <c r="BO61" s="443"/>
      <c r="BP61" s="443"/>
      <c r="BQ61" s="443"/>
      <c r="BR61" s="443"/>
      <c r="BS61" s="443"/>
      <c r="BT61" s="443"/>
      <c r="BU61" s="443"/>
      <c r="BV61" s="443"/>
      <c r="BW61" s="443"/>
      <c r="BX61" s="443"/>
      <c r="BY61" s="443"/>
      <c r="BZ61" s="443"/>
      <c r="CA61" s="443"/>
      <c r="CB61" s="443"/>
      <c r="CC61" s="227"/>
      <c r="CD61" s="227"/>
      <c r="CE61" s="227"/>
      <c r="CF61" s="227"/>
      <c r="CG61" s="227"/>
      <c r="CH61" s="228"/>
      <c r="CI61" s="218"/>
      <c r="CJ61" s="218"/>
    </row>
    <row r="62" spans="1:88" s="224" customFormat="1" ht="3" customHeight="1">
      <c r="A62" s="218"/>
      <c r="B62" s="219"/>
      <c r="C62" s="220"/>
      <c r="D62" s="220"/>
      <c r="E62" s="572" t="s">
        <v>12</v>
      </c>
      <c r="F62" s="573"/>
      <c r="G62" s="608" t="e">
        <f>#REF!</f>
        <v>#REF!</v>
      </c>
      <c r="H62" s="608"/>
      <c r="I62" s="608"/>
      <c r="J62" s="608"/>
      <c r="K62" s="608"/>
      <c r="L62" s="608"/>
      <c r="M62" s="608"/>
      <c r="N62" s="608"/>
      <c r="O62" s="608"/>
      <c r="P62" s="608"/>
      <c r="Q62" s="608"/>
      <c r="R62" s="608"/>
      <c r="S62" s="608"/>
      <c r="T62" s="608"/>
      <c r="U62" s="608"/>
      <c r="V62" s="608"/>
      <c r="W62" s="608"/>
      <c r="X62" s="608"/>
      <c r="Y62" s="608"/>
      <c r="Z62" s="608"/>
      <c r="AA62" s="608"/>
      <c r="AB62" s="608"/>
      <c r="AC62" s="608"/>
      <c r="AD62" s="608"/>
      <c r="AE62" s="608"/>
      <c r="AF62" s="608"/>
      <c r="AG62" s="608"/>
      <c r="AH62" s="608"/>
      <c r="AI62" s="608"/>
      <c r="AJ62" s="608"/>
      <c r="AK62" s="575" t="s">
        <v>29</v>
      </c>
      <c r="AL62" s="575"/>
      <c r="AM62" s="575"/>
      <c r="AN62" s="251"/>
      <c r="AO62" s="253"/>
      <c r="AP62" s="253"/>
      <c r="AQ62" s="253"/>
      <c r="AR62" s="253"/>
      <c r="AS62" s="253"/>
      <c r="AT62" s="253"/>
      <c r="AU62" s="253"/>
      <c r="AV62" s="253"/>
      <c r="AW62" s="253"/>
      <c r="AX62" s="253"/>
      <c r="AY62" s="253"/>
      <c r="AZ62" s="253"/>
      <c r="BA62" s="253"/>
      <c r="BB62" s="253"/>
      <c r="BC62" s="253"/>
      <c r="BD62" s="253"/>
      <c r="BE62" s="221"/>
      <c r="BF62" s="221"/>
      <c r="BG62" s="221"/>
      <c r="BH62" s="221"/>
      <c r="BI62" s="221"/>
      <c r="BJ62" s="221"/>
      <c r="BK62" s="221"/>
      <c r="BL62" s="464"/>
      <c r="BM62" s="464"/>
      <c r="BN62" s="464"/>
      <c r="BO62" s="464"/>
      <c r="BP62" s="464"/>
      <c r="BQ62" s="464"/>
      <c r="BR62" s="464"/>
      <c r="BS62" s="464"/>
      <c r="BT62" s="464"/>
      <c r="BU62" s="464"/>
      <c r="BV62" s="464"/>
      <c r="BW62" s="464"/>
      <c r="BX62" s="464"/>
      <c r="BY62" s="464"/>
      <c r="BZ62" s="464"/>
      <c r="CA62" s="464"/>
      <c r="CB62" s="464"/>
      <c r="CC62" s="221"/>
      <c r="CD62" s="221"/>
      <c r="CE62" s="221"/>
      <c r="CF62" s="221"/>
      <c r="CG62" s="221"/>
      <c r="CH62" s="222"/>
      <c r="CI62" s="223"/>
      <c r="CJ62" s="223"/>
    </row>
    <row r="63" spans="1:88" s="224" customFormat="1" ht="3" customHeight="1">
      <c r="A63" s="218"/>
      <c r="B63" s="218"/>
      <c r="C63" s="218"/>
      <c r="D63" s="219"/>
      <c r="E63" s="572"/>
      <c r="F63" s="573"/>
      <c r="G63" s="608"/>
      <c r="H63" s="608"/>
      <c r="I63" s="608"/>
      <c r="J63" s="608"/>
      <c r="K63" s="608"/>
      <c r="L63" s="608"/>
      <c r="M63" s="608"/>
      <c r="N63" s="608"/>
      <c r="O63" s="608"/>
      <c r="P63" s="608"/>
      <c r="Q63" s="608"/>
      <c r="R63" s="608"/>
      <c r="S63" s="608"/>
      <c r="T63" s="608"/>
      <c r="U63" s="608"/>
      <c r="V63" s="608"/>
      <c r="W63" s="608"/>
      <c r="X63" s="608"/>
      <c r="Y63" s="608"/>
      <c r="Z63" s="608"/>
      <c r="AA63" s="608"/>
      <c r="AB63" s="608"/>
      <c r="AC63" s="608"/>
      <c r="AD63" s="608"/>
      <c r="AE63" s="608"/>
      <c r="AF63" s="608"/>
      <c r="AG63" s="608"/>
      <c r="AH63" s="608"/>
      <c r="AI63" s="608"/>
      <c r="AJ63" s="608"/>
      <c r="AK63" s="575"/>
      <c r="AL63" s="575"/>
      <c r="AM63" s="575"/>
      <c r="AN63" s="254"/>
      <c r="AO63" s="284"/>
      <c r="AP63" s="284"/>
      <c r="AQ63" s="284"/>
      <c r="AR63" s="283"/>
      <c r="AS63" s="281"/>
      <c r="AT63" s="281"/>
      <c r="AU63" s="281"/>
      <c r="AV63" s="281"/>
      <c r="AW63" s="281"/>
      <c r="AX63" s="282"/>
      <c r="AY63" s="605"/>
      <c r="AZ63" s="605"/>
      <c r="BA63" s="605"/>
      <c r="BB63" s="605"/>
      <c r="BC63" s="605"/>
      <c r="BD63" s="605"/>
      <c r="BE63" s="282"/>
      <c r="BF63" s="566"/>
      <c r="BG63" s="566"/>
      <c r="BH63" s="566"/>
      <c r="BI63" s="566"/>
      <c r="BJ63" s="566"/>
      <c r="BK63" s="448"/>
      <c r="BL63" s="423"/>
      <c r="BM63" s="417"/>
      <c r="BN63" s="417"/>
      <c r="BO63" s="417"/>
      <c r="BP63" s="283"/>
      <c r="BQ63" s="605"/>
      <c r="BR63" s="605"/>
      <c r="BS63" s="605"/>
      <c r="BT63" s="605"/>
      <c r="BU63" s="605"/>
      <c r="BV63" s="606"/>
      <c r="BW63" s="566"/>
      <c r="BX63" s="566"/>
      <c r="BY63" s="566"/>
      <c r="BZ63" s="566"/>
      <c r="CA63" s="566"/>
      <c r="CB63" s="607"/>
      <c r="CC63" s="566"/>
      <c r="CD63" s="566"/>
      <c r="CE63" s="566"/>
      <c r="CF63" s="566"/>
      <c r="CG63" s="566"/>
      <c r="CH63" s="225"/>
      <c r="CI63" s="223"/>
      <c r="CJ63" s="223"/>
    </row>
    <row r="64" spans="1:88" s="226" customFormat="1" ht="15" customHeight="1">
      <c r="A64" s="218"/>
      <c r="B64" s="218"/>
      <c r="C64" s="218"/>
      <c r="E64" s="572"/>
      <c r="F64" s="573"/>
      <c r="G64" s="608"/>
      <c r="H64" s="608"/>
      <c r="I64" s="608"/>
      <c r="J64" s="608"/>
      <c r="K64" s="608"/>
      <c r="L64" s="608"/>
      <c r="M64" s="608"/>
      <c r="N64" s="608"/>
      <c r="O64" s="608"/>
      <c r="P64" s="608"/>
      <c r="Q64" s="608"/>
      <c r="R64" s="608"/>
      <c r="S64" s="608"/>
      <c r="T64" s="608"/>
      <c r="U64" s="608"/>
      <c r="V64" s="608"/>
      <c r="W64" s="608"/>
      <c r="X64" s="608"/>
      <c r="Y64" s="608"/>
      <c r="Z64" s="608"/>
      <c r="AA64" s="608"/>
      <c r="AB64" s="608"/>
      <c r="AC64" s="608"/>
      <c r="AD64" s="608"/>
      <c r="AE64" s="608"/>
      <c r="AF64" s="608"/>
      <c r="AG64" s="608"/>
      <c r="AH64" s="608"/>
      <c r="AI64" s="608"/>
      <c r="AJ64" s="608"/>
      <c r="AK64" s="575"/>
      <c r="AL64" s="575"/>
      <c r="AM64" s="575"/>
      <c r="AN64" s="254"/>
      <c r="AO64" s="280" t="e">
        <f>IF(LEN(VLOOKUP(AK62,#REF!,2,FALSE))&lt;11,"",LEFT(RIGHT(VLOOKUP(AK62,#REF!,2,FALSE),11),1))</f>
        <v>#REF!</v>
      </c>
      <c r="AP64" s="168"/>
      <c r="AQ64" s="280" t="e">
        <f>IF(LEN(VLOOKUP(AK62,#REF!,2,FALSE))&lt;10,"",LEFT(RIGHT(VLOOKUP(AK62,#REF!,2,FALSE),10),1))</f>
        <v>#REF!</v>
      </c>
      <c r="AR64" s="282"/>
      <c r="AS64" s="280" t="e">
        <f>IF(LEN(VLOOKUP(AK62,#REF!,2,FALSE))&lt;9,"",LEFT(RIGHT(VLOOKUP(AK62,#REF!,2,FALSE),9),1))</f>
        <v>#REF!</v>
      </c>
      <c r="AT64" s="168"/>
      <c r="AU64" s="280" t="e">
        <f>IF(LEN(VLOOKUP(AK62,#REF!,2,FALSE))&lt;8,"",LEFT(RIGHT(VLOOKUP(AK62,#REF!,2,FALSE),8),1))</f>
        <v>#REF!</v>
      </c>
      <c r="AV64" s="282"/>
      <c r="AW64" s="280" t="e">
        <f>IF(LEN(VLOOKUP(AK62,#REF!,2,FALSE))&lt;7,"",LEFT(RIGHT(VLOOKUP(AK62,#REF!,2,FALSE),7),1))</f>
        <v>#REF!</v>
      </c>
      <c r="AX64" s="282"/>
      <c r="AY64" s="280" t="e">
        <f>IF(LEN(VLOOKUP(AK62,#REF!,2,FALSE))&lt;6,"",LEFT(RIGHT(VLOOKUP(AK62,#REF!,2,FALSE),6),1))</f>
        <v>#REF!</v>
      </c>
      <c r="AZ64" s="168"/>
      <c r="BA64" s="559" t="e">
        <f>IF(LEN(VLOOKUP(AK62,#REF!,2,FALSE))&lt;5,"",LEFT(RIGHT(VLOOKUP(AK62,#REF!,2,FALSE),5),1))</f>
        <v>#REF!</v>
      </c>
      <c r="BB64" s="559" t="e">
        <f>IF(LEN(#REF!)&lt;5,"",LEFT(RIGHT(#REF!,5),1))</f>
        <v>#REF!</v>
      </c>
      <c r="BC64" s="282"/>
      <c r="BD64" s="280" t="e">
        <f>IF(LEN(VLOOKUP(AK62,#REF!,2,FALSE))&lt;4,"",LEFT(RIGHT(VLOOKUP(AK62,#REF!,2,FALSE),4),1))</f>
        <v>#REF!</v>
      </c>
      <c r="BE64" s="282"/>
      <c r="BF64" s="280" t="e">
        <f>IF(LEN(VLOOKUP(AK62,#REF!,2,FALSE))&lt;3,"",LEFT(RIGHT(VLOOKUP(AK62,#REF!,2,FALSE),3),1))</f>
        <v>#REF!</v>
      </c>
      <c r="BG64" s="282"/>
      <c r="BH64" s="280" t="e">
        <f>IF(LEN(VLOOKUP(AK62,#REF!,2,FALSE))&lt;2,"",LEFT(RIGHT(VLOOKUP(AK62,#REF!,2,FALSE),2),1))</f>
        <v>#REF!</v>
      </c>
      <c r="BI64" s="282"/>
      <c r="BJ64" s="280" t="e">
        <f>IF(VLOOKUP(AK62,#REF!,2,FALSE)=0,"",IF(LEN(VLOOKUP(AK62,#REF!,2,FALSE))&lt;1,"",LEFT(RIGHT(VLOOKUP(AK62,#REF!,2,FALSE),1),1)))</f>
        <v>#REF!</v>
      </c>
      <c r="BK64" s="448"/>
      <c r="BL64" s="423"/>
      <c r="BM64" s="280" t="e">
        <f>IF(LEN(VLOOKUP(AK62,#REF!,4,FALSE))&lt;11,"",LEFT(RIGHT(VLOOKUP(AK62,#REF!,4,FALSE),11),1))</f>
        <v>#REF!</v>
      </c>
      <c r="BN64" s="168"/>
      <c r="BO64" s="280" t="e">
        <f>IF(LEN(VLOOKUP(AK62,#REF!,4,FALSE))&lt;10,"",LEFT(RIGHT(VLOOKUP(AK62,#REF!,4,FALSE),10),1))</f>
        <v>#REF!</v>
      </c>
      <c r="BP64" s="282"/>
      <c r="BQ64" s="280" t="e">
        <f>IF(LEN(VLOOKUP(AK62,#REF!,4,FALSE))&lt;9,"",LEFT(RIGHT(VLOOKUP(AK62,#REF!,4,FALSE),9),1))</f>
        <v>#REF!</v>
      </c>
      <c r="BR64" s="168"/>
      <c r="BS64" s="280" t="e">
        <f>IF(LEN(VLOOKUP(AK62,#REF!,4,FALSE))&lt;8,"",LEFT(RIGHT(VLOOKUP(AK62,#REF!,4,FALSE),8),1))</f>
        <v>#REF!</v>
      </c>
      <c r="BT64" s="282"/>
      <c r="BU64" s="280" t="e">
        <f>IF(LEN(VLOOKUP(AK62,#REF!,4,FALSE))&lt;7,"",LEFT(RIGHT(VLOOKUP(AK62,#REF!,4,FALSE),7),1))</f>
        <v>#REF!</v>
      </c>
      <c r="BV64" s="606"/>
      <c r="BW64" s="280" t="e">
        <f>IF(LEN(VLOOKUP(AK62,#REF!,4,FALSE))&lt;6,"",LEFT(RIGHT(VLOOKUP(AK62,#REF!,4,FALSE),6),1))</f>
        <v>#REF!</v>
      </c>
      <c r="BX64" s="282"/>
      <c r="BY64" s="280" t="e">
        <f>IF(LEN(VLOOKUP(AK62,#REF!,4,FALSE))&lt;5,"",LEFT(RIGHT(VLOOKUP(AK62,#REF!,4,FALSE),5),1))</f>
        <v>#REF!</v>
      </c>
      <c r="BZ64" s="282"/>
      <c r="CA64" s="280" t="e">
        <f>IF(LEN(VLOOKUP(AK62,#REF!,4,FALSE))&lt;4,"",LEFT(RIGHT(VLOOKUP(AK62,#REF!,4,FALSE),4),1))</f>
        <v>#REF!</v>
      </c>
      <c r="CB64" s="607"/>
      <c r="CC64" s="280" t="e">
        <f>IF(LEN(VLOOKUP(AK62,#REF!,4,FALSE))&lt;3,"",LEFT(RIGHT(VLOOKUP(AK62,#REF!,4,FALSE),3),1))</f>
        <v>#REF!</v>
      </c>
      <c r="CD64" s="282"/>
      <c r="CE64" s="280" t="e">
        <f>IF(LEN(VLOOKUP(AK62,#REF!,4,FALSE))&lt;2,"",LEFT(RIGHT(VLOOKUP(AK62,#REF!,4,FALSE),2),1))</f>
        <v>#REF!</v>
      </c>
      <c r="CF64" s="282"/>
      <c r="CG64" s="280" t="e">
        <f>IF(VLOOKUP(AK62,#REF!,4,FALSE)=0,"",IF(LEN(VLOOKUP(AK62,#REF!,4,FALSE))&lt;1,"",LEFT(RIGHT(VLOOKUP(AK62,#REF!,4,FALSE),1),1)))</f>
        <v>#REF!</v>
      </c>
      <c r="CH64" s="225"/>
      <c r="CI64" s="218"/>
      <c r="CJ64" s="218"/>
    </row>
    <row r="65" spans="1:88" s="226" customFormat="1" ht="3" customHeight="1">
      <c r="A65" s="218"/>
      <c r="B65" s="218"/>
      <c r="C65" s="218"/>
      <c r="E65" s="572"/>
      <c r="F65" s="573"/>
      <c r="G65" s="608"/>
      <c r="H65" s="608"/>
      <c r="I65" s="608"/>
      <c r="J65" s="608"/>
      <c r="K65" s="608"/>
      <c r="L65" s="608"/>
      <c r="M65" s="608"/>
      <c r="N65" s="608"/>
      <c r="O65" s="608"/>
      <c r="P65" s="608"/>
      <c r="Q65" s="608"/>
      <c r="R65" s="608"/>
      <c r="S65" s="608"/>
      <c r="T65" s="608"/>
      <c r="U65" s="608"/>
      <c r="V65" s="608"/>
      <c r="W65" s="608"/>
      <c r="X65" s="608"/>
      <c r="Y65" s="608"/>
      <c r="Z65" s="608"/>
      <c r="AA65" s="608"/>
      <c r="AB65" s="608"/>
      <c r="AC65" s="608"/>
      <c r="AD65" s="608"/>
      <c r="AE65" s="608"/>
      <c r="AF65" s="608"/>
      <c r="AG65" s="608"/>
      <c r="AH65" s="608"/>
      <c r="AI65" s="608"/>
      <c r="AJ65" s="608"/>
      <c r="AK65" s="575"/>
      <c r="AL65" s="575"/>
      <c r="AM65" s="575"/>
      <c r="AN65" s="250"/>
      <c r="AO65" s="252"/>
      <c r="AP65" s="252"/>
      <c r="AQ65" s="252"/>
      <c r="AR65" s="252"/>
      <c r="AS65" s="252"/>
      <c r="AT65" s="252"/>
      <c r="AU65" s="252"/>
      <c r="AV65" s="252"/>
      <c r="AW65" s="252"/>
      <c r="AX65" s="252"/>
      <c r="AY65" s="252"/>
      <c r="AZ65" s="252"/>
      <c r="BA65" s="252"/>
      <c r="BB65" s="252"/>
      <c r="BC65" s="252"/>
      <c r="BD65" s="252"/>
      <c r="BE65" s="227"/>
      <c r="BF65" s="227"/>
      <c r="BG65" s="227"/>
      <c r="BH65" s="227"/>
      <c r="BI65" s="227"/>
      <c r="BJ65" s="227"/>
      <c r="BK65" s="227"/>
      <c r="BL65" s="443"/>
      <c r="BM65" s="443"/>
      <c r="BN65" s="443"/>
      <c r="BO65" s="443"/>
      <c r="BP65" s="443"/>
      <c r="BQ65" s="443"/>
      <c r="BR65" s="443"/>
      <c r="BS65" s="443"/>
      <c r="BT65" s="443"/>
      <c r="BU65" s="443"/>
      <c r="BV65" s="443"/>
      <c r="BW65" s="443"/>
      <c r="BX65" s="443"/>
      <c r="BY65" s="443"/>
      <c r="BZ65" s="443"/>
      <c r="CA65" s="443"/>
      <c r="CB65" s="443"/>
      <c r="CC65" s="227"/>
      <c r="CD65" s="227"/>
      <c r="CE65" s="227"/>
      <c r="CF65" s="227"/>
      <c r="CG65" s="227"/>
      <c r="CH65" s="228"/>
      <c r="CI65" s="218"/>
      <c r="CJ65" s="218"/>
    </row>
    <row r="66" spans="1:88" s="163" customFormat="1" ht="3" customHeight="1">
      <c r="A66" s="130"/>
      <c r="B66" s="246"/>
      <c r="C66" s="135"/>
      <c r="D66" s="135"/>
      <c r="E66" s="581" t="s">
        <v>406</v>
      </c>
      <c r="F66" s="581"/>
      <c r="G66" s="570" t="e">
        <f>#REF!</f>
        <v>#REF!</v>
      </c>
      <c r="H66" s="570"/>
      <c r="I66" s="570"/>
      <c r="J66" s="570"/>
      <c r="K66" s="570"/>
      <c r="L66" s="570"/>
      <c r="M66" s="570"/>
      <c r="N66" s="570"/>
      <c r="O66" s="570"/>
      <c r="P66" s="570"/>
      <c r="Q66" s="570"/>
      <c r="R66" s="570"/>
      <c r="S66" s="570"/>
      <c r="T66" s="570"/>
      <c r="U66" s="570"/>
      <c r="V66" s="570"/>
      <c r="W66" s="570"/>
      <c r="X66" s="570"/>
      <c r="Y66" s="570"/>
      <c r="Z66" s="570"/>
      <c r="AA66" s="570"/>
      <c r="AB66" s="570"/>
      <c r="AC66" s="570"/>
      <c r="AD66" s="570"/>
      <c r="AE66" s="570"/>
      <c r="AF66" s="570"/>
      <c r="AG66" s="570"/>
      <c r="AH66" s="570"/>
      <c r="AI66" s="570"/>
      <c r="AJ66" s="570"/>
      <c r="AK66" s="571" t="s">
        <v>30</v>
      </c>
      <c r="AL66" s="571"/>
      <c r="AM66" s="571"/>
      <c r="AN66" s="242"/>
      <c r="AO66" s="253"/>
      <c r="AP66" s="253"/>
      <c r="AQ66" s="253"/>
      <c r="AR66" s="253"/>
      <c r="AS66" s="253"/>
      <c r="AT66" s="253"/>
      <c r="AU66" s="253"/>
      <c r="AV66" s="253"/>
      <c r="AW66" s="253"/>
      <c r="AX66" s="253"/>
      <c r="AY66" s="253"/>
      <c r="AZ66" s="253"/>
      <c r="BA66" s="253"/>
      <c r="BB66" s="253"/>
      <c r="BC66" s="253"/>
      <c r="BD66" s="253"/>
      <c r="BE66" s="221"/>
      <c r="BF66" s="221"/>
      <c r="BG66" s="221"/>
      <c r="BH66" s="221"/>
      <c r="BI66" s="221"/>
      <c r="BJ66" s="221"/>
      <c r="BK66" s="221"/>
      <c r="BL66" s="464"/>
      <c r="BM66" s="464"/>
      <c r="BN66" s="464"/>
      <c r="BO66" s="464"/>
      <c r="BP66" s="464"/>
      <c r="BQ66" s="464"/>
      <c r="BR66" s="464"/>
      <c r="BS66" s="464"/>
      <c r="BT66" s="464"/>
      <c r="BU66" s="464"/>
      <c r="BV66" s="464"/>
      <c r="BW66" s="464"/>
      <c r="BX66" s="464"/>
      <c r="BY66" s="464"/>
      <c r="BZ66" s="464"/>
      <c r="CA66" s="464"/>
      <c r="CB66" s="464"/>
      <c r="CC66" s="221"/>
      <c r="CD66" s="221"/>
      <c r="CE66" s="221"/>
      <c r="CF66" s="221"/>
      <c r="CG66" s="221"/>
      <c r="CH66" s="198"/>
      <c r="CI66" s="202"/>
      <c r="CJ66" s="202"/>
    </row>
    <row r="67" spans="1:88" s="163" customFormat="1" ht="3" customHeight="1">
      <c r="A67" s="130"/>
      <c r="B67" s="130"/>
      <c r="C67" s="130"/>
      <c r="D67" s="246"/>
      <c r="E67" s="581"/>
      <c r="F67" s="581"/>
      <c r="G67" s="570"/>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570"/>
      <c r="AK67" s="571"/>
      <c r="AL67" s="571"/>
      <c r="AM67" s="571"/>
      <c r="AN67" s="240"/>
      <c r="AO67" s="284"/>
      <c r="AP67" s="284"/>
      <c r="AQ67" s="284"/>
      <c r="AR67" s="283"/>
      <c r="AS67" s="285"/>
      <c r="AT67" s="285"/>
      <c r="AU67" s="285"/>
      <c r="AV67" s="285"/>
      <c r="AW67" s="285"/>
      <c r="AX67" s="286"/>
      <c r="AY67" s="418"/>
      <c r="AZ67" s="418"/>
      <c r="BA67" s="418"/>
      <c r="BB67" s="418"/>
      <c r="BC67" s="418"/>
      <c r="BD67" s="418"/>
      <c r="BE67" s="282"/>
      <c r="BF67" s="566"/>
      <c r="BG67" s="566"/>
      <c r="BH67" s="566"/>
      <c r="BI67" s="566"/>
      <c r="BJ67" s="566"/>
      <c r="BK67" s="448"/>
      <c r="BL67" s="423"/>
      <c r="BM67" s="417"/>
      <c r="BN67" s="417"/>
      <c r="BO67" s="417"/>
      <c r="BP67" s="283"/>
      <c r="BQ67" s="418"/>
      <c r="BR67" s="418"/>
      <c r="BS67" s="418"/>
      <c r="BT67" s="418"/>
      <c r="BU67" s="418"/>
      <c r="BV67" s="415"/>
      <c r="BW67" s="419"/>
      <c r="BX67" s="419"/>
      <c r="BY67" s="419"/>
      <c r="BZ67" s="419"/>
      <c r="CA67" s="419"/>
      <c r="CB67" s="416"/>
      <c r="CC67" s="419"/>
      <c r="CD67" s="419"/>
      <c r="CE67" s="419"/>
      <c r="CF67" s="419"/>
      <c r="CG67" s="419"/>
      <c r="CH67" s="199"/>
      <c r="CI67" s="202"/>
      <c r="CJ67" s="202"/>
    </row>
    <row r="68" spans="1:88" s="160" customFormat="1" ht="15" customHeight="1">
      <c r="A68" s="130"/>
      <c r="B68" s="130"/>
      <c r="C68" s="130"/>
      <c r="E68" s="581"/>
      <c r="F68" s="581"/>
      <c r="G68" s="570"/>
      <c r="H68" s="570"/>
      <c r="I68" s="570"/>
      <c r="J68" s="570"/>
      <c r="K68" s="570"/>
      <c r="L68" s="570"/>
      <c r="M68" s="570"/>
      <c r="N68" s="570"/>
      <c r="O68" s="570"/>
      <c r="P68" s="570"/>
      <c r="Q68" s="570"/>
      <c r="R68" s="570"/>
      <c r="S68" s="570"/>
      <c r="T68" s="570"/>
      <c r="U68" s="570"/>
      <c r="V68" s="570"/>
      <c r="W68" s="570"/>
      <c r="X68" s="570"/>
      <c r="Y68" s="570"/>
      <c r="Z68" s="570"/>
      <c r="AA68" s="570"/>
      <c r="AB68" s="570"/>
      <c r="AC68" s="570"/>
      <c r="AD68" s="570"/>
      <c r="AE68" s="570"/>
      <c r="AF68" s="570"/>
      <c r="AG68" s="570"/>
      <c r="AH68" s="570"/>
      <c r="AI68" s="570"/>
      <c r="AJ68" s="570"/>
      <c r="AK68" s="571"/>
      <c r="AL68" s="571"/>
      <c r="AM68" s="571"/>
      <c r="AN68" s="240"/>
      <c r="AO68" s="280" t="e">
        <f>IF(LEN(VLOOKUP(AK66,#REF!,2,FALSE))&lt;11,"",LEFT(RIGHT(VLOOKUP(AK66,#REF!,2,FALSE),11),1))</f>
        <v>#REF!</v>
      </c>
      <c r="AP68" s="168"/>
      <c r="AQ68" s="280" t="e">
        <f>IF(LEN(VLOOKUP(AK66,#REF!,2,FALSE))&lt;10,"",LEFT(RIGHT(VLOOKUP(AK66,#REF!,2,FALSE),10),1))</f>
        <v>#REF!</v>
      </c>
      <c r="AR68" s="282"/>
      <c r="AS68" s="280" t="e">
        <f>IF(LEN(VLOOKUP(AK66,#REF!,2,FALSE))&lt;9,"",LEFT(RIGHT(VLOOKUP(AK66,#REF!,2,FALSE),9),1))</f>
        <v>#REF!</v>
      </c>
      <c r="AT68" s="168"/>
      <c r="AU68" s="280" t="e">
        <f>IF(LEN(VLOOKUP(AK66,#REF!,2,FALSE))&lt;8,"",LEFT(RIGHT(VLOOKUP(AK66,#REF!,2,FALSE),8),1))</f>
        <v>#REF!</v>
      </c>
      <c r="AV68" s="282"/>
      <c r="AW68" s="280" t="e">
        <f>IF(LEN(VLOOKUP(AK66,#REF!,2,FALSE))&lt;7,"",LEFT(RIGHT(VLOOKUP(AK66,#REF!,2,FALSE),7),1))</f>
        <v>#REF!</v>
      </c>
      <c r="AX68" s="286"/>
      <c r="AY68" s="280" t="e">
        <f>IF(LEN(VLOOKUP(AK66,#REF!,2,FALSE))&lt;6,"",LEFT(RIGHT(VLOOKUP(AK66,#REF!,2,FALSE),6),1))</f>
        <v>#REF!</v>
      </c>
      <c r="AZ68" s="168"/>
      <c r="BA68" s="559" t="e">
        <f>IF(LEN(VLOOKUP(AK66,#REF!,2,FALSE))&lt;5,"",LEFT(RIGHT(VLOOKUP(AK66,#REF!,2,FALSE),5),1))</f>
        <v>#REF!</v>
      </c>
      <c r="BB68" s="559" t="e">
        <f>IF(LEN(#REF!)&lt;5,"",LEFT(RIGHT(#REF!,5),1))</f>
        <v>#REF!</v>
      </c>
      <c r="BC68" s="282"/>
      <c r="BD68" s="280" t="e">
        <f>IF(LEN(VLOOKUP(AK66,#REF!,2,FALSE))&lt;4,"",LEFT(RIGHT(VLOOKUP(AK66,#REF!,2,FALSE),4),1))</f>
        <v>#REF!</v>
      </c>
      <c r="BE68" s="282"/>
      <c r="BF68" s="280" t="e">
        <f>IF(LEN(VLOOKUP(AK66,#REF!,2,FALSE))&lt;3,"",LEFT(RIGHT(VLOOKUP(AK66,#REF!,2,FALSE),3),1))</f>
        <v>#REF!</v>
      </c>
      <c r="BG68" s="282"/>
      <c r="BH68" s="280" t="e">
        <f>IF(LEN(VLOOKUP(AK66,#REF!,2,FALSE))&lt;2,"",LEFT(RIGHT(VLOOKUP(AK66,#REF!,2,FALSE),2),1))</f>
        <v>#REF!</v>
      </c>
      <c r="BI68" s="282"/>
      <c r="BJ68" s="280" t="e">
        <f>IF(VLOOKUP(AK66,#REF!,2,FALSE)=0,"",IF(LEN(VLOOKUP(AK66,#REF!,2,FALSE))&lt;1,"",LEFT(RIGHT(VLOOKUP(AK66,#REF!,2,FALSE),1),1)))</f>
        <v>#REF!</v>
      </c>
      <c r="BK68" s="448"/>
      <c r="BL68" s="423"/>
      <c r="BM68" s="280" t="e">
        <f>IF(LEN(VLOOKUP(AK66,#REF!,4,FALSE))&lt;11,"",LEFT(RIGHT(VLOOKUP(AK66,#REF!,4,FALSE),11),1))</f>
        <v>#REF!</v>
      </c>
      <c r="BN68" s="168"/>
      <c r="BO68" s="280" t="e">
        <f>IF(LEN(VLOOKUP(AK66,#REF!,4,FALSE))&lt;10,"",LEFT(RIGHT(VLOOKUP(AK66,#REF!,4,FALSE),10),1))</f>
        <v>#REF!</v>
      </c>
      <c r="BP68" s="282"/>
      <c r="BQ68" s="280" t="e">
        <f>IF(LEN(VLOOKUP(AK66,#REF!,4,FALSE))&lt;9,"",LEFT(RIGHT(VLOOKUP(AK66,#REF!,4,FALSE),9),1))</f>
        <v>#REF!</v>
      </c>
      <c r="BR68" s="168"/>
      <c r="BS68" s="280" t="e">
        <f>IF(LEN(VLOOKUP(AK66,#REF!,4,FALSE))&lt;8,"",LEFT(RIGHT(VLOOKUP(AK66,#REF!,4,FALSE),8),1))</f>
        <v>#REF!</v>
      </c>
      <c r="BT68" s="282"/>
      <c r="BU68" s="280" t="e">
        <f>IF(LEN(VLOOKUP(AK66,#REF!,4,FALSE))&lt;7,"",LEFT(RIGHT(VLOOKUP(AK66,#REF!,4,FALSE),7),1))</f>
        <v>#REF!</v>
      </c>
      <c r="BV68" s="415"/>
      <c r="BW68" s="280" t="e">
        <f>IF(LEN(VLOOKUP(AK66,#REF!,4,FALSE))&lt;6,"",LEFT(RIGHT(VLOOKUP(AK66,#REF!,4,FALSE),6),1))</f>
        <v>#REF!</v>
      </c>
      <c r="BX68" s="282"/>
      <c r="BY68" s="280" t="e">
        <f>IF(LEN(VLOOKUP(AK66,#REF!,4,FALSE))&lt;5,"",LEFT(RIGHT(VLOOKUP(AK66,#REF!,4,FALSE),5),1))</f>
        <v>#REF!</v>
      </c>
      <c r="BZ68" s="282"/>
      <c r="CA68" s="280" t="e">
        <f>IF(LEN(VLOOKUP(AK66,#REF!,4,FALSE))&lt;4,"",LEFT(RIGHT(VLOOKUP(AK66,#REF!,4,FALSE),4),1))</f>
        <v>#REF!</v>
      </c>
      <c r="CB68" s="416"/>
      <c r="CC68" s="280" t="e">
        <f>IF(LEN(VLOOKUP(AK66,#REF!,4,FALSE))&lt;3,"",LEFT(RIGHT(VLOOKUP(AK66,#REF!,4,FALSE),3),1))</f>
        <v>#REF!</v>
      </c>
      <c r="CD68" s="282"/>
      <c r="CE68" s="280" t="e">
        <f>IF(LEN(VLOOKUP(AK66,#REF!,4,FALSE))&lt;2,"",LEFT(RIGHT(VLOOKUP(AK66,#REF!,4,FALSE),2),1))</f>
        <v>#REF!</v>
      </c>
      <c r="CF68" s="282"/>
      <c r="CG68" s="280" t="e">
        <f>IF(VLOOKUP(AK66,#REF!,4,FALSE)=0,"",IF(LEN(VLOOKUP(AK66,#REF!,4,FALSE))&lt;1,"",LEFT(RIGHT(VLOOKUP(AK66,#REF!,4,FALSE),1),1)))</f>
        <v>#REF!</v>
      </c>
      <c r="CH68" s="199"/>
      <c r="CI68" s="130"/>
      <c r="CJ68" s="130"/>
    </row>
    <row r="69" spans="1:88" s="160" customFormat="1">
      <c r="A69" s="130"/>
      <c r="B69" s="130"/>
      <c r="C69" s="130"/>
      <c r="E69" s="581"/>
      <c r="F69" s="581"/>
      <c r="G69" s="570"/>
      <c r="H69" s="570"/>
      <c r="I69" s="570"/>
      <c r="J69" s="570"/>
      <c r="K69" s="570"/>
      <c r="L69" s="570"/>
      <c r="M69" s="570"/>
      <c r="N69" s="570"/>
      <c r="O69" s="570"/>
      <c r="P69" s="570"/>
      <c r="Q69" s="570"/>
      <c r="R69" s="570"/>
      <c r="S69" s="570"/>
      <c r="T69" s="570"/>
      <c r="U69" s="570"/>
      <c r="V69" s="570"/>
      <c r="W69" s="570"/>
      <c r="X69" s="570"/>
      <c r="Y69" s="570"/>
      <c r="Z69" s="570"/>
      <c r="AA69" s="570"/>
      <c r="AB69" s="570"/>
      <c r="AC69" s="570"/>
      <c r="AD69" s="570"/>
      <c r="AE69" s="570"/>
      <c r="AF69" s="570"/>
      <c r="AG69" s="570"/>
      <c r="AH69" s="570"/>
      <c r="AI69" s="570"/>
      <c r="AJ69" s="570"/>
      <c r="AK69" s="571"/>
      <c r="AL69" s="571"/>
      <c r="AM69" s="571"/>
      <c r="AN69" s="243"/>
      <c r="AO69" s="252"/>
      <c r="AP69" s="252"/>
      <c r="AQ69" s="252"/>
      <c r="AR69" s="252"/>
      <c r="AS69" s="252"/>
      <c r="AT69" s="252"/>
      <c r="AU69" s="252"/>
      <c r="AV69" s="252"/>
      <c r="AW69" s="252"/>
      <c r="AX69" s="252"/>
      <c r="AY69" s="252"/>
      <c r="AZ69" s="252"/>
      <c r="BA69" s="252"/>
      <c r="BB69" s="252"/>
      <c r="BC69" s="252"/>
      <c r="BD69" s="252"/>
      <c r="BE69" s="227"/>
      <c r="BF69" s="227"/>
      <c r="BG69" s="227"/>
      <c r="BH69" s="227"/>
      <c r="BI69" s="227"/>
      <c r="BJ69" s="227"/>
      <c r="BK69" s="227"/>
      <c r="BL69" s="443"/>
      <c r="BM69" s="443"/>
      <c r="BN69" s="443"/>
      <c r="BO69" s="443"/>
      <c r="BP69" s="443"/>
      <c r="BQ69" s="443"/>
      <c r="BR69" s="443"/>
      <c r="BS69" s="443"/>
      <c r="BT69" s="443"/>
      <c r="BU69" s="443"/>
      <c r="BV69" s="443"/>
      <c r="BW69" s="443"/>
      <c r="BX69" s="443"/>
      <c r="BY69" s="443"/>
      <c r="BZ69" s="443"/>
      <c r="CA69" s="443"/>
      <c r="CB69" s="443"/>
      <c r="CC69" s="227"/>
      <c r="CD69" s="227"/>
      <c r="CE69" s="227"/>
      <c r="CF69" s="227"/>
      <c r="CG69" s="227"/>
      <c r="CH69" s="200"/>
      <c r="CI69" s="130"/>
      <c r="CJ69" s="130"/>
    </row>
    <row r="70" spans="1:88" s="163" customFormat="1" ht="3" customHeight="1">
      <c r="A70" s="130"/>
      <c r="B70" s="246"/>
      <c r="C70" s="135"/>
      <c r="D70" s="135"/>
      <c r="E70" s="581" t="s">
        <v>408</v>
      </c>
      <c r="F70" s="581"/>
      <c r="G70" s="604" t="e">
        <f>#REF!</f>
        <v>#REF!</v>
      </c>
      <c r="H70" s="604"/>
      <c r="I70" s="604"/>
      <c r="J70" s="604"/>
      <c r="K70" s="604"/>
      <c r="L70" s="604"/>
      <c r="M70" s="604"/>
      <c r="N70" s="604"/>
      <c r="O70" s="604"/>
      <c r="P70" s="604"/>
      <c r="Q70" s="604"/>
      <c r="R70" s="604"/>
      <c r="S70" s="604"/>
      <c r="T70" s="604"/>
      <c r="U70" s="604"/>
      <c r="V70" s="604"/>
      <c r="W70" s="604"/>
      <c r="X70" s="604"/>
      <c r="Y70" s="604"/>
      <c r="Z70" s="604"/>
      <c r="AA70" s="604"/>
      <c r="AB70" s="604"/>
      <c r="AC70" s="604"/>
      <c r="AD70" s="604"/>
      <c r="AE70" s="604"/>
      <c r="AF70" s="604"/>
      <c r="AG70" s="604"/>
      <c r="AH70" s="604"/>
      <c r="AI70" s="604"/>
      <c r="AJ70" s="604"/>
      <c r="AK70" s="571" t="s">
        <v>31</v>
      </c>
      <c r="AL70" s="571"/>
      <c r="AM70" s="571"/>
      <c r="AN70" s="242"/>
      <c r="AO70" s="253"/>
      <c r="AP70" s="253"/>
      <c r="AQ70" s="253"/>
      <c r="AR70" s="253"/>
      <c r="AS70" s="253"/>
      <c r="AT70" s="253"/>
      <c r="AU70" s="253"/>
      <c r="AV70" s="253"/>
      <c r="AW70" s="253"/>
      <c r="AX70" s="253"/>
      <c r="AY70" s="253"/>
      <c r="AZ70" s="253"/>
      <c r="BA70" s="253"/>
      <c r="BB70" s="253"/>
      <c r="BC70" s="253"/>
      <c r="BD70" s="253"/>
      <c r="BE70" s="221"/>
      <c r="BF70" s="221"/>
      <c r="BG70" s="221"/>
      <c r="BH70" s="221"/>
      <c r="BI70" s="221"/>
      <c r="BJ70" s="221"/>
      <c r="BK70" s="221"/>
      <c r="BL70" s="464"/>
      <c r="BM70" s="464"/>
      <c r="BN70" s="464"/>
      <c r="BO70" s="464"/>
      <c r="BP70" s="464"/>
      <c r="BQ70" s="464"/>
      <c r="BR70" s="464"/>
      <c r="BS70" s="464"/>
      <c r="BT70" s="464"/>
      <c r="BU70" s="464"/>
      <c r="BV70" s="464"/>
      <c r="BW70" s="464"/>
      <c r="BX70" s="464"/>
      <c r="BY70" s="464"/>
      <c r="BZ70" s="464"/>
      <c r="CA70" s="464"/>
      <c r="CB70" s="464"/>
      <c r="CC70" s="221"/>
      <c r="CD70" s="221"/>
      <c r="CE70" s="221"/>
      <c r="CF70" s="221"/>
      <c r="CG70" s="221"/>
      <c r="CH70" s="198"/>
      <c r="CI70" s="202"/>
      <c r="CJ70" s="202"/>
    </row>
    <row r="71" spans="1:88" s="163" customFormat="1" ht="3" customHeight="1">
      <c r="A71" s="130"/>
      <c r="B71" s="130"/>
      <c r="C71" s="130"/>
      <c r="D71" s="246"/>
      <c r="E71" s="581"/>
      <c r="F71" s="581"/>
      <c r="G71" s="604"/>
      <c r="H71" s="604"/>
      <c r="I71" s="604"/>
      <c r="J71" s="604"/>
      <c r="K71" s="604"/>
      <c r="L71" s="604"/>
      <c r="M71" s="604"/>
      <c r="N71" s="604"/>
      <c r="O71" s="604"/>
      <c r="P71" s="604"/>
      <c r="Q71" s="604"/>
      <c r="R71" s="604"/>
      <c r="S71" s="604"/>
      <c r="T71" s="604"/>
      <c r="U71" s="604"/>
      <c r="V71" s="604"/>
      <c r="W71" s="604"/>
      <c r="X71" s="604"/>
      <c r="Y71" s="604"/>
      <c r="Z71" s="604"/>
      <c r="AA71" s="604"/>
      <c r="AB71" s="604"/>
      <c r="AC71" s="604"/>
      <c r="AD71" s="604"/>
      <c r="AE71" s="604"/>
      <c r="AF71" s="604"/>
      <c r="AG71" s="604"/>
      <c r="AH71" s="604"/>
      <c r="AI71" s="604"/>
      <c r="AJ71" s="604"/>
      <c r="AK71" s="571"/>
      <c r="AL71" s="571"/>
      <c r="AM71" s="571"/>
      <c r="AN71" s="240"/>
      <c r="AO71" s="284"/>
      <c r="AP71" s="284"/>
      <c r="AQ71" s="284"/>
      <c r="AR71" s="283"/>
      <c r="AS71" s="285"/>
      <c r="AT71" s="285"/>
      <c r="AU71" s="285"/>
      <c r="AV71" s="285"/>
      <c r="AW71" s="285"/>
      <c r="AX71" s="286"/>
      <c r="AY71" s="418"/>
      <c r="AZ71" s="418"/>
      <c r="BA71" s="418"/>
      <c r="BB71" s="418"/>
      <c r="BC71" s="418"/>
      <c r="BD71" s="418"/>
      <c r="BE71" s="282"/>
      <c r="BF71" s="566"/>
      <c r="BG71" s="566"/>
      <c r="BH71" s="566"/>
      <c r="BI71" s="566"/>
      <c r="BJ71" s="566"/>
      <c r="BK71" s="448"/>
      <c r="BL71" s="423"/>
      <c r="BM71" s="417"/>
      <c r="BN71" s="417"/>
      <c r="BO71" s="417"/>
      <c r="BP71" s="283"/>
      <c r="BQ71" s="418"/>
      <c r="BR71" s="418"/>
      <c r="BS71" s="418"/>
      <c r="BT71" s="418"/>
      <c r="BU71" s="418"/>
      <c r="BV71" s="415"/>
      <c r="BW71" s="419"/>
      <c r="BX71" s="419"/>
      <c r="BY71" s="419"/>
      <c r="BZ71" s="419"/>
      <c r="CA71" s="419"/>
      <c r="CB71" s="416"/>
      <c r="CC71" s="419"/>
      <c r="CD71" s="419"/>
      <c r="CE71" s="419"/>
      <c r="CF71" s="419"/>
      <c r="CG71" s="419"/>
      <c r="CH71" s="199"/>
      <c r="CI71" s="202"/>
      <c r="CJ71" s="202"/>
    </row>
    <row r="72" spans="1:88" s="160" customFormat="1" ht="15" customHeight="1">
      <c r="A72" s="130"/>
      <c r="B72" s="130"/>
      <c r="C72" s="130"/>
      <c r="E72" s="581"/>
      <c r="F72" s="581"/>
      <c r="G72" s="604"/>
      <c r="H72" s="604"/>
      <c r="I72" s="604"/>
      <c r="J72" s="604"/>
      <c r="K72" s="604"/>
      <c r="L72" s="604"/>
      <c r="M72" s="604"/>
      <c r="N72" s="604"/>
      <c r="O72" s="604"/>
      <c r="P72" s="604"/>
      <c r="Q72" s="604"/>
      <c r="R72" s="604"/>
      <c r="S72" s="604"/>
      <c r="T72" s="604"/>
      <c r="U72" s="604"/>
      <c r="V72" s="604"/>
      <c r="W72" s="604"/>
      <c r="X72" s="604"/>
      <c r="Y72" s="604"/>
      <c r="Z72" s="604"/>
      <c r="AA72" s="604"/>
      <c r="AB72" s="604"/>
      <c r="AC72" s="604"/>
      <c r="AD72" s="604"/>
      <c r="AE72" s="604"/>
      <c r="AF72" s="604"/>
      <c r="AG72" s="604"/>
      <c r="AH72" s="604"/>
      <c r="AI72" s="604"/>
      <c r="AJ72" s="604"/>
      <c r="AK72" s="571"/>
      <c r="AL72" s="571"/>
      <c r="AM72" s="571"/>
      <c r="AN72" s="240"/>
      <c r="AO72" s="280" t="e">
        <f>IF(LEN(VLOOKUP(AK70,#REF!,2,FALSE))&lt;11,"",LEFT(RIGHT(VLOOKUP(AK70,#REF!,2,FALSE),11),1))</f>
        <v>#REF!</v>
      </c>
      <c r="AP72" s="168"/>
      <c r="AQ72" s="280" t="e">
        <f>IF(LEN(VLOOKUP(AK70,#REF!,2,FALSE))&lt;10,"",LEFT(RIGHT(VLOOKUP(AK70,#REF!,2,FALSE),10),1))</f>
        <v>#REF!</v>
      </c>
      <c r="AR72" s="282"/>
      <c r="AS72" s="280" t="e">
        <f>IF(LEN(VLOOKUP(AK70,#REF!,2,FALSE))&lt;9,"",LEFT(RIGHT(VLOOKUP(AK70,#REF!,2,FALSE),9),1))</f>
        <v>#REF!</v>
      </c>
      <c r="AT72" s="168"/>
      <c r="AU72" s="280" t="e">
        <f>IF(LEN(VLOOKUP(AK70,#REF!,2,FALSE))&lt;8,"",LEFT(RIGHT(VLOOKUP(AK70,#REF!,2,FALSE),8),1))</f>
        <v>#REF!</v>
      </c>
      <c r="AV72" s="282"/>
      <c r="AW72" s="280" t="e">
        <f>IF(LEN(VLOOKUP(AK70,#REF!,2,FALSE))&lt;7,"",LEFT(RIGHT(VLOOKUP(AK70,#REF!,2,FALSE),7),1))</f>
        <v>#REF!</v>
      </c>
      <c r="AX72" s="286"/>
      <c r="AY72" s="280" t="e">
        <f>IF(LEN(VLOOKUP(AK70,#REF!,2,FALSE))&lt;6,"",LEFT(RIGHT(VLOOKUP(AK70,#REF!,2,FALSE),6),1))</f>
        <v>#REF!</v>
      </c>
      <c r="AZ72" s="168"/>
      <c r="BA72" s="559" t="e">
        <f>IF(LEN(VLOOKUP(AK70,#REF!,2,FALSE))&lt;5,"",LEFT(RIGHT(VLOOKUP(AK70,#REF!,2,FALSE),5),1))</f>
        <v>#REF!</v>
      </c>
      <c r="BB72" s="559" t="e">
        <f>IF(LEN(#REF!)&lt;5,"",LEFT(RIGHT(#REF!,5),1))</f>
        <v>#REF!</v>
      </c>
      <c r="BC72" s="282"/>
      <c r="BD72" s="280" t="e">
        <f>IF(LEN(VLOOKUP(AK70,#REF!,2,FALSE))&lt;4,"",LEFT(RIGHT(VLOOKUP(AK70,#REF!,2,FALSE),4),1))</f>
        <v>#REF!</v>
      </c>
      <c r="BE72" s="282"/>
      <c r="BF72" s="280" t="e">
        <f>IF(LEN(VLOOKUP(AK70,#REF!,2,FALSE))&lt;3,"",LEFT(RIGHT(VLOOKUP(AK70,#REF!,2,FALSE),3),1))</f>
        <v>#REF!</v>
      </c>
      <c r="BG72" s="282"/>
      <c r="BH72" s="280" t="e">
        <f>IF(LEN(VLOOKUP(AK70,#REF!,2,FALSE))&lt;2,"",LEFT(RIGHT(VLOOKUP(AK70,#REF!,2,FALSE),2),1))</f>
        <v>#REF!</v>
      </c>
      <c r="BI72" s="282"/>
      <c r="BJ72" s="280" t="e">
        <f>IF(VLOOKUP(AK70,#REF!,2,FALSE)=0,"",IF(LEN(VLOOKUP(AK70,#REF!,2,FALSE))&lt;1,"",LEFT(RIGHT(VLOOKUP(AK70,#REF!,2,FALSE),1),1)))</f>
        <v>#REF!</v>
      </c>
      <c r="BK72" s="448"/>
      <c r="BL72" s="423"/>
      <c r="BM72" s="280" t="e">
        <f>IF(LEN(VLOOKUP(AK70,#REF!,4,FALSE))&lt;11,"",LEFT(RIGHT(VLOOKUP(AK70,#REF!,4,FALSE),11),1))</f>
        <v>#REF!</v>
      </c>
      <c r="BN72" s="168"/>
      <c r="BO72" s="280" t="e">
        <f>IF(LEN(VLOOKUP(AK70,#REF!,4,FALSE))&lt;10,"",LEFT(RIGHT(VLOOKUP(AK70,#REF!,4,FALSE),10),1))</f>
        <v>#REF!</v>
      </c>
      <c r="BP72" s="282"/>
      <c r="BQ72" s="280" t="e">
        <f>IF(LEN(VLOOKUP(AK70,#REF!,4,FALSE))&lt;9,"",LEFT(RIGHT(VLOOKUP(AK70,#REF!,4,FALSE),9),1))</f>
        <v>#REF!</v>
      </c>
      <c r="BR72" s="168"/>
      <c r="BS72" s="280" t="e">
        <f>IF(LEN(VLOOKUP(AK70,#REF!,4,FALSE))&lt;8,"",LEFT(RIGHT(VLOOKUP(AK70,#REF!,4,FALSE),8),1))</f>
        <v>#REF!</v>
      </c>
      <c r="BT72" s="282"/>
      <c r="BU72" s="280" t="e">
        <f>IF(LEN(VLOOKUP(AK70,#REF!,4,FALSE))&lt;7,"",LEFT(RIGHT(VLOOKUP(AK70,#REF!,4,FALSE),7),1))</f>
        <v>#REF!</v>
      </c>
      <c r="BV72" s="415"/>
      <c r="BW72" s="280" t="e">
        <f>IF(LEN(VLOOKUP(AK70,#REF!,4,FALSE))&lt;6,"",LEFT(RIGHT(VLOOKUP(AK70,#REF!,4,FALSE),6),1))</f>
        <v>#REF!</v>
      </c>
      <c r="BX72" s="282"/>
      <c r="BY72" s="280" t="e">
        <f>IF(LEN(VLOOKUP(AK70,#REF!,4,FALSE))&lt;5,"",LEFT(RIGHT(VLOOKUP(AK70,#REF!,4,FALSE),5),1))</f>
        <v>#REF!</v>
      </c>
      <c r="BZ72" s="282"/>
      <c r="CA72" s="280" t="e">
        <f>IF(LEN(VLOOKUP(AK70,#REF!,4,FALSE))&lt;4,"",LEFT(RIGHT(VLOOKUP(AK70,#REF!,4,FALSE),4),1))</f>
        <v>#REF!</v>
      </c>
      <c r="CB72" s="416"/>
      <c r="CC72" s="280" t="e">
        <f>IF(LEN(VLOOKUP(AK70,#REF!,4,FALSE))&lt;3,"",LEFT(RIGHT(VLOOKUP(AK70,#REF!,4,FALSE),3),1))</f>
        <v>#REF!</v>
      </c>
      <c r="CD72" s="282"/>
      <c r="CE72" s="280" t="e">
        <f>IF(LEN(VLOOKUP(AK70,#REF!,4,FALSE))&lt;2,"",LEFT(RIGHT(VLOOKUP(AK70,#REF!,4,FALSE),2),1))</f>
        <v>#REF!</v>
      </c>
      <c r="CF72" s="282"/>
      <c r="CG72" s="280" t="e">
        <f>IF(VLOOKUP(AK70,#REF!,4,FALSE)=0,"",IF(LEN(VLOOKUP(AK70,#REF!,4,FALSE))&lt;1,"",LEFT(RIGHT(VLOOKUP(AK70,#REF!,4,FALSE),1),1)))</f>
        <v>#REF!</v>
      </c>
      <c r="CH72" s="199"/>
      <c r="CI72" s="130"/>
      <c r="CJ72" s="130"/>
    </row>
    <row r="73" spans="1:88" s="160" customFormat="1">
      <c r="A73" s="130"/>
      <c r="B73" s="130"/>
      <c r="C73" s="130"/>
      <c r="E73" s="581"/>
      <c r="F73" s="581"/>
      <c r="G73" s="604"/>
      <c r="H73" s="604"/>
      <c r="I73" s="604"/>
      <c r="J73" s="604"/>
      <c r="K73" s="604"/>
      <c r="L73" s="604"/>
      <c r="M73" s="604"/>
      <c r="N73" s="604"/>
      <c r="O73" s="604"/>
      <c r="P73" s="604"/>
      <c r="Q73" s="604"/>
      <c r="R73" s="604"/>
      <c r="S73" s="604"/>
      <c r="T73" s="604"/>
      <c r="U73" s="604"/>
      <c r="V73" s="604"/>
      <c r="W73" s="604"/>
      <c r="X73" s="604"/>
      <c r="Y73" s="604"/>
      <c r="Z73" s="604"/>
      <c r="AA73" s="604"/>
      <c r="AB73" s="604"/>
      <c r="AC73" s="604"/>
      <c r="AD73" s="604"/>
      <c r="AE73" s="604"/>
      <c r="AF73" s="604"/>
      <c r="AG73" s="604"/>
      <c r="AH73" s="604"/>
      <c r="AI73" s="604"/>
      <c r="AJ73" s="604"/>
      <c r="AK73" s="571"/>
      <c r="AL73" s="571"/>
      <c r="AM73" s="571"/>
      <c r="AN73" s="243"/>
      <c r="AO73" s="252"/>
      <c r="AP73" s="252"/>
      <c r="AQ73" s="252"/>
      <c r="AR73" s="252"/>
      <c r="AS73" s="252"/>
      <c r="AT73" s="252"/>
      <c r="AU73" s="252"/>
      <c r="AV73" s="252"/>
      <c r="AW73" s="252"/>
      <c r="AX73" s="252"/>
      <c r="AY73" s="252"/>
      <c r="AZ73" s="252"/>
      <c r="BA73" s="252"/>
      <c r="BB73" s="252"/>
      <c r="BC73" s="252"/>
      <c r="BD73" s="252"/>
      <c r="BE73" s="227"/>
      <c r="BF73" s="227"/>
      <c r="BG73" s="227"/>
      <c r="BH73" s="227"/>
      <c r="BI73" s="227"/>
      <c r="BJ73" s="227"/>
      <c r="BK73" s="227"/>
      <c r="BL73" s="443"/>
      <c r="BM73" s="443"/>
      <c r="BN73" s="443"/>
      <c r="BO73" s="443"/>
      <c r="BP73" s="443"/>
      <c r="BQ73" s="443"/>
      <c r="BR73" s="443"/>
      <c r="BS73" s="443"/>
      <c r="BT73" s="443"/>
      <c r="BU73" s="443"/>
      <c r="BV73" s="443"/>
      <c r="BW73" s="443"/>
      <c r="BX73" s="443"/>
      <c r="BY73" s="443"/>
      <c r="BZ73" s="443"/>
      <c r="CA73" s="443"/>
      <c r="CB73" s="443"/>
      <c r="CC73" s="227"/>
      <c r="CD73" s="227"/>
      <c r="CE73" s="227"/>
      <c r="CF73" s="227"/>
      <c r="CG73" s="227"/>
      <c r="CH73" s="200"/>
      <c r="CI73" s="130"/>
      <c r="CJ73" s="130"/>
    </row>
    <row r="74" spans="1:88" s="163" customFormat="1" ht="3" customHeight="1">
      <c r="A74" s="130"/>
      <c r="B74" s="246"/>
      <c r="C74" s="135"/>
      <c r="D74" s="135"/>
      <c r="E74" s="581" t="s">
        <v>410</v>
      </c>
      <c r="F74" s="581"/>
      <c r="G74" s="570" t="e">
        <f>#REF!</f>
        <v>#REF!</v>
      </c>
      <c r="H74" s="570"/>
      <c r="I74" s="570"/>
      <c r="J74" s="570"/>
      <c r="K74" s="570"/>
      <c r="L74" s="570"/>
      <c r="M74" s="570"/>
      <c r="N74" s="570"/>
      <c r="O74" s="570"/>
      <c r="P74" s="570"/>
      <c r="Q74" s="570"/>
      <c r="R74" s="570"/>
      <c r="S74" s="570"/>
      <c r="T74" s="570"/>
      <c r="U74" s="570"/>
      <c r="V74" s="570"/>
      <c r="W74" s="570"/>
      <c r="X74" s="570"/>
      <c r="Y74" s="570"/>
      <c r="Z74" s="570"/>
      <c r="AA74" s="570"/>
      <c r="AB74" s="570"/>
      <c r="AC74" s="570"/>
      <c r="AD74" s="570"/>
      <c r="AE74" s="570"/>
      <c r="AF74" s="570"/>
      <c r="AG74" s="570"/>
      <c r="AH74" s="570"/>
      <c r="AI74" s="570"/>
      <c r="AJ74" s="570"/>
      <c r="AK74" s="571" t="s">
        <v>32</v>
      </c>
      <c r="AL74" s="571"/>
      <c r="AM74" s="571"/>
      <c r="AN74" s="242"/>
      <c r="AO74" s="253"/>
      <c r="AP74" s="253"/>
      <c r="AQ74" s="253"/>
      <c r="AR74" s="253"/>
      <c r="AS74" s="253"/>
      <c r="AT74" s="253"/>
      <c r="AU74" s="253"/>
      <c r="AV74" s="253"/>
      <c r="AW74" s="253"/>
      <c r="AX74" s="253"/>
      <c r="AY74" s="253"/>
      <c r="AZ74" s="253"/>
      <c r="BA74" s="253"/>
      <c r="BB74" s="253"/>
      <c r="BC74" s="253"/>
      <c r="BD74" s="253"/>
      <c r="BE74" s="221"/>
      <c r="BF74" s="221"/>
      <c r="BG74" s="221"/>
      <c r="BH74" s="221"/>
      <c r="BI74" s="221"/>
      <c r="BJ74" s="221"/>
      <c r="BK74" s="221"/>
      <c r="BL74" s="464"/>
      <c r="BM74" s="464"/>
      <c r="BN74" s="464"/>
      <c r="BO74" s="464"/>
      <c r="BP74" s="464"/>
      <c r="BQ74" s="464"/>
      <c r="BR74" s="464"/>
      <c r="BS74" s="464"/>
      <c r="BT74" s="464"/>
      <c r="BU74" s="464"/>
      <c r="BV74" s="464"/>
      <c r="BW74" s="464"/>
      <c r="BX74" s="464"/>
      <c r="BY74" s="464"/>
      <c r="BZ74" s="464"/>
      <c r="CA74" s="464"/>
      <c r="CB74" s="464"/>
      <c r="CC74" s="221"/>
      <c r="CD74" s="221"/>
      <c r="CE74" s="221"/>
      <c r="CF74" s="221"/>
      <c r="CG74" s="221"/>
      <c r="CH74" s="198"/>
      <c r="CI74" s="202"/>
      <c r="CJ74" s="202"/>
    </row>
    <row r="75" spans="1:88" s="163" customFormat="1" ht="3" customHeight="1">
      <c r="A75" s="130"/>
      <c r="B75" s="130"/>
      <c r="C75" s="130"/>
      <c r="D75" s="246"/>
      <c r="E75" s="581"/>
      <c r="F75" s="581"/>
      <c r="G75" s="570"/>
      <c r="H75" s="570"/>
      <c r="I75" s="570"/>
      <c r="J75" s="570"/>
      <c r="K75" s="570"/>
      <c r="L75" s="570"/>
      <c r="M75" s="570"/>
      <c r="N75" s="570"/>
      <c r="O75" s="570"/>
      <c r="P75" s="570"/>
      <c r="Q75" s="570"/>
      <c r="R75" s="570"/>
      <c r="S75" s="570"/>
      <c r="T75" s="570"/>
      <c r="U75" s="570"/>
      <c r="V75" s="570"/>
      <c r="W75" s="570"/>
      <c r="X75" s="570"/>
      <c r="Y75" s="570"/>
      <c r="Z75" s="570"/>
      <c r="AA75" s="570"/>
      <c r="AB75" s="570"/>
      <c r="AC75" s="570"/>
      <c r="AD75" s="570"/>
      <c r="AE75" s="570"/>
      <c r="AF75" s="570"/>
      <c r="AG75" s="570"/>
      <c r="AH75" s="570"/>
      <c r="AI75" s="570"/>
      <c r="AJ75" s="570"/>
      <c r="AK75" s="571"/>
      <c r="AL75" s="571"/>
      <c r="AM75" s="571"/>
      <c r="AN75" s="240"/>
      <c r="AO75" s="284"/>
      <c r="AP75" s="284"/>
      <c r="AQ75" s="284"/>
      <c r="AR75" s="283"/>
      <c r="AS75" s="285"/>
      <c r="AT75" s="285"/>
      <c r="AU75" s="285"/>
      <c r="AV75" s="285"/>
      <c r="AW75" s="285"/>
      <c r="AX75" s="286"/>
      <c r="AY75" s="418"/>
      <c r="AZ75" s="418"/>
      <c r="BA75" s="418"/>
      <c r="BB75" s="418"/>
      <c r="BC75" s="418"/>
      <c r="BD75" s="418"/>
      <c r="BE75" s="282"/>
      <c r="BF75" s="566"/>
      <c r="BG75" s="566"/>
      <c r="BH75" s="566"/>
      <c r="BI75" s="566"/>
      <c r="BJ75" s="566"/>
      <c r="BK75" s="448"/>
      <c r="BL75" s="423"/>
      <c r="BM75" s="417"/>
      <c r="BN75" s="417"/>
      <c r="BO75" s="417"/>
      <c r="BP75" s="283"/>
      <c r="BQ75" s="418"/>
      <c r="BR75" s="418"/>
      <c r="BS75" s="418"/>
      <c r="BT75" s="418"/>
      <c r="BU75" s="418"/>
      <c r="BV75" s="415"/>
      <c r="BW75" s="419"/>
      <c r="BX75" s="419"/>
      <c r="BY75" s="419"/>
      <c r="BZ75" s="419"/>
      <c r="CA75" s="419"/>
      <c r="CB75" s="416"/>
      <c r="CC75" s="419"/>
      <c r="CD75" s="419"/>
      <c r="CE75" s="419"/>
      <c r="CF75" s="419"/>
      <c r="CG75" s="419"/>
      <c r="CH75" s="199"/>
      <c r="CI75" s="202"/>
      <c r="CJ75" s="202"/>
    </row>
    <row r="76" spans="1:88" s="160" customFormat="1" ht="15" customHeight="1">
      <c r="A76" s="130"/>
      <c r="B76" s="130"/>
      <c r="C76" s="130"/>
      <c r="E76" s="581"/>
      <c r="F76" s="581"/>
      <c r="G76" s="570"/>
      <c r="H76" s="570"/>
      <c r="I76" s="570"/>
      <c r="J76" s="570"/>
      <c r="K76" s="570"/>
      <c r="L76" s="570"/>
      <c r="M76" s="570"/>
      <c r="N76" s="570"/>
      <c r="O76" s="570"/>
      <c r="P76" s="570"/>
      <c r="Q76" s="570"/>
      <c r="R76" s="570"/>
      <c r="S76" s="570"/>
      <c r="T76" s="570"/>
      <c r="U76" s="570"/>
      <c r="V76" s="570"/>
      <c r="W76" s="570"/>
      <c r="X76" s="570"/>
      <c r="Y76" s="570"/>
      <c r="Z76" s="570"/>
      <c r="AA76" s="570"/>
      <c r="AB76" s="570"/>
      <c r="AC76" s="570"/>
      <c r="AD76" s="570"/>
      <c r="AE76" s="570"/>
      <c r="AF76" s="570"/>
      <c r="AG76" s="570"/>
      <c r="AH76" s="570"/>
      <c r="AI76" s="570"/>
      <c r="AJ76" s="570"/>
      <c r="AK76" s="571"/>
      <c r="AL76" s="571"/>
      <c r="AM76" s="571"/>
      <c r="AN76" s="240"/>
      <c r="AO76" s="280" t="e">
        <f>IF(LEN(VLOOKUP(AK74,#REF!,2,FALSE))&lt;11,"",LEFT(RIGHT(VLOOKUP(AK74,#REF!,2,FALSE),11),1))</f>
        <v>#REF!</v>
      </c>
      <c r="AP76" s="168"/>
      <c r="AQ76" s="280" t="e">
        <f>IF(LEN(VLOOKUP(AK74,#REF!,2,FALSE))&lt;10,"",LEFT(RIGHT(VLOOKUP(AK74,#REF!,2,FALSE),10),1))</f>
        <v>#REF!</v>
      </c>
      <c r="AR76" s="282"/>
      <c r="AS76" s="280" t="e">
        <f>IF(LEN(VLOOKUP(AK74,#REF!,2,FALSE))&lt;9,"",LEFT(RIGHT(VLOOKUP(AK74,#REF!,2,FALSE),9),1))</f>
        <v>#REF!</v>
      </c>
      <c r="AT76" s="168"/>
      <c r="AU76" s="280" t="e">
        <f>IF(LEN(VLOOKUP(AK74,#REF!,2,FALSE))&lt;8,"",LEFT(RIGHT(VLOOKUP(AK74,#REF!,2,FALSE),8),1))</f>
        <v>#REF!</v>
      </c>
      <c r="AV76" s="282"/>
      <c r="AW76" s="280" t="e">
        <f>IF(LEN(VLOOKUP(AK74,#REF!,2,FALSE))&lt;7,"",LEFT(RIGHT(VLOOKUP(AK74,#REF!,2,FALSE),7),1))</f>
        <v>#REF!</v>
      </c>
      <c r="AX76" s="286"/>
      <c r="AY76" s="280" t="e">
        <f>IF(LEN(VLOOKUP(AK74,#REF!,2,FALSE))&lt;6,"",LEFT(RIGHT(VLOOKUP(AK74,#REF!,2,FALSE),6),1))</f>
        <v>#REF!</v>
      </c>
      <c r="AZ76" s="168"/>
      <c r="BA76" s="559" t="e">
        <f>IF(LEN(VLOOKUP(AK74,#REF!,2,FALSE))&lt;5,"",LEFT(RIGHT(VLOOKUP(AK74,#REF!,2,FALSE),5),1))</f>
        <v>#REF!</v>
      </c>
      <c r="BB76" s="559" t="e">
        <f>IF(LEN(#REF!)&lt;5,"",LEFT(RIGHT(#REF!,5),1))</f>
        <v>#REF!</v>
      </c>
      <c r="BC76" s="282"/>
      <c r="BD76" s="280" t="e">
        <f>IF(LEN(VLOOKUP(AK74,#REF!,2,FALSE))&lt;4,"",LEFT(RIGHT(VLOOKUP(AK74,#REF!,2,FALSE),4),1))</f>
        <v>#REF!</v>
      </c>
      <c r="BE76" s="282"/>
      <c r="BF76" s="280" t="e">
        <f>IF(LEN(VLOOKUP(AK74,#REF!,2,FALSE))&lt;3,"",LEFT(RIGHT(VLOOKUP(AK74,#REF!,2,FALSE),3),1))</f>
        <v>#REF!</v>
      </c>
      <c r="BG76" s="282"/>
      <c r="BH76" s="280" t="e">
        <f>IF(LEN(VLOOKUP(AK74,#REF!,2,FALSE))&lt;2,"",LEFT(RIGHT(VLOOKUP(AK74,#REF!,2,FALSE),2),1))</f>
        <v>#REF!</v>
      </c>
      <c r="BI76" s="282"/>
      <c r="BJ76" s="280" t="e">
        <f>IF(VLOOKUP(AK74,#REF!,2,FALSE)=0,"",IF(LEN(VLOOKUP(AK74,#REF!,2,FALSE))&lt;1,"",LEFT(RIGHT(VLOOKUP(AK74,#REF!,2,FALSE),1),1)))</f>
        <v>#REF!</v>
      </c>
      <c r="BK76" s="448"/>
      <c r="BL76" s="423"/>
      <c r="BM76" s="280" t="e">
        <f>IF(LEN(VLOOKUP(AK74,#REF!,4,FALSE))&lt;11,"",LEFT(RIGHT(VLOOKUP(AK74,#REF!,4,FALSE),11),1))</f>
        <v>#REF!</v>
      </c>
      <c r="BN76" s="168"/>
      <c r="BO76" s="280" t="e">
        <f>IF(LEN(VLOOKUP(AK74,#REF!,4,FALSE))&lt;10,"",LEFT(RIGHT(VLOOKUP(AK74,#REF!,4,FALSE),10),1))</f>
        <v>#REF!</v>
      </c>
      <c r="BP76" s="282"/>
      <c r="BQ76" s="280" t="e">
        <f>IF(LEN(VLOOKUP(AK74,#REF!,4,FALSE))&lt;9,"",LEFT(RIGHT(VLOOKUP(AK74,#REF!,4,FALSE),9),1))</f>
        <v>#REF!</v>
      </c>
      <c r="BR76" s="168"/>
      <c r="BS76" s="280" t="e">
        <f>IF(LEN(VLOOKUP(AK74,#REF!,4,FALSE))&lt;8,"",LEFT(RIGHT(VLOOKUP(AK74,#REF!,4,FALSE),8),1))</f>
        <v>#REF!</v>
      </c>
      <c r="BT76" s="282"/>
      <c r="BU76" s="280" t="e">
        <f>IF(LEN(VLOOKUP(AK74,#REF!,4,FALSE))&lt;7,"",LEFT(RIGHT(VLOOKUP(AK74,#REF!,4,FALSE),7),1))</f>
        <v>#REF!</v>
      </c>
      <c r="BV76" s="415"/>
      <c r="BW76" s="280" t="e">
        <f>IF(LEN(VLOOKUP(AK74,#REF!,4,FALSE))&lt;6,"",LEFT(RIGHT(VLOOKUP(AK74,#REF!,4,FALSE),6),1))</f>
        <v>#REF!</v>
      </c>
      <c r="BX76" s="282"/>
      <c r="BY76" s="280" t="e">
        <f>IF(LEN(VLOOKUP(AK74,#REF!,4,FALSE))&lt;5,"",LEFT(RIGHT(VLOOKUP(AK74,#REF!,4,FALSE),5),1))</f>
        <v>#REF!</v>
      </c>
      <c r="BZ76" s="282"/>
      <c r="CA76" s="280" t="e">
        <f>IF(LEN(VLOOKUP(AK74,#REF!,4,FALSE))&lt;4,"",LEFT(RIGHT(VLOOKUP(AK74,#REF!,4,FALSE),4),1))</f>
        <v>#REF!</v>
      </c>
      <c r="CB76" s="416"/>
      <c r="CC76" s="280" t="e">
        <f>IF(LEN(VLOOKUP(AK74,#REF!,4,FALSE))&lt;3,"",LEFT(RIGHT(VLOOKUP(AK74,#REF!,4,FALSE),3),1))</f>
        <v>#REF!</v>
      </c>
      <c r="CD76" s="282"/>
      <c r="CE76" s="280" t="e">
        <f>IF(LEN(VLOOKUP(AK74,#REF!,4,FALSE))&lt;2,"",LEFT(RIGHT(VLOOKUP(AK74,#REF!,4,FALSE),2),1))</f>
        <v>#REF!</v>
      </c>
      <c r="CF76" s="282"/>
      <c r="CG76" s="280" t="e">
        <f>IF(VLOOKUP(AK74,#REF!,4,FALSE)=0,"",IF(LEN(VLOOKUP(AK74,#REF!,4,FALSE))&lt;1,"",LEFT(RIGHT(VLOOKUP(AK74,#REF!,4,FALSE),1),1)))</f>
        <v>#REF!</v>
      </c>
      <c r="CH76" s="199"/>
      <c r="CI76" s="130"/>
      <c r="CJ76" s="130"/>
    </row>
    <row r="77" spans="1:88" s="160" customFormat="1" ht="3" customHeight="1">
      <c r="A77" s="130"/>
      <c r="B77" s="130"/>
      <c r="C77" s="130"/>
      <c r="E77" s="581"/>
      <c r="F77" s="581"/>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570"/>
      <c r="AK77" s="571"/>
      <c r="AL77" s="571"/>
      <c r="AM77" s="571"/>
      <c r="AN77" s="243"/>
      <c r="AO77" s="252"/>
      <c r="AP77" s="252"/>
      <c r="AQ77" s="252"/>
      <c r="AR77" s="252"/>
      <c r="AS77" s="252"/>
      <c r="AT77" s="252"/>
      <c r="AU77" s="252"/>
      <c r="AV77" s="252"/>
      <c r="AW77" s="252"/>
      <c r="AX77" s="252"/>
      <c r="AY77" s="252"/>
      <c r="AZ77" s="252"/>
      <c r="BA77" s="252"/>
      <c r="BB77" s="252"/>
      <c r="BC77" s="252"/>
      <c r="BD77" s="252"/>
      <c r="BE77" s="227"/>
      <c r="BF77" s="227"/>
      <c r="BG77" s="227"/>
      <c r="BH77" s="227"/>
      <c r="BI77" s="227"/>
      <c r="BJ77" s="227"/>
      <c r="BK77" s="227"/>
      <c r="BL77" s="443"/>
      <c r="BM77" s="443"/>
      <c r="BN77" s="443"/>
      <c r="BO77" s="443"/>
      <c r="BP77" s="443"/>
      <c r="BQ77" s="443"/>
      <c r="BR77" s="443"/>
      <c r="BS77" s="443"/>
      <c r="BT77" s="443"/>
      <c r="BU77" s="443"/>
      <c r="BV77" s="443"/>
      <c r="BW77" s="443"/>
      <c r="BX77" s="443"/>
      <c r="BY77" s="443"/>
      <c r="BZ77" s="443"/>
      <c r="CA77" s="443"/>
      <c r="CB77" s="443"/>
      <c r="CC77" s="227"/>
      <c r="CD77" s="227"/>
      <c r="CE77" s="227"/>
      <c r="CF77" s="227"/>
      <c r="CG77" s="227"/>
      <c r="CH77" s="200"/>
      <c r="CI77" s="130"/>
      <c r="CJ77" s="130"/>
    </row>
    <row r="78" spans="1:88" s="163" customFormat="1" ht="3" customHeight="1">
      <c r="A78" s="130"/>
      <c r="B78" s="246"/>
      <c r="C78" s="135"/>
      <c r="D78" s="135"/>
      <c r="E78" s="581" t="s">
        <v>357</v>
      </c>
      <c r="F78" s="581"/>
      <c r="G78" s="570" t="e">
        <f>#REF!</f>
        <v>#REF!</v>
      </c>
      <c r="H78" s="570"/>
      <c r="I78" s="570"/>
      <c r="J78" s="570"/>
      <c r="K78" s="570"/>
      <c r="L78" s="570"/>
      <c r="M78" s="570"/>
      <c r="N78" s="570"/>
      <c r="O78" s="570"/>
      <c r="P78" s="570"/>
      <c r="Q78" s="570"/>
      <c r="R78" s="570"/>
      <c r="S78" s="570"/>
      <c r="T78" s="570"/>
      <c r="U78" s="570"/>
      <c r="V78" s="570"/>
      <c r="W78" s="570"/>
      <c r="X78" s="570"/>
      <c r="Y78" s="570"/>
      <c r="Z78" s="570"/>
      <c r="AA78" s="570"/>
      <c r="AB78" s="570"/>
      <c r="AC78" s="570"/>
      <c r="AD78" s="570"/>
      <c r="AE78" s="570"/>
      <c r="AF78" s="570"/>
      <c r="AG78" s="570"/>
      <c r="AH78" s="570"/>
      <c r="AI78" s="570"/>
      <c r="AJ78" s="570"/>
      <c r="AK78" s="571" t="s">
        <v>33</v>
      </c>
      <c r="AL78" s="571"/>
      <c r="AM78" s="571"/>
      <c r="AN78" s="242"/>
      <c r="AO78" s="253"/>
      <c r="AP78" s="253"/>
      <c r="AQ78" s="253"/>
      <c r="AR78" s="253"/>
      <c r="AS78" s="253"/>
      <c r="AT78" s="253"/>
      <c r="AU78" s="253"/>
      <c r="AV78" s="253"/>
      <c r="AW78" s="253"/>
      <c r="AX78" s="253"/>
      <c r="AY78" s="253"/>
      <c r="AZ78" s="253"/>
      <c r="BA78" s="253"/>
      <c r="BB78" s="253"/>
      <c r="BC78" s="253"/>
      <c r="BD78" s="253"/>
      <c r="BE78" s="221"/>
      <c r="BF78" s="221"/>
      <c r="BG78" s="221"/>
      <c r="BH78" s="221"/>
      <c r="BI78" s="221"/>
      <c r="BJ78" s="221"/>
      <c r="BK78" s="221"/>
      <c r="BL78" s="464"/>
      <c r="BM78" s="464"/>
      <c r="BN78" s="464"/>
      <c r="BO78" s="464"/>
      <c r="BP78" s="464"/>
      <c r="BQ78" s="464"/>
      <c r="BR78" s="464"/>
      <c r="BS78" s="464"/>
      <c r="BT78" s="464"/>
      <c r="BU78" s="464"/>
      <c r="BV78" s="464"/>
      <c r="BW78" s="464"/>
      <c r="BX78" s="464"/>
      <c r="BY78" s="464"/>
      <c r="BZ78" s="464"/>
      <c r="CA78" s="464"/>
      <c r="CB78" s="464"/>
      <c r="CC78" s="221"/>
      <c r="CD78" s="221"/>
      <c r="CE78" s="221"/>
      <c r="CF78" s="221"/>
      <c r="CG78" s="221"/>
      <c r="CH78" s="198"/>
      <c r="CI78" s="202"/>
      <c r="CJ78" s="202"/>
    </row>
    <row r="79" spans="1:88" s="163" customFormat="1" ht="3" customHeight="1">
      <c r="A79" s="130"/>
      <c r="B79" s="130"/>
      <c r="C79" s="130"/>
      <c r="D79" s="246"/>
      <c r="E79" s="581"/>
      <c r="F79" s="581"/>
      <c r="G79" s="570"/>
      <c r="H79" s="570"/>
      <c r="I79" s="570"/>
      <c r="J79" s="570"/>
      <c r="K79" s="570"/>
      <c r="L79" s="570"/>
      <c r="M79" s="570"/>
      <c r="N79" s="570"/>
      <c r="O79" s="570"/>
      <c r="P79" s="570"/>
      <c r="Q79" s="570"/>
      <c r="R79" s="570"/>
      <c r="S79" s="570"/>
      <c r="T79" s="570"/>
      <c r="U79" s="570"/>
      <c r="V79" s="570"/>
      <c r="W79" s="570"/>
      <c r="X79" s="570"/>
      <c r="Y79" s="570"/>
      <c r="Z79" s="570"/>
      <c r="AA79" s="570"/>
      <c r="AB79" s="570"/>
      <c r="AC79" s="570"/>
      <c r="AD79" s="570"/>
      <c r="AE79" s="570"/>
      <c r="AF79" s="570"/>
      <c r="AG79" s="570"/>
      <c r="AH79" s="570"/>
      <c r="AI79" s="570"/>
      <c r="AJ79" s="570"/>
      <c r="AK79" s="571"/>
      <c r="AL79" s="571"/>
      <c r="AM79" s="571"/>
      <c r="AN79" s="240"/>
      <c r="AO79" s="284"/>
      <c r="AP79" s="284"/>
      <c r="AQ79" s="284"/>
      <c r="AR79" s="283"/>
      <c r="AS79" s="285"/>
      <c r="AT79" s="285"/>
      <c r="AU79" s="285"/>
      <c r="AV79" s="285"/>
      <c r="AW79" s="285"/>
      <c r="AX79" s="286"/>
      <c r="AY79" s="418"/>
      <c r="AZ79" s="418"/>
      <c r="BA79" s="418"/>
      <c r="BB79" s="418"/>
      <c r="BC79" s="418"/>
      <c r="BD79" s="418"/>
      <c r="BE79" s="282"/>
      <c r="BF79" s="566"/>
      <c r="BG79" s="566"/>
      <c r="BH79" s="566"/>
      <c r="BI79" s="566"/>
      <c r="BJ79" s="566"/>
      <c r="BK79" s="448"/>
      <c r="BL79" s="423"/>
      <c r="BM79" s="417"/>
      <c r="BN79" s="417"/>
      <c r="BO79" s="417"/>
      <c r="BP79" s="283"/>
      <c r="BQ79" s="418"/>
      <c r="BR79" s="418"/>
      <c r="BS79" s="418"/>
      <c r="BT79" s="418"/>
      <c r="BU79" s="418"/>
      <c r="BV79" s="415"/>
      <c r="BW79" s="419"/>
      <c r="BX79" s="419"/>
      <c r="BY79" s="419"/>
      <c r="BZ79" s="419"/>
      <c r="CA79" s="419"/>
      <c r="CB79" s="416"/>
      <c r="CC79" s="419"/>
      <c r="CD79" s="419"/>
      <c r="CE79" s="419"/>
      <c r="CF79" s="419"/>
      <c r="CG79" s="419"/>
      <c r="CH79" s="199"/>
      <c r="CI79" s="202"/>
      <c r="CJ79" s="202"/>
    </row>
    <row r="80" spans="1:88" s="160" customFormat="1" ht="15" customHeight="1">
      <c r="A80" s="130"/>
      <c r="B80" s="130"/>
      <c r="C80" s="130"/>
      <c r="E80" s="581"/>
      <c r="F80" s="581"/>
      <c r="G80" s="570"/>
      <c r="H80" s="570"/>
      <c r="I80" s="570"/>
      <c r="J80" s="570"/>
      <c r="K80" s="570"/>
      <c r="L80" s="570"/>
      <c r="M80" s="570"/>
      <c r="N80" s="570"/>
      <c r="O80" s="570"/>
      <c r="P80" s="570"/>
      <c r="Q80" s="570"/>
      <c r="R80" s="570"/>
      <c r="S80" s="570"/>
      <c r="T80" s="570"/>
      <c r="U80" s="570"/>
      <c r="V80" s="570"/>
      <c r="W80" s="570"/>
      <c r="X80" s="570"/>
      <c r="Y80" s="570"/>
      <c r="Z80" s="570"/>
      <c r="AA80" s="570"/>
      <c r="AB80" s="570"/>
      <c r="AC80" s="570"/>
      <c r="AD80" s="570"/>
      <c r="AE80" s="570"/>
      <c r="AF80" s="570"/>
      <c r="AG80" s="570"/>
      <c r="AH80" s="570"/>
      <c r="AI80" s="570"/>
      <c r="AJ80" s="570"/>
      <c r="AK80" s="571"/>
      <c r="AL80" s="571"/>
      <c r="AM80" s="571"/>
      <c r="AN80" s="240"/>
      <c r="AO80" s="280" t="e">
        <f>IF(LEN(VLOOKUP(AK78,#REF!,2,FALSE))&lt;11,"",LEFT(RIGHT(VLOOKUP(AK78,#REF!,2,FALSE),11),1))</f>
        <v>#REF!</v>
      </c>
      <c r="AP80" s="168"/>
      <c r="AQ80" s="280" t="e">
        <f>IF(LEN(VLOOKUP(AK78,#REF!,2,FALSE))&lt;10,"",LEFT(RIGHT(VLOOKUP(AK78,#REF!,2,FALSE),10),1))</f>
        <v>#REF!</v>
      </c>
      <c r="AR80" s="282"/>
      <c r="AS80" s="280" t="e">
        <f>IF(LEN(VLOOKUP(AK78,#REF!,2,FALSE))&lt;9,"",LEFT(RIGHT(VLOOKUP(AK78,#REF!,2,FALSE),9),1))</f>
        <v>#REF!</v>
      </c>
      <c r="AT80" s="168"/>
      <c r="AU80" s="280" t="e">
        <f>IF(LEN(VLOOKUP(AK78,#REF!,2,FALSE))&lt;8,"",LEFT(RIGHT(VLOOKUP(AK78,#REF!,2,FALSE),8),1))</f>
        <v>#REF!</v>
      </c>
      <c r="AV80" s="282"/>
      <c r="AW80" s="280" t="e">
        <f>IF(LEN(VLOOKUP(AK78,#REF!,2,FALSE))&lt;7,"",LEFT(RIGHT(VLOOKUP(AK78,#REF!,2,FALSE),7),1))</f>
        <v>#REF!</v>
      </c>
      <c r="AX80" s="286"/>
      <c r="AY80" s="280" t="e">
        <f>IF(LEN(VLOOKUP(AK78,#REF!,2,FALSE))&lt;6,"",LEFT(RIGHT(VLOOKUP(AK78,#REF!,2,FALSE),6),1))</f>
        <v>#REF!</v>
      </c>
      <c r="AZ80" s="168"/>
      <c r="BA80" s="559" t="e">
        <f>IF(LEN(VLOOKUP(AK78,#REF!,2,FALSE))&lt;5,"",LEFT(RIGHT(VLOOKUP(AK78,#REF!,2,FALSE),5),1))</f>
        <v>#REF!</v>
      </c>
      <c r="BB80" s="559" t="e">
        <f>IF(LEN(#REF!)&lt;5,"",LEFT(RIGHT(#REF!,5),1))</f>
        <v>#REF!</v>
      </c>
      <c r="BC80" s="282"/>
      <c r="BD80" s="280" t="e">
        <f>IF(LEN(VLOOKUP(AK78,#REF!,2,FALSE))&lt;4,"",LEFT(RIGHT(VLOOKUP(AK78,#REF!,2,FALSE),4),1))</f>
        <v>#REF!</v>
      </c>
      <c r="BE80" s="282"/>
      <c r="BF80" s="280" t="e">
        <f>IF(LEN(VLOOKUP(AK78,#REF!,2,FALSE))&lt;3,"",LEFT(RIGHT(VLOOKUP(AK78,#REF!,2,FALSE),3),1))</f>
        <v>#REF!</v>
      </c>
      <c r="BG80" s="282"/>
      <c r="BH80" s="280" t="e">
        <f>IF(LEN(VLOOKUP(AK78,#REF!,2,FALSE))&lt;2,"",LEFT(RIGHT(VLOOKUP(AK78,#REF!,2,FALSE),2),1))</f>
        <v>#REF!</v>
      </c>
      <c r="BI80" s="282"/>
      <c r="BJ80" s="280" t="e">
        <f>IF(VLOOKUP(AK78,#REF!,2,FALSE)=0,"",IF(LEN(VLOOKUP(AK78,#REF!,2,FALSE))&lt;1,"",LEFT(RIGHT(VLOOKUP(AK78,#REF!,2,FALSE),1),1)))</f>
        <v>#REF!</v>
      </c>
      <c r="BK80" s="448"/>
      <c r="BL80" s="423"/>
      <c r="BM80" s="280" t="e">
        <f>IF(LEN(VLOOKUP(AK78,#REF!,4,FALSE))&lt;11,"",LEFT(RIGHT(VLOOKUP(AK78,#REF!,4,FALSE),11),1))</f>
        <v>#REF!</v>
      </c>
      <c r="BN80" s="168"/>
      <c r="BO80" s="280" t="e">
        <f>IF(LEN(VLOOKUP(AK78,#REF!,4,FALSE))&lt;10,"",LEFT(RIGHT(VLOOKUP(AK78,#REF!,4,FALSE),10),1))</f>
        <v>#REF!</v>
      </c>
      <c r="BP80" s="282"/>
      <c r="BQ80" s="280" t="e">
        <f>IF(LEN(VLOOKUP(AK78,#REF!,4,FALSE))&lt;9,"",LEFT(RIGHT(VLOOKUP(AK78,#REF!,4,FALSE),9),1))</f>
        <v>#REF!</v>
      </c>
      <c r="BR80" s="168"/>
      <c r="BS80" s="280" t="e">
        <f>IF(LEN(VLOOKUP(AK78,#REF!,4,FALSE))&lt;8,"",LEFT(RIGHT(VLOOKUP(AK78,#REF!,4,FALSE),8),1))</f>
        <v>#REF!</v>
      </c>
      <c r="BT80" s="282"/>
      <c r="BU80" s="280" t="e">
        <f>IF(LEN(VLOOKUP(AK78,#REF!,4,FALSE))&lt;7,"",LEFT(RIGHT(VLOOKUP(AK78,#REF!,4,FALSE),7),1))</f>
        <v>#REF!</v>
      </c>
      <c r="BV80" s="415"/>
      <c r="BW80" s="280" t="e">
        <f>IF(LEN(VLOOKUP(AK78,#REF!,4,FALSE))&lt;6,"",LEFT(RIGHT(VLOOKUP(AK78,#REF!,4,FALSE),6),1))</f>
        <v>#REF!</v>
      </c>
      <c r="BX80" s="282"/>
      <c r="BY80" s="280" t="e">
        <f>IF(LEN(VLOOKUP(AK78,#REF!,4,FALSE))&lt;5,"",LEFT(RIGHT(VLOOKUP(AK78,#REF!,4,FALSE),5),1))</f>
        <v>#REF!</v>
      </c>
      <c r="BZ80" s="282"/>
      <c r="CA80" s="280" t="e">
        <f>IF(LEN(VLOOKUP(AK78,#REF!,4,FALSE))&lt;4,"",LEFT(RIGHT(VLOOKUP(AK78,#REF!,4,FALSE),4),1))</f>
        <v>#REF!</v>
      </c>
      <c r="CB80" s="416"/>
      <c r="CC80" s="280" t="e">
        <f>IF(LEN(VLOOKUP(AK78,#REF!,4,FALSE))&lt;3,"",LEFT(RIGHT(VLOOKUP(AK78,#REF!,4,FALSE),3),1))</f>
        <v>#REF!</v>
      </c>
      <c r="CD80" s="282"/>
      <c r="CE80" s="280" t="e">
        <f>IF(LEN(VLOOKUP(AK78,#REF!,4,FALSE))&lt;2,"",LEFT(RIGHT(VLOOKUP(AK78,#REF!,4,FALSE),2),1))</f>
        <v>#REF!</v>
      </c>
      <c r="CF80" s="282"/>
      <c r="CG80" s="280" t="e">
        <f>IF(VLOOKUP(AK78,#REF!,4,FALSE)=0,"",IF(LEN(VLOOKUP(AK78,#REF!,4,FALSE))&lt;1,"",LEFT(RIGHT(VLOOKUP(AK78,#REF!,4,FALSE),1),1)))</f>
        <v>#REF!</v>
      </c>
      <c r="CH80" s="199"/>
      <c r="CI80" s="130"/>
      <c r="CJ80" s="130"/>
    </row>
    <row r="81" spans="1:88" s="160" customFormat="1" ht="3" customHeight="1">
      <c r="A81" s="130"/>
      <c r="B81" s="130"/>
      <c r="C81" s="130"/>
      <c r="E81" s="581"/>
      <c r="F81" s="581"/>
      <c r="G81" s="570"/>
      <c r="H81" s="570"/>
      <c r="I81" s="570"/>
      <c r="J81" s="570"/>
      <c r="K81" s="570"/>
      <c r="L81" s="570"/>
      <c r="M81" s="570"/>
      <c r="N81" s="570"/>
      <c r="O81" s="570"/>
      <c r="P81" s="570"/>
      <c r="Q81" s="570"/>
      <c r="R81" s="570"/>
      <c r="S81" s="570"/>
      <c r="T81" s="570"/>
      <c r="U81" s="570"/>
      <c r="V81" s="570"/>
      <c r="W81" s="570"/>
      <c r="X81" s="570"/>
      <c r="Y81" s="570"/>
      <c r="Z81" s="570"/>
      <c r="AA81" s="570"/>
      <c r="AB81" s="570"/>
      <c r="AC81" s="570"/>
      <c r="AD81" s="570"/>
      <c r="AE81" s="570"/>
      <c r="AF81" s="570"/>
      <c r="AG81" s="570"/>
      <c r="AH81" s="570"/>
      <c r="AI81" s="570"/>
      <c r="AJ81" s="570"/>
      <c r="AK81" s="571"/>
      <c r="AL81" s="571"/>
      <c r="AM81" s="571"/>
      <c r="AN81" s="243"/>
      <c r="AO81" s="252"/>
      <c r="AP81" s="252"/>
      <c r="AQ81" s="252"/>
      <c r="AR81" s="252"/>
      <c r="AS81" s="252"/>
      <c r="AT81" s="252"/>
      <c r="AU81" s="252"/>
      <c r="AV81" s="252"/>
      <c r="AW81" s="252"/>
      <c r="AX81" s="252"/>
      <c r="AY81" s="252"/>
      <c r="AZ81" s="252"/>
      <c r="BA81" s="252"/>
      <c r="BB81" s="252"/>
      <c r="BC81" s="252"/>
      <c r="BD81" s="252"/>
      <c r="BE81" s="227"/>
      <c r="BF81" s="227"/>
      <c r="BG81" s="227"/>
      <c r="BH81" s="227"/>
      <c r="BI81" s="227"/>
      <c r="BJ81" s="227"/>
      <c r="BK81" s="227"/>
      <c r="BL81" s="443"/>
      <c r="BM81" s="443"/>
      <c r="BN81" s="443"/>
      <c r="BO81" s="443"/>
      <c r="BP81" s="443"/>
      <c r="BQ81" s="443"/>
      <c r="BR81" s="443"/>
      <c r="BS81" s="443"/>
      <c r="BT81" s="443"/>
      <c r="BU81" s="443"/>
      <c r="BV81" s="443"/>
      <c r="BW81" s="443"/>
      <c r="BX81" s="443"/>
      <c r="BY81" s="443"/>
      <c r="BZ81" s="443"/>
      <c r="CA81" s="443"/>
      <c r="CB81" s="443"/>
      <c r="CC81" s="227"/>
      <c r="CD81" s="227"/>
      <c r="CE81" s="227"/>
      <c r="CF81" s="227"/>
      <c r="CG81" s="227"/>
      <c r="CH81" s="200"/>
      <c r="CI81" s="130"/>
      <c r="CJ81" s="130"/>
    </row>
    <row r="82" spans="1:88" s="163" customFormat="1" ht="3" customHeight="1">
      <c r="A82" s="130"/>
      <c r="B82" s="246"/>
      <c r="C82" s="135"/>
      <c r="D82" s="135"/>
      <c r="E82" s="581" t="s">
        <v>358</v>
      </c>
      <c r="F82" s="581"/>
      <c r="G82" s="570" t="e">
        <f>#REF!</f>
        <v>#REF!</v>
      </c>
      <c r="H82" s="570"/>
      <c r="I82" s="570"/>
      <c r="J82" s="570"/>
      <c r="K82" s="570"/>
      <c r="L82" s="570"/>
      <c r="M82" s="570"/>
      <c r="N82" s="570"/>
      <c r="O82" s="570"/>
      <c r="P82" s="570"/>
      <c r="Q82" s="570"/>
      <c r="R82" s="570"/>
      <c r="S82" s="570"/>
      <c r="T82" s="570"/>
      <c r="U82" s="570"/>
      <c r="V82" s="570"/>
      <c r="W82" s="570"/>
      <c r="X82" s="570"/>
      <c r="Y82" s="570"/>
      <c r="Z82" s="570"/>
      <c r="AA82" s="570"/>
      <c r="AB82" s="570"/>
      <c r="AC82" s="570"/>
      <c r="AD82" s="570"/>
      <c r="AE82" s="570"/>
      <c r="AF82" s="570"/>
      <c r="AG82" s="570"/>
      <c r="AH82" s="570"/>
      <c r="AI82" s="570"/>
      <c r="AJ82" s="570"/>
      <c r="AK82" s="571" t="s">
        <v>34</v>
      </c>
      <c r="AL82" s="571"/>
      <c r="AM82" s="571"/>
      <c r="AN82" s="242"/>
      <c r="AO82" s="253"/>
      <c r="AP82" s="253"/>
      <c r="AQ82" s="253"/>
      <c r="AR82" s="253"/>
      <c r="AS82" s="253"/>
      <c r="AT82" s="253"/>
      <c r="AU82" s="253"/>
      <c r="AV82" s="253"/>
      <c r="AW82" s="253"/>
      <c r="AX82" s="253"/>
      <c r="AY82" s="253"/>
      <c r="AZ82" s="253"/>
      <c r="BA82" s="253"/>
      <c r="BB82" s="253"/>
      <c r="BC82" s="253"/>
      <c r="BD82" s="253"/>
      <c r="BE82" s="221"/>
      <c r="BF82" s="221"/>
      <c r="BG82" s="221"/>
      <c r="BH82" s="221"/>
      <c r="BI82" s="221"/>
      <c r="BJ82" s="221"/>
      <c r="BK82" s="221"/>
      <c r="BL82" s="464"/>
      <c r="BM82" s="464"/>
      <c r="BN82" s="464"/>
      <c r="BO82" s="464"/>
      <c r="BP82" s="464"/>
      <c r="BQ82" s="464"/>
      <c r="BR82" s="464"/>
      <c r="BS82" s="464"/>
      <c r="BT82" s="464"/>
      <c r="BU82" s="464"/>
      <c r="BV82" s="464"/>
      <c r="BW82" s="464"/>
      <c r="BX82" s="464"/>
      <c r="BY82" s="464"/>
      <c r="BZ82" s="464"/>
      <c r="CA82" s="464"/>
      <c r="CB82" s="464"/>
      <c r="CC82" s="221"/>
      <c r="CD82" s="221"/>
      <c r="CE82" s="221"/>
      <c r="CF82" s="221"/>
      <c r="CG82" s="221"/>
      <c r="CH82" s="198"/>
      <c r="CI82" s="202"/>
      <c r="CJ82" s="202"/>
    </row>
    <row r="83" spans="1:88" s="163" customFormat="1" ht="3" customHeight="1">
      <c r="A83" s="130"/>
      <c r="B83" s="130"/>
      <c r="C83" s="130"/>
      <c r="D83" s="246"/>
      <c r="E83" s="581"/>
      <c r="F83" s="581"/>
      <c r="G83" s="570"/>
      <c r="H83" s="570"/>
      <c r="I83" s="570"/>
      <c r="J83" s="570"/>
      <c r="K83" s="570"/>
      <c r="L83" s="570"/>
      <c r="M83" s="570"/>
      <c r="N83" s="570"/>
      <c r="O83" s="570"/>
      <c r="P83" s="570"/>
      <c r="Q83" s="570"/>
      <c r="R83" s="570"/>
      <c r="S83" s="570"/>
      <c r="T83" s="570"/>
      <c r="U83" s="570"/>
      <c r="V83" s="570"/>
      <c r="W83" s="570"/>
      <c r="X83" s="570"/>
      <c r="Y83" s="570"/>
      <c r="Z83" s="570"/>
      <c r="AA83" s="570"/>
      <c r="AB83" s="570"/>
      <c r="AC83" s="570"/>
      <c r="AD83" s="570"/>
      <c r="AE83" s="570"/>
      <c r="AF83" s="570"/>
      <c r="AG83" s="570"/>
      <c r="AH83" s="570"/>
      <c r="AI83" s="570"/>
      <c r="AJ83" s="570"/>
      <c r="AK83" s="571"/>
      <c r="AL83" s="571"/>
      <c r="AM83" s="571"/>
      <c r="AN83" s="240"/>
      <c r="AO83" s="284"/>
      <c r="AP83" s="284"/>
      <c r="AQ83" s="284"/>
      <c r="AR83" s="283"/>
      <c r="AS83" s="285"/>
      <c r="AT83" s="285"/>
      <c r="AU83" s="285"/>
      <c r="AV83" s="285"/>
      <c r="AW83" s="285"/>
      <c r="AX83" s="286"/>
      <c r="AY83" s="418"/>
      <c r="AZ83" s="418"/>
      <c r="BA83" s="418"/>
      <c r="BB83" s="418"/>
      <c r="BC83" s="418"/>
      <c r="BD83" s="418"/>
      <c r="BE83" s="282"/>
      <c r="BF83" s="566"/>
      <c r="BG83" s="566"/>
      <c r="BH83" s="566"/>
      <c r="BI83" s="566"/>
      <c r="BJ83" s="566"/>
      <c r="BK83" s="448"/>
      <c r="BL83" s="423"/>
      <c r="BM83" s="417"/>
      <c r="BN83" s="417"/>
      <c r="BO83" s="417"/>
      <c r="BP83" s="283"/>
      <c r="BQ83" s="418"/>
      <c r="BR83" s="418"/>
      <c r="BS83" s="418"/>
      <c r="BT83" s="418"/>
      <c r="BU83" s="418"/>
      <c r="BV83" s="415"/>
      <c r="BW83" s="419"/>
      <c r="BX83" s="419"/>
      <c r="BY83" s="419"/>
      <c r="BZ83" s="419"/>
      <c r="CA83" s="419"/>
      <c r="CB83" s="416"/>
      <c r="CC83" s="419"/>
      <c r="CD83" s="419"/>
      <c r="CE83" s="419"/>
      <c r="CF83" s="419"/>
      <c r="CG83" s="419"/>
      <c r="CH83" s="199"/>
      <c r="CI83" s="202"/>
      <c r="CJ83" s="202"/>
    </row>
    <row r="84" spans="1:88" s="160" customFormat="1" ht="15" customHeight="1">
      <c r="A84" s="130"/>
      <c r="B84" s="130"/>
      <c r="C84" s="130"/>
      <c r="E84" s="581"/>
      <c r="F84" s="581"/>
      <c r="G84" s="570"/>
      <c r="H84" s="570"/>
      <c r="I84" s="570"/>
      <c r="J84" s="570"/>
      <c r="K84" s="570"/>
      <c r="L84" s="570"/>
      <c r="M84" s="570"/>
      <c r="N84" s="570"/>
      <c r="O84" s="570"/>
      <c r="P84" s="570"/>
      <c r="Q84" s="570"/>
      <c r="R84" s="570"/>
      <c r="S84" s="570"/>
      <c r="T84" s="570"/>
      <c r="U84" s="570"/>
      <c r="V84" s="570"/>
      <c r="W84" s="570"/>
      <c r="X84" s="570"/>
      <c r="Y84" s="570"/>
      <c r="Z84" s="570"/>
      <c r="AA84" s="570"/>
      <c r="AB84" s="570"/>
      <c r="AC84" s="570"/>
      <c r="AD84" s="570"/>
      <c r="AE84" s="570"/>
      <c r="AF84" s="570"/>
      <c r="AG84" s="570"/>
      <c r="AH84" s="570"/>
      <c r="AI84" s="570"/>
      <c r="AJ84" s="570"/>
      <c r="AK84" s="571"/>
      <c r="AL84" s="571"/>
      <c r="AM84" s="571"/>
      <c r="AN84" s="240"/>
      <c r="AO84" s="280" t="e">
        <f>IF(LEN(VLOOKUP(AK82,#REF!,2,FALSE))&lt;11,"",LEFT(RIGHT(VLOOKUP(AK82,#REF!,2,FALSE),11),1))</f>
        <v>#REF!</v>
      </c>
      <c r="AP84" s="168"/>
      <c r="AQ84" s="280" t="e">
        <f>IF(LEN(VLOOKUP(AK82,#REF!,2,FALSE))&lt;10,"",LEFT(RIGHT(VLOOKUP(AK82,#REF!,2,FALSE),10),1))</f>
        <v>#REF!</v>
      </c>
      <c r="AR84" s="282"/>
      <c r="AS84" s="280" t="e">
        <f>IF(LEN(VLOOKUP(AK82,#REF!,2,FALSE))&lt;9,"",LEFT(RIGHT(VLOOKUP(AK82,#REF!,2,FALSE),9),1))</f>
        <v>#REF!</v>
      </c>
      <c r="AT84" s="168"/>
      <c r="AU84" s="280" t="e">
        <f>IF(LEN(VLOOKUP(AK82,#REF!,2,FALSE))&lt;8,"",LEFT(RIGHT(VLOOKUP(AK82,#REF!,2,FALSE),8),1))</f>
        <v>#REF!</v>
      </c>
      <c r="AV84" s="282"/>
      <c r="AW84" s="280" t="e">
        <f>IF(LEN(VLOOKUP(AK82,#REF!,2,FALSE))&lt;7,"",LEFT(RIGHT(VLOOKUP(AK82,#REF!,2,FALSE),7),1))</f>
        <v>#REF!</v>
      </c>
      <c r="AX84" s="286"/>
      <c r="AY84" s="280" t="e">
        <f>IF(LEN(VLOOKUP(AK82,#REF!,2,FALSE))&lt;6,"",LEFT(RIGHT(VLOOKUP(AK82,#REF!,2,FALSE),6),1))</f>
        <v>#REF!</v>
      </c>
      <c r="AZ84" s="168"/>
      <c r="BA84" s="559" t="e">
        <f>IF(LEN(VLOOKUP(AK82,#REF!,2,FALSE))&lt;5,"",LEFT(RIGHT(VLOOKUP(AK82,#REF!,2,FALSE),5),1))</f>
        <v>#REF!</v>
      </c>
      <c r="BB84" s="559" t="e">
        <f>IF(LEN(#REF!)&lt;5,"",LEFT(RIGHT(#REF!,5),1))</f>
        <v>#REF!</v>
      </c>
      <c r="BC84" s="282"/>
      <c r="BD84" s="280" t="e">
        <f>IF(LEN(VLOOKUP(AK82,#REF!,2,FALSE))&lt;4,"",LEFT(RIGHT(VLOOKUP(AK82,#REF!,2,FALSE),4),1))</f>
        <v>#REF!</v>
      </c>
      <c r="BE84" s="282"/>
      <c r="BF84" s="280" t="e">
        <f>IF(LEN(VLOOKUP(AK82,#REF!,2,FALSE))&lt;3,"",LEFT(RIGHT(VLOOKUP(AK82,#REF!,2,FALSE),3),1))</f>
        <v>#REF!</v>
      </c>
      <c r="BG84" s="282"/>
      <c r="BH84" s="280" t="e">
        <f>IF(LEN(VLOOKUP(AK82,#REF!,2,FALSE))&lt;2,"",LEFT(RIGHT(VLOOKUP(AK82,#REF!,2,FALSE),2),1))</f>
        <v>#REF!</v>
      </c>
      <c r="BI84" s="282"/>
      <c r="BJ84" s="280" t="e">
        <f>IF(VLOOKUP(AK82,#REF!,2,FALSE)=0,"",IF(LEN(VLOOKUP(AK82,#REF!,2,FALSE))&lt;1,"",LEFT(RIGHT(VLOOKUP(AK82,#REF!,2,FALSE),1),1)))</f>
        <v>#REF!</v>
      </c>
      <c r="BK84" s="448"/>
      <c r="BL84" s="423"/>
      <c r="BM84" s="280" t="e">
        <f>IF(LEN(VLOOKUP(AK82,#REF!,4,FALSE))&lt;11,"",LEFT(RIGHT(VLOOKUP(AK82,#REF!,4,FALSE),11),1))</f>
        <v>#REF!</v>
      </c>
      <c r="BN84" s="168"/>
      <c r="BO84" s="280" t="e">
        <f>IF(LEN(VLOOKUP(AK82,#REF!,4,FALSE))&lt;10,"",LEFT(RIGHT(VLOOKUP(AK82,#REF!,4,FALSE),10),1))</f>
        <v>#REF!</v>
      </c>
      <c r="BP84" s="282"/>
      <c r="BQ84" s="280" t="e">
        <f>IF(LEN(VLOOKUP(AK82,#REF!,4,FALSE))&lt;9,"",LEFT(RIGHT(VLOOKUP(AK82,#REF!,4,FALSE),9),1))</f>
        <v>#REF!</v>
      </c>
      <c r="BR84" s="168"/>
      <c r="BS84" s="280" t="e">
        <f>IF(LEN(VLOOKUP(AK82,#REF!,4,FALSE))&lt;8,"",LEFT(RIGHT(VLOOKUP(AK82,#REF!,4,FALSE),8),1))</f>
        <v>#REF!</v>
      </c>
      <c r="BT84" s="282"/>
      <c r="BU84" s="280" t="e">
        <f>IF(LEN(VLOOKUP(AK82,#REF!,4,FALSE))&lt;7,"",LEFT(RIGHT(VLOOKUP(AK82,#REF!,4,FALSE),7),1))</f>
        <v>#REF!</v>
      </c>
      <c r="BV84" s="415"/>
      <c r="BW84" s="280" t="e">
        <f>IF(LEN(VLOOKUP(AK82,#REF!,4,FALSE))&lt;6,"",LEFT(RIGHT(VLOOKUP(AK82,#REF!,4,FALSE),6),1))</f>
        <v>#REF!</v>
      </c>
      <c r="BX84" s="282"/>
      <c r="BY84" s="280" t="e">
        <f>IF(LEN(VLOOKUP(AK82,#REF!,4,FALSE))&lt;5,"",LEFT(RIGHT(VLOOKUP(AK82,#REF!,4,FALSE),5),1))</f>
        <v>#REF!</v>
      </c>
      <c r="BZ84" s="282"/>
      <c r="CA84" s="280" t="e">
        <f>IF(LEN(VLOOKUP(AK82,#REF!,4,FALSE))&lt;4,"",LEFT(RIGHT(VLOOKUP(AK82,#REF!,4,FALSE),4),1))</f>
        <v>#REF!</v>
      </c>
      <c r="CB84" s="416"/>
      <c r="CC84" s="280" t="e">
        <f>IF(LEN(VLOOKUP(AK82,#REF!,4,FALSE))&lt;3,"",LEFT(RIGHT(VLOOKUP(AK82,#REF!,4,FALSE),3),1))</f>
        <v>#REF!</v>
      </c>
      <c r="CD84" s="282"/>
      <c r="CE84" s="280" t="e">
        <f>IF(LEN(VLOOKUP(AK82,#REF!,4,FALSE))&lt;2,"",LEFT(RIGHT(VLOOKUP(AK82,#REF!,4,FALSE),2),1))</f>
        <v>#REF!</v>
      </c>
      <c r="CF84" s="282"/>
      <c r="CG84" s="280" t="e">
        <f>IF(VLOOKUP(AK82,#REF!,4,FALSE)=0,"",IF(LEN(VLOOKUP(AK82,#REF!,4,FALSE))&lt;1,"",LEFT(RIGHT(VLOOKUP(AK82,#REF!,4,FALSE),1),1)))</f>
        <v>#REF!</v>
      </c>
      <c r="CH84" s="199"/>
      <c r="CI84" s="130"/>
      <c r="CJ84" s="130"/>
    </row>
    <row r="85" spans="1:88" s="160" customFormat="1" ht="3" customHeight="1">
      <c r="A85" s="130"/>
      <c r="B85" s="130"/>
      <c r="C85" s="130"/>
      <c r="E85" s="581"/>
      <c r="F85" s="581"/>
      <c r="G85" s="570"/>
      <c r="H85" s="570"/>
      <c r="I85" s="570"/>
      <c r="J85" s="570"/>
      <c r="K85" s="570"/>
      <c r="L85" s="570"/>
      <c r="M85" s="570"/>
      <c r="N85" s="570"/>
      <c r="O85" s="570"/>
      <c r="P85" s="570"/>
      <c r="Q85" s="570"/>
      <c r="R85" s="570"/>
      <c r="S85" s="570"/>
      <c r="T85" s="570"/>
      <c r="U85" s="570"/>
      <c r="V85" s="570"/>
      <c r="W85" s="570"/>
      <c r="X85" s="570"/>
      <c r="Y85" s="570"/>
      <c r="Z85" s="570"/>
      <c r="AA85" s="570"/>
      <c r="AB85" s="570"/>
      <c r="AC85" s="570"/>
      <c r="AD85" s="570"/>
      <c r="AE85" s="570"/>
      <c r="AF85" s="570"/>
      <c r="AG85" s="570"/>
      <c r="AH85" s="570"/>
      <c r="AI85" s="570"/>
      <c r="AJ85" s="570"/>
      <c r="AK85" s="571"/>
      <c r="AL85" s="571"/>
      <c r="AM85" s="571"/>
      <c r="AN85" s="243"/>
      <c r="AO85" s="252"/>
      <c r="AP85" s="252"/>
      <c r="AQ85" s="252"/>
      <c r="AR85" s="252"/>
      <c r="AS85" s="252"/>
      <c r="AT85" s="252"/>
      <c r="AU85" s="252"/>
      <c r="AV85" s="252"/>
      <c r="AW85" s="252"/>
      <c r="AX85" s="252"/>
      <c r="AY85" s="252"/>
      <c r="AZ85" s="252"/>
      <c r="BA85" s="252"/>
      <c r="BB85" s="252"/>
      <c r="BC85" s="252"/>
      <c r="BD85" s="252"/>
      <c r="BE85" s="227"/>
      <c r="BF85" s="227"/>
      <c r="BG85" s="227"/>
      <c r="BH85" s="227"/>
      <c r="BI85" s="227"/>
      <c r="BJ85" s="227"/>
      <c r="BK85" s="227"/>
      <c r="BL85" s="443"/>
      <c r="BM85" s="443"/>
      <c r="BN85" s="443"/>
      <c r="BO85" s="443"/>
      <c r="BP85" s="443"/>
      <c r="BQ85" s="443"/>
      <c r="BR85" s="443"/>
      <c r="BS85" s="443"/>
      <c r="BT85" s="443"/>
      <c r="BU85" s="443"/>
      <c r="BV85" s="443"/>
      <c r="BW85" s="443"/>
      <c r="BX85" s="443"/>
      <c r="BY85" s="443"/>
      <c r="BZ85" s="443"/>
      <c r="CA85" s="443"/>
      <c r="CB85" s="443"/>
      <c r="CC85" s="227"/>
      <c r="CD85" s="227"/>
      <c r="CE85" s="227"/>
      <c r="CF85" s="227"/>
      <c r="CG85" s="227"/>
      <c r="CH85" s="200"/>
      <c r="CI85" s="130"/>
      <c r="CJ85" s="130"/>
    </row>
    <row r="86" spans="1:88" s="163" customFormat="1" ht="3" customHeight="1">
      <c r="A86" s="130"/>
      <c r="B86" s="246"/>
      <c r="C86" s="135"/>
      <c r="D86" s="135"/>
      <c r="E86" s="581" t="s">
        <v>359</v>
      </c>
      <c r="F86" s="581"/>
      <c r="G86" s="604" t="e">
        <f>#REF!</f>
        <v>#REF!</v>
      </c>
      <c r="H86" s="604"/>
      <c r="I86" s="604"/>
      <c r="J86" s="604"/>
      <c r="K86" s="604"/>
      <c r="L86" s="604"/>
      <c r="M86" s="604"/>
      <c r="N86" s="604"/>
      <c r="O86" s="604"/>
      <c r="P86" s="604"/>
      <c r="Q86" s="604"/>
      <c r="R86" s="604"/>
      <c r="S86" s="604"/>
      <c r="T86" s="604"/>
      <c r="U86" s="604"/>
      <c r="V86" s="604"/>
      <c r="W86" s="604"/>
      <c r="X86" s="604"/>
      <c r="Y86" s="604"/>
      <c r="Z86" s="604"/>
      <c r="AA86" s="604"/>
      <c r="AB86" s="604"/>
      <c r="AC86" s="604"/>
      <c r="AD86" s="604"/>
      <c r="AE86" s="604"/>
      <c r="AF86" s="604"/>
      <c r="AG86" s="604"/>
      <c r="AH86" s="604"/>
      <c r="AI86" s="604"/>
      <c r="AJ86" s="604"/>
      <c r="AK86" s="571" t="s">
        <v>35</v>
      </c>
      <c r="AL86" s="571"/>
      <c r="AM86" s="571"/>
      <c r="AN86" s="242"/>
      <c r="AO86" s="253"/>
      <c r="AP86" s="253"/>
      <c r="AQ86" s="253"/>
      <c r="AR86" s="253"/>
      <c r="AS86" s="253"/>
      <c r="AT86" s="253"/>
      <c r="AU86" s="253"/>
      <c r="AV86" s="253"/>
      <c r="AW86" s="253"/>
      <c r="AX86" s="253"/>
      <c r="AY86" s="253"/>
      <c r="AZ86" s="253"/>
      <c r="BA86" s="253"/>
      <c r="BB86" s="253"/>
      <c r="BC86" s="253"/>
      <c r="BD86" s="253"/>
      <c r="BE86" s="221"/>
      <c r="BF86" s="221"/>
      <c r="BG86" s="221"/>
      <c r="BH86" s="221"/>
      <c r="BI86" s="221"/>
      <c r="BJ86" s="221"/>
      <c r="BK86" s="221"/>
      <c r="BL86" s="464"/>
      <c r="BM86" s="464"/>
      <c r="BN86" s="464"/>
      <c r="BO86" s="464"/>
      <c r="BP86" s="464"/>
      <c r="BQ86" s="464"/>
      <c r="BR86" s="464"/>
      <c r="BS86" s="464"/>
      <c r="BT86" s="464"/>
      <c r="BU86" s="464"/>
      <c r="BV86" s="464"/>
      <c r="BW86" s="464"/>
      <c r="BX86" s="464"/>
      <c r="BY86" s="464"/>
      <c r="BZ86" s="464"/>
      <c r="CA86" s="464"/>
      <c r="CB86" s="464"/>
      <c r="CC86" s="221"/>
      <c r="CD86" s="221"/>
      <c r="CE86" s="221"/>
      <c r="CF86" s="221"/>
      <c r="CG86" s="221"/>
      <c r="CH86" s="198"/>
      <c r="CI86" s="202"/>
      <c r="CJ86" s="202"/>
    </row>
    <row r="87" spans="1:88" s="163" customFormat="1" ht="3" customHeight="1">
      <c r="A87" s="130"/>
      <c r="B87" s="130"/>
      <c r="C87" s="130"/>
      <c r="D87" s="246"/>
      <c r="E87" s="581"/>
      <c r="F87" s="581"/>
      <c r="G87" s="604"/>
      <c r="H87" s="604"/>
      <c r="I87" s="604"/>
      <c r="J87" s="604"/>
      <c r="K87" s="604"/>
      <c r="L87" s="604"/>
      <c r="M87" s="604"/>
      <c r="N87" s="604"/>
      <c r="O87" s="604"/>
      <c r="P87" s="604"/>
      <c r="Q87" s="604"/>
      <c r="R87" s="604"/>
      <c r="S87" s="604"/>
      <c r="T87" s="604"/>
      <c r="U87" s="604"/>
      <c r="V87" s="604"/>
      <c r="W87" s="604"/>
      <c r="X87" s="604"/>
      <c r="Y87" s="604"/>
      <c r="Z87" s="604"/>
      <c r="AA87" s="604"/>
      <c r="AB87" s="604"/>
      <c r="AC87" s="604"/>
      <c r="AD87" s="604"/>
      <c r="AE87" s="604"/>
      <c r="AF87" s="604"/>
      <c r="AG87" s="604"/>
      <c r="AH87" s="604"/>
      <c r="AI87" s="604"/>
      <c r="AJ87" s="604"/>
      <c r="AK87" s="571"/>
      <c r="AL87" s="571"/>
      <c r="AM87" s="571"/>
      <c r="AN87" s="240"/>
      <c r="AO87" s="284"/>
      <c r="AP87" s="284"/>
      <c r="AQ87" s="284"/>
      <c r="AR87" s="283"/>
      <c r="AS87" s="285"/>
      <c r="AT87" s="285"/>
      <c r="AU87" s="285"/>
      <c r="AV87" s="285"/>
      <c r="AW87" s="285"/>
      <c r="AX87" s="286"/>
      <c r="AY87" s="418"/>
      <c r="AZ87" s="418"/>
      <c r="BA87" s="418"/>
      <c r="BB87" s="418"/>
      <c r="BC87" s="418"/>
      <c r="BD87" s="418"/>
      <c r="BE87" s="282"/>
      <c r="BF87" s="566"/>
      <c r="BG87" s="566"/>
      <c r="BH87" s="566"/>
      <c r="BI87" s="566"/>
      <c r="BJ87" s="566"/>
      <c r="BK87" s="448"/>
      <c r="BL87" s="423"/>
      <c r="BM87" s="417"/>
      <c r="BN87" s="417"/>
      <c r="BO87" s="417"/>
      <c r="BP87" s="283"/>
      <c r="BQ87" s="418"/>
      <c r="BR87" s="418"/>
      <c r="BS87" s="418"/>
      <c r="BT87" s="418"/>
      <c r="BU87" s="418"/>
      <c r="BV87" s="415"/>
      <c r="BW87" s="419"/>
      <c r="BX87" s="419"/>
      <c r="BY87" s="419"/>
      <c r="BZ87" s="419"/>
      <c r="CA87" s="419"/>
      <c r="CB87" s="416"/>
      <c r="CC87" s="419"/>
      <c r="CD87" s="419"/>
      <c r="CE87" s="419"/>
      <c r="CF87" s="419"/>
      <c r="CG87" s="419"/>
      <c r="CH87" s="199"/>
      <c r="CI87" s="202"/>
      <c r="CJ87" s="202"/>
    </row>
    <row r="88" spans="1:88" s="160" customFormat="1" ht="15" customHeight="1">
      <c r="A88" s="130"/>
      <c r="B88" s="130"/>
      <c r="C88" s="130"/>
      <c r="E88" s="581"/>
      <c r="F88" s="581"/>
      <c r="G88" s="604"/>
      <c r="H88" s="604"/>
      <c r="I88" s="604"/>
      <c r="J88" s="604"/>
      <c r="K88" s="604"/>
      <c r="L88" s="604"/>
      <c r="M88" s="604"/>
      <c r="N88" s="604"/>
      <c r="O88" s="604"/>
      <c r="P88" s="604"/>
      <c r="Q88" s="604"/>
      <c r="R88" s="604"/>
      <c r="S88" s="604"/>
      <c r="T88" s="604"/>
      <c r="U88" s="604"/>
      <c r="V88" s="604"/>
      <c r="W88" s="604"/>
      <c r="X88" s="604"/>
      <c r="Y88" s="604"/>
      <c r="Z88" s="604"/>
      <c r="AA88" s="604"/>
      <c r="AB88" s="604"/>
      <c r="AC88" s="604"/>
      <c r="AD88" s="604"/>
      <c r="AE88" s="604"/>
      <c r="AF88" s="604"/>
      <c r="AG88" s="604"/>
      <c r="AH88" s="604"/>
      <c r="AI88" s="604"/>
      <c r="AJ88" s="604"/>
      <c r="AK88" s="571"/>
      <c r="AL88" s="571"/>
      <c r="AM88" s="571"/>
      <c r="AN88" s="240"/>
      <c r="AO88" s="280" t="e">
        <f>IF(LEN(VLOOKUP(AK86,#REF!,2,FALSE))&lt;11,"",LEFT(RIGHT(VLOOKUP(AK86,#REF!,2,FALSE),11),1))</f>
        <v>#REF!</v>
      </c>
      <c r="AP88" s="168"/>
      <c r="AQ88" s="280" t="e">
        <f>IF(LEN(VLOOKUP(AK86,#REF!,2,FALSE))&lt;10,"",LEFT(RIGHT(VLOOKUP(AK86,#REF!,2,FALSE),10),1))</f>
        <v>#REF!</v>
      </c>
      <c r="AR88" s="282"/>
      <c r="AS88" s="280" t="e">
        <f>IF(LEN(VLOOKUP(AK86,#REF!,2,FALSE))&lt;9,"",LEFT(RIGHT(VLOOKUP(AK86,#REF!,2,FALSE),9),1))</f>
        <v>#REF!</v>
      </c>
      <c r="AT88" s="168"/>
      <c r="AU88" s="280" t="e">
        <f>IF(LEN(VLOOKUP(AK86,#REF!,2,FALSE))&lt;8,"",LEFT(RIGHT(VLOOKUP(AK86,#REF!,2,FALSE),8),1))</f>
        <v>#REF!</v>
      </c>
      <c r="AV88" s="282"/>
      <c r="AW88" s="280" t="e">
        <f>IF(LEN(VLOOKUP(AK86,#REF!,2,FALSE))&lt;7,"",LEFT(RIGHT(VLOOKUP(AK86,#REF!,2,FALSE),7),1))</f>
        <v>#REF!</v>
      </c>
      <c r="AX88" s="286"/>
      <c r="AY88" s="280" t="e">
        <f>IF(LEN(VLOOKUP(AK86,#REF!,2,FALSE))&lt;6,"",LEFT(RIGHT(VLOOKUP(AK86,#REF!,2,FALSE),6),1))</f>
        <v>#REF!</v>
      </c>
      <c r="AZ88" s="168"/>
      <c r="BA88" s="559" t="e">
        <f>IF(LEN(VLOOKUP(AK86,#REF!,2,FALSE))&lt;5,"",LEFT(RIGHT(VLOOKUP(AK86,#REF!,2,FALSE),5),1))</f>
        <v>#REF!</v>
      </c>
      <c r="BB88" s="559" t="e">
        <f>IF(LEN(#REF!)&lt;5,"",LEFT(RIGHT(#REF!,5),1))</f>
        <v>#REF!</v>
      </c>
      <c r="BC88" s="282"/>
      <c r="BD88" s="280" t="e">
        <f>IF(LEN(VLOOKUP(AK86,#REF!,2,FALSE))&lt;4,"",LEFT(RIGHT(VLOOKUP(AK86,#REF!,2,FALSE),4),1))</f>
        <v>#REF!</v>
      </c>
      <c r="BE88" s="282"/>
      <c r="BF88" s="280" t="e">
        <f>IF(LEN(VLOOKUP(AK86,#REF!,2,FALSE))&lt;3,"",LEFT(RIGHT(VLOOKUP(AK86,#REF!,2,FALSE),3),1))</f>
        <v>#REF!</v>
      </c>
      <c r="BG88" s="282"/>
      <c r="BH88" s="280" t="e">
        <f>IF(LEN(VLOOKUP(AK86,#REF!,2,FALSE))&lt;2,"",LEFT(RIGHT(VLOOKUP(AK86,#REF!,2,FALSE),2),1))</f>
        <v>#REF!</v>
      </c>
      <c r="BI88" s="282"/>
      <c r="BJ88" s="280" t="e">
        <f>IF(VLOOKUP(AK86,#REF!,2,FALSE)=0,"",IF(LEN(VLOOKUP(AK86,#REF!,2,FALSE))&lt;1,"",LEFT(RIGHT(VLOOKUP(AK86,#REF!,2,FALSE),1),1)))</f>
        <v>#REF!</v>
      </c>
      <c r="BK88" s="448"/>
      <c r="BL88" s="423"/>
      <c r="BM88" s="280" t="e">
        <f>IF(LEN(VLOOKUP(AK86,#REF!,4,FALSE))&lt;11,"",LEFT(RIGHT(VLOOKUP(AK86,#REF!,4,FALSE),11),1))</f>
        <v>#REF!</v>
      </c>
      <c r="BN88" s="168"/>
      <c r="BO88" s="280" t="e">
        <f>IF(LEN(VLOOKUP(AK86,#REF!,4,FALSE))&lt;10,"",LEFT(RIGHT(VLOOKUP(AK86,#REF!,4,FALSE),10),1))</f>
        <v>#REF!</v>
      </c>
      <c r="BP88" s="282"/>
      <c r="BQ88" s="280" t="e">
        <f>IF(LEN(VLOOKUP(AK86,#REF!,4,FALSE))&lt;9,"",LEFT(RIGHT(VLOOKUP(AK86,#REF!,4,FALSE),9),1))</f>
        <v>#REF!</v>
      </c>
      <c r="BR88" s="168"/>
      <c r="BS88" s="280" t="e">
        <f>IF(LEN(VLOOKUP(AK86,#REF!,4,FALSE))&lt;8,"",LEFT(RIGHT(VLOOKUP(AK86,#REF!,4,FALSE),8),1))</f>
        <v>#REF!</v>
      </c>
      <c r="BT88" s="282"/>
      <c r="BU88" s="280" t="e">
        <f>IF(LEN(VLOOKUP(AK86,#REF!,4,FALSE))&lt;7,"",LEFT(RIGHT(VLOOKUP(AK86,#REF!,4,FALSE),7),1))</f>
        <v>#REF!</v>
      </c>
      <c r="BV88" s="415"/>
      <c r="BW88" s="280" t="e">
        <f>IF(LEN(VLOOKUP(AK86,#REF!,4,FALSE))&lt;6,"",LEFT(RIGHT(VLOOKUP(AK86,#REF!,4,FALSE),6),1))</f>
        <v>#REF!</v>
      </c>
      <c r="BX88" s="282"/>
      <c r="BY88" s="280" t="e">
        <f>IF(LEN(VLOOKUP(AK86,#REF!,4,FALSE))&lt;5,"",LEFT(RIGHT(VLOOKUP(AK86,#REF!,4,FALSE),5),1))</f>
        <v>#REF!</v>
      </c>
      <c r="BZ88" s="282"/>
      <c r="CA88" s="280" t="e">
        <f>IF(LEN(VLOOKUP(AK86,#REF!,4,FALSE))&lt;4,"",LEFT(RIGHT(VLOOKUP(AK86,#REF!,4,FALSE),4),1))</f>
        <v>#REF!</v>
      </c>
      <c r="CB88" s="416"/>
      <c r="CC88" s="280" t="e">
        <f>IF(LEN(VLOOKUP(AK86,#REF!,4,FALSE))&lt;3,"",LEFT(RIGHT(VLOOKUP(AK86,#REF!,4,FALSE),3),1))</f>
        <v>#REF!</v>
      </c>
      <c r="CD88" s="282"/>
      <c r="CE88" s="280" t="e">
        <f>IF(LEN(VLOOKUP(AK86,#REF!,4,FALSE))&lt;2,"",LEFT(RIGHT(VLOOKUP(AK86,#REF!,4,FALSE),2),1))</f>
        <v>#REF!</v>
      </c>
      <c r="CF88" s="282"/>
      <c r="CG88" s="280" t="e">
        <f>IF(VLOOKUP(AK86,#REF!,4,FALSE)=0,"",IF(LEN(VLOOKUP(AK86,#REF!,4,FALSE))&lt;1,"",LEFT(RIGHT(VLOOKUP(AK86,#REF!,4,FALSE),1),1)))</f>
        <v>#REF!</v>
      </c>
      <c r="CH88" s="199"/>
      <c r="CI88" s="130"/>
      <c r="CJ88" s="130"/>
    </row>
    <row r="89" spans="1:88" s="160" customFormat="1" ht="3" customHeight="1">
      <c r="A89" s="130"/>
      <c r="B89" s="130"/>
      <c r="C89" s="130"/>
      <c r="E89" s="581"/>
      <c r="F89" s="581"/>
      <c r="G89" s="604"/>
      <c r="H89" s="604"/>
      <c r="I89" s="604"/>
      <c r="J89" s="604"/>
      <c r="K89" s="604"/>
      <c r="L89" s="604"/>
      <c r="M89" s="604"/>
      <c r="N89" s="604"/>
      <c r="O89" s="604"/>
      <c r="P89" s="604"/>
      <c r="Q89" s="604"/>
      <c r="R89" s="604"/>
      <c r="S89" s="604"/>
      <c r="T89" s="604"/>
      <c r="U89" s="604"/>
      <c r="V89" s="604"/>
      <c r="W89" s="604"/>
      <c r="X89" s="604"/>
      <c r="Y89" s="604"/>
      <c r="Z89" s="604"/>
      <c r="AA89" s="604"/>
      <c r="AB89" s="604"/>
      <c r="AC89" s="604"/>
      <c r="AD89" s="604"/>
      <c r="AE89" s="604"/>
      <c r="AF89" s="604"/>
      <c r="AG89" s="604"/>
      <c r="AH89" s="604"/>
      <c r="AI89" s="604"/>
      <c r="AJ89" s="604"/>
      <c r="AK89" s="571"/>
      <c r="AL89" s="571"/>
      <c r="AM89" s="571"/>
      <c r="AN89" s="243"/>
      <c r="AO89" s="252"/>
      <c r="AP89" s="252"/>
      <c r="AQ89" s="252"/>
      <c r="AR89" s="252"/>
      <c r="AS89" s="252"/>
      <c r="AT89" s="252"/>
      <c r="AU89" s="252"/>
      <c r="AV89" s="252"/>
      <c r="AW89" s="252"/>
      <c r="AX89" s="252"/>
      <c r="AY89" s="252"/>
      <c r="AZ89" s="252"/>
      <c r="BA89" s="252"/>
      <c r="BB89" s="252"/>
      <c r="BC89" s="252"/>
      <c r="BD89" s="252"/>
      <c r="BE89" s="227"/>
      <c r="BF89" s="227"/>
      <c r="BG89" s="227"/>
      <c r="BH89" s="227"/>
      <c r="BI89" s="227"/>
      <c r="BJ89" s="227"/>
      <c r="BK89" s="227"/>
      <c r="BL89" s="443"/>
      <c r="BM89" s="443"/>
      <c r="BN89" s="443"/>
      <c r="BO89" s="443"/>
      <c r="BP89" s="443"/>
      <c r="BQ89" s="443"/>
      <c r="BR89" s="443"/>
      <c r="BS89" s="443"/>
      <c r="BT89" s="443"/>
      <c r="BU89" s="443"/>
      <c r="BV89" s="443"/>
      <c r="BW89" s="443"/>
      <c r="BX89" s="443"/>
      <c r="BY89" s="443"/>
      <c r="BZ89" s="443"/>
      <c r="CA89" s="443"/>
      <c r="CB89" s="443"/>
      <c r="CC89" s="227"/>
      <c r="CD89" s="227"/>
      <c r="CE89" s="227"/>
      <c r="CF89" s="227"/>
      <c r="CG89" s="227"/>
      <c r="CH89" s="200"/>
      <c r="CI89" s="130"/>
      <c r="CJ89" s="130"/>
    </row>
    <row r="90" spans="1:88" s="163" customFormat="1" ht="3" customHeight="1">
      <c r="A90" s="130"/>
      <c r="B90" s="246"/>
      <c r="C90" s="135"/>
      <c r="D90" s="135"/>
      <c r="E90" s="581" t="s">
        <v>360</v>
      </c>
      <c r="F90" s="581"/>
      <c r="G90" s="570" t="e">
        <f>#REF!</f>
        <v>#REF!</v>
      </c>
      <c r="H90" s="570"/>
      <c r="I90" s="570"/>
      <c r="J90" s="570"/>
      <c r="K90" s="570"/>
      <c r="L90" s="570"/>
      <c r="M90" s="570"/>
      <c r="N90" s="570"/>
      <c r="O90" s="570"/>
      <c r="P90" s="570"/>
      <c r="Q90" s="570"/>
      <c r="R90" s="570"/>
      <c r="S90" s="570"/>
      <c r="T90" s="570"/>
      <c r="U90" s="570"/>
      <c r="V90" s="570"/>
      <c r="W90" s="570"/>
      <c r="X90" s="570"/>
      <c r="Y90" s="570"/>
      <c r="Z90" s="570"/>
      <c r="AA90" s="570"/>
      <c r="AB90" s="570"/>
      <c r="AC90" s="570"/>
      <c r="AD90" s="570"/>
      <c r="AE90" s="570"/>
      <c r="AF90" s="570"/>
      <c r="AG90" s="570"/>
      <c r="AH90" s="570"/>
      <c r="AI90" s="570"/>
      <c r="AJ90" s="570"/>
      <c r="AK90" s="571" t="s">
        <v>36</v>
      </c>
      <c r="AL90" s="571"/>
      <c r="AM90" s="571"/>
      <c r="AN90" s="242"/>
      <c r="AO90" s="253"/>
      <c r="AP90" s="253"/>
      <c r="AQ90" s="253"/>
      <c r="AR90" s="253"/>
      <c r="AS90" s="253"/>
      <c r="AT90" s="253"/>
      <c r="AU90" s="253"/>
      <c r="AV90" s="253"/>
      <c r="AW90" s="253"/>
      <c r="AX90" s="253"/>
      <c r="AY90" s="253"/>
      <c r="AZ90" s="253"/>
      <c r="BA90" s="253"/>
      <c r="BB90" s="253"/>
      <c r="BC90" s="253"/>
      <c r="BD90" s="253"/>
      <c r="BE90" s="221"/>
      <c r="BF90" s="221"/>
      <c r="BG90" s="221"/>
      <c r="BH90" s="221"/>
      <c r="BI90" s="221"/>
      <c r="BJ90" s="221"/>
      <c r="BK90" s="221"/>
      <c r="BL90" s="464"/>
      <c r="BM90" s="464"/>
      <c r="BN90" s="464"/>
      <c r="BO90" s="464"/>
      <c r="BP90" s="464"/>
      <c r="BQ90" s="464"/>
      <c r="BR90" s="464"/>
      <c r="BS90" s="464"/>
      <c r="BT90" s="464"/>
      <c r="BU90" s="464"/>
      <c r="BV90" s="464"/>
      <c r="BW90" s="464"/>
      <c r="BX90" s="464"/>
      <c r="BY90" s="464"/>
      <c r="BZ90" s="464"/>
      <c r="CA90" s="464"/>
      <c r="CB90" s="464"/>
      <c r="CC90" s="221"/>
      <c r="CD90" s="221"/>
      <c r="CE90" s="221"/>
      <c r="CF90" s="221"/>
      <c r="CG90" s="221"/>
      <c r="CH90" s="198"/>
      <c r="CI90" s="202"/>
      <c r="CJ90" s="202"/>
    </row>
    <row r="91" spans="1:88" s="163" customFormat="1" ht="3" customHeight="1">
      <c r="A91" s="130"/>
      <c r="B91" s="130"/>
      <c r="C91" s="130"/>
      <c r="D91" s="246"/>
      <c r="E91" s="581"/>
      <c r="F91" s="581"/>
      <c r="G91" s="570"/>
      <c r="H91" s="570"/>
      <c r="I91" s="570"/>
      <c r="J91" s="570"/>
      <c r="K91" s="570"/>
      <c r="L91" s="570"/>
      <c r="M91" s="570"/>
      <c r="N91" s="570"/>
      <c r="O91" s="570"/>
      <c r="P91" s="570"/>
      <c r="Q91" s="570"/>
      <c r="R91" s="570"/>
      <c r="S91" s="570"/>
      <c r="T91" s="570"/>
      <c r="U91" s="570"/>
      <c r="V91" s="570"/>
      <c r="W91" s="570"/>
      <c r="X91" s="570"/>
      <c r="Y91" s="570"/>
      <c r="Z91" s="570"/>
      <c r="AA91" s="570"/>
      <c r="AB91" s="570"/>
      <c r="AC91" s="570"/>
      <c r="AD91" s="570"/>
      <c r="AE91" s="570"/>
      <c r="AF91" s="570"/>
      <c r="AG91" s="570"/>
      <c r="AH91" s="570"/>
      <c r="AI91" s="570"/>
      <c r="AJ91" s="570"/>
      <c r="AK91" s="571"/>
      <c r="AL91" s="571"/>
      <c r="AM91" s="571"/>
      <c r="AN91" s="240"/>
      <c r="AO91" s="284"/>
      <c r="AP91" s="284"/>
      <c r="AQ91" s="284"/>
      <c r="AR91" s="283"/>
      <c r="AS91" s="285"/>
      <c r="AT91" s="285"/>
      <c r="AU91" s="285"/>
      <c r="AV91" s="285"/>
      <c r="AW91" s="285"/>
      <c r="AX91" s="286"/>
      <c r="AY91" s="418"/>
      <c r="AZ91" s="418"/>
      <c r="BA91" s="418"/>
      <c r="BB91" s="418"/>
      <c r="BC91" s="418"/>
      <c r="BD91" s="418"/>
      <c r="BE91" s="282"/>
      <c r="BF91" s="566"/>
      <c r="BG91" s="566"/>
      <c r="BH91" s="566"/>
      <c r="BI91" s="566"/>
      <c r="BJ91" s="566"/>
      <c r="BK91" s="448"/>
      <c r="BL91" s="423"/>
      <c r="BM91" s="417"/>
      <c r="BN91" s="417"/>
      <c r="BO91" s="417"/>
      <c r="BP91" s="283"/>
      <c r="BQ91" s="418"/>
      <c r="BR91" s="418"/>
      <c r="BS91" s="418"/>
      <c r="BT91" s="418"/>
      <c r="BU91" s="418"/>
      <c r="BV91" s="415"/>
      <c r="BW91" s="419"/>
      <c r="BX91" s="419"/>
      <c r="BY91" s="419"/>
      <c r="BZ91" s="419"/>
      <c r="CA91" s="419"/>
      <c r="CB91" s="416"/>
      <c r="CC91" s="419"/>
      <c r="CD91" s="419"/>
      <c r="CE91" s="419"/>
      <c r="CF91" s="419"/>
      <c r="CG91" s="419"/>
      <c r="CH91" s="199"/>
      <c r="CI91" s="202"/>
      <c r="CJ91" s="202"/>
    </row>
    <row r="92" spans="1:88" s="160" customFormat="1" ht="15" customHeight="1">
      <c r="A92" s="130"/>
      <c r="B92" s="130"/>
      <c r="C92" s="130"/>
      <c r="E92" s="581"/>
      <c r="F92" s="581"/>
      <c r="G92" s="570"/>
      <c r="H92" s="570"/>
      <c r="I92" s="570"/>
      <c r="J92" s="570"/>
      <c r="K92" s="570"/>
      <c r="L92" s="570"/>
      <c r="M92" s="570"/>
      <c r="N92" s="570"/>
      <c r="O92" s="570"/>
      <c r="P92" s="570"/>
      <c r="Q92" s="570"/>
      <c r="R92" s="570"/>
      <c r="S92" s="570"/>
      <c r="T92" s="570"/>
      <c r="U92" s="570"/>
      <c r="V92" s="570"/>
      <c r="W92" s="570"/>
      <c r="X92" s="570"/>
      <c r="Y92" s="570"/>
      <c r="Z92" s="570"/>
      <c r="AA92" s="570"/>
      <c r="AB92" s="570"/>
      <c r="AC92" s="570"/>
      <c r="AD92" s="570"/>
      <c r="AE92" s="570"/>
      <c r="AF92" s="570"/>
      <c r="AG92" s="570"/>
      <c r="AH92" s="570"/>
      <c r="AI92" s="570"/>
      <c r="AJ92" s="570"/>
      <c r="AK92" s="571"/>
      <c r="AL92" s="571"/>
      <c r="AM92" s="571"/>
      <c r="AN92" s="240"/>
      <c r="AO92" s="280" t="e">
        <f>IF(LEN(VLOOKUP(AK90,#REF!,2,FALSE))&lt;11,"",LEFT(RIGHT(VLOOKUP(AK90,#REF!,2,FALSE),11),1))</f>
        <v>#REF!</v>
      </c>
      <c r="AP92" s="168"/>
      <c r="AQ92" s="280" t="e">
        <f>IF(LEN(VLOOKUP(AK90,#REF!,2,FALSE))&lt;10,"",LEFT(RIGHT(VLOOKUP(AK90,#REF!,2,FALSE),10),1))</f>
        <v>#REF!</v>
      </c>
      <c r="AR92" s="282"/>
      <c r="AS92" s="280" t="e">
        <f>IF(LEN(VLOOKUP(AK90,#REF!,2,FALSE))&lt;9,"",LEFT(RIGHT(VLOOKUP(AK90,#REF!,2,FALSE),9),1))</f>
        <v>#REF!</v>
      </c>
      <c r="AT92" s="168"/>
      <c r="AU92" s="280" t="e">
        <f>IF(LEN(VLOOKUP(AK90,#REF!,2,FALSE))&lt;8,"",LEFT(RIGHT(VLOOKUP(AK90,#REF!,2,FALSE),8),1))</f>
        <v>#REF!</v>
      </c>
      <c r="AV92" s="282"/>
      <c r="AW92" s="280" t="e">
        <f>IF(LEN(VLOOKUP(AK90,#REF!,2,FALSE))&lt;7,"",LEFT(RIGHT(VLOOKUP(AK90,#REF!,2,FALSE),7),1))</f>
        <v>#REF!</v>
      </c>
      <c r="AX92" s="286"/>
      <c r="AY92" s="280" t="e">
        <f>IF(LEN(VLOOKUP(AK90,#REF!,2,FALSE))&lt;6,"",LEFT(RIGHT(VLOOKUP(AK90,#REF!,2,FALSE),6),1))</f>
        <v>#REF!</v>
      </c>
      <c r="AZ92" s="168"/>
      <c r="BA92" s="559" t="e">
        <f>IF(LEN(VLOOKUP(AK90,#REF!,2,FALSE))&lt;5,"",LEFT(RIGHT(VLOOKUP(AK90,#REF!,2,FALSE),5),1))</f>
        <v>#REF!</v>
      </c>
      <c r="BB92" s="559" t="e">
        <f>IF(LEN(#REF!)&lt;5,"",LEFT(RIGHT(#REF!,5),1))</f>
        <v>#REF!</v>
      </c>
      <c r="BC92" s="282"/>
      <c r="BD92" s="280" t="e">
        <f>IF(LEN(VLOOKUP(AK90,#REF!,2,FALSE))&lt;4,"",LEFT(RIGHT(VLOOKUP(AK90,#REF!,2,FALSE),4),1))</f>
        <v>#REF!</v>
      </c>
      <c r="BE92" s="282"/>
      <c r="BF92" s="280" t="e">
        <f>IF(LEN(VLOOKUP(AK90,#REF!,2,FALSE))&lt;3,"",LEFT(RIGHT(VLOOKUP(AK90,#REF!,2,FALSE),3),1))</f>
        <v>#REF!</v>
      </c>
      <c r="BG92" s="282"/>
      <c r="BH92" s="280" t="e">
        <f>IF(LEN(VLOOKUP(AK90,#REF!,2,FALSE))&lt;2,"",LEFT(RIGHT(VLOOKUP(AK90,#REF!,2,FALSE),2),1))</f>
        <v>#REF!</v>
      </c>
      <c r="BI92" s="282"/>
      <c r="BJ92" s="280" t="e">
        <f>IF(VLOOKUP(AK90,#REF!,2,FALSE)=0,"",IF(LEN(VLOOKUP(AK90,#REF!,2,FALSE))&lt;1,"",LEFT(RIGHT(VLOOKUP(AK90,#REF!,2,FALSE),1),1)))</f>
        <v>#REF!</v>
      </c>
      <c r="BK92" s="448"/>
      <c r="BL92" s="423"/>
      <c r="BM92" s="280" t="e">
        <f>IF(LEN(VLOOKUP(AK90,#REF!,4,FALSE))&lt;11,"",LEFT(RIGHT(VLOOKUP(AK90,#REF!,4,FALSE),11),1))</f>
        <v>#REF!</v>
      </c>
      <c r="BN92" s="168"/>
      <c r="BO92" s="280" t="e">
        <f>IF(LEN(VLOOKUP(AK90,#REF!,4,FALSE))&lt;10,"",LEFT(RIGHT(VLOOKUP(AK90,#REF!,4,FALSE),10),1))</f>
        <v>#REF!</v>
      </c>
      <c r="BP92" s="282"/>
      <c r="BQ92" s="280" t="e">
        <f>IF(LEN(VLOOKUP(AK90,#REF!,4,FALSE))&lt;9,"",LEFT(RIGHT(VLOOKUP(AK90,#REF!,4,FALSE),9),1))</f>
        <v>#REF!</v>
      </c>
      <c r="BR92" s="168"/>
      <c r="BS92" s="280" t="e">
        <f>IF(LEN(VLOOKUP(AK90,#REF!,4,FALSE))&lt;8,"",LEFT(RIGHT(VLOOKUP(AK90,#REF!,4,FALSE),8),1))</f>
        <v>#REF!</v>
      </c>
      <c r="BT92" s="282"/>
      <c r="BU92" s="280" t="e">
        <f>IF(LEN(VLOOKUP(AK90,#REF!,4,FALSE))&lt;7,"",LEFT(RIGHT(VLOOKUP(AK90,#REF!,4,FALSE),7),1))</f>
        <v>#REF!</v>
      </c>
      <c r="BV92" s="415"/>
      <c r="BW92" s="280" t="e">
        <f>IF(LEN(VLOOKUP(AK90,#REF!,4,FALSE))&lt;6,"",LEFT(RIGHT(VLOOKUP(AK90,#REF!,4,FALSE),6),1))</f>
        <v>#REF!</v>
      </c>
      <c r="BX92" s="282"/>
      <c r="BY92" s="280" t="e">
        <f>IF(LEN(VLOOKUP(AK90,#REF!,4,FALSE))&lt;5,"",LEFT(RIGHT(VLOOKUP(AK90,#REF!,4,FALSE),5),1))</f>
        <v>#REF!</v>
      </c>
      <c r="BZ92" s="282"/>
      <c r="CA92" s="280" t="e">
        <f>IF(LEN(VLOOKUP(AK90,#REF!,4,FALSE))&lt;4,"",LEFT(RIGHT(VLOOKUP(AK90,#REF!,4,FALSE),4),1))</f>
        <v>#REF!</v>
      </c>
      <c r="CB92" s="416"/>
      <c r="CC92" s="280" t="e">
        <f>IF(LEN(VLOOKUP(AK90,#REF!,4,FALSE))&lt;3,"",LEFT(RIGHT(VLOOKUP(AK90,#REF!,4,FALSE),3),1))</f>
        <v>#REF!</v>
      </c>
      <c r="CD92" s="282"/>
      <c r="CE92" s="280" t="e">
        <f>IF(LEN(VLOOKUP(AK90,#REF!,4,FALSE))&lt;2,"",LEFT(RIGHT(VLOOKUP(AK90,#REF!,4,FALSE),2),1))</f>
        <v>#REF!</v>
      </c>
      <c r="CF92" s="282"/>
      <c r="CG92" s="280" t="e">
        <f>IF(VLOOKUP(AK90,#REF!,4,FALSE)=0,"",IF(LEN(VLOOKUP(AK90,#REF!,4,FALSE))&lt;1,"",LEFT(RIGHT(VLOOKUP(AK90,#REF!,4,FALSE),1),1)))</f>
        <v>#REF!</v>
      </c>
      <c r="CH92" s="199"/>
      <c r="CI92" s="130"/>
      <c r="CJ92" s="130"/>
    </row>
    <row r="93" spans="1:88" s="160" customFormat="1" ht="3" customHeight="1">
      <c r="A93" s="130"/>
      <c r="B93" s="130"/>
      <c r="C93" s="130"/>
      <c r="E93" s="581"/>
      <c r="F93" s="581"/>
      <c r="G93" s="570"/>
      <c r="H93" s="570"/>
      <c r="I93" s="570"/>
      <c r="J93" s="570"/>
      <c r="K93" s="570"/>
      <c r="L93" s="570"/>
      <c r="M93" s="570"/>
      <c r="N93" s="570"/>
      <c r="O93" s="570"/>
      <c r="P93" s="570"/>
      <c r="Q93" s="570"/>
      <c r="R93" s="570"/>
      <c r="S93" s="570"/>
      <c r="T93" s="570"/>
      <c r="U93" s="570"/>
      <c r="V93" s="570"/>
      <c r="W93" s="570"/>
      <c r="X93" s="570"/>
      <c r="Y93" s="570"/>
      <c r="Z93" s="570"/>
      <c r="AA93" s="570"/>
      <c r="AB93" s="570"/>
      <c r="AC93" s="570"/>
      <c r="AD93" s="570"/>
      <c r="AE93" s="570"/>
      <c r="AF93" s="570"/>
      <c r="AG93" s="570"/>
      <c r="AH93" s="570"/>
      <c r="AI93" s="570"/>
      <c r="AJ93" s="570"/>
      <c r="AK93" s="571"/>
      <c r="AL93" s="571"/>
      <c r="AM93" s="571"/>
      <c r="AN93" s="243"/>
      <c r="AO93" s="252"/>
      <c r="AP93" s="252"/>
      <c r="AQ93" s="252"/>
      <c r="AR93" s="252"/>
      <c r="AS93" s="252"/>
      <c r="AT93" s="252"/>
      <c r="AU93" s="252"/>
      <c r="AV93" s="252"/>
      <c r="AW93" s="252"/>
      <c r="AX93" s="252"/>
      <c r="AY93" s="252"/>
      <c r="AZ93" s="252"/>
      <c r="BA93" s="252"/>
      <c r="BB93" s="252"/>
      <c r="BC93" s="252"/>
      <c r="BD93" s="252"/>
      <c r="BE93" s="227"/>
      <c r="BF93" s="227"/>
      <c r="BG93" s="227"/>
      <c r="BH93" s="227"/>
      <c r="BI93" s="227"/>
      <c r="BJ93" s="227"/>
      <c r="BK93" s="227"/>
      <c r="BL93" s="443"/>
      <c r="BM93" s="443"/>
      <c r="BN93" s="443"/>
      <c r="BO93" s="443"/>
      <c r="BP93" s="443"/>
      <c r="BQ93" s="443"/>
      <c r="BR93" s="443"/>
      <c r="BS93" s="443"/>
      <c r="BT93" s="443"/>
      <c r="BU93" s="443"/>
      <c r="BV93" s="443"/>
      <c r="BW93" s="443"/>
      <c r="BX93" s="443"/>
      <c r="BY93" s="443"/>
      <c r="BZ93" s="443"/>
      <c r="CA93" s="443"/>
      <c r="CB93" s="443"/>
      <c r="CC93" s="227"/>
      <c r="CD93" s="227"/>
      <c r="CE93" s="227"/>
      <c r="CF93" s="227"/>
      <c r="CG93" s="227"/>
      <c r="CH93" s="200"/>
      <c r="CI93" s="130"/>
      <c r="CJ93" s="130"/>
    </row>
    <row r="94" spans="1:88" s="163" customFormat="1" ht="3" customHeight="1">
      <c r="A94" s="130"/>
      <c r="B94" s="246"/>
      <c r="C94" s="135"/>
      <c r="D94" s="135"/>
      <c r="E94" s="581" t="s">
        <v>361</v>
      </c>
      <c r="F94" s="581"/>
      <c r="G94" s="570" t="e">
        <f>#REF!</f>
        <v>#REF!</v>
      </c>
      <c r="H94" s="570"/>
      <c r="I94" s="570"/>
      <c r="J94" s="570"/>
      <c r="K94" s="570"/>
      <c r="L94" s="570"/>
      <c r="M94" s="570"/>
      <c r="N94" s="570"/>
      <c r="O94" s="570"/>
      <c r="P94" s="570"/>
      <c r="Q94" s="570"/>
      <c r="R94" s="570"/>
      <c r="S94" s="570"/>
      <c r="T94" s="570"/>
      <c r="U94" s="570"/>
      <c r="V94" s="570"/>
      <c r="W94" s="570"/>
      <c r="X94" s="570"/>
      <c r="Y94" s="570"/>
      <c r="Z94" s="570"/>
      <c r="AA94" s="570"/>
      <c r="AB94" s="570"/>
      <c r="AC94" s="570"/>
      <c r="AD94" s="570"/>
      <c r="AE94" s="570"/>
      <c r="AF94" s="570"/>
      <c r="AG94" s="570"/>
      <c r="AH94" s="570"/>
      <c r="AI94" s="570"/>
      <c r="AJ94" s="570"/>
      <c r="AK94" s="571" t="s">
        <v>37</v>
      </c>
      <c r="AL94" s="571"/>
      <c r="AM94" s="571"/>
      <c r="AN94" s="242"/>
      <c r="AO94" s="253"/>
      <c r="AP94" s="253"/>
      <c r="AQ94" s="253"/>
      <c r="AR94" s="253"/>
      <c r="AS94" s="253"/>
      <c r="AT94" s="253"/>
      <c r="AU94" s="253"/>
      <c r="AV94" s="253"/>
      <c r="AW94" s="253"/>
      <c r="AX94" s="253"/>
      <c r="AY94" s="253"/>
      <c r="AZ94" s="253"/>
      <c r="BA94" s="253"/>
      <c r="BB94" s="253"/>
      <c r="BC94" s="253"/>
      <c r="BD94" s="253"/>
      <c r="BE94" s="221"/>
      <c r="BF94" s="221"/>
      <c r="BG94" s="221"/>
      <c r="BH94" s="221"/>
      <c r="BI94" s="221"/>
      <c r="BJ94" s="221"/>
      <c r="BK94" s="221"/>
      <c r="BL94" s="464"/>
      <c r="BM94" s="464"/>
      <c r="BN94" s="464"/>
      <c r="BO94" s="464"/>
      <c r="BP94" s="464"/>
      <c r="BQ94" s="464"/>
      <c r="BR94" s="464"/>
      <c r="BS94" s="464"/>
      <c r="BT94" s="464"/>
      <c r="BU94" s="464"/>
      <c r="BV94" s="464"/>
      <c r="BW94" s="464"/>
      <c r="BX94" s="464"/>
      <c r="BY94" s="464"/>
      <c r="BZ94" s="464"/>
      <c r="CA94" s="464"/>
      <c r="CB94" s="464"/>
      <c r="CC94" s="221"/>
      <c r="CD94" s="221"/>
      <c r="CE94" s="221"/>
      <c r="CF94" s="221"/>
      <c r="CG94" s="221"/>
      <c r="CH94" s="198"/>
      <c r="CI94" s="202"/>
      <c r="CJ94" s="202"/>
    </row>
    <row r="95" spans="1:88" s="163" customFormat="1" ht="3" customHeight="1">
      <c r="A95" s="130"/>
      <c r="B95" s="130"/>
      <c r="C95" s="130"/>
      <c r="D95" s="246"/>
      <c r="E95" s="581"/>
      <c r="F95" s="581"/>
      <c r="G95" s="570"/>
      <c r="H95" s="570"/>
      <c r="I95" s="570"/>
      <c r="J95" s="570"/>
      <c r="K95" s="570"/>
      <c r="L95" s="570"/>
      <c r="M95" s="570"/>
      <c r="N95" s="570"/>
      <c r="O95" s="570"/>
      <c r="P95" s="570"/>
      <c r="Q95" s="570"/>
      <c r="R95" s="570"/>
      <c r="S95" s="570"/>
      <c r="T95" s="570"/>
      <c r="U95" s="570"/>
      <c r="V95" s="570"/>
      <c r="W95" s="570"/>
      <c r="X95" s="570"/>
      <c r="Y95" s="570"/>
      <c r="Z95" s="570"/>
      <c r="AA95" s="570"/>
      <c r="AB95" s="570"/>
      <c r="AC95" s="570"/>
      <c r="AD95" s="570"/>
      <c r="AE95" s="570"/>
      <c r="AF95" s="570"/>
      <c r="AG95" s="570"/>
      <c r="AH95" s="570"/>
      <c r="AI95" s="570"/>
      <c r="AJ95" s="570"/>
      <c r="AK95" s="571"/>
      <c r="AL95" s="571"/>
      <c r="AM95" s="571"/>
      <c r="AN95" s="240"/>
      <c r="AO95" s="284"/>
      <c r="AP95" s="284"/>
      <c r="AQ95" s="284"/>
      <c r="AR95" s="283"/>
      <c r="AS95" s="285"/>
      <c r="AT95" s="285"/>
      <c r="AU95" s="285"/>
      <c r="AV95" s="285"/>
      <c r="AW95" s="285"/>
      <c r="AX95" s="286"/>
      <c r="AY95" s="418"/>
      <c r="AZ95" s="418"/>
      <c r="BA95" s="418"/>
      <c r="BB95" s="418"/>
      <c r="BC95" s="418"/>
      <c r="BD95" s="418"/>
      <c r="BE95" s="282"/>
      <c r="BF95" s="566"/>
      <c r="BG95" s="566"/>
      <c r="BH95" s="566"/>
      <c r="BI95" s="566"/>
      <c r="BJ95" s="566"/>
      <c r="BK95" s="448"/>
      <c r="BL95" s="423"/>
      <c r="BM95" s="417"/>
      <c r="BN95" s="417"/>
      <c r="BO95" s="417"/>
      <c r="BP95" s="283"/>
      <c r="BQ95" s="418"/>
      <c r="BR95" s="418"/>
      <c r="BS95" s="418"/>
      <c r="BT95" s="418"/>
      <c r="BU95" s="418"/>
      <c r="BV95" s="415"/>
      <c r="BW95" s="419"/>
      <c r="BX95" s="419"/>
      <c r="BY95" s="419"/>
      <c r="BZ95" s="419"/>
      <c r="CA95" s="419"/>
      <c r="CB95" s="416"/>
      <c r="CC95" s="419"/>
      <c r="CD95" s="419"/>
      <c r="CE95" s="419"/>
      <c r="CF95" s="419"/>
      <c r="CG95" s="419"/>
      <c r="CH95" s="199"/>
      <c r="CI95" s="202"/>
      <c r="CJ95" s="202"/>
    </row>
    <row r="96" spans="1:88" s="160" customFormat="1" ht="15" customHeight="1">
      <c r="A96" s="130"/>
      <c r="B96" s="130"/>
      <c r="C96" s="130"/>
      <c r="E96" s="581"/>
      <c r="F96" s="581"/>
      <c r="G96" s="570"/>
      <c r="H96" s="570"/>
      <c r="I96" s="570"/>
      <c r="J96" s="570"/>
      <c r="K96" s="570"/>
      <c r="L96" s="570"/>
      <c r="M96" s="570"/>
      <c r="N96" s="570"/>
      <c r="O96" s="570"/>
      <c r="P96" s="570"/>
      <c r="Q96" s="570"/>
      <c r="R96" s="570"/>
      <c r="S96" s="570"/>
      <c r="T96" s="570"/>
      <c r="U96" s="570"/>
      <c r="V96" s="570"/>
      <c r="W96" s="570"/>
      <c r="X96" s="570"/>
      <c r="Y96" s="570"/>
      <c r="Z96" s="570"/>
      <c r="AA96" s="570"/>
      <c r="AB96" s="570"/>
      <c r="AC96" s="570"/>
      <c r="AD96" s="570"/>
      <c r="AE96" s="570"/>
      <c r="AF96" s="570"/>
      <c r="AG96" s="570"/>
      <c r="AH96" s="570"/>
      <c r="AI96" s="570"/>
      <c r="AJ96" s="570"/>
      <c r="AK96" s="571"/>
      <c r="AL96" s="571"/>
      <c r="AM96" s="571"/>
      <c r="AN96" s="240"/>
      <c r="AO96" s="280" t="e">
        <f>IF(LEN(VLOOKUP(AK94,#REF!,2,FALSE))&lt;11,"",LEFT(RIGHT(VLOOKUP(AK94,#REF!,2,FALSE),11),1))</f>
        <v>#REF!</v>
      </c>
      <c r="AP96" s="168"/>
      <c r="AQ96" s="280" t="e">
        <f>IF(LEN(VLOOKUP(AK94,#REF!,2,FALSE))&lt;10,"",LEFT(RIGHT(VLOOKUP(AK94,#REF!,2,FALSE),10),1))</f>
        <v>#REF!</v>
      </c>
      <c r="AR96" s="282"/>
      <c r="AS96" s="280" t="e">
        <f>IF(LEN(VLOOKUP(AK94,#REF!,2,FALSE))&lt;9,"",LEFT(RIGHT(VLOOKUP(AK94,#REF!,2,FALSE),9),1))</f>
        <v>#REF!</v>
      </c>
      <c r="AT96" s="168"/>
      <c r="AU96" s="280" t="e">
        <f>IF(LEN(VLOOKUP(AK94,#REF!,2,FALSE))&lt;8,"",LEFT(RIGHT(VLOOKUP(AK94,#REF!,2,FALSE),8),1))</f>
        <v>#REF!</v>
      </c>
      <c r="AV96" s="282"/>
      <c r="AW96" s="280" t="e">
        <f>IF(LEN(VLOOKUP(AK94,#REF!,2,FALSE))&lt;7,"",LEFT(RIGHT(VLOOKUP(AK94,#REF!,2,FALSE),7),1))</f>
        <v>#REF!</v>
      </c>
      <c r="AX96" s="286"/>
      <c r="AY96" s="280" t="e">
        <f>IF(LEN(VLOOKUP(AK94,#REF!,2,FALSE))&lt;6,"",LEFT(RIGHT(VLOOKUP(AK94,#REF!,2,FALSE),6),1))</f>
        <v>#REF!</v>
      </c>
      <c r="AZ96" s="168"/>
      <c r="BA96" s="559" t="e">
        <f>IF(LEN(VLOOKUP(AK94,#REF!,2,FALSE))&lt;5,"",LEFT(RIGHT(VLOOKUP(AK94,#REF!,2,FALSE),5),1))</f>
        <v>#REF!</v>
      </c>
      <c r="BB96" s="559" t="e">
        <f>IF(LEN(#REF!)&lt;5,"",LEFT(RIGHT(#REF!,5),1))</f>
        <v>#REF!</v>
      </c>
      <c r="BC96" s="282"/>
      <c r="BD96" s="280" t="e">
        <f>IF(LEN(VLOOKUP(AK94,#REF!,2,FALSE))&lt;4,"",LEFT(RIGHT(VLOOKUP(AK94,#REF!,2,FALSE),4),1))</f>
        <v>#REF!</v>
      </c>
      <c r="BE96" s="282"/>
      <c r="BF96" s="280" t="e">
        <f>IF(LEN(VLOOKUP(AK94,#REF!,2,FALSE))&lt;3,"",LEFT(RIGHT(VLOOKUP(AK94,#REF!,2,FALSE),3),1))</f>
        <v>#REF!</v>
      </c>
      <c r="BG96" s="282"/>
      <c r="BH96" s="280" t="e">
        <f>IF(LEN(VLOOKUP(AK94,#REF!,2,FALSE))&lt;2,"",LEFT(RIGHT(VLOOKUP(AK94,#REF!,2,FALSE),2),1))</f>
        <v>#REF!</v>
      </c>
      <c r="BI96" s="282"/>
      <c r="BJ96" s="280" t="e">
        <f>IF(VLOOKUP(AK94,#REF!,2,FALSE)=0,"",IF(LEN(VLOOKUP(AK94,#REF!,2,FALSE))&lt;1,"",LEFT(RIGHT(VLOOKUP(AK94,#REF!,2,FALSE),1),1)))</f>
        <v>#REF!</v>
      </c>
      <c r="BK96" s="448"/>
      <c r="BL96" s="423"/>
      <c r="BM96" s="280" t="e">
        <f>IF(LEN(VLOOKUP(AK94,#REF!,4,FALSE))&lt;11,"",LEFT(RIGHT(VLOOKUP(AK94,#REF!,4,FALSE),11),1))</f>
        <v>#REF!</v>
      </c>
      <c r="BN96" s="168"/>
      <c r="BO96" s="280" t="e">
        <f>IF(LEN(VLOOKUP(AK94,#REF!,4,FALSE))&lt;10,"",LEFT(RIGHT(VLOOKUP(AK94,#REF!,4,FALSE),10),1))</f>
        <v>#REF!</v>
      </c>
      <c r="BP96" s="282"/>
      <c r="BQ96" s="280" t="e">
        <f>IF(LEN(VLOOKUP(AK94,#REF!,4,FALSE))&lt;9,"",LEFT(RIGHT(VLOOKUP(AK94,#REF!,4,FALSE),9),1))</f>
        <v>#REF!</v>
      </c>
      <c r="BR96" s="168"/>
      <c r="BS96" s="280" t="e">
        <f>IF(LEN(VLOOKUP(AK94,#REF!,4,FALSE))&lt;8,"",LEFT(RIGHT(VLOOKUP(AK94,#REF!,4,FALSE),8),1))</f>
        <v>#REF!</v>
      </c>
      <c r="BT96" s="282"/>
      <c r="BU96" s="280" t="e">
        <f>IF(LEN(VLOOKUP(AK94,#REF!,4,FALSE))&lt;7,"",LEFT(RIGHT(VLOOKUP(AK94,#REF!,4,FALSE),7),1))</f>
        <v>#REF!</v>
      </c>
      <c r="BV96" s="415"/>
      <c r="BW96" s="280" t="e">
        <f>IF(LEN(VLOOKUP(AK94,#REF!,4,FALSE))&lt;6,"",LEFT(RIGHT(VLOOKUP(AK94,#REF!,4,FALSE),6),1))</f>
        <v>#REF!</v>
      </c>
      <c r="BX96" s="282"/>
      <c r="BY96" s="280" t="e">
        <f>IF(LEN(VLOOKUP(AK94,#REF!,4,FALSE))&lt;5,"",LEFT(RIGHT(VLOOKUP(AK94,#REF!,4,FALSE),5),1))</f>
        <v>#REF!</v>
      </c>
      <c r="BZ96" s="282"/>
      <c r="CA96" s="280" t="e">
        <f>IF(LEN(VLOOKUP(AK94,#REF!,4,FALSE))&lt;4,"",LEFT(RIGHT(VLOOKUP(AK94,#REF!,4,FALSE),4),1))</f>
        <v>#REF!</v>
      </c>
      <c r="CB96" s="416"/>
      <c r="CC96" s="280" t="e">
        <f>IF(LEN(VLOOKUP(AK94,#REF!,4,FALSE))&lt;3,"",LEFT(RIGHT(VLOOKUP(AK94,#REF!,4,FALSE),3),1))</f>
        <v>#REF!</v>
      </c>
      <c r="CD96" s="282"/>
      <c r="CE96" s="280" t="e">
        <f>IF(LEN(VLOOKUP(AK94,#REF!,4,FALSE))&lt;2,"",LEFT(RIGHT(VLOOKUP(AK94,#REF!,4,FALSE),2),1))</f>
        <v>#REF!</v>
      </c>
      <c r="CF96" s="282"/>
      <c r="CG96" s="280" t="e">
        <f>IF(VLOOKUP(AK94,#REF!,4,FALSE)=0,"",IF(LEN(VLOOKUP(AK94,#REF!,4,FALSE))&lt;1,"",LEFT(RIGHT(VLOOKUP(AK94,#REF!,4,FALSE),1),1)))</f>
        <v>#REF!</v>
      </c>
      <c r="CH96" s="199"/>
      <c r="CI96" s="130"/>
      <c r="CJ96" s="130"/>
    </row>
    <row r="97" spans="1:88" s="160" customFormat="1" ht="3" customHeight="1">
      <c r="A97" s="130"/>
      <c r="B97" s="130"/>
      <c r="C97" s="130"/>
      <c r="E97" s="581"/>
      <c r="F97" s="581"/>
      <c r="G97" s="570"/>
      <c r="H97" s="570"/>
      <c r="I97" s="570"/>
      <c r="J97" s="570"/>
      <c r="K97" s="570"/>
      <c r="L97" s="570"/>
      <c r="M97" s="570"/>
      <c r="N97" s="570"/>
      <c r="O97" s="570"/>
      <c r="P97" s="570"/>
      <c r="Q97" s="570"/>
      <c r="R97" s="570"/>
      <c r="S97" s="570"/>
      <c r="T97" s="570"/>
      <c r="U97" s="570"/>
      <c r="V97" s="570"/>
      <c r="W97" s="570"/>
      <c r="X97" s="570"/>
      <c r="Y97" s="570"/>
      <c r="Z97" s="570"/>
      <c r="AA97" s="570"/>
      <c r="AB97" s="570"/>
      <c r="AC97" s="570"/>
      <c r="AD97" s="570"/>
      <c r="AE97" s="570"/>
      <c r="AF97" s="570"/>
      <c r="AG97" s="570"/>
      <c r="AH97" s="570"/>
      <c r="AI97" s="570"/>
      <c r="AJ97" s="570"/>
      <c r="AK97" s="571"/>
      <c r="AL97" s="571"/>
      <c r="AM97" s="571"/>
      <c r="AN97" s="243"/>
      <c r="AO97" s="252"/>
      <c r="AP97" s="252"/>
      <c r="AQ97" s="252"/>
      <c r="AR97" s="252"/>
      <c r="AS97" s="252"/>
      <c r="AT97" s="252"/>
      <c r="AU97" s="252"/>
      <c r="AV97" s="252"/>
      <c r="AW97" s="252"/>
      <c r="AX97" s="252"/>
      <c r="AY97" s="252"/>
      <c r="AZ97" s="252"/>
      <c r="BA97" s="252"/>
      <c r="BB97" s="252"/>
      <c r="BC97" s="252"/>
      <c r="BD97" s="252"/>
      <c r="BE97" s="227"/>
      <c r="BF97" s="227"/>
      <c r="BG97" s="227"/>
      <c r="BH97" s="227"/>
      <c r="BI97" s="227"/>
      <c r="BJ97" s="227"/>
      <c r="BK97" s="227"/>
      <c r="BL97" s="443"/>
      <c r="BM97" s="443"/>
      <c r="BN97" s="443"/>
      <c r="BO97" s="443"/>
      <c r="BP97" s="443"/>
      <c r="BQ97" s="443"/>
      <c r="BR97" s="443"/>
      <c r="BS97" s="443"/>
      <c r="BT97" s="443"/>
      <c r="BU97" s="443"/>
      <c r="BV97" s="443"/>
      <c r="BW97" s="443"/>
      <c r="BX97" s="443"/>
      <c r="BY97" s="443"/>
      <c r="BZ97" s="443"/>
      <c r="CA97" s="443"/>
      <c r="CB97" s="443"/>
      <c r="CC97" s="227"/>
      <c r="CD97" s="227"/>
      <c r="CE97" s="227"/>
      <c r="CF97" s="227"/>
      <c r="CG97" s="227"/>
      <c r="CH97" s="200"/>
      <c r="CI97" s="130"/>
      <c r="CJ97" s="130"/>
    </row>
    <row r="98" spans="1:88" s="163" customFormat="1" ht="3" customHeight="1">
      <c r="A98" s="130"/>
      <c r="B98" s="246"/>
      <c r="C98" s="135"/>
      <c r="D98" s="135"/>
      <c r="E98" s="581" t="s">
        <v>362</v>
      </c>
      <c r="F98" s="581"/>
      <c r="G98" s="570" t="e">
        <f>#REF!</f>
        <v>#REF!</v>
      </c>
      <c r="H98" s="570"/>
      <c r="I98" s="570"/>
      <c r="J98" s="570"/>
      <c r="K98" s="570"/>
      <c r="L98" s="570"/>
      <c r="M98" s="570"/>
      <c r="N98" s="570"/>
      <c r="O98" s="570"/>
      <c r="P98" s="570"/>
      <c r="Q98" s="570"/>
      <c r="R98" s="570"/>
      <c r="S98" s="570"/>
      <c r="T98" s="570"/>
      <c r="U98" s="570"/>
      <c r="V98" s="570"/>
      <c r="W98" s="570"/>
      <c r="X98" s="570"/>
      <c r="Y98" s="570"/>
      <c r="Z98" s="570"/>
      <c r="AA98" s="570"/>
      <c r="AB98" s="570"/>
      <c r="AC98" s="570"/>
      <c r="AD98" s="570"/>
      <c r="AE98" s="570"/>
      <c r="AF98" s="570"/>
      <c r="AG98" s="570"/>
      <c r="AH98" s="570"/>
      <c r="AI98" s="570"/>
      <c r="AJ98" s="570"/>
      <c r="AK98" s="571" t="s">
        <v>38</v>
      </c>
      <c r="AL98" s="571"/>
      <c r="AM98" s="571"/>
      <c r="AN98" s="242"/>
      <c r="AO98" s="253"/>
      <c r="AP98" s="253"/>
      <c r="AQ98" s="253"/>
      <c r="AR98" s="253"/>
      <c r="AS98" s="253"/>
      <c r="AT98" s="253"/>
      <c r="AU98" s="253"/>
      <c r="AV98" s="253"/>
      <c r="AW98" s="253"/>
      <c r="AX98" s="253"/>
      <c r="AY98" s="253"/>
      <c r="AZ98" s="253"/>
      <c r="BA98" s="253"/>
      <c r="BB98" s="253"/>
      <c r="BC98" s="253"/>
      <c r="BD98" s="253"/>
      <c r="BE98" s="221"/>
      <c r="BF98" s="221"/>
      <c r="BG98" s="221"/>
      <c r="BH98" s="221"/>
      <c r="BI98" s="221"/>
      <c r="BJ98" s="221"/>
      <c r="BK98" s="221"/>
      <c r="BL98" s="464"/>
      <c r="BM98" s="464"/>
      <c r="BN98" s="464"/>
      <c r="BO98" s="464"/>
      <c r="BP98" s="464"/>
      <c r="BQ98" s="464"/>
      <c r="BR98" s="464"/>
      <c r="BS98" s="464"/>
      <c r="BT98" s="464"/>
      <c r="BU98" s="464"/>
      <c r="BV98" s="464"/>
      <c r="BW98" s="464"/>
      <c r="BX98" s="464"/>
      <c r="BY98" s="464"/>
      <c r="BZ98" s="464"/>
      <c r="CA98" s="464"/>
      <c r="CB98" s="464"/>
      <c r="CC98" s="221"/>
      <c r="CD98" s="221"/>
      <c r="CE98" s="221"/>
      <c r="CF98" s="221"/>
      <c r="CG98" s="221"/>
      <c r="CH98" s="198"/>
      <c r="CI98" s="202"/>
      <c r="CJ98" s="202"/>
    </row>
    <row r="99" spans="1:88" s="163" customFormat="1" ht="3" customHeight="1">
      <c r="A99" s="130"/>
      <c r="B99" s="130"/>
      <c r="C99" s="130"/>
      <c r="D99" s="246"/>
      <c r="E99" s="581"/>
      <c r="F99" s="581"/>
      <c r="G99" s="570"/>
      <c r="H99" s="570"/>
      <c r="I99" s="570"/>
      <c r="J99" s="570"/>
      <c r="K99" s="570"/>
      <c r="L99" s="570"/>
      <c r="M99" s="570"/>
      <c r="N99" s="570"/>
      <c r="O99" s="570"/>
      <c r="P99" s="570"/>
      <c r="Q99" s="570"/>
      <c r="R99" s="570"/>
      <c r="S99" s="570"/>
      <c r="T99" s="570"/>
      <c r="U99" s="570"/>
      <c r="V99" s="570"/>
      <c r="W99" s="570"/>
      <c r="X99" s="570"/>
      <c r="Y99" s="570"/>
      <c r="Z99" s="570"/>
      <c r="AA99" s="570"/>
      <c r="AB99" s="570"/>
      <c r="AC99" s="570"/>
      <c r="AD99" s="570"/>
      <c r="AE99" s="570"/>
      <c r="AF99" s="570"/>
      <c r="AG99" s="570"/>
      <c r="AH99" s="570"/>
      <c r="AI99" s="570"/>
      <c r="AJ99" s="570"/>
      <c r="AK99" s="571"/>
      <c r="AL99" s="571"/>
      <c r="AM99" s="571"/>
      <c r="AN99" s="240"/>
      <c r="AO99" s="284"/>
      <c r="AP99" s="284"/>
      <c r="AQ99" s="284"/>
      <c r="AR99" s="283"/>
      <c r="AS99" s="285"/>
      <c r="AT99" s="285"/>
      <c r="AU99" s="285"/>
      <c r="AV99" s="285"/>
      <c r="AW99" s="285"/>
      <c r="AX99" s="286"/>
      <c r="AY99" s="418"/>
      <c r="AZ99" s="418"/>
      <c r="BA99" s="418"/>
      <c r="BB99" s="418"/>
      <c r="BC99" s="418"/>
      <c r="BD99" s="418"/>
      <c r="BE99" s="282"/>
      <c r="BF99" s="566"/>
      <c r="BG99" s="566"/>
      <c r="BH99" s="566"/>
      <c r="BI99" s="566"/>
      <c r="BJ99" s="566"/>
      <c r="BK99" s="448"/>
      <c r="BL99" s="423"/>
      <c r="BM99" s="417"/>
      <c r="BN99" s="417"/>
      <c r="BO99" s="417"/>
      <c r="BP99" s="283"/>
      <c r="BQ99" s="418"/>
      <c r="BR99" s="418"/>
      <c r="BS99" s="418"/>
      <c r="BT99" s="418"/>
      <c r="BU99" s="418"/>
      <c r="BV99" s="415"/>
      <c r="BW99" s="419"/>
      <c r="BX99" s="419"/>
      <c r="BY99" s="419"/>
      <c r="BZ99" s="419"/>
      <c r="CA99" s="419"/>
      <c r="CB99" s="416"/>
      <c r="CC99" s="419"/>
      <c r="CD99" s="419"/>
      <c r="CE99" s="419"/>
      <c r="CF99" s="419"/>
      <c r="CG99" s="419"/>
      <c r="CH99" s="199"/>
      <c r="CI99" s="202"/>
      <c r="CJ99" s="202"/>
    </row>
    <row r="100" spans="1:88" s="160" customFormat="1" ht="15" customHeight="1">
      <c r="A100" s="130"/>
      <c r="B100" s="130"/>
      <c r="C100" s="130"/>
      <c r="E100" s="581"/>
      <c r="F100" s="581"/>
      <c r="G100" s="570"/>
      <c r="H100" s="570"/>
      <c r="I100" s="570"/>
      <c r="J100" s="570"/>
      <c r="K100" s="570"/>
      <c r="L100" s="570"/>
      <c r="M100" s="570"/>
      <c r="N100" s="570"/>
      <c r="O100" s="570"/>
      <c r="P100" s="570"/>
      <c r="Q100" s="570"/>
      <c r="R100" s="570"/>
      <c r="S100" s="570"/>
      <c r="T100" s="570"/>
      <c r="U100" s="570"/>
      <c r="V100" s="570"/>
      <c r="W100" s="570"/>
      <c r="X100" s="570"/>
      <c r="Y100" s="570"/>
      <c r="Z100" s="570"/>
      <c r="AA100" s="570"/>
      <c r="AB100" s="570"/>
      <c r="AC100" s="570"/>
      <c r="AD100" s="570"/>
      <c r="AE100" s="570"/>
      <c r="AF100" s="570"/>
      <c r="AG100" s="570"/>
      <c r="AH100" s="570"/>
      <c r="AI100" s="570"/>
      <c r="AJ100" s="570"/>
      <c r="AK100" s="571"/>
      <c r="AL100" s="571"/>
      <c r="AM100" s="571"/>
      <c r="AN100" s="240"/>
      <c r="AO100" s="280" t="e">
        <f>IF(LEN(VLOOKUP(AK98,#REF!,2,FALSE))&lt;11,"",LEFT(RIGHT(VLOOKUP(AK98,#REF!,2,FALSE),11),1))</f>
        <v>#REF!</v>
      </c>
      <c r="AP100" s="168"/>
      <c r="AQ100" s="280" t="e">
        <f>IF(LEN(VLOOKUP(AK98,#REF!,2,FALSE))&lt;10,"",LEFT(RIGHT(VLOOKUP(AK98,#REF!,2,FALSE),10),1))</f>
        <v>#REF!</v>
      </c>
      <c r="AR100" s="282"/>
      <c r="AS100" s="280" t="e">
        <f>IF(LEN(VLOOKUP(AK98,#REF!,2,FALSE))&lt;9,"",LEFT(RIGHT(VLOOKUP(AK98,#REF!,2,FALSE),9),1))</f>
        <v>#REF!</v>
      </c>
      <c r="AT100" s="168"/>
      <c r="AU100" s="280" t="e">
        <f>IF(LEN(VLOOKUP(AK98,#REF!,2,FALSE))&lt;8,"",LEFT(RIGHT(VLOOKUP(AK98,#REF!,2,FALSE),8),1))</f>
        <v>#REF!</v>
      </c>
      <c r="AV100" s="282"/>
      <c r="AW100" s="280" t="e">
        <f>IF(LEN(VLOOKUP(AK98,#REF!,2,FALSE))&lt;7,"",LEFT(RIGHT(VLOOKUP(AK98,#REF!,2,FALSE),7),1))</f>
        <v>#REF!</v>
      </c>
      <c r="AX100" s="286"/>
      <c r="AY100" s="280" t="e">
        <f>IF(LEN(VLOOKUP(AK98,#REF!,2,FALSE))&lt;6,"",LEFT(RIGHT(VLOOKUP(AK98,#REF!,2,FALSE),6),1))</f>
        <v>#REF!</v>
      </c>
      <c r="AZ100" s="168"/>
      <c r="BA100" s="559" t="e">
        <f>IF(LEN(VLOOKUP(AK98,#REF!,2,FALSE))&lt;5,"",LEFT(RIGHT(VLOOKUP(AK98,#REF!,2,FALSE),5),1))</f>
        <v>#REF!</v>
      </c>
      <c r="BB100" s="559" t="e">
        <f>IF(LEN(#REF!)&lt;5,"",LEFT(RIGHT(#REF!,5),1))</f>
        <v>#REF!</v>
      </c>
      <c r="BC100" s="282"/>
      <c r="BD100" s="280" t="e">
        <f>IF(LEN(VLOOKUP(AK98,#REF!,2,FALSE))&lt;4,"",LEFT(RIGHT(VLOOKUP(AK98,#REF!,2,FALSE),4),1))</f>
        <v>#REF!</v>
      </c>
      <c r="BE100" s="282"/>
      <c r="BF100" s="280" t="e">
        <f>IF(LEN(VLOOKUP(AK98,#REF!,2,FALSE))&lt;3,"",LEFT(RIGHT(VLOOKUP(AK98,#REF!,2,FALSE),3),1))</f>
        <v>#REF!</v>
      </c>
      <c r="BG100" s="282"/>
      <c r="BH100" s="280" t="e">
        <f>IF(LEN(VLOOKUP(AK98,#REF!,2,FALSE))&lt;2,"",LEFT(RIGHT(VLOOKUP(AK98,#REF!,2,FALSE),2),1))</f>
        <v>#REF!</v>
      </c>
      <c r="BI100" s="282"/>
      <c r="BJ100" s="280" t="e">
        <f>IF(VLOOKUP(AK98,#REF!,2,FALSE)=0,"",IF(LEN(VLOOKUP(AK98,#REF!,2,FALSE))&lt;1,"",LEFT(RIGHT(VLOOKUP(AK98,#REF!,2,FALSE),1),1)))</f>
        <v>#REF!</v>
      </c>
      <c r="BK100" s="448"/>
      <c r="BL100" s="423"/>
      <c r="BM100" s="280" t="e">
        <f>IF(LEN(VLOOKUP(AK98,#REF!,4,FALSE))&lt;11,"",LEFT(RIGHT(VLOOKUP(AK98,#REF!,4,FALSE),11),1))</f>
        <v>#REF!</v>
      </c>
      <c r="BN100" s="168"/>
      <c r="BO100" s="280" t="e">
        <f>IF(LEN(VLOOKUP(AK98,#REF!,4,FALSE))&lt;10,"",LEFT(RIGHT(VLOOKUP(AK98,#REF!,4,FALSE),10),1))</f>
        <v>#REF!</v>
      </c>
      <c r="BP100" s="282"/>
      <c r="BQ100" s="280" t="e">
        <f>IF(LEN(VLOOKUP(AK98,#REF!,4,FALSE))&lt;9,"",LEFT(RIGHT(VLOOKUP(AK98,#REF!,4,FALSE),9),1))</f>
        <v>#REF!</v>
      </c>
      <c r="BR100" s="168"/>
      <c r="BS100" s="280" t="e">
        <f>IF(LEN(VLOOKUP(AK98,#REF!,4,FALSE))&lt;8,"",LEFT(RIGHT(VLOOKUP(AK98,#REF!,4,FALSE),8),1))</f>
        <v>#REF!</v>
      </c>
      <c r="BT100" s="282"/>
      <c r="BU100" s="280" t="e">
        <f>IF(LEN(VLOOKUP(AK98,#REF!,4,FALSE))&lt;7,"",LEFT(RIGHT(VLOOKUP(AK98,#REF!,4,FALSE),7),1))</f>
        <v>#REF!</v>
      </c>
      <c r="BV100" s="415"/>
      <c r="BW100" s="280" t="e">
        <f>IF(LEN(VLOOKUP(AK98,#REF!,4,FALSE))&lt;6,"",LEFT(RIGHT(VLOOKUP(AK98,#REF!,4,FALSE),6),1))</f>
        <v>#REF!</v>
      </c>
      <c r="BX100" s="282"/>
      <c r="BY100" s="280" t="e">
        <f>IF(LEN(VLOOKUP(AK98,#REF!,4,FALSE))&lt;5,"",LEFT(RIGHT(VLOOKUP(AK98,#REF!,4,FALSE),5),1))</f>
        <v>#REF!</v>
      </c>
      <c r="BZ100" s="282"/>
      <c r="CA100" s="280" t="e">
        <f>IF(LEN(VLOOKUP(AK98,#REF!,4,FALSE))&lt;4,"",LEFT(RIGHT(VLOOKUP(AK98,#REF!,4,FALSE),4),1))</f>
        <v>#REF!</v>
      </c>
      <c r="CB100" s="416"/>
      <c r="CC100" s="280" t="e">
        <f>IF(LEN(VLOOKUP(AK98,#REF!,4,FALSE))&lt;3,"",LEFT(RIGHT(VLOOKUP(AK98,#REF!,4,FALSE),3),1))</f>
        <v>#REF!</v>
      </c>
      <c r="CD100" s="282"/>
      <c r="CE100" s="280" t="e">
        <f>IF(LEN(VLOOKUP(AK98,#REF!,4,FALSE))&lt;2,"",LEFT(RIGHT(VLOOKUP(AK98,#REF!,4,FALSE),2),1))</f>
        <v>#REF!</v>
      </c>
      <c r="CF100" s="282"/>
      <c r="CG100" s="280" t="e">
        <f>IF(VLOOKUP(AK98,#REF!,4,FALSE)=0,"",IF(LEN(VLOOKUP(AK98,#REF!,4,FALSE))&lt;1,"",LEFT(RIGHT(VLOOKUP(AK98,#REF!,4,FALSE),1),1)))</f>
        <v>#REF!</v>
      </c>
      <c r="CH100" s="199"/>
      <c r="CI100" s="130"/>
      <c r="CJ100" s="130"/>
    </row>
    <row r="101" spans="1:88" s="160" customFormat="1" ht="3" customHeight="1">
      <c r="A101" s="130"/>
      <c r="B101" s="130"/>
      <c r="C101" s="130"/>
      <c r="E101" s="581"/>
      <c r="F101" s="581"/>
      <c r="G101" s="570"/>
      <c r="H101" s="570"/>
      <c r="I101" s="570"/>
      <c r="J101" s="570"/>
      <c r="K101" s="570"/>
      <c r="L101" s="570"/>
      <c r="M101" s="570"/>
      <c r="N101" s="570"/>
      <c r="O101" s="570"/>
      <c r="P101" s="570"/>
      <c r="Q101" s="570"/>
      <c r="R101" s="570"/>
      <c r="S101" s="570"/>
      <c r="T101" s="570"/>
      <c r="U101" s="570"/>
      <c r="V101" s="570"/>
      <c r="W101" s="570"/>
      <c r="X101" s="570"/>
      <c r="Y101" s="570"/>
      <c r="Z101" s="570"/>
      <c r="AA101" s="570"/>
      <c r="AB101" s="570"/>
      <c r="AC101" s="570"/>
      <c r="AD101" s="570"/>
      <c r="AE101" s="570"/>
      <c r="AF101" s="570"/>
      <c r="AG101" s="570"/>
      <c r="AH101" s="570"/>
      <c r="AI101" s="570"/>
      <c r="AJ101" s="570"/>
      <c r="AK101" s="571"/>
      <c r="AL101" s="571"/>
      <c r="AM101" s="571"/>
      <c r="AN101" s="243"/>
      <c r="AO101" s="252"/>
      <c r="AP101" s="252"/>
      <c r="AQ101" s="252"/>
      <c r="AR101" s="252"/>
      <c r="AS101" s="252"/>
      <c r="AT101" s="252"/>
      <c r="AU101" s="252"/>
      <c r="AV101" s="252"/>
      <c r="AW101" s="252"/>
      <c r="AX101" s="252"/>
      <c r="AY101" s="252"/>
      <c r="AZ101" s="252"/>
      <c r="BA101" s="252"/>
      <c r="BB101" s="252"/>
      <c r="BC101" s="252"/>
      <c r="BD101" s="252"/>
      <c r="BE101" s="227"/>
      <c r="BF101" s="227"/>
      <c r="BG101" s="227"/>
      <c r="BH101" s="227"/>
      <c r="BI101" s="227"/>
      <c r="BJ101" s="227"/>
      <c r="BK101" s="227"/>
      <c r="BL101" s="443"/>
      <c r="BM101" s="443"/>
      <c r="BN101" s="443"/>
      <c r="BO101" s="443"/>
      <c r="BP101" s="443"/>
      <c r="BQ101" s="443"/>
      <c r="BR101" s="443"/>
      <c r="BS101" s="443"/>
      <c r="BT101" s="443"/>
      <c r="BU101" s="443"/>
      <c r="BV101" s="443"/>
      <c r="BW101" s="443"/>
      <c r="BX101" s="443"/>
      <c r="BY101" s="443"/>
      <c r="BZ101" s="443"/>
      <c r="CA101" s="443"/>
      <c r="CB101" s="443"/>
      <c r="CC101" s="227"/>
      <c r="CD101" s="227"/>
      <c r="CE101" s="227"/>
      <c r="CF101" s="227"/>
      <c r="CG101" s="227"/>
      <c r="CH101" s="200"/>
      <c r="CI101" s="130"/>
      <c r="CJ101" s="130"/>
    </row>
    <row r="102" spans="1:88" s="163" customFormat="1" ht="3" customHeight="1">
      <c r="A102" s="130"/>
      <c r="B102" s="246"/>
      <c r="C102" s="135"/>
      <c r="D102" s="135"/>
      <c r="E102" s="581" t="s">
        <v>373</v>
      </c>
      <c r="F102" s="581"/>
      <c r="G102" s="570" t="e">
        <f>#REF!</f>
        <v>#REF!</v>
      </c>
      <c r="H102" s="570"/>
      <c r="I102" s="570"/>
      <c r="J102" s="570"/>
      <c r="K102" s="570"/>
      <c r="L102" s="570"/>
      <c r="M102" s="570"/>
      <c r="N102" s="570"/>
      <c r="O102" s="570"/>
      <c r="P102" s="570"/>
      <c r="Q102" s="570"/>
      <c r="R102" s="570"/>
      <c r="S102" s="570"/>
      <c r="T102" s="570"/>
      <c r="U102" s="570"/>
      <c r="V102" s="570"/>
      <c r="W102" s="570"/>
      <c r="X102" s="570"/>
      <c r="Y102" s="570"/>
      <c r="Z102" s="570"/>
      <c r="AA102" s="570"/>
      <c r="AB102" s="570"/>
      <c r="AC102" s="570"/>
      <c r="AD102" s="570"/>
      <c r="AE102" s="570"/>
      <c r="AF102" s="570"/>
      <c r="AG102" s="570"/>
      <c r="AH102" s="570"/>
      <c r="AI102" s="570"/>
      <c r="AJ102" s="570"/>
      <c r="AK102" s="571" t="s">
        <v>39</v>
      </c>
      <c r="AL102" s="571"/>
      <c r="AM102" s="571"/>
      <c r="AN102" s="242"/>
      <c r="AO102" s="253"/>
      <c r="AP102" s="253"/>
      <c r="AQ102" s="253"/>
      <c r="AR102" s="253"/>
      <c r="AS102" s="253"/>
      <c r="AT102" s="253"/>
      <c r="AU102" s="253"/>
      <c r="AV102" s="253"/>
      <c r="AW102" s="253"/>
      <c r="AX102" s="253"/>
      <c r="AY102" s="253"/>
      <c r="AZ102" s="253"/>
      <c r="BA102" s="253"/>
      <c r="BB102" s="253"/>
      <c r="BC102" s="253"/>
      <c r="BD102" s="253"/>
      <c r="BE102" s="221"/>
      <c r="BF102" s="221"/>
      <c r="BG102" s="221"/>
      <c r="BH102" s="221"/>
      <c r="BI102" s="221"/>
      <c r="BJ102" s="221"/>
      <c r="BK102" s="221"/>
      <c r="BL102" s="464"/>
      <c r="BM102" s="464"/>
      <c r="BN102" s="464"/>
      <c r="BO102" s="464"/>
      <c r="BP102" s="464"/>
      <c r="BQ102" s="464"/>
      <c r="BR102" s="464"/>
      <c r="BS102" s="464"/>
      <c r="BT102" s="464"/>
      <c r="BU102" s="464"/>
      <c r="BV102" s="464"/>
      <c r="BW102" s="464"/>
      <c r="BX102" s="464"/>
      <c r="BY102" s="464"/>
      <c r="BZ102" s="464"/>
      <c r="CA102" s="464"/>
      <c r="CB102" s="464"/>
      <c r="CC102" s="221"/>
      <c r="CD102" s="221"/>
      <c r="CE102" s="221"/>
      <c r="CF102" s="221"/>
      <c r="CG102" s="221"/>
      <c r="CH102" s="198"/>
      <c r="CI102" s="202"/>
      <c r="CJ102" s="202"/>
    </row>
    <row r="103" spans="1:88" s="163" customFormat="1" ht="3" customHeight="1">
      <c r="A103" s="130"/>
      <c r="B103" s="130"/>
      <c r="C103" s="130"/>
      <c r="D103" s="246"/>
      <c r="E103" s="581"/>
      <c r="F103" s="581"/>
      <c r="G103" s="570"/>
      <c r="H103" s="570"/>
      <c r="I103" s="570"/>
      <c r="J103" s="570"/>
      <c r="K103" s="570"/>
      <c r="L103" s="570"/>
      <c r="M103" s="570"/>
      <c r="N103" s="570"/>
      <c r="O103" s="570"/>
      <c r="P103" s="570"/>
      <c r="Q103" s="570"/>
      <c r="R103" s="570"/>
      <c r="S103" s="570"/>
      <c r="T103" s="570"/>
      <c r="U103" s="570"/>
      <c r="V103" s="570"/>
      <c r="W103" s="570"/>
      <c r="X103" s="570"/>
      <c r="Y103" s="570"/>
      <c r="Z103" s="570"/>
      <c r="AA103" s="570"/>
      <c r="AB103" s="570"/>
      <c r="AC103" s="570"/>
      <c r="AD103" s="570"/>
      <c r="AE103" s="570"/>
      <c r="AF103" s="570"/>
      <c r="AG103" s="570"/>
      <c r="AH103" s="570"/>
      <c r="AI103" s="570"/>
      <c r="AJ103" s="570"/>
      <c r="AK103" s="571"/>
      <c r="AL103" s="571"/>
      <c r="AM103" s="571"/>
      <c r="AN103" s="240"/>
      <c r="AO103" s="284"/>
      <c r="AP103" s="284"/>
      <c r="AQ103" s="284"/>
      <c r="AR103" s="283"/>
      <c r="AS103" s="285"/>
      <c r="AT103" s="285"/>
      <c r="AU103" s="285"/>
      <c r="AV103" s="285"/>
      <c r="AW103" s="285"/>
      <c r="AX103" s="286"/>
      <c r="AY103" s="418"/>
      <c r="AZ103" s="418"/>
      <c r="BA103" s="418"/>
      <c r="BB103" s="418"/>
      <c r="BC103" s="418"/>
      <c r="BD103" s="418"/>
      <c r="BE103" s="282"/>
      <c r="BF103" s="566"/>
      <c r="BG103" s="566"/>
      <c r="BH103" s="566"/>
      <c r="BI103" s="566"/>
      <c r="BJ103" s="566"/>
      <c r="BK103" s="448"/>
      <c r="BL103" s="423"/>
      <c r="BM103" s="417"/>
      <c r="BN103" s="417"/>
      <c r="BO103" s="417"/>
      <c r="BP103" s="283"/>
      <c r="BQ103" s="418"/>
      <c r="BR103" s="418"/>
      <c r="BS103" s="418"/>
      <c r="BT103" s="418"/>
      <c r="BU103" s="418"/>
      <c r="BV103" s="415"/>
      <c r="BW103" s="419"/>
      <c r="BX103" s="419"/>
      <c r="BY103" s="419"/>
      <c r="BZ103" s="419"/>
      <c r="CA103" s="419"/>
      <c r="CB103" s="416"/>
      <c r="CC103" s="419"/>
      <c r="CD103" s="419"/>
      <c r="CE103" s="419"/>
      <c r="CF103" s="419"/>
      <c r="CG103" s="419"/>
      <c r="CH103" s="199"/>
      <c r="CI103" s="202"/>
      <c r="CJ103" s="202"/>
    </row>
    <row r="104" spans="1:88" s="160" customFormat="1" ht="15" customHeight="1">
      <c r="A104" s="130"/>
      <c r="B104" s="130"/>
      <c r="C104" s="130"/>
      <c r="E104" s="581"/>
      <c r="F104" s="581"/>
      <c r="G104" s="570"/>
      <c r="H104" s="570"/>
      <c r="I104" s="570"/>
      <c r="J104" s="570"/>
      <c r="K104" s="570"/>
      <c r="L104" s="570"/>
      <c r="M104" s="570"/>
      <c r="N104" s="570"/>
      <c r="O104" s="570"/>
      <c r="P104" s="570"/>
      <c r="Q104" s="570"/>
      <c r="R104" s="570"/>
      <c r="S104" s="570"/>
      <c r="T104" s="570"/>
      <c r="U104" s="570"/>
      <c r="V104" s="570"/>
      <c r="W104" s="570"/>
      <c r="X104" s="570"/>
      <c r="Y104" s="570"/>
      <c r="Z104" s="570"/>
      <c r="AA104" s="570"/>
      <c r="AB104" s="570"/>
      <c r="AC104" s="570"/>
      <c r="AD104" s="570"/>
      <c r="AE104" s="570"/>
      <c r="AF104" s="570"/>
      <c r="AG104" s="570"/>
      <c r="AH104" s="570"/>
      <c r="AI104" s="570"/>
      <c r="AJ104" s="570"/>
      <c r="AK104" s="571"/>
      <c r="AL104" s="571"/>
      <c r="AM104" s="571"/>
      <c r="AN104" s="240"/>
      <c r="AO104" s="280" t="e">
        <f>IF(LEN(VLOOKUP(AK102,#REF!,2,FALSE))&lt;11,"",LEFT(RIGHT(VLOOKUP(AK102,#REF!,2,FALSE),11),1))</f>
        <v>#REF!</v>
      </c>
      <c r="AP104" s="168"/>
      <c r="AQ104" s="280" t="e">
        <f>IF(LEN(VLOOKUP(AK102,#REF!,2,FALSE))&lt;10,"",LEFT(RIGHT(VLOOKUP(AK102,#REF!,2,FALSE),10),1))</f>
        <v>#REF!</v>
      </c>
      <c r="AR104" s="282"/>
      <c r="AS104" s="280" t="e">
        <f>IF(LEN(VLOOKUP(AK102,#REF!,2,FALSE))&lt;9,"",LEFT(RIGHT(VLOOKUP(AK102,#REF!,2,FALSE),9),1))</f>
        <v>#REF!</v>
      </c>
      <c r="AT104" s="168"/>
      <c r="AU104" s="280" t="e">
        <f>IF(LEN(VLOOKUP(AK102,#REF!,2,FALSE))&lt;8,"",LEFT(RIGHT(VLOOKUP(AK102,#REF!,2,FALSE),8),1))</f>
        <v>#REF!</v>
      </c>
      <c r="AV104" s="282"/>
      <c r="AW104" s="280" t="e">
        <f>IF(LEN(VLOOKUP(AK102,#REF!,2,FALSE))&lt;7,"",LEFT(RIGHT(VLOOKUP(AK102,#REF!,2,FALSE),7),1))</f>
        <v>#REF!</v>
      </c>
      <c r="AX104" s="286"/>
      <c r="AY104" s="280" t="e">
        <f>IF(LEN(VLOOKUP(AK102,#REF!,2,FALSE))&lt;6,"",LEFT(RIGHT(VLOOKUP(AK102,#REF!,2,FALSE),6),1))</f>
        <v>#REF!</v>
      </c>
      <c r="AZ104" s="168"/>
      <c r="BA104" s="559" t="e">
        <f>IF(LEN(VLOOKUP(AK102,#REF!,2,FALSE))&lt;5,"",LEFT(RIGHT(VLOOKUP(AK102,#REF!,2,FALSE),5),1))</f>
        <v>#REF!</v>
      </c>
      <c r="BB104" s="559" t="e">
        <f>IF(LEN(#REF!)&lt;5,"",LEFT(RIGHT(#REF!,5),1))</f>
        <v>#REF!</v>
      </c>
      <c r="BC104" s="282"/>
      <c r="BD104" s="280" t="e">
        <f>IF(LEN(VLOOKUP(AK102,#REF!,2,FALSE))&lt;4,"",LEFT(RIGHT(VLOOKUP(AK102,#REF!,2,FALSE),4),1))</f>
        <v>#REF!</v>
      </c>
      <c r="BE104" s="282"/>
      <c r="BF104" s="280" t="e">
        <f>IF(LEN(VLOOKUP(AK102,#REF!,2,FALSE))&lt;3,"",LEFT(RIGHT(VLOOKUP(AK102,#REF!,2,FALSE),3),1))</f>
        <v>#REF!</v>
      </c>
      <c r="BG104" s="282"/>
      <c r="BH104" s="280" t="e">
        <f>IF(LEN(VLOOKUP(AK102,#REF!,2,FALSE))&lt;2,"",LEFT(RIGHT(VLOOKUP(AK102,#REF!,2,FALSE),2),1))</f>
        <v>#REF!</v>
      </c>
      <c r="BI104" s="282"/>
      <c r="BJ104" s="280" t="e">
        <f>IF(VLOOKUP(AK102,#REF!,2,FALSE)=0,"",IF(LEN(VLOOKUP(AK102,#REF!,2,FALSE))&lt;1,"",LEFT(RIGHT(VLOOKUP(AK102,#REF!,2,FALSE),1),1)))</f>
        <v>#REF!</v>
      </c>
      <c r="BK104" s="448"/>
      <c r="BL104" s="423"/>
      <c r="BM104" s="280" t="e">
        <f>IF(LEN(VLOOKUP(AK102,#REF!,4,FALSE))&lt;11,"",LEFT(RIGHT(VLOOKUP(AK102,#REF!,4,FALSE),11),1))</f>
        <v>#REF!</v>
      </c>
      <c r="BN104" s="168"/>
      <c r="BO104" s="280" t="e">
        <f>IF(LEN(VLOOKUP(AK102,#REF!,4,FALSE))&lt;10,"",LEFT(RIGHT(VLOOKUP(AK102,#REF!,4,FALSE),10),1))</f>
        <v>#REF!</v>
      </c>
      <c r="BP104" s="282"/>
      <c r="BQ104" s="280" t="e">
        <f>IF(LEN(VLOOKUP(AK102,#REF!,4,FALSE))&lt;9,"",LEFT(RIGHT(VLOOKUP(AK102,#REF!,4,FALSE),9),1))</f>
        <v>#REF!</v>
      </c>
      <c r="BR104" s="168"/>
      <c r="BS104" s="280" t="e">
        <f>IF(LEN(VLOOKUP(AK102,#REF!,4,FALSE))&lt;8,"",LEFT(RIGHT(VLOOKUP(AK102,#REF!,4,FALSE),8),1))</f>
        <v>#REF!</v>
      </c>
      <c r="BT104" s="282"/>
      <c r="BU104" s="280" t="e">
        <f>IF(LEN(VLOOKUP(AK102,#REF!,4,FALSE))&lt;7,"",LEFT(RIGHT(VLOOKUP(AK102,#REF!,4,FALSE),7),1))</f>
        <v>#REF!</v>
      </c>
      <c r="BV104" s="415"/>
      <c r="BW104" s="280" t="e">
        <f>IF(LEN(VLOOKUP(AK102,#REF!,4,FALSE))&lt;6,"",LEFT(RIGHT(VLOOKUP(AK102,#REF!,4,FALSE),6),1))</f>
        <v>#REF!</v>
      </c>
      <c r="BX104" s="282"/>
      <c r="BY104" s="280" t="e">
        <f>IF(LEN(VLOOKUP(AK102,#REF!,4,FALSE))&lt;5,"",LEFT(RIGHT(VLOOKUP(AK102,#REF!,4,FALSE),5),1))</f>
        <v>#REF!</v>
      </c>
      <c r="BZ104" s="282"/>
      <c r="CA104" s="280" t="e">
        <f>IF(LEN(VLOOKUP(AK102,#REF!,4,FALSE))&lt;4,"",LEFT(RIGHT(VLOOKUP(AK102,#REF!,4,FALSE),4),1))</f>
        <v>#REF!</v>
      </c>
      <c r="CB104" s="416"/>
      <c r="CC104" s="280" t="e">
        <f>IF(LEN(VLOOKUP(AK102,#REF!,4,FALSE))&lt;3,"",LEFT(RIGHT(VLOOKUP(AK102,#REF!,4,FALSE),3),1))</f>
        <v>#REF!</v>
      </c>
      <c r="CD104" s="282"/>
      <c r="CE104" s="280" t="e">
        <f>IF(LEN(VLOOKUP(AK102,#REF!,4,FALSE))&lt;2,"",LEFT(RIGHT(VLOOKUP(AK102,#REF!,4,FALSE),2),1))</f>
        <v>#REF!</v>
      </c>
      <c r="CF104" s="282"/>
      <c r="CG104" s="280" t="e">
        <f>IF(VLOOKUP(AK102,#REF!,4,FALSE)=0,"",IF(LEN(VLOOKUP(AK102,#REF!,4,FALSE))&lt;1,"",LEFT(RIGHT(VLOOKUP(AK102,#REF!,4,FALSE),1),1)))</f>
        <v>#REF!</v>
      </c>
      <c r="CH104" s="199"/>
      <c r="CI104" s="130"/>
      <c r="CJ104" s="130"/>
    </row>
    <row r="105" spans="1:88" s="160" customFormat="1" ht="3" customHeight="1">
      <c r="A105" s="130"/>
      <c r="B105" s="130"/>
      <c r="C105" s="130"/>
      <c r="E105" s="581"/>
      <c r="F105" s="581"/>
      <c r="G105" s="570"/>
      <c r="H105" s="570"/>
      <c r="I105" s="570"/>
      <c r="J105" s="570"/>
      <c r="K105" s="570"/>
      <c r="L105" s="570"/>
      <c r="M105" s="570"/>
      <c r="N105" s="570"/>
      <c r="O105" s="570"/>
      <c r="P105" s="570"/>
      <c r="Q105" s="570"/>
      <c r="R105" s="570"/>
      <c r="S105" s="570"/>
      <c r="T105" s="570"/>
      <c r="U105" s="570"/>
      <c r="V105" s="570"/>
      <c r="W105" s="570"/>
      <c r="X105" s="570"/>
      <c r="Y105" s="570"/>
      <c r="Z105" s="570"/>
      <c r="AA105" s="570"/>
      <c r="AB105" s="570"/>
      <c r="AC105" s="570"/>
      <c r="AD105" s="570"/>
      <c r="AE105" s="570"/>
      <c r="AF105" s="570"/>
      <c r="AG105" s="570"/>
      <c r="AH105" s="570"/>
      <c r="AI105" s="570"/>
      <c r="AJ105" s="570"/>
      <c r="AK105" s="571"/>
      <c r="AL105" s="571"/>
      <c r="AM105" s="571"/>
      <c r="AN105" s="243"/>
      <c r="AO105" s="252"/>
      <c r="AP105" s="252"/>
      <c r="AQ105" s="252"/>
      <c r="AR105" s="252"/>
      <c r="AS105" s="252"/>
      <c r="AT105" s="252"/>
      <c r="AU105" s="252"/>
      <c r="AV105" s="252"/>
      <c r="AW105" s="252"/>
      <c r="AX105" s="252"/>
      <c r="AY105" s="252"/>
      <c r="AZ105" s="252"/>
      <c r="BA105" s="252"/>
      <c r="BB105" s="252"/>
      <c r="BC105" s="252"/>
      <c r="BD105" s="252"/>
      <c r="BE105" s="227"/>
      <c r="BF105" s="227"/>
      <c r="BG105" s="227"/>
      <c r="BH105" s="227"/>
      <c r="BI105" s="227"/>
      <c r="BJ105" s="227"/>
      <c r="BK105" s="227"/>
      <c r="BL105" s="443"/>
      <c r="BM105" s="443"/>
      <c r="BN105" s="443"/>
      <c r="BO105" s="443"/>
      <c r="BP105" s="443"/>
      <c r="BQ105" s="443"/>
      <c r="BR105" s="443"/>
      <c r="BS105" s="443"/>
      <c r="BT105" s="443"/>
      <c r="BU105" s="443"/>
      <c r="BV105" s="443"/>
      <c r="BW105" s="443"/>
      <c r="BX105" s="443"/>
      <c r="BY105" s="443"/>
      <c r="BZ105" s="443"/>
      <c r="CA105" s="443"/>
      <c r="CB105" s="443"/>
      <c r="CC105" s="227"/>
      <c r="CD105" s="227"/>
      <c r="CE105" s="227"/>
      <c r="CF105" s="227"/>
      <c r="CG105" s="227"/>
      <c r="CH105" s="200"/>
      <c r="CI105" s="130"/>
      <c r="CJ105" s="130"/>
    </row>
    <row r="106" spans="1:88" s="163" customFormat="1" ht="3" customHeight="1">
      <c r="A106" s="130"/>
      <c r="B106" s="246"/>
      <c r="C106" s="135"/>
      <c r="D106" s="135"/>
      <c r="E106" s="581" t="s">
        <v>375</v>
      </c>
      <c r="F106" s="581"/>
      <c r="G106" s="570" t="e">
        <f>#REF!</f>
        <v>#REF!</v>
      </c>
      <c r="H106" s="570"/>
      <c r="I106" s="570"/>
      <c r="J106" s="570"/>
      <c r="K106" s="570"/>
      <c r="L106" s="570"/>
      <c r="M106" s="570"/>
      <c r="N106" s="570"/>
      <c r="O106" s="570"/>
      <c r="P106" s="570"/>
      <c r="Q106" s="570"/>
      <c r="R106" s="570"/>
      <c r="S106" s="570"/>
      <c r="T106" s="570"/>
      <c r="U106" s="570"/>
      <c r="V106" s="570"/>
      <c r="W106" s="570"/>
      <c r="X106" s="570"/>
      <c r="Y106" s="570"/>
      <c r="Z106" s="570"/>
      <c r="AA106" s="570"/>
      <c r="AB106" s="570"/>
      <c r="AC106" s="570"/>
      <c r="AD106" s="570"/>
      <c r="AE106" s="570"/>
      <c r="AF106" s="570"/>
      <c r="AG106" s="570"/>
      <c r="AH106" s="570"/>
      <c r="AI106" s="570"/>
      <c r="AJ106" s="570"/>
      <c r="AK106" s="571" t="s">
        <v>40</v>
      </c>
      <c r="AL106" s="571"/>
      <c r="AM106" s="571"/>
      <c r="AN106" s="242"/>
      <c r="AO106" s="253"/>
      <c r="AP106" s="253"/>
      <c r="AQ106" s="253"/>
      <c r="AR106" s="253"/>
      <c r="AS106" s="253"/>
      <c r="AT106" s="253"/>
      <c r="AU106" s="253"/>
      <c r="AV106" s="253"/>
      <c r="AW106" s="253"/>
      <c r="AX106" s="253"/>
      <c r="AY106" s="253"/>
      <c r="AZ106" s="253"/>
      <c r="BA106" s="253"/>
      <c r="BB106" s="253"/>
      <c r="BC106" s="253"/>
      <c r="BD106" s="253"/>
      <c r="BE106" s="221"/>
      <c r="BF106" s="221"/>
      <c r="BG106" s="221"/>
      <c r="BH106" s="221"/>
      <c r="BI106" s="221"/>
      <c r="BJ106" s="221"/>
      <c r="BK106" s="221"/>
      <c r="BL106" s="464"/>
      <c r="BM106" s="464"/>
      <c r="BN106" s="464"/>
      <c r="BO106" s="464"/>
      <c r="BP106" s="464"/>
      <c r="BQ106" s="464"/>
      <c r="BR106" s="464"/>
      <c r="BS106" s="464"/>
      <c r="BT106" s="464"/>
      <c r="BU106" s="464"/>
      <c r="BV106" s="464"/>
      <c r="BW106" s="464"/>
      <c r="BX106" s="464"/>
      <c r="BY106" s="464"/>
      <c r="BZ106" s="464"/>
      <c r="CA106" s="464"/>
      <c r="CB106" s="464"/>
      <c r="CC106" s="221"/>
      <c r="CD106" s="221"/>
      <c r="CE106" s="221"/>
      <c r="CF106" s="221"/>
      <c r="CG106" s="221"/>
      <c r="CH106" s="198"/>
      <c r="CI106" s="202"/>
      <c r="CJ106" s="202"/>
    </row>
    <row r="107" spans="1:88" s="163" customFormat="1" ht="3" customHeight="1">
      <c r="A107" s="130"/>
      <c r="B107" s="130"/>
      <c r="C107" s="130"/>
      <c r="D107" s="246"/>
      <c r="E107" s="581"/>
      <c r="F107" s="581"/>
      <c r="G107" s="570"/>
      <c r="H107" s="570"/>
      <c r="I107" s="570"/>
      <c r="J107" s="570"/>
      <c r="K107" s="570"/>
      <c r="L107" s="570"/>
      <c r="M107" s="570"/>
      <c r="N107" s="570"/>
      <c r="O107" s="570"/>
      <c r="P107" s="570"/>
      <c r="Q107" s="570"/>
      <c r="R107" s="570"/>
      <c r="S107" s="570"/>
      <c r="T107" s="570"/>
      <c r="U107" s="570"/>
      <c r="V107" s="570"/>
      <c r="W107" s="570"/>
      <c r="X107" s="570"/>
      <c r="Y107" s="570"/>
      <c r="Z107" s="570"/>
      <c r="AA107" s="570"/>
      <c r="AB107" s="570"/>
      <c r="AC107" s="570"/>
      <c r="AD107" s="570"/>
      <c r="AE107" s="570"/>
      <c r="AF107" s="570"/>
      <c r="AG107" s="570"/>
      <c r="AH107" s="570"/>
      <c r="AI107" s="570"/>
      <c r="AJ107" s="570"/>
      <c r="AK107" s="571"/>
      <c r="AL107" s="571"/>
      <c r="AM107" s="571"/>
      <c r="AN107" s="240"/>
      <c r="AO107" s="284"/>
      <c r="AP107" s="284"/>
      <c r="AQ107" s="284"/>
      <c r="AR107" s="283"/>
      <c r="AS107" s="285"/>
      <c r="AT107" s="285"/>
      <c r="AU107" s="285"/>
      <c r="AV107" s="285"/>
      <c r="AW107" s="285"/>
      <c r="AX107" s="286"/>
      <c r="AY107" s="418"/>
      <c r="AZ107" s="418"/>
      <c r="BA107" s="418"/>
      <c r="BB107" s="418"/>
      <c r="BC107" s="418"/>
      <c r="BD107" s="418"/>
      <c r="BE107" s="282"/>
      <c r="BF107" s="566"/>
      <c r="BG107" s="566"/>
      <c r="BH107" s="566"/>
      <c r="BI107" s="566"/>
      <c r="BJ107" s="566"/>
      <c r="BK107" s="448"/>
      <c r="BL107" s="423"/>
      <c r="BM107" s="417"/>
      <c r="BN107" s="417"/>
      <c r="BO107" s="417"/>
      <c r="BP107" s="283"/>
      <c r="BQ107" s="418"/>
      <c r="BR107" s="418"/>
      <c r="BS107" s="418"/>
      <c r="BT107" s="418"/>
      <c r="BU107" s="418"/>
      <c r="BV107" s="415"/>
      <c r="BW107" s="419"/>
      <c r="BX107" s="419"/>
      <c r="BY107" s="419"/>
      <c r="BZ107" s="419"/>
      <c r="CA107" s="419"/>
      <c r="CB107" s="416"/>
      <c r="CC107" s="419"/>
      <c r="CD107" s="419"/>
      <c r="CE107" s="419"/>
      <c r="CF107" s="419"/>
      <c r="CG107" s="419"/>
      <c r="CH107" s="199"/>
      <c r="CI107" s="202"/>
      <c r="CJ107" s="202"/>
    </row>
    <row r="108" spans="1:88" s="160" customFormat="1" ht="15" customHeight="1">
      <c r="A108" s="130"/>
      <c r="B108" s="130"/>
      <c r="C108" s="130"/>
      <c r="E108" s="581"/>
      <c r="F108" s="581"/>
      <c r="G108" s="570"/>
      <c r="H108" s="570"/>
      <c r="I108" s="570"/>
      <c r="J108" s="570"/>
      <c r="K108" s="570"/>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70"/>
      <c r="AK108" s="571"/>
      <c r="AL108" s="571"/>
      <c r="AM108" s="571"/>
      <c r="AN108" s="240"/>
      <c r="AO108" s="280" t="e">
        <f>IF(LEN(VLOOKUP(AK106,#REF!,2,FALSE))&lt;11,"",LEFT(RIGHT(VLOOKUP(AK106,#REF!,2,FALSE),11),1))</f>
        <v>#REF!</v>
      </c>
      <c r="AP108" s="168"/>
      <c r="AQ108" s="280" t="e">
        <f>IF(LEN(VLOOKUP(AK106,#REF!,2,FALSE))&lt;10,"",LEFT(RIGHT(VLOOKUP(AK106,#REF!,2,FALSE),10),1))</f>
        <v>#REF!</v>
      </c>
      <c r="AR108" s="282"/>
      <c r="AS108" s="280" t="e">
        <f>IF(LEN(VLOOKUP(AK106,#REF!,2,FALSE))&lt;9,"",LEFT(RIGHT(VLOOKUP(AK106,#REF!,2,FALSE),9),1))</f>
        <v>#REF!</v>
      </c>
      <c r="AT108" s="168"/>
      <c r="AU108" s="280" t="e">
        <f>IF(LEN(VLOOKUP(AK106,#REF!,2,FALSE))&lt;8,"",LEFT(RIGHT(VLOOKUP(AK106,#REF!,2,FALSE),8),1))</f>
        <v>#REF!</v>
      </c>
      <c r="AV108" s="282"/>
      <c r="AW108" s="280" t="e">
        <f>IF(LEN(VLOOKUP(AK106,#REF!,2,FALSE))&lt;7,"",LEFT(RIGHT(VLOOKUP(AK106,#REF!,2,FALSE),7),1))</f>
        <v>#REF!</v>
      </c>
      <c r="AX108" s="286"/>
      <c r="AY108" s="280" t="e">
        <f>IF(LEN(VLOOKUP(AK106,#REF!,2,FALSE))&lt;6,"",LEFT(RIGHT(VLOOKUP(AK106,#REF!,2,FALSE),6),1))</f>
        <v>#REF!</v>
      </c>
      <c r="AZ108" s="168"/>
      <c r="BA108" s="559" t="e">
        <f>IF(LEN(VLOOKUP(AK106,#REF!,2,FALSE))&lt;5,"",LEFT(RIGHT(VLOOKUP(AK106,#REF!,2,FALSE),5),1))</f>
        <v>#REF!</v>
      </c>
      <c r="BB108" s="559" t="e">
        <f>IF(LEN(#REF!)&lt;5,"",LEFT(RIGHT(#REF!,5),1))</f>
        <v>#REF!</v>
      </c>
      <c r="BC108" s="282"/>
      <c r="BD108" s="280" t="e">
        <f>IF(LEN(VLOOKUP(AK106,#REF!,2,FALSE))&lt;4,"",LEFT(RIGHT(VLOOKUP(AK106,#REF!,2,FALSE),4),1))</f>
        <v>#REF!</v>
      </c>
      <c r="BE108" s="282"/>
      <c r="BF108" s="280" t="e">
        <f>IF(LEN(VLOOKUP(AK106,#REF!,2,FALSE))&lt;3,"",LEFT(RIGHT(VLOOKUP(AK106,#REF!,2,FALSE),3),1))</f>
        <v>#REF!</v>
      </c>
      <c r="BG108" s="282"/>
      <c r="BH108" s="280" t="e">
        <f>IF(LEN(VLOOKUP(AK106,#REF!,2,FALSE))&lt;2,"",LEFT(RIGHT(VLOOKUP(AK106,#REF!,2,FALSE),2),1))</f>
        <v>#REF!</v>
      </c>
      <c r="BI108" s="282"/>
      <c r="BJ108" s="280" t="e">
        <f>IF(VLOOKUP(AK106,#REF!,2,FALSE)=0,"",IF(LEN(VLOOKUP(AK106,#REF!,2,FALSE))&lt;1,"",LEFT(RIGHT(VLOOKUP(AK106,#REF!,2,FALSE),1),1)))</f>
        <v>#REF!</v>
      </c>
      <c r="BK108" s="448"/>
      <c r="BL108" s="423"/>
      <c r="BM108" s="280" t="e">
        <f>IF(LEN(VLOOKUP(AK106,#REF!,4,FALSE))&lt;11,"",LEFT(RIGHT(VLOOKUP(AK106,#REF!,4,FALSE),11),1))</f>
        <v>#REF!</v>
      </c>
      <c r="BN108" s="168"/>
      <c r="BO108" s="280" t="e">
        <f>IF(LEN(VLOOKUP(AK106,#REF!,4,FALSE))&lt;10,"",LEFT(RIGHT(VLOOKUP(AK106,#REF!,4,FALSE),10),1))</f>
        <v>#REF!</v>
      </c>
      <c r="BP108" s="282"/>
      <c r="BQ108" s="280" t="e">
        <f>IF(LEN(VLOOKUP(AK106,#REF!,4,FALSE))&lt;9,"",LEFT(RIGHT(VLOOKUP(AK106,#REF!,4,FALSE),9),1))</f>
        <v>#REF!</v>
      </c>
      <c r="BR108" s="168"/>
      <c r="BS108" s="280" t="e">
        <f>IF(LEN(VLOOKUP(AK106,#REF!,4,FALSE))&lt;8,"",LEFT(RIGHT(VLOOKUP(AK106,#REF!,4,FALSE),8),1))</f>
        <v>#REF!</v>
      </c>
      <c r="BT108" s="282"/>
      <c r="BU108" s="280" t="e">
        <f>IF(LEN(VLOOKUP(AK106,#REF!,4,FALSE))&lt;7,"",LEFT(RIGHT(VLOOKUP(AK106,#REF!,4,FALSE),7),1))</f>
        <v>#REF!</v>
      </c>
      <c r="BV108" s="415"/>
      <c r="BW108" s="280" t="e">
        <f>IF(LEN(VLOOKUP(AK106,#REF!,4,FALSE))&lt;6,"",LEFT(RIGHT(VLOOKUP(AK106,#REF!,4,FALSE),6),1))</f>
        <v>#REF!</v>
      </c>
      <c r="BX108" s="282"/>
      <c r="BY108" s="280" t="e">
        <f>IF(LEN(VLOOKUP(AK106,#REF!,4,FALSE))&lt;5,"",LEFT(RIGHT(VLOOKUP(AK106,#REF!,4,FALSE),5),1))</f>
        <v>#REF!</v>
      </c>
      <c r="BZ108" s="282"/>
      <c r="CA108" s="280" t="e">
        <f>IF(LEN(VLOOKUP(AK106,#REF!,4,FALSE))&lt;4,"",LEFT(RIGHT(VLOOKUP(AK106,#REF!,4,FALSE),4),1))</f>
        <v>#REF!</v>
      </c>
      <c r="CB108" s="416"/>
      <c r="CC108" s="280" t="e">
        <f>IF(LEN(VLOOKUP(AK106,#REF!,4,FALSE))&lt;3,"",LEFT(RIGHT(VLOOKUP(AK106,#REF!,4,FALSE),3),1))</f>
        <v>#REF!</v>
      </c>
      <c r="CD108" s="282"/>
      <c r="CE108" s="280" t="e">
        <f>IF(LEN(VLOOKUP(AK106,#REF!,4,FALSE))&lt;2,"",LEFT(RIGHT(VLOOKUP(AK106,#REF!,4,FALSE),2),1))</f>
        <v>#REF!</v>
      </c>
      <c r="CF108" s="282"/>
      <c r="CG108" s="280" t="e">
        <f>IF(VLOOKUP(AK106,#REF!,4,FALSE)=0,"",IF(LEN(VLOOKUP(AK106,#REF!,4,FALSE))&lt;1,"",LEFT(RIGHT(VLOOKUP(AK106,#REF!,4,FALSE),1),1)))</f>
        <v>#REF!</v>
      </c>
      <c r="CH108" s="199"/>
      <c r="CI108" s="130"/>
      <c r="CJ108" s="130"/>
    </row>
    <row r="109" spans="1:88" s="160" customFormat="1" ht="3" customHeight="1">
      <c r="A109" s="130"/>
      <c r="B109" s="130"/>
      <c r="C109" s="130"/>
      <c r="E109" s="581"/>
      <c r="F109" s="581"/>
      <c r="G109" s="570"/>
      <c r="H109" s="570"/>
      <c r="I109" s="570"/>
      <c r="J109" s="570"/>
      <c r="K109" s="570"/>
      <c r="L109" s="570"/>
      <c r="M109" s="570"/>
      <c r="N109" s="570"/>
      <c r="O109" s="570"/>
      <c r="P109" s="570"/>
      <c r="Q109" s="570"/>
      <c r="R109" s="570"/>
      <c r="S109" s="570"/>
      <c r="T109" s="570"/>
      <c r="U109" s="570"/>
      <c r="V109" s="570"/>
      <c r="W109" s="570"/>
      <c r="X109" s="570"/>
      <c r="Y109" s="570"/>
      <c r="Z109" s="570"/>
      <c r="AA109" s="570"/>
      <c r="AB109" s="570"/>
      <c r="AC109" s="570"/>
      <c r="AD109" s="570"/>
      <c r="AE109" s="570"/>
      <c r="AF109" s="570"/>
      <c r="AG109" s="570"/>
      <c r="AH109" s="570"/>
      <c r="AI109" s="570"/>
      <c r="AJ109" s="570"/>
      <c r="AK109" s="571"/>
      <c r="AL109" s="571"/>
      <c r="AM109" s="571"/>
      <c r="AN109" s="243"/>
      <c r="AO109" s="252"/>
      <c r="AP109" s="252"/>
      <c r="AQ109" s="252"/>
      <c r="AR109" s="252"/>
      <c r="AS109" s="252"/>
      <c r="AT109" s="252"/>
      <c r="AU109" s="252"/>
      <c r="AV109" s="252"/>
      <c r="AW109" s="252"/>
      <c r="AX109" s="252"/>
      <c r="AY109" s="252"/>
      <c r="AZ109" s="252"/>
      <c r="BA109" s="252"/>
      <c r="BB109" s="252"/>
      <c r="BC109" s="252"/>
      <c r="BD109" s="252"/>
      <c r="BE109" s="227"/>
      <c r="BF109" s="227"/>
      <c r="BG109" s="227"/>
      <c r="BH109" s="227"/>
      <c r="BI109" s="227"/>
      <c r="BJ109" s="227"/>
      <c r="BK109" s="227"/>
      <c r="BL109" s="443"/>
      <c r="BM109" s="443"/>
      <c r="BN109" s="443"/>
      <c r="BO109" s="443"/>
      <c r="BP109" s="443"/>
      <c r="BQ109" s="443"/>
      <c r="BR109" s="443"/>
      <c r="BS109" s="443"/>
      <c r="BT109" s="443"/>
      <c r="BU109" s="443"/>
      <c r="BV109" s="443"/>
      <c r="BW109" s="443"/>
      <c r="BX109" s="443"/>
      <c r="BY109" s="443"/>
      <c r="BZ109" s="443"/>
      <c r="CA109" s="443"/>
      <c r="CB109" s="443"/>
      <c r="CC109" s="227"/>
      <c r="CD109" s="227"/>
      <c r="CE109" s="227"/>
      <c r="CF109" s="227"/>
      <c r="CG109" s="227"/>
      <c r="CH109" s="200"/>
      <c r="CI109" s="130"/>
      <c r="CJ109" s="130"/>
    </row>
    <row r="110" spans="1:88" s="163" customFormat="1" ht="3" customHeight="1">
      <c r="A110" s="130"/>
      <c r="B110" s="246"/>
      <c r="C110" s="135"/>
      <c r="D110" s="135"/>
      <c r="E110" s="581" t="s">
        <v>390</v>
      </c>
      <c r="F110" s="581"/>
      <c r="G110" s="570" t="e">
        <f>#REF!</f>
        <v>#REF!</v>
      </c>
      <c r="H110" s="570"/>
      <c r="I110" s="570"/>
      <c r="J110" s="570"/>
      <c r="K110" s="570"/>
      <c r="L110" s="570"/>
      <c r="M110" s="570"/>
      <c r="N110" s="570"/>
      <c r="O110" s="570"/>
      <c r="P110" s="570"/>
      <c r="Q110" s="570"/>
      <c r="R110" s="570"/>
      <c r="S110" s="570"/>
      <c r="T110" s="570"/>
      <c r="U110" s="570"/>
      <c r="V110" s="570"/>
      <c r="W110" s="570"/>
      <c r="X110" s="570"/>
      <c r="Y110" s="570"/>
      <c r="Z110" s="570"/>
      <c r="AA110" s="570"/>
      <c r="AB110" s="570"/>
      <c r="AC110" s="570"/>
      <c r="AD110" s="570"/>
      <c r="AE110" s="570"/>
      <c r="AF110" s="570"/>
      <c r="AG110" s="570"/>
      <c r="AH110" s="570"/>
      <c r="AI110" s="570"/>
      <c r="AJ110" s="570"/>
      <c r="AK110" s="571" t="s">
        <v>41</v>
      </c>
      <c r="AL110" s="571"/>
      <c r="AM110" s="571"/>
      <c r="AN110" s="242"/>
      <c r="AO110" s="253"/>
      <c r="AP110" s="253"/>
      <c r="AQ110" s="253"/>
      <c r="AR110" s="253"/>
      <c r="AS110" s="253"/>
      <c r="AT110" s="253"/>
      <c r="AU110" s="253"/>
      <c r="AV110" s="253"/>
      <c r="AW110" s="253"/>
      <c r="AX110" s="253"/>
      <c r="AY110" s="253"/>
      <c r="AZ110" s="253"/>
      <c r="BA110" s="253"/>
      <c r="BB110" s="253"/>
      <c r="BC110" s="253"/>
      <c r="BD110" s="253"/>
      <c r="BE110" s="221"/>
      <c r="BF110" s="221"/>
      <c r="BG110" s="221"/>
      <c r="BH110" s="221"/>
      <c r="BI110" s="221"/>
      <c r="BJ110" s="221"/>
      <c r="BK110" s="221"/>
      <c r="BL110" s="464"/>
      <c r="BM110" s="464"/>
      <c r="BN110" s="464"/>
      <c r="BO110" s="464"/>
      <c r="BP110" s="464"/>
      <c r="BQ110" s="464"/>
      <c r="BR110" s="464"/>
      <c r="BS110" s="464"/>
      <c r="BT110" s="464"/>
      <c r="BU110" s="464"/>
      <c r="BV110" s="464"/>
      <c r="BW110" s="464"/>
      <c r="BX110" s="464"/>
      <c r="BY110" s="464"/>
      <c r="BZ110" s="464"/>
      <c r="CA110" s="464"/>
      <c r="CB110" s="464"/>
      <c r="CC110" s="221"/>
      <c r="CD110" s="221"/>
      <c r="CE110" s="221"/>
      <c r="CF110" s="221"/>
      <c r="CG110" s="221"/>
      <c r="CH110" s="198"/>
      <c r="CI110" s="202"/>
      <c r="CJ110" s="202"/>
    </row>
    <row r="111" spans="1:88" s="163" customFormat="1" ht="3" customHeight="1">
      <c r="A111" s="130"/>
      <c r="B111" s="130"/>
      <c r="C111" s="130"/>
      <c r="D111" s="246"/>
      <c r="E111" s="581"/>
      <c r="F111" s="581"/>
      <c r="G111" s="570"/>
      <c r="H111" s="570"/>
      <c r="I111" s="570"/>
      <c r="J111" s="570"/>
      <c r="K111" s="570"/>
      <c r="L111" s="570"/>
      <c r="M111" s="570"/>
      <c r="N111" s="570"/>
      <c r="O111" s="570"/>
      <c r="P111" s="570"/>
      <c r="Q111" s="570"/>
      <c r="R111" s="570"/>
      <c r="S111" s="570"/>
      <c r="T111" s="570"/>
      <c r="U111" s="570"/>
      <c r="V111" s="570"/>
      <c r="W111" s="570"/>
      <c r="X111" s="570"/>
      <c r="Y111" s="570"/>
      <c r="Z111" s="570"/>
      <c r="AA111" s="570"/>
      <c r="AB111" s="570"/>
      <c r="AC111" s="570"/>
      <c r="AD111" s="570"/>
      <c r="AE111" s="570"/>
      <c r="AF111" s="570"/>
      <c r="AG111" s="570"/>
      <c r="AH111" s="570"/>
      <c r="AI111" s="570"/>
      <c r="AJ111" s="570"/>
      <c r="AK111" s="571"/>
      <c r="AL111" s="571"/>
      <c r="AM111" s="571"/>
      <c r="AN111" s="240"/>
      <c r="AO111" s="284"/>
      <c r="AP111" s="284"/>
      <c r="AQ111" s="284"/>
      <c r="AR111" s="283"/>
      <c r="AS111" s="285"/>
      <c r="AT111" s="285"/>
      <c r="AU111" s="285"/>
      <c r="AV111" s="285"/>
      <c r="AW111" s="285"/>
      <c r="AX111" s="286"/>
      <c r="AY111" s="418"/>
      <c r="AZ111" s="418"/>
      <c r="BA111" s="418"/>
      <c r="BB111" s="418"/>
      <c r="BC111" s="418"/>
      <c r="BD111" s="418"/>
      <c r="BE111" s="282"/>
      <c r="BF111" s="566"/>
      <c r="BG111" s="566"/>
      <c r="BH111" s="566"/>
      <c r="BI111" s="566"/>
      <c r="BJ111" s="566"/>
      <c r="BK111" s="448"/>
      <c r="BL111" s="423"/>
      <c r="BM111" s="417"/>
      <c r="BN111" s="417"/>
      <c r="BO111" s="417"/>
      <c r="BP111" s="283"/>
      <c r="BQ111" s="418"/>
      <c r="BR111" s="418"/>
      <c r="BS111" s="418"/>
      <c r="BT111" s="418"/>
      <c r="BU111" s="418"/>
      <c r="BV111" s="415"/>
      <c r="BW111" s="419"/>
      <c r="BX111" s="419"/>
      <c r="BY111" s="419"/>
      <c r="BZ111" s="419"/>
      <c r="CA111" s="419"/>
      <c r="CB111" s="416"/>
      <c r="CC111" s="419"/>
      <c r="CD111" s="419"/>
      <c r="CE111" s="419"/>
      <c r="CF111" s="419"/>
      <c r="CG111" s="419"/>
      <c r="CH111" s="199"/>
      <c r="CI111" s="202"/>
      <c r="CJ111" s="202"/>
    </row>
    <row r="112" spans="1:88" s="160" customFormat="1" ht="15" customHeight="1">
      <c r="A112" s="130"/>
      <c r="B112" s="130"/>
      <c r="C112" s="130"/>
      <c r="E112" s="581"/>
      <c r="F112" s="581"/>
      <c r="G112" s="570"/>
      <c r="H112" s="570"/>
      <c r="I112" s="570"/>
      <c r="J112" s="570"/>
      <c r="K112" s="570"/>
      <c r="L112" s="570"/>
      <c r="M112" s="570"/>
      <c r="N112" s="570"/>
      <c r="O112" s="570"/>
      <c r="P112" s="570"/>
      <c r="Q112" s="570"/>
      <c r="R112" s="570"/>
      <c r="S112" s="570"/>
      <c r="T112" s="570"/>
      <c r="U112" s="570"/>
      <c r="V112" s="570"/>
      <c r="W112" s="570"/>
      <c r="X112" s="570"/>
      <c r="Y112" s="570"/>
      <c r="Z112" s="570"/>
      <c r="AA112" s="570"/>
      <c r="AB112" s="570"/>
      <c r="AC112" s="570"/>
      <c r="AD112" s="570"/>
      <c r="AE112" s="570"/>
      <c r="AF112" s="570"/>
      <c r="AG112" s="570"/>
      <c r="AH112" s="570"/>
      <c r="AI112" s="570"/>
      <c r="AJ112" s="570"/>
      <c r="AK112" s="571"/>
      <c r="AL112" s="571"/>
      <c r="AM112" s="571"/>
      <c r="AN112" s="240"/>
      <c r="AO112" s="280" t="e">
        <f>IF(LEN(VLOOKUP(AK110,#REF!,2,FALSE))&lt;11,"",LEFT(RIGHT(VLOOKUP(AK110,#REF!,2,FALSE),11),1))</f>
        <v>#REF!</v>
      </c>
      <c r="AP112" s="168"/>
      <c r="AQ112" s="280" t="e">
        <f>IF(LEN(VLOOKUP(AK110,#REF!,2,FALSE))&lt;10,"",LEFT(RIGHT(VLOOKUP(AK110,#REF!,2,FALSE),10),1))</f>
        <v>#REF!</v>
      </c>
      <c r="AR112" s="282"/>
      <c r="AS112" s="280" t="e">
        <f>IF(LEN(VLOOKUP(AK110,#REF!,2,FALSE))&lt;9,"",LEFT(RIGHT(VLOOKUP(AK110,#REF!,2,FALSE),9),1))</f>
        <v>#REF!</v>
      </c>
      <c r="AT112" s="168"/>
      <c r="AU112" s="280" t="e">
        <f>IF(LEN(VLOOKUP(AK110,#REF!,2,FALSE))&lt;8,"",LEFT(RIGHT(VLOOKUP(AK110,#REF!,2,FALSE),8),1))</f>
        <v>#REF!</v>
      </c>
      <c r="AV112" s="282"/>
      <c r="AW112" s="280" t="e">
        <f>IF(LEN(VLOOKUP(AK110,#REF!,2,FALSE))&lt;7,"",LEFT(RIGHT(VLOOKUP(AK110,#REF!,2,FALSE),7),1))</f>
        <v>#REF!</v>
      </c>
      <c r="AX112" s="286"/>
      <c r="AY112" s="280" t="e">
        <f>IF(LEN(VLOOKUP(AK110,#REF!,2,FALSE))&lt;6,"",LEFT(RIGHT(VLOOKUP(AK110,#REF!,2,FALSE),6),1))</f>
        <v>#REF!</v>
      </c>
      <c r="AZ112" s="168"/>
      <c r="BA112" s="559" t="e">
        <f>IF(LEN(VLOOKUP(AK110,#REF!,2,FALSE))&lt;5,"",LEFT(RIGHT(VLOOKUP(AK110,#REF!,2,FALSE),5),1))</f>
        <v>#REF!</v>
      </c>
      <c r="BB112" s="559" t="e">
        <f>IF(LEN(#REF!)&lt;5,"",LEFT(RIGHT(#REF!,5),1))</f>
        <v>#REF!</v>
      </c>
      <c r="BC112" s="282"/>
      <c r="BD112" s="280" t="e">
        <f>IF(LEN(VLOOKUP(AK110,#REF!,2,FALSE))&lt;4,"",LEFT(RIGHT(VLOOKUP(AK110,#REF!,2,FALSE),4),1))</f>
        <v>#REF!</v>
      </c>
      <c r="BE112" s="282"/>
      <c r="BF112" s="280" t="e">
        <f>IF(LEN(VLOOKUP(AK110,#REF!,2,FALSE))&lt;3,"",LEFT(RIGHT(VLOOKUP(AK110,#REF!,2,FALSE),3),1))</f>
        <v>#REF!</v>
      </c>
      <c r="BG112" s="282"/>
      <c r="BH112" s="280" t="e">
        <f>IF(LEN(VLOOKUP(AK110,#REF!,2,FALSE))&lt;2,"",LEFT(RIGHT(VLOOKUP(AK110,#REF!,2,FALSE),2),1))</f>
        <v>#REF!</v>
      </c>
      <c r="BI112" s="282"/>
      <c r="BJ112" s="280" t="e">
        <f>IF(VLOOKUP(AK110,#REF!,2,FALSE)=0,"",IF(LEN(VLOOKUP(AK110,#REF!,2,FALSE))&lt;1,"",LEFT(RIGHT(VLOOKUP(AK110,#REF!,2,FALSE),1),1)))</f>
        <v>#REF!</v>
      </c>
      <c r="BK112" s="448"/>
      <c r="BL112" s="423"/>
      <c r="BM112" s="280" t="e">
        <f>IF(LEN(VLOOKUP(AK110,#REF!,4,FALSE))&lt;11,"",LEFT(RIGHT(VLOOKUP(AK110,#REF!,4,FALSE),11),1))</f>
        <v>#REF!</v>
      </c>
      <c r="BN112" s="168"/>
      <c r="BO112" s="280" t="e">
        <f>IF(LEN(VLOOKUP(AK110,#REF!,4,FALSE))&lt;10,"",LEFT(RIGHT(VLOOKUP(AK110,#REF!,4,FALSE),10),1))</f>
        <v>#REF!</v>
      </c>
      <c r="BP112" s="282"/>
      <c r="BQ112" s="280" t="e">
        <f>IF(LEN(VLOOKUP(AK110,#REF!,4,FALSE))&lt;9,"",LEFT(RIGHT(VLOOKUP(AK110,#REF!,4,FALSE),9),1))</f>
        <v>#REF!</v>
      </c>
      <c r="BR112" s="168"/>
      <c r="BS112" s="280" t="e">
        <f>IF(LEN(VLOOKUP(AK110,#REF!,4,FALSE))&lt;8,"",LEFT(RIGHT(VLOOKUP(AK110,#REF!,4,FALSE),8),1))</f>
        <v>#REF!</v>
      </c>
      <c r="BT112" s="282"/>
      <c r="BU112" s="280" t="e">
        <f>IF(LEN(VLOOKUP(AK110,#REF!,4,FALSE))&lt;7,"",LEFT(RIGHT(VLOOKUP(AK110,#REF!,4,FALSE),7),1))</f>
        <v>#REF!</v>
      </c>
      <c r="BV112" s="415"/>
      <c r="BW112" s="280" t="e">
        <f>IF(LEN(VLOOKUP(AK110,#REF!,4,FALSE))&lt;6,"",LEFT(RIGHT(VLOOKUP(AK110,#REF!,4,FALSE),6),1))</f>
        <v>#REF!</v>
      </c>
      <c r="BX112" s="282"/>
      <c r="BY112" s="280" t="e">
        <f>IF(LEN(VLOOKUP(AK110,#REF!,4,FALSE))&lt;5,"",LEFT(RIGHT(VLOOKUP(AK110,#REF!,4,FALSE),5),1))</f>
        <v>#REF!</v>
      </c>
      <c r="BZ112" s="282"/>
      <c r="CA112" s="280" t="e">
        <f>IF(LEN(VLOOKUP(AK110,#REF!,4,FALSE))&lt;4,"",LEFT(RIGHT(VLOOKUP(AK110,#REF!,4,FALSE),4),1))</f>
        <v>#REF!</v>
      </c>
      <c r="CB112" s="416"/>
      <c r="CC112" s="280" t="e">
        <f>IF(LEN(VLOOKUP(AK110,#REF!,4,FALSE))&lt;3,"",LEFT(RIGHT(VLOOKUP(AK110,#REF!,4,FALSE),3),1))</f>
        <v>#REF!</v>
      </c>
      <c r="CD112" s="282"/>
      <c r="CE112" s="280" t="e">
        <f>IF(LEN(VLOOKUP(AK110,#REF!,4,FALSE))&lt;2,"",LEFT(RIGHT(VLOOKUP(AK110,#REF!,4,FALSE),2),1))</f>
        <v>#REF!</v>
      </c>
      <c r="CF112" s="282"/>
      <c r="CG112" s="280" t="e">
        <f>IF(VLOOKUP(AK110,#REF!,4,FALSE)=0,"",IF(LEN(VLOOKUP(AK110,#REF!,4,FALSE))&lt;1,"",LEFT(RIGHT(VLOOKUP(AK110,#REF!,4,FALSE),1),1)))</f>
        <v>#REF!</v>
      </c>
      <c r="CH112" s="199"/>
      <c r="CI112" s="130"/>
      <c r="CJ112" s="130"/>
    </row>
    <row r="113" spans="1:88" s="160" customFormat="1" ht="3" customHeight="1">
      <c r="A113" s="130"/>
      <c r="B113" s="130"/>
      <c r="C113" s="130"/>
      <c r="E113" s="581"/>
      <c r="F113" s="581"/>
      <c r="G113" s="570"/>
      <c r="H113" s="570"/>
      <c r="I113" s="570"/>
      <c r="J113" s="570"/>
      <c r="K113" s="570"/>
      <c r="L113" s="570"/>
      <c r="M113" s="570"/>
      <c r="N113" s="570"/>
      <c r="O113" s="570"/>
      <c r="P113" s="570"/>
      <c r="Q113" s="570"/>
      <c r="R113" s="570"/>
      <c r="S113" s="570"/>
      <c r="T113" s="570"/>
      <c r="U113" s="570"/>
      <c r="V113" s="570"/>
      <c r="W113" s="570"/>
      <c r="X113" s="570"/>
      <c r="Y113" s="570"/>
      <c r="Z113" s="570"/>
      <c r="AA113" s="570"/>
      <c r="AB113" s="570"/>
      <c r="AC113" s="570"/>
      <c r="AD113" s="570"/>
      <c r="AE113" s="570"/>
      <c r="AF113" s="570"/>
      <c r="AG113" s="570"/>
      <c r="AH113" s="570"/>
      <c r="AI113" s="570"/>
      <c r="AJ113" s="570"/>
      <c r="AK113" s="571"/>
      <c r="AL113" s="571"/>
      <c r="AM113" s="571"/>
      <c r="AN113" s="243"/>
      <c r="AO113" s="252"/>
      <c r="AP113" s="252"/>
      <c r="AQ113" s="252"/>
      <c r="AR113" s="252"/>
      <c r="AS113" s="252"/>
      <c r="AT113" s="252"/>
      <c r="AU113" s="252"/>
      <c r="AV113" s="252"/>
      <c r="AW113" s="252"/>
      <c r="AX113" s="252"/>
      <c r="AY113" s="252"/>
      <c r="AZ113" s="252"/>
      <c r="BA113" s="252"/>
      <c r="BB113" s="252"/>
      <c r="BC113" s="252"/>
      <c r="BD113" s="252"/>
      <c r="BE113" s="227"/>
      <c r="BF113" s="227"/>
      <c r="BG113" s="227"/>
      <c r="BH113" s="227"/>
      <c r="BI113" s="227"/>
      <c r="BJ113" s="227"/>
      <c r="BK113" s="227"/>
      <c r="BL113" s="443"/>
      <c r="BM113" s="443"/>
      <c r="BN113" s="443"/>
      <c r="BO113" s="443"/>
      <c r="BP113" s="443"/>
      <c r="BQ113" s="443"/>
      <c r="BR113" s="443"/>
      <c r="BS113" s="443"/>
      <c r="BT113" s="443"/>
      <c r="BU113" s="443"/>
      <c r="BV113" s="443"/>
      <c r="BW113" s="443"/>
      <c r="BX113" s="443"/>
      <c r="BY113" s="443"/>
      <c r="BZ113" s="443"/>
      <c r="CA113" s="443"/>
      <c r="CB113" s="443"/>
      <c r="CC113" s="227"/>
      <c r="CD113" s="227"/>
      <c r="CE113" s="227"/>
      <c r="CF113" s="227"/>
      <c r="CG113" s="227"/>
      <c r="CH113" s="200"/>
      <c r="CI113" s="130"/>
      <c r="CJ113" s="130"/>
    </row>
    <row r="114" spans="1:88" s="163" customFormat="1" ht="3" customHeight="1">
      <c r="A114" s="130"/>
      <c r="B114" s="246"/>
      <c r="C114" s="135"/>
      <c r="D114" s="135"/>
      <c r="E114" s="581" t="s">
        <v>392</v>
      </c>
      <c r="F114" s="581"/>
      <c r="G114" s="570" t="e">
        <f>#REF!</f>
        <v>#REF!</v>
      </c>
      <c r="H114" s="570"/>
      <c r="I114" s="570"/>
      <c r="J114" s="570"/>
      <c r="K114" s="570"/>
      <c r="L114" s="570"/>
      <c r="M114" s="570"/>
      <c r="N114" s="570"/>
      <c r="O114" s="570"/>
      <c r="P114" s="570"/>
      <c r="Q114" s="570"/>
      <c r="R114" s="570"/>
      <c r="S114" s="570"/>
      <c r="T114" s="570"/>
      <c r="U114" s="570"/>
      <c r="V114" s="570"/>
      <c r="W114" s="570"/>
      <c r="X114" s="570"/>
      <c r="Y114" s="570"/>
      <c r="Z114" s="570"/>
      <c r="AA114" s="570"/>
      <c r="AB114" s="570"/>
      <c r="AC114" s="570"/>
      <c r="AD114" s="570"/>
      <c r="AE114" s="570"/>
      <c r="AF114" s="570"/>
      <c r="AG114" s="570"/>
      <c r="AH114" s="570"/>
      <c r="AI114" s="570"/>
      <c r="AJ114" s="570"/>
      <c r="AK114" s="571" t="s">
        <v>42</v>
      </c>
      <c r="AL114" s="571"/>
      <c r="AM114" s="571"/>
      <c r="AN114" s="242"/>
      <c r="AO114" s="253"/>
      <c r="AP114" s="253"/>
      <c r="AQ114" s="253"/>
      <c r="AR114" s="253"/>
      <c r="AS114" s="253"/>
      <c r="AT114" s="253"/>
      <c r="AU114" s="253"/>
      <c r="AV114" s="253"/>
      <c r="AW114" s="253"/>
      <c r="AX114" s="253"/>
      <c r="AY114" s="253"/>
      <c r="AZ114" s="253"/>
      <c r="BA114" s="253"/>
      <c r="BB114" s="253"/>
      <c r="BC114" s="253"/>
      <c r="BD114" s="253"/>
      <c r="BE114" s="221"/>
      <c r="BF114" s="221"/>
      <c r="BG114" s="221"/>
      <c r="BH114" s="221"/>
      <c r="BI114" s="221"/>
      <c r="BJ114" s="221"/>
      <c r="BK114" s="221"/>
      <c r="BL114" s="464"/>
      <c r="BM114" s="464"/>
      <c r="BN114" s="464"/>
      <c r="BO114" s="464"/>
      <c r="BP114" s="464"/>
      <c r="BQ114" s="464"/>
      <c r="BR114" s="464"/>
      <c r="BS114" s="464"/>
      <c r="BT114" s="464"/>
      <c r="BU114" s="464"/>
      <c r="BV114" s="464"/>
      <c r="BW114" s="464"/>
      <c r="BX114" s="464"/>
      <c r="BY114" s="464"/>
      <c r="BZ114" s="464"/>
      <c r="CA114" s="464"/>
      <c r="CB114" s="464"/>
      <c r="CC114" s="221"/>
      <c r="CD114" s="221"/>
      <c r="CE114" s="221"/>
      <c r="CF114" s="221"/>
      <c r="CG114" s="221"/>
      <c r="CH114" s="198"/>
      <c r="CI114" s="202"/>
      <c r="CJ114" s="202"/>
    </row>
    <row r="115" spans="1:88" s="163" customFormat="1" ht="3" customHeight="1">
      <c r="A115" s="130"/>
      <c r="B115" s="130"/>
      <c r="C115" s="130"/>
      <c r="D115" s="246"/>
      <c r="E115" s="581"/>
      <c r="F115" s="581"/>
      <c r="G115" s="570"/>
      <c r="H115" s="570"/>
      <c r="I115" s="570"/>
      <c r="J115" s="570"/>
      <c r="K115" s="570"/>
      <c r="L115" s="570"/>
      <c r="M115" s="570"/>
      <c r="N115" s="570"/>
      <c r="O115" s="570"/>
      <c r="P115" s="570"/>
      <c r="Q115" s="570"/>
      <c r="R115" s="570"/>
      <c r="S115" s="570"/>
      <c r="T115" s="570"/>
      <c r="U115" s="570"/>
      <c r="V115" s="570"/>
      <c r="W115" s="570"/>
      <c r="X115" s="570"/>
      <c r="Y115" s="570"/>
      <c r="Z115" s="570"/>
      <c r="AA115" s="570"/>
      <c r="AB115" s="570"/>
      <c r="AC115" s="570"/>
      <c r="AD115" s="570"/>
      <c r="AE115" s="570"/>
      <c r="AF115" s="570"/>
      <c r="AG115" s="570"/>
      <c r="AH115" s="570"/>
      <c r="AI115" s="570"/>
      <c r="AJ115" s="570"/>
      <c r="AK115" s="571"/>
      <c r="AL115" s="571"/>
      <c r="AM115" s="571"/>
      <c r="AN115" s="240"/>
      <c r="AO115" s="284"/>
      <c r="AP115" s="284"/>
      <c r="AQ115" s="284"/>
      <c r="AR115" s="283"/>
      <c r="AS115" s="285"/>
      <c r="AT115" s="285"/>
      <c r="AU115" s="285"/>
      <c r="AV115" s="285"/>
      <c r="AW115" s="285"/>
      <c r="AX115" s="286"/>
      <c r="AY115" s="418"/>
      <c r="AZ115" s="418"/>
      <c r="BA115" s="418"/>
      <c r="BB115" s="418"/>
      <c r="BC115" s="418"/>
      <c r="BD115" s="418"/>
      <c r="BE115" s="282"/>
      <c r="BF115" s="566"/>
      <c r="BG115" s="566"/>
      <c r="BH115" s="566"/>
      <c r="BI115" s="566"/>
      <c r="BJ115" s="566"/>
      <c r="BK115" s="448"/>
      <c r="BL115" s="423"/>
      <c r="BM115" s="417"/>
      <c r="BN115" s="417"/>
      <c r="BO115" s="417"/>
      <c r="BP115" s="283"/>
      <c r="BQ115" s="418"/>
      <c r="BR115" s="418"/>
      <c r="BS115" s="418"/>
      <c r="BT115" s="418"/>
      <c r="BU115" s="418"/>
      <c r="BV115" s="415"/>
      <c r="BW115" s="419"/>
      <c r="BX115" s="419"/>
      <c r="BY115" s="419"/>
      <c r="BZ115" s="419"/>
      <c r="CA115" s="419"/>
      <c r="CB115" s="416"/>
      <c r="CC115" s="419"/>
      <c r="CD115" s="419"/>
      <c r="CE115" s="419"/>
      <c r="CF115" s="419"/>
      <c r="CG115" s="419"/>
      <c r="CH115" s="199"/>
      <c r="CI115" s="202"/>
      <c r="CJ115" s="202"/>
    </row>
    <row r="116" spans="1:88" s="160" customFormat="1" ht="15" customHeight="1">
      <c r="A116" s="130"/>
      <c r="B116" s="130"/>
      <c r="C116" s="130"/>
      <c r="E116" s="581"/>
      <c r="F116" s="581"/>
      <c r="G116" s="570"/>
      <c r="H116" s="570"/>
      <c r="I116" s="570"/>
      <c r="J116" s="570"/>
      <c r="K116" s="570"/>
      <c r="L116" s="570"/>
      <c r="M116" s="570"/>
      <c r="N116" s="570"/>
      <c r="O116" s="570"/>
      <c r="P116" s="570"/>
      <c r="Q116" s="570"/>
      <c r="R116" s="570"/>
      <c r="S116" s="570"/>
      <c r="T116" s="570"/>
      <c r="U116" s="570"/>
      <c r="V116" s="570"/>
      <c r="W116" s="570"/>
      <c r="X116" s="570"/>
      <c r="Y116" s="570"/>
      <c r="Z116" s="570"/>
      <c r="AA116" s="570"/>
      <c r="AB116" s="570"/>
      <c r="AC116" s="570"/>
      <c r="AD116" s="570"/>
      <c r="AE116" s="570"/>
      <c r="AF116" s="570"/>
      <c r="AG116" s="570"/>
      <c r="AH116" s="570"/>
      <c r="AI116" s="570"/>
      <c r="AJ116" s="570"/>
      <c r="AK116" s="571"/>
      <c r="AL116" s="571"/>
      <c r="AM116" s="571"/>
      <c r="AN116" s="240"/>
      <c r="AO116" s="280" t="e">
        <f>IF(LEN(VLOOKUP(AK114,#REF!,2,FALSE))&lt;11,"",LEFT(RIGHT(VLOOKUP(AK114,#REF!,2,FALSE),11),1))</f>
        <v>#REF!</v>
      </c>
      <c r="AP116" s="168"/>
      <c r="AQ116" s="280" t="e">
        <f>IF(LEN(VLOOKUP(AK114,#REF!,2,FALSE))&lt;10,"",LEFT(RIGHT(VLOOKUP(AK114,#REF!,2,FALSE),10),1))</f>
        <v>#REF!</v>
      </c>
      <c r="AR116" s="282"/>
      <c r="AS116" s="280" t="e">
        <f>IF(LEN(VLOOKUP(AK114,#REF!,2,FALSE))&lt;9,"",LEFT(RIGHT(VLOOKUP(AK114,#REF!,2,FALSE),9),1))</f>
        <v>#REF!</v>
      </c>
      <c r="AT116" s="168"/>
      <c r="AU116" s="280" t="e">
        <f>IF(LEN(VLOOKUP(AK114,#REF!,2,FALSE))&lt;8,"",LEFT(RIGHT(VLOOKUP(AK114,#REF!,2,FALSE),8),1))</f>
        <v>#REF!</v>
      </c>
      <c r="AV116" s="282"/>
      <c r="AW116" s="280" t="e">
        <f>IF(LEN(VLOOKUP(AK114,#REF!,2,FALSE))&lt;7,"",LEFT(RIGHT(VLOOKUP(AK114,#REF!,2,FALSE),7),1))</f>
        <v>#REF!</v>
      </c>
      <c r="AX116" s="286"/>
      <c r="AY116" s="280" t="e">
        <f>IF(LEN(VLOOKUP(AK114,#REF!,2,FALSE))&lt;6,"",LEFT(RIGHT(VLOOKUP(AK114,#REF!,2,FALSE),6),1))</f>
        <v>#REF!</v>
      </c>
      <c r="AZ116" s="168"/>
      <c r="BA116" s="559" t="e">
        <f>IF(LEN(VLOOKUP(AK114,#REF!,2,FALSE))&lt;5,"",LEFT(RIGHT(VLOOKUP(AK114,#REF!,2,FALSE),5),1))</f>
        <v>#REF!</v>
      </c>
      <c r="BB116" s="559" t="e">
        <f>IF(LEN(#REF!)&lt;5,"",LEFT(RIGHT(#REF!,5),1))</f>
        <v>#REF!</v>
      </c>
      <c r="BC116" s="282"/>
      <c r="BD116" s="280" t="e">
        <f>IF(LEN(VLOOKUP(AK114,#REF!,2,FALSE))&lt;4,"",LEFT(RIGHT(VLOOKUP(AK114,#REF!,2,FALSE),4),1))</f>
        <v>#REF!</v>
      </c>
      <c r="BE116" s="282"/>
      <c r="BF116" s="280" t="e">
        <f>IF(LEN(VLOOKUP(AK114,#REF!,2,FALSE))&lt;3,"",LEFT(RIGHT(VLOOKUP(AK114,#REF!,2,FALSE),3),1))</f>
        <v>#REF!</v>
      </c>
      <c r="BG116" s="282"/>
      <c r="BH116" s="280" t="e">
        <f>IF(LEN(VLOOKUP(AK114,#REF!,2,FALSE))&lt;2,"",LEFT(RIGHT(VLOOKUP(AK114,#REF!,2,FALSE),2),1))</f>
        <v>#REF!</v>
      </c>
      <c r="BI116" s="282"/>
      <c r="BJ116" s="280" t="e">
        <f>IF(VLOOKUP(AK114,#REF!,2,FALSE)=0,"",IF(LEN(VLOOKUP(AK114,#REF!,2,FALSE))&lt;1,"",LEFT(RIGHT(VLOOKUP(AK114,#REF!,2,FALSE),1),1)))</f>
        <v>#REF!</v>
      </c>
      <c r="BK116" s="448"/>
      <c r="BL116" s="423"/>
      <c r="BM116" s="280" t="e">
        <f>IF(LEN(VLOOKUP(AK114,#REF!,4,FALSE))&lt;11,"",LEFT(RIGHT(VLOOKUP(AK114,#REF!,4,FALSE),11),1))</f>
        <v>#REF!</v>
      </c>
      <c r="BN116" s="168"/>
      <c r="BO116" s="280" t="e">
        <f>IF(LEN(VLOOKUP(AK114,#REF!,4,FALSE))&lt;10,"",LEFT(RIGHT(VLOOKUP(AK114,#REF!,4,FALSE),10),1))</f>
        <v>#REF!</v>
      </c>
      <c r="BP116" s="282"/>
      <c r="BQ116" s="280" t="e">
        <f>IF(LEN(VLOOKUP(AK114,#REF!,4,FALSE))&lt;9,"",LEFT(RIGHT(VLOOKUP(AK114,#REF!,4,FALSE),9),1))</f>
        <v>#REF!</v>
      </c>
      <c r="BR116" s="168"/>
      <c r="BS116" s="280" t="e">
        <f>IF(LEN(VLOOKUP(AK114,#REF!,4,FALSE))&lt;8,"",LEFT(RIGHT(VLOOKUP(AK114,#REF!,4,FALSE),8),1))</f>
        <v>#REF!</v>
      </c>
      <c r="BT116" s="282"/>
      <c r="BU116" s="280" t="e">
        <f>IF(LEN(VLOOKUP(AK114,#REF!,4,FALSE))&lt;7,"",LEFT(RIGHT(VLOOKUP(AK114,#REF!,4,FALSE),7),1))</f>
        <v>#REF!</v>
      </c>
      <c r="BV116" s="415"/>
      <c r="BW116" s="280" t="e">
        <f>IF(LEN(VLOOKUP(AK114,#REF!,4,FALSE))&lt;6,"",LEFT(RIGHT(VLOOKUP(AK114,#REF!,4,FALSE),6),1))</f>
        <v>#REF!</v>
      </c>
      <c r="BX116" s="282"/>
      <c r="BY116" s="280" t="e">
        <f>IF(LEN(VLOOKUP(AK114,#REF!,4,FALSE))&lt;5,"",LEFT(RIGHT(VLOOKUP(AK114,#REF!,4,FALSE),5),1))</f>
        <v>#REF!</v>
      </c>
      <c r="BZ116" s="282"/>
      <c r="CA116" s="280" t="e">
        <f>IF(LEN(VLOOKUP(AK114,#REF!,4,FALSE))&lt;4,"",LEFT(RIGHT(VLOOKUP(AK114,#REF!,4,FALSE),4),1))</f>
        <v>#REF!</v>
      </c>
      <c r="CB116" s="416"/>
      <c r="CC116" s="280" t="e">
        <f>IF(LEN(VLOOKUP(AK114,#REF!,4,FALSE))&lt;3,"",LEFT(RIGHT(VLOOKUP(AK114,#REF!,4,FALSE),3),1))</f>
        <v>#REF!</v>
      </c>
      <c r="CD116" s="282"/>
      <c r="CE116" s="280" t="e">
        <f>IF(LEN(VLOOKUP(AK114,#REF!,4,FALSE))&lt;2,"",LEFT(RIGHT(VLOOKUP(AK114,#REF!,4,FALSE),2),1))</f>
        <v>#REF!</v>
      </c>
      <c r="CF116" s="282"/>
      <c r="CG116" s="280" t="e">
        <f>IF(VLOOKUP(AK114,#REF!,4,FALSE)=0,"",IF(LEN(VLOOKUP(AK114,#REF!,4,FALSE))&lt;1,"",LEFT(RIGHT(VLOOKUP(AK114,#REF!,4,FALSE),1),1)))</f>
        <v>#REF!</v>
      </c>
      <c r="CH116" s="199"/>
      <c r="CI116" s="130"/>
      <c r="CJ116" s="130"/>
    </row>
    <row r="117" spans="1:88" s="160" customFormat="1" ht="3" customHeight="1">
      <c r="A117" s="130"/>
      <c r="B117" s="130"/>
      <c r="C117" s="130"/>
      <c r="E117" s="581"/>
      <c r="F117" s="581"/>
      <c r="G117" s="570"/>
      <c r="H117" s="570"/>
      <c r="I117" s="570"/>
      <c r="J117" s="570"/>
      <c r="K117" s="570"/>
      <c r="L117" s="570"/>
      <c r="M117" s="570"/>
      <c r="N117" s="570"/>
      <c r="O117" s="570"/>
      <c r="P117" s="570"/>
      <c r="Q117" s="570"/>
      <c r="R117" s="570"/>
      <c r="S117" s="570"/>
      <c r="T117" s="570"/>
      <c r="U117" s="570"/>
      <c r="V117" s="570"/>
      <c r="W117" s="570"/>
      <c r="X117" s="570"/>
      <c r="Y117" s="570"/>
      <c r="Z117" s="570"/>
      <c r="AA117" s="570"/>
      <c r="AB117" s="570"/>
      <c r="AC117" s="570"/>
      <c r="AD117" s="570"/>
      <c r="AE117" s="570"/>
      <c r="AF117" s="570"/>
      <c r="AG117" s="570"/>
      <c r="AH117" s="570"/>
      <c r="AI117" s="570"/>
      <c r="AJ117" s="570"/>
      <c r="AK117" s="571"/>
      <c r="AL117" s="571"/>
      <c r="AM117" s="571"/>
      <c r="AN117" s="243"/>
      <c r="AO117" s="252"/>
      <c r="AP117" s="252"/>
      <c r="AQ117" s="252"/>
      <c r="AR117" s="252"/>
      <c r="AS117" s="252"/>
      <c r="AT117" s="252"/>
      <c r="AU117" s="252"/>
      <c r="AV117" s="252"/>
      <c r="AW117" s="252"/>
      <c r="AX117" s="252"/>
      <c r="AY117" s="252"/>
      <c r="AZ117" s="252"/>
      <c r="BA117" s="252"/>
      <c r="BB117" s="252"/>
      <c r="BC117" s="252"/>
      <c r="BD117" s="252"/>
      <c r="BE117" s="227"/>
      <c r="BF117" s="227"/>
      <c r="BG117" s="227"/>
      <c r="BH117" s="227"/>
      <c r="BI117" s="227"/>
      <c r="BJ117" s="227"/>
      <c r="BK117" s="227"/>
      <c r="BL117" s="443"/>
      <c r="BM117" s="443"/>
      <c r="BN117" s="443"/>
      <c r="BO117" s="443"/>
      <c r="BP117" s="443"/>
      <c r="BQ117" s="443"/>
      <c r="BR117" s="443"/>
      <c r="BS117" s="443"/>
      <c r="BT117" s="443"/>
      <c r="BU117" s="443"/>
      <c r="BV117" s="443"/>
      <c r="BW117" s="443"/>
      <c r="BX117" s="443"/>
      <c r="BY117" s="443"/>
      <c r="BZ117" s="443"/>
      <c r="CA117" s="443"/>
      <c r="CB117" s="443"/>
      <c r="CC117" s="227"/>
      <c r="CD117" s="227"/>
      <c r="CE117" s="227"/>
      <c r="CF117" s="227"/>
      <c r="CG117" s="227"/>
      <c r="CH117" s="200"/>
      <c r="CI117" s="130"/>
      <c r="CJ117" s="130"/>
    </row>
    <row r="118" spans="1:88" s="163" customFormat="1" ht="3" customHeight="1" thickBot="1">
      <c r="A118" s="130"/>
      <c r="B118" s="246"/>
      <c r="C118" s="135"/>
      <c r="D118" s="135"/>
      <c r="E118" s="560" t="s">
        <v>476</v>
      </c>
      <c r="F118" s="560"/>
      <c r="G118" s="562" t="e">
        <f>#REF!</f>
        <v>#REF!</v>
      </c>
      <c r="H118" s="562"/>
      <c r="I118" s="562"/>
      <c r="J118" s="562"/>
      <c r="K118" s="562"/>
      <c r="L118" s="562"/>
      <c r="M118" s="562"/>
      <c r="N118" s="562"/>
      <c r="O118" s="562"/>
      <c r="P118" s="562"/>
      <c r="Q118" s="562"/>
      <c r="R118" s="562"/>
      <c r="S118" s="562"/>
      <c r="T118" s="562"/>
      <c r="U118" s="562"/>
      <c r="V118" s="562"/>
      <c r="W118" s="562"/>
      <c r="X118" s="562"/>
      <c r="Y118" s="562"/>
      <c r="Z118" s="562"/>
      <c r="AA118" s="562"/>
      <c r="AB118" s="562"/>
      <c r="AC118" s="562"/>
      <c r="AD118" s="562"/>
      <c r="AE118" s="562"/>
      <c r="AF118" s="562"/>
      <c r="AG118" s="562"/>
      <c r="AH118" s="562"/>
      <c r="AI118" s="562"/>
      <c r="AJ118" s="562"/>
      <c r="AK118" s="564" t="s">
        <v>43</v>
      </c>
      <c r="AL118" s="564"/>
      <c r="AM118" s="564"/>
      <c r="AN118" s="242"/>
      <c r="AO118" s="253"/>
      <c r="AP118" s="253"/>
      <c r="AQ118" s="253"/>
      <c r="AR118" s="253"/>
      <c r="AS118" s="253"/>
      <c r="AT118" s="253"/>
      <c r="AU118" s="253"/>
      <c r="AV118" s="253"/>
      <c r="AW118" s="253"/>
      <c r="AX118" s="253"/>
      <c r="AY118" s="253"/>
      <c r="AZ118" s="253"/>
      <c r="BA118" s="253"/>
      <c r="BB118" s="253"/>
      <c r="BC118" s="253"/>
      <c r="BD118" s="253"/>
      <c r="BE118" s="221"/>
      <c r="BF118" s="221"/>
      <c r="BG118" s="221"/>
      <c r="BH118" s="221"/>
      <c r="BI118" s="221"/>
      <c r="BJ118" s="221"/>
      <c r="BK118" s="221"/>
      <c r="BL118" s="464"/>
      <c r="BM118" s="464"/>
      <c r="BN118" s="464"/>
      <c r="BO118" s="464"/>
      <c r="BP118" s="464"/>
      <c r="BQ118" s="464"/>
      <c r="BR118" s="464"/>
      <c r="BS118" s="464"/>
      <c r="BT118" s="464"/>
      <c r="BU118" s="464"/>
      <c r="BV118" s="464"/>
      <c r="BW118" s="464"/>
      <c r="BX118" s="464"/>
      <c r="BY118" s="464"/>
      <c r="BZ118" s="464"/>
      <c r="CA118" s="464"/>
      <c r="CB118" s="464"/>
      <c r="CC118" s="221"/>
      <c r="CD118" s="221"/>
      <c r="CE118" s="221"/>
      <c r="CF118" s="221"/>
      <c r="CG118" s="221"/>
      <c r="CH118" s="198"/>
      <c r="CI118" s="202"/>
      <c r="CJ118" s="202"/>
    </row>
    <row r="119" spans="1:88" s="163" customFormat="1" ht="3" customHeight="1" thickBot="1">
      <c r="A119" s="130"/>
      <c r="B119" s="130"/>
      <c r="C119" s="130"/>
      <c r="D119" s="246"/>
      <c r="E119" s="561"/>
      <c r="F119" s="561"/>
      <c r="G119" s="563"/>
      <c r="H119" s="563"/>
      <c r="I119" s="563"/>
      <c r="J119" s="563"/>
      <c r="K119" s="563"/>
      <c r="L119" s="563"/>
      <c r="M119" s="563"/>
      <c r="N119" s="563"/>
      <c r="O119" s="563"/>
      <c r="P119" s="563"/>
      <c r="Q119" s="563"/>
      <c r="R119" s="563"/>
      <c r="S119" s="563"/>
      <c r="T119" s="563"/>
      <c r="U119" s="563"/>
      <c r="V119" s="563"/>
      <c r="W119" s="563"/>
      <c r="X119" s="563"/>
      <c r="Y119" s="563"/>
      <c r="Z119" s="563"/>
      <c r="AA119" s="563"/>
      <c r="AB119" s="563"/>
      <c r="AC119" s="563"/>
      <c r="AD119" s="563"/>
      <c r="AE119" s="563"/>
      <c r="AF119" s="563"/>
      <c r="AG119" s="563"/>
      <c r="AH119" s="563"/>
      <c r="AI119" s="563"/>
      <c r="AJ119" s="563"/>
      <c r="AK119" s="565"/>
      <c r="AL119" s="565"/>
      <c r="AM119" s="565"/>
      <c r="AN119" s="240"/>
      <c r="AO119" s="284"/>
      <c r="AP119" s="284"/>
      <c r="AQ119" s="284"/>
      <c r="AR119" s="283"/>
      <c r="AS119" s="285"/>
      <c r="AT119" s="285"/>
      <c r="AU119" s="285"/>
      <c r="AV119" s="285"/>
      <c r="AW119" s="285"/>
      <c r="AX119" s="286"/>
      <c r="AY119" s="418"/>
      <c r="AZ119" s="418"/>
      <c r="BA119" s="418"/>
      <c r="BB119" s="418"/>
      <c r="BC119" s="418"/>
      <c r="BD119" s="418"/>
      <c r="BE119" s="282"/>
      <c r="BF119" s="566"/>
      <c r="BG119" s="566"/>
      <c r="BH119" s="566"/>
      <c r="BI119" s="566"/>
      <c r="BJ119" s="566"/>
      <c r="BK119" s="448"/>
      <c r="BL119" s="423"/>
      <c r="BM119" s="417"/>
      <c r="BN119" s="417"/>
      <c r="BO119" s="417"/>
      <c r="BP119" s="283"/>
      <c r="BQ119" s="418"/>
      <c r="BR119" s="418"/>
      <c r="BS119" s="418"/>
      <c r="BT119" s="418"/>
      <c r="BU119" s="418"/>
      <c r="BV119" s="415"/>
      <c r="BW119" s="419"/>
      <c r="BX119" s="419"/>
      <c r="BY119" s="419"/>
      <c r="BZ119" s="419"/>
      <c r="CA119" s="419"/>
      <c r="CB119" s="416"/>
      <c r="CC119" s="419"/>
      <c r="CD119" s="419"/>
      <c r="CE119" s="419"/>
      <c r="CF119" s="419"/>
      <c r="CG119" s="419"/>
      <c r="CH119" s="199"/>
      <c r="CI119" s="202"/>
      <c r="CJ119" s="202"/>
    </row>
    <row r="120" spans="1:88" s="160" customFormat="1" ht="15" customHeight="1" thickBot="1">
      <c r="A120" s="130"/>
      <c r="B120" s="130"/>
      <c r="C120" s="130"/>
      <c r="E120" s="561"/>
      <c r="F120" s="561"/>
      <c r="G120" s="563"/>
      <c r="H120" s="563"/>
      <c r="I120" s="563"/>
      <c r="J120" s="563"/>
      <c r="K120" s="563"/>
      <c r="L120" s="563"/>
      <c r="M120" s="563"/>
      <c r="N120" s="563"/>
      <c r="O120" s="563"/>
      <c r="P120" s="563"/>
      <c r="Q120" s="563"/>
      <c r="R120" s="563"/>
      <c r="S120" s="563"/>
      <c r="T120" s="563"/>
      <c r="U120" s="563"/>
      <c r="V120" s="563"/>
      <c r="W120" s="563"/>
      <c r="X120" s="563"/>
      <c r="Y120" s="563"/>
      <c r="Z120" s="563"/>
      <c r="AA120" s="563"/>
      <c r="AB120" s="563"/>
      <c r="AC120" s="563"/>
      <c r="AD120" s="563"/>
      <c r="AE120" s="563"/>
      <c r="AF120" s="563"/>
      <c r="AG120" s="563"/>
      <c r="AH120" s="563"/>
      <c r="AI120" s="563"/>
      <c r="AJ120" s="563"/>
      <c r="AK120" s="565"/>
      <c r="AL120" s="565"/>
      <c r="AM120" s="565"/>
      <c r="AN120" s="240"/>
      <c r="AO120" s="280" t="e">
        <f>IF(LEN(VLOOKUP(AK118,#REF!,2,FALSE))&lt;11,"",LEFT(RIGHT(VLOOKUP(AK118,#REF!,2,FALSE),11),1))</f>
        <v>#REF!</v>
      </c>
      <c r="AP120" s="168"/>
      <c r="AQ120" s="280" t="e">
        <f>IF(LEN(VLOOKUP(AK118,#REF!,2,FALSE))&lt;10,"",LEFT(RIGHT(VLOOKUP(AK118,#REF!,2,FALSE),10),1))</f>
        <v>#REF!</v>
      </c>
      <c r="AR120" s="282"/>
      <c r="AS120" s="280" t="e">
        <f>IF(LEN(VLOOKUP(AK118,#REF!,2,FALSE))&lt;9,"",LEFT(RIGHT(VLOOKUP(AK118,#REF!,2,FALSE),9),1))</f>
        <v>#REF!</v>
      </c>
      <c r="AT120" s="168"/>
      <c r="AU120" s="280" t="e">
        <f>IF(LEN(VLOOKUP(AK118,#REF!,2,FALSE))&lt;8,"",LEFT(RIGHT(VLOOKUP(AK118,#REF!,2,FALSE),8),1))</f>
        <v>#REF!</v>
      </c>
      <c r="AV120" s="282"/>
      <c r="AW120" s="280" t="e">
        <f>IF(LEN(VLOOKUP(AK118,#REF!,2,FALSE))&lt;7,"",LEFT(RIGHT(VLOOKUP(AK118,#REF!,2,FALSE),7),1))</f>
        <v>#REF!</v>
      </c>
      <c r="AX120" s="286"/>
      <c r="AY120" s="280" t="e">
        <f>IF(LEN(VLOOKUP(AK118,#REF!,2,FALSE))&lt;6,"",LEFT(RIGHT(VLOOKUP(AK118,#REF!,2,FALSE),6),1))</f>
        <v>#REF!</v>
      </c>
      <c r="AZ120" s="168"/>
      <c r="BA120" s="559" t="e">
        <f>IF(LEN(VLOOKUP(AK118,#REF!,2,FALSE))&lt;5,"",LEFT(RIGHT(VLOOKUP(AK118,#REF!,2,FALSE),5),1))</f>
        <v>#REF!</v>
      </c>
      <c r="BB120" s="559" t="e">
        <f>IF(LEN(#REF!)&lt;5,"",LEFT(RIGHT(#REF!,5),1))</f>
        <v>#REF!</v>
      </c>
      <c r="BC120" s="282"/>
      <c r="BD120" s="280" t="e">
        <f>IF(LEN(VLOOKUP(AK118,#REF!,2,FALSE))&lt;4,"",LEFT(RIGHT(VLOOKUP(AK118,#REF!,2,FALSE),4),1))</f>
        <v>#REF!</v>
      </c>
      <c r="BE120" s="282"/>
      <c r="BF120" s="280" t="e">
        <f>IF(LEN(VLOOKUP(AK118,#REF!,2,FALSE))&lt;3,"",LEFT(RIGHT(VLOOKUP(AK118,#REF!,2,FALSE),3),1))</f>
        <v>#REF!</v>
      </c>
      <c r="BG120" s="282"/>
      <c r="BH120" s="280" t="e">
        <f>IF(LEN(VLOOKUP(AK118,#REF!,2,FALSE))&lt;2,"",LEFT(RIGHT(VLOOKUP(AK118,#REF!,2,FALSE),2),1))</f>
        <v>#REF!</v>
      </c>
      <c r="BI120" s="282"/>
      <c r="BJ120" s="280" t="e">
        <f>IF(VLOOKUP(AK118,#REF!,2,FALSE)=0,"",IF(LEN(VLOOKUP(AK118,#REF!,2,FALSE))&lt;1,"",LEFT(RIGHT(VLOOKUP(AK118,#REF!,2,FALSE),1),1)))</f>
        <v>#REF!</v>
      </c>
      <c r="BK120" s="448"/>
      <c r="BL120" s="423"/>
      <c r="BM120" s="280" t="e">
        <f>IF(LEN(VLOOKUP(AK118,#REF!,4,FALSE))&lt;11,"",LEFT(RIGHT(VLOOKUP(AK118,#REF!,4,FALSE),11),1))</f>
        <v>#REF!</v>
      </c>
      <c r="BN120" s="168"/>
      <c r="BO120" s="280" t="e">
        <f>IF(LEN(VLOOKUP(AK118,#REF!,4,FALSE))&lt;10,"",LEFT(RIGHT(VLOOKUP(AK118,#REF!,4,FALSE),10),1))</f>
        <v>#REF!</v>
      </c>
      <c r="BP120" s="282"/>
      <c r="BQ120" s="280" t="e">
        <f>IF(LEN(VLOOKUP(AK118,#REF!,4,FALSE))&lt;9,"",LEFT(RIGHT(VLOOKUP(AK118,#REF!,4,FALSE),9),1))</f>
        <v>#REF!</v>
      </c>
      <c r="BR120" s="168"/>
      <c r="BS120" s="280" t="e">
        <f>IF(LEN(VLOOKUP(AK118,#REF!,4,FALSE))&lt;8,"",LEFT(RIGHT(VLOOKUP(AK118,#REF!,4,FALSE),8),1))</f>
        <v>#REF!</v>
      </c>
      <c r="BT120" s="282"/>
      <c r="BU120" s="280" t="e">
        <f>IF(LEN(VLOOKUP(AK118,#REF!,4,FALSE))&lt;7,"",LEFT(RIGHT(VLOOKUP(AK118,#REF!,4,FALSE),7),1))</f>
        <v>#REF!</v>
      </c>
      <c r="BV120" s="415"/>
      <c r="BW120" s="280" t="e">
        <f>IF(LEN(VLOOKUP(AK118,#REF!,4,FALSE))&lt;6,"",LEFT(RIGHT(VLOOKUP(AK118,#REF!,4,FALSE),6),1))</f>
        <v>#REF!</v>
      </c>
      <c r="BX120" s="282"/>
      <c r="BY120" s="280" t="e">
        <f>IF(LEN(VLOOKUP(AK118,#REF!,4,FALSE))&lt;5,"",LEFT(RIGHT(VLOOKUP(AK118,#REF!,4,FALSE),5),1))</f>
        <v>#REF!</v>
      </c>
      <c r="BZ120" s="282"/>
      <c r="CA120" s="280" t="e">
        <f>IF(LEN(VLOOKUP(AK118,#REF!,4,FALSE))&lt;4,"",LEFT(RIGHT(VLOOKUP(AK118,#REF!,4,FALSE),4),1))</f>
        <v>#REF!</v>
      </c>
      <c r="CB120" s="416"/>
      <c r="CC120" s="280" t="e">
        <f>IF(LEN(VLOOKUP(AK118,#REF!,4,FALSE))&lt;3,"",LEFT(RIGHT(VLOOKUP(AK118,#REF!,4,FALSE),3),1))</f>
        <v>#REF!</v>
      </c>
      <c r="CD120" s="282"/>
      <c r="CE120" s="280" t="e">
        <f>IF(LEN(VLOOKUP(AK118,#REF!,4,FALSE))&lt;2,"",LEFT(RIGHT(VLOOKUP(AK118,#REF!,4,FALSE),2),1))</f>
        <v>#REF!</v>
      </c>
      <c r="CF120" s="282"/>
      <c r="CG120" s="280" t="e">
        <f>IF(VLOOKUP(AK118,#REF!,4,FALSE)=0,"",IF(LEN(VLOOKUP(AK118,#REF!,4,FALSE))&lt;1,"",LEFT(RIGHT(VLOOKUP(AK118,#REF!,4,FALSE),1),1)))</f>
        <v>#REF!</v>
      </c>
      <c r="CH120" s="199"/>
      <c r="CI120" s="130"/>
      <c r="CJ120" s="130"/>
    </row>
    <row r="121" spans="1:88" s="160" customFormat="1" ht="3" customHeight="1" thickBot="1">
      <c r="A121" s="130"/>
      <c r="B121" s="130"/>
      <c r="C121" s="130"/>
      <c r="E121" s="561"/>
      <c r="F121" s="561"/>
      <c r="G121" s="563"/>
      <c r="H121" s="563"/>
      <c r="I121" s="563"/>
      <c r="J121" s="563"/>
      <c r="K121" s="563"/>
      <c r="L121" s="563"/>
      <c r="M121" s="563"/>
      <c r="N121" s="563"/>
      <c r="O121" s="563"/>
      <c r="P121" s="563"/>
      <c r="Q121" s="563"/>
      <c r="R121" s="563"/>
      <c r="S121" s="563"/>
      <c r="T121" s="563"/>
      <c r="U121" s="563"/>
      <c r="V121" s="563"/>
      <c r="W121" s="563"/>
      <c r="X121" s="563"/>
      <c r="Y121" s="563"/>
      <c r="Z121" s="563"/>
      <c r="AA121" s="563"/>
      <c r="AB121" s="563"/>
      <c r="AC121" s="563"/>
      <c r="AD121" s="563"/>
      <c r="AE121" s="563"/>
      <c r="AF121" s="563"/>
      <c r="AG121" s="563"/>
      <c r="AH121" s="563"/>
      <c r="AI121" s="563"/>
      <c r="AJ121" s="563"/>
      <c r="AK121" s="565"/>
      <c r="AL121" s="565"/>
      <c r="AM121" s="565"/>
      <c r="AN121" s="243"/>
      <c r="AO121" s="247"/>
      <c r="AP121" s="247"/>
      <c r="AQ121" s="247"/>
      <c r="AR121" s="247"/>
      <c r="AS121" s="247"/>
      <c r="AT121" s="247"/>
      <c r="AU121" s="247"/>
      <c r="AV121" s="247"/>
      <c r="AW121" s="247"/>
      <c r="AX121" s="247"/>
      <c r="AY121" s="247"/>
      <c r="AZ121" s="247"/>
      <c r="BA121" s="247"/>
      <c r="BB121" s="247"/>
      <c r="BC121" s="247"/>
      <c r="BD121" s="247"/>
      <c r="BE121" s="169"/>
      <c r="BF121" s="169"/>
      <c r="BG121" s="169"/>
      <c r="BH121" s="169"/>
      <c r="BI121" s="169"/>
      <c r="BJ121" s="169"/>
      <c r="BK121" s="169"/>
      <c r="BL121" s="567"/>
      <c r="BM121" s="567"/>
      <c r="BN121" s="567"/>
      <c r="BO121" s="567"/>
      <c r="BP121" s="567"/>
      <c r="BQ121" s="567"/>
      <c r="BR121" s="567"/>
      <c r="BS121" s="567"/>
      <c r="BT121" s="567"/>
      <c r="BU121" s="567"/>
      <c r="BV121" s="567"/>
      <c r="BW121" s="567"/>
      <c r="BX121" s="567"/>
      <c r="BY121" s="567"/>
      <c r="BZ121" s="567"/>
      <c r="CA121" s="567"/>
      <c r="CB121" s="567"/>
      <c r="CC121" s="169"/>
      <c r="CD121" s="169"/>
      <c r="CE121" s="169"/>
      <c r="CF121" s="169"/>
      <c r="CG121" s="169"/>
      <c r="CH121" s="200"/>
      <c r="CI121" s="130"/>
      <c r="CJ121" s="130"/>
    </row>
    <row r="122" spans="1:88" ht="6" customHeight="1">
      <c r="D122" s="145"/>
      <c r="E122" s="181"/>
      <c r="F122" s="181"/>
      <c r="G122" s="181"/>
      <c r="H122" s="152"/>
      <c r="I122" s="152"/>
      <c r="J122" s="152"/>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145"/>
      <c r="CJ122" s="145"/>
    </row>
    <row r="123" spans="1:88" ht="13.5" thickBot="1">
      <c r="D123" s="145"/>
      <c r="E123" s="203"/>
      <c r="F123" s="181"/>
      <c r="G123" s="181"/>
      <c r="H123" s="8"/>
      <c r="I123" s="152"/>
      <c r="J123" s="152"/>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557"/>
      <c r="CH123" s="557"/>
      <c r="CI123" s="145"/>
      <c r="CJ123" s="145"/>
    </row>
    <row r="124" spans="1:88" ht="8.25" customHeight="1" thickTop="1">
      <c r="D124" s="145"/>
      <c r="E124" s="181"/>
      <c r="F124" s="181"/>
      <c r="G124" s="181"/>
      <c r="H124" s="8" t="s">
        <v>351</v>
      </c>
      <c r="I124" s="152"/>
      <c r="J124" s="152"/>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04"/>
      <c r="BZ124" s="241"/>
      <c r="CA124" s="272" t="e">
        <f>#REF!</f>
        <v>#REF!</v>
      </c>
      <c r="CB124" s="241"/>
      <c r="CC124" s="241"/>
      <c r="CD124" s="241"/>
      <c r="CE124" s="241"/>
      <c r="CF124" s="241"/>
      <c r="CG124" s="241"/>
      <c r="CH124" s="241"/>
    </row>
    <row r="125" spans="1:88" s="191" customFormat="1">
      <c r="A125" s="186"/>
      <c r="B125" s="185"/>
      <c r="C125" s="186"/>
      <c r="D125" s="186"/>
      <c r="E125" s="187"/>
      <c r="F125" s="187"/>
      <c r="G125" s="187"/>
      <c r="H125" s="188"/>
      <c r="I125" s="188"/>
      <c r="J125" s="188"/>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89"/>
      <c r="AH125" s="189"/>
      <c r="AI125" s="189"/>
      <c r="AJ125" s="189"/>
      <c r="AK125" s="189"/>
      <c r="AL125" s="189"/>
      <c r="AM125" s="189"/>
      <c r="AN125" s="189"/>
      <c r="AO125" s="189"/>
      <c r="AP125" s="189"/>
      <c r="AQ125" s="189"/>
      <c r="AR125" s="189"/>
      <c r="AS125" s="189"/>
      <c r="AT125" s="189"/>
      <c r="AU125" s="189"/>
      <c r="AV125" s="189"/>
      <c r="AW125" s="189"/>
      <c r="AX125" s="189"/>
      <c r="AY125" s="189"/>
      <c r="AZ125" s="189"/>
      <c r="BA125" s="189"/>
      <c r="BB125" s="189"/>
      <c r="BC125" s="189"/>
      <c r="BD125" s="189"/>
      <c r="BE125" s="189"/>
      <c r="BF125" s="189"/>
      <c r="BG125" s="189"/>
      <c r="BH125" s="189"/>
      <c r="BI125" s="189"/>
      <c r="BJ125" s="189"/>
      <c r="BK125" s="189"/>
      <c r="BL125" s="189"/>
      <c r="BM125" s="189"/>
      <c r="BN125" s="189"/>
      <c r="BO125" s="189"/>
      <c r="BP125" s="189"/>
      <c r="BQ125" s="189"/>
      <c r="BR125" s="189"/>
      <c r="BS125" s="189"/>
      <c r="BT125" s="189"/>
      <c r="BU125" s="189"/>
      <c r="BV125" s="189"/>
      <c r="BW125" s="189"/>
      <c r="BX125" s="189"/>
      <c r="BY125" s="189"/>
      <c r="BZ125" s="189"/>
      <c r="CA125" s="189"/>
      <c r="CB125" s="189"/>
      <c r="CC125" s="189"/>
      <c r="CD125" s="189"/>
      <c r="CE125" s="189"/>
      <c r="CF125" s="189"/>
      <c r="CG125" s="189"/>
      <c r="CH125" s="189"/>
    </row>
    <row r="126" spans="1:88" s="191" customFormat="1">
      <c r="A126" s="186"/>
      <c r="B126" s="185"/>
      <c r="C126" s="186"/>
      <c r="D126" s="186"/>
      <c r="E126" s="187"/>
      <c r="F126" s="187"/>
      <c r="G126" s="187"/>
      <c r="H126" s="188"/>
      <c r="I126" s="188"/>
      <c r="J126" s="188"/>
      <c r="K126" s="189"/>
      <c r="L126" s="189"/>
      <c r="M126" s="189"/>
      <c r="N126" s="189"/>
      <c r="O126" s="189"/>
      <c r="P126" s="189"/>
      <c r="Q126" s="189"/>
      <c r="R126" s="189"/>
      <c r="S126" s="189"/>
      <c r="T126" s="189"/>
      <c r="U126" s="189"/>
      <c r="V126" s="189"/>
      <c r="W126" s="189"/>
      <c r="X126" s="189"/>
      <c r="Y126" s="189"/>
      <c r="Z126" s="189"/>
      <c r="AA126" s="189"/>
      <c r="AB126" s="189"/>
      <c r="AC126" s="189"/>
      <c r="AD126" s="189"/>
      <c r="AE126" s="190">
        <v>10</v>
      </c>
      <c r="AF126" s="189"/>
      <c r="AG126" s="190">
        <v>9</v>
      </c>
      <c r="AH126" s="189"/>
      <c r="AI126" s="190">
        <v>8</v>
      </c>
      <c r="AJ126" s="189"/>
      <c r="AK126" s="190">
        <v>7</v>
      </c>
      <c r="AL126" s="189"/>
      <c r="AM126" s="190">
        <v>6</v>
      </c>
      <c r="AN126" s="189"/>
      <c r="AO126" s="190">
        <v>5</v>
      </c>
      <c r="AP126" s="189"/>
      <c r="AQ126" s="190">
        <v>4</v>
      </c>
      <c r="AR126" s="189"/>
      <c r="AS126" s="190">
        <v>3</v>
      </c>
      <c r="AT126" s="189"/>
      <c r="AU126" s="190">
        <v>2</v>
      </c>
      <c r="AV126" s="189"/>
      <c r="AW126" s="190">
        <v>1</v>
      </c>
      <c r="AX126" s="189"/>
      <c r="AY126" s="190">
        <v>0</v>
      </c>
      <c r="AZ126" s="189"/>
      <c r="BA126" s="189"/>
      <c r="BB126" s="190">
        <v>10</v>
      </c>
      <c r="BC126" s="189"/>
      <c r="BD126" s="190">
        <v>9</v>
      </c>
      <c r="BE126" s="189"/>
      <c r="BF126" s="190">
        <v>8</v>
      </c>
      <c r="BG126" s="189"/>
      <c r="BH126" s="190">
        <v>7</v>
      </c>
      <c r="BI126" s="189"/>
      <c r="BJ126" s="190">
        <v>6</v>
      </c>
      <c r="BK126" s="190">
        <v>5</v>
      </c>
      <c r="BL126" s="190">
        <v>5</v>
      </c>
      <c r="BM126" s="190">
        <v>5</v>
      </c>
      <c r="BN126" s="190"/>
      <c r="BO126" s="190">
        <v>4</v>
      </c>
      <c r="BP126" s="190"/>
      <c r="BQ126" s="190">
        <v>3</v>
      </c>
      <c r="BR126" s="190">
        <v>2</v>
      </c>
      <c r="BS126" s="190">
        <v>2</v>
      </c>
      <c r="BT126" s="190">
        <v>1</v>
      </c>
      <c r="BU126" s="190">
        <v>1</v>
      </c>
      <c r="BV126" s="190"/>
      <c r="BW126" s="190">
        <v>0</v>
      </c>
      <c r="BX126" s="189"/>
      <c r="BY126" s="189"/>
      <c r="BZ126" s="189"/>
      <c r="CA126" s="189"/>
      <c r="CB126" s="189"/>
      <c r="CC126" s="189"/>
      <c r="CD126" s="189"/>
      <c r="CE126" s="189"/>
      <c r="CF126" s="189"/>
      <c r="CG126" s="189"/>
      <c r="CH126" s="186"/>
      <c r="CI126" s="186"/>
      <c r="CJ126" s="186"/>
    </row>
    <row r="127" spans="1:88" s="191" customFormat="1">
      <c r="B127" s="185"/>
      <c r="C127" s="186"/>
      <c r="D127" s="186"/>
      <c r="E127" s="187"/>
      <c r="F127" s="187"/>
      <c r="G127" s="187"/>
      <c r="H127" s="188"/>
      <c r="I127" s="188"/>
      <c r="J127" s="188"/>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90">
        <v>10</v>
      </c>
      <c r="AP127" s="190"/>
      <c r="AQ127" s="190">
        <v>9</v>
      </c>
      <c r="AR127" s="190"/>
      <c r="AS127" s="190">
        <v>8</v>
      </c>
      <c r="AT127" s="190"/>
      <c r="AU127" s="190">
        <v>7</v>
      </c>
      <c r="AV127" s="190"/>
      <c r="AW127" s="190">
        <v>6</v>
      </c>
      <c r="AX127" s="190"/>
      <c r="AY127" s="190">
        <v>5</v>
      </c>
      <c r="AZ127" s="190"/>
      <c r="BA127" s="190"/>
      <c r="BB127" s="190">
        <v>4</v>
      </c>
      <c r="BC127" s="190"/>
      <c r="BD127" s="190">
        <v>3</v>
      </c>
      <c r="BE127" s="190"/>
      <c r="BF127" s="190">
        <v>2</v>
      </c>
      <c r="BG127" s="190"/>
      <c r="BH127" s="190">
        <v>1</v>
      </c>
      <c r="BI127" s="190"/>
      <c r="BJ127" s="190">
        <v>0</v>
      </c>
      <c r="BK127" s="190">
        <v>10</v>
      </c>
      <c r="BL127" s="190">
        <v>10</v>
      </c>
      <c r="BM127" s="190">
        <v>10</v>
      </c>
      <c r="BN127" s="190"/>
      <c r="BO127" s="190">
        <v>9</v>
      </c>
      <c r="BP127" s="190"/>
      <c r="BQ127" s="190">
        <v>8</v>
      </c>
      <c r="BR127" s="190"/>
      <c r="BS127" s="190">
        <v>7</v>
      </c>
      <c r="BT127" s="190"/>
      <c r="BU127" s="190">
        <v>6</v>
      </c>
      <c r="BV127" s="190"/>
      <c r="BW127" s="190">
        <v>5</v>
      </c>
      <c r="BX127" s="190"/>
      <c r="BY127" s="190">
        <v>4</v>
      </c>
      <c r="BZ127" s="190"/>
      <c r="CA127" s="190">
        <v>3</v>
      </c>
      <c r="CB127" s="190"/>
      <c r="CC127" s="190">
        <v>2</v>
      </c>
      <c r="CD127" s="190"/>
      <c r="CE127" s="190">
        <v>1</v>
      </c>
      <c r="CF127" s="190"/>
      <c r="CG127" s="190">
        <v>0</v>
      </c>
      <c r="CH127" s="186"/>
      <c r="CJ127" s="186"/>
    </row>
    <row r="128" spans="1:88" s="208" customFormat="1">
      <c r="A128" s="206"/>
      <c r="B128" s="207"/>
      <c r="C128" s="206"/>
      <c r="E128" s="209"/>
      <c r="F128" s="209"/>
      <c r="G128" s="209"/>
      <c r="H128" s="210"/>
      <c r="I128" s="210"/>
      <c r="J128" s="210"/>
      <c r="K128" s="211"/>
      <c r="L128" s="211"/>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row>
    <row r="129" spans="5:86">
      <c r="E129" s="181"/>
      <c r="F129" s="181"/>
      <c r="G129" s="181"/>
      <c r="H129" s="152"/>
      <c r="I129" s="152"/>
      <c r="J129" s="152"/>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row>
    <row r="130" spans="5:86">
      <c r="E130" s="181"/>
      <c r="F130" s="181"/>
      <c r="G130" s="181"/>
      <c r="H130" s="152"/>
      <c r="I130" s="152"/>
      <c r="J130" s="152"/>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row>
  </sheetData>
  <sheetProtection sheet="1" objects="1" scenarios="1"/>
  <mergeCells count="47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 ref="B8:D8"/>
    <mergeCell ref="B9:C9"/>
    <mergeCell ref="E9:F9"/>
    <mergeCell ref="G9:AJ9"/>
    <mergeCell ref="AK9:AM9"/>
    <mergeCell ref="AN9:BJ9"/>
    <mergeCell ref="AR4:AR5"/>
    <mergeCell ref="E7:F8"/>
    <mergeCell ref="G7:AJ8"/>
    <mergeCell ref="AK7:AM8"/>
    <mergeCell ref="AN7:BJ8"/>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CK130"/>
  <sheetViews>
    <sheetView topLeftCell="A55" zoomScale="110" zoomScaleNormal="110" workbookViewId="0">
      <selection activeCell="E7" sqref="E7:F9"/>
    </sheetView>
  </sheetViews>
  <sheetFormatPr defaultRowHeight="12.75"/>
  <cols>
    <col min="1" max="1" width="0.7109375" style="145" customWidth="1"/>
    <col min="2" max="2" width="0.42578125" style="130" customWidth="1"/>
    <col min="3" max="3" width="0.5703125" style="145" customWidth="1"/>
    <col min="4" max="4" width="0.28515625" style="134" customWidth="1"/>
    <col min="5" max="5" width="3.7109375" style="192" customWidth="1"/>
    <col min="6" max="6" width="1.28515625" style="192" customWidth="1"/>
    <col min="7" max="7" width="0.7109375" style="192" customWidth="1"/>
    <col min="8" max="10" width="0.7109375" style="193" customWidth="1"/>
    <col min="11" max="11" width="0.7109375" style="194" customWidth="1"/>
    <col min="12" max="12" width="0.5703125" style="194" customWidth="1"/>
    <col min="13" max="25" width="0.7109375" style="194" customWidth="1"/>
    <col min="26" max="26" width="1.4257812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 style="194" customWidth="1"/>
    <col min="63" max="64" width="0.5703125" style="194" customWidth="1"/>
    <col min="65" max="65" width="2.28515625" style="194" customWidth="1"/>
    <col min="66" max="66" width="0.5703125" style="194" customWidth="1"/>
    <col min="67" max="67" width="2.28515625" style="194" customWidth="1"/>
    <col min="68" max="68" width="0.5703125" style="194" customWidth="1"/>
    <col min="69" max="69" width="2.28515625" style="194" customWidth="1"/>
    <col min="70" max="70" width="0.5703125" style="194" customWidth="1"/>
    <col min="71" max="71" width="2.28515625" style="194" customWidth="1"/>
    <col min="72" max="72" width="0.5703125" style="194" customWidth="1"/>
    <col min="73" max="73" width="2.28515625" style="194" customWidth="1"/>
    <col min="74" max="74" width="0.5703125" style="194" customWidth="1"/>
    <col min="75" max="75" width="2.28515625" style="194" customWidth="1"/>
    <col min="76" max="76" width="0.5703125" style="194" customWidth="1"/>
    <col min="77" max="77" width="2.28515625" style="194" customWidth="1"/>
    <col min="78" max="78" width="0.5703125" style="194" customWidth="1"/>
    <col min="79" max="79" width="2.28515625" style="194" customWidth="1"/>
    <col min="80" max="80" width="0.5703125" style="194" customWidth="1"/>
    <col min="81" max="81" width="2.28515625" style="194" customWidth="1"/>
    <col min="82" max="82" width="0.5703125" style="194" customWidth="1"/>
    <col min="83" max="83" width="2.28515625" style="194" customWidth="1"/>
    <col min="84" max="84" width="0.5703125" style="194" customWidth="1"/>
    <col min="85" max="85" width="2.28515625" style="194" customWidth="1"/>
    <col min="86" max="86" width="0.5703125" style="194" customWidth="1"/>
    <col min="87" max="88" width="2.5703125" style="134" customWidth="1"/>
    <col min="89" max="256" width="9.28515625" style="134"/>
    <col min="257" max="257" width="0.7109375" style="134" customWidth="1"/>
    <col min="258" max="258" width="0.42578125" style="134" customWidth="1"/>
    <col min="259" max="259" width="0.5703125" style="134" customWidth="1"/>
    <col min="260" max="260" width="0.28515625" style="134" customWidth="1"/>
    <col min="261" max="261" width="3.7109375" style="134" customWidth="1"/>
    <col min="262" max="262" width="1.28515625" style="134" customWidth="1"/>
    <col min="263" max="267" width="0.7109375" style="134" customWidth="1"/>
    <col min="268" max="268" width="0.5703125" style="134" customWidth="1"/>
    <col min="269" max="281" width="0.7109375" style="134" customWidth="1"/>
    <col min="282" max="282" width="1.4257812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 style="134" customWidth="1"/>
    <col min="319" max="320" width="0.5703125" style="134" customWidth="1"/>
    <col min="321" max="321" width="2.28515625" style="134" customWidth="1"/>
    <col min="322" max="322" width="0.5703125" style="134" customWidth="1"/>
    <col min="323" max="323" width="2.28515625" style="134" customWidth="1"/>
    <col min="324" max="324" width="0.5703125" style="134" customWidth="1"/>
    <col min="325" max="325" width="2.28515625" style="134" customWidth="1"/>
    <col min="326" max="326" width="0.5703125" style="134" customWidth="1"/>
    <col min="327" max="327" width="2.28515625" style="134" customWidth="1"/>
    <col min="328" max="328" width="0.5703125" style="134" customWidth="1"/>
    <col min="329" max="329" width="2.28515625" style="134" customWidth="1"/>
    <col min="330" max="330" width="0.5703125" style="134" customWidth="1"/>
    <col min="331" max="331" width="2.28515625" style="134" customWidth="1"/>
    <col min="332" max="332" width="0.5703125" style="134" customWidth="1"/>
    <col min="333" max="333" width="2.28515625" style="134" customWidth="1"/>
    <col min="334" max="334" width="0.5703125" style="134" customWidth="1"/>
    <col min="335" max="335" width="2.28515625" style="134" customWidth="1"/>
    <col min="336" max="336" width="0.5703125" style="134" customWidth="1"/>
    <col min="337" max="337" width="2.28515625" style="134" customWidth="1"/>
    <col min="338" max="338" width="0.5703125" style="134" customWidth="1"/>
    <col min="339" max="339" width="2.28515625" style="134" customWidth="1"/>
    <col min="340" max="340" width="0.5703125" style="134" customWidth="1"/>
    <col min="341" max="341" width="2.28515625" style="134" customWidth="1"/>
    <col min="342" max="342" width="0.5703125" style="134" customWidth="1"/>
    <col min="343" max="344" width="2.5703125" style="134" customWidth="1"/>
    <col min="345" max="512" width="9.28515625" style="134"/>
    <col min="513" max="513" width="0.7109375" style="134" customWidth="1"/>
    <col min="514" max="514" width="0.42578125" style="134" customWidth="1"/>
    <col min="515" max="515" width="0.5703125" style="134" customWidth="1"/>
    <col min="516" max="516" width="0.28515625" style="134" customWidth="1"/>
    <col min="517" max="517" width="3.7109375" style="134" customWidth="1"/>
    <col min="518" max="518" width="1.28515625" style="134" customWidth="1"/>
    <col min="519" max="523" width="0.7109375" style="134" customWidth="1"/>
    <col min="524" max="524" width="0.5703125" style="134" customWidth="1"/>
    <col min="525" max="537" width="0.7109375" style="134" customWidth="1"/>
    <col min="538" max="538" width="1.4257812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 style="134" customWidth="1"/>
    <col min="575" max="576" width="0.5703125" style="134" customWidth="1"/>
    <col min="577" max="577" width="2.28515625" style="134" customWidth="1"/>
    <col min="578" max="578" width="0.5703125" style="134" customWidth="1"/>
    <col min="579" max="579" width="2.28515625" style="134" customWidth="1"/>
    <col min="580" max="580" width="0.5703125" style="134" customWidth="1"/>
    <col min="581" max="581" width="2.28515625" style="134" customWidth="1"/>
    <col min="582" max="582" width="0.5703125" style="134" customWidth="1"/>
    <col min="583" max="583" width="2.28515625" style="134" customWidth="1"/>
    <col min="584" max="584" width="0.5703125" style="134" customWidth="1"/>
    <col min="585" max="585" width="2.28515625" style="134" customWidth="1"/>
    <col min="586" max="586" width="0.5703125" style="134" customWidth="1"/>
    <col min="587" max="587" width="2.28515625" style="134" customWidth="1"/>
    <col min="588" max="588" width="0.5703125" style="134" customWidth="1"/>
    <col min="589" max="589" width="2.28515625" style="134" customWidth="1"/>
    <col min="590" max="590" width="0.5703125" style="134" customWidth="1"/>
    <col min="591" max="591" width="2.28515625" style="134" customWidth="1"/>
    <col min="592" max="592" width="0.5703125" style="134" customWidth="1"/>
    <col min="593" max="593" width="2.28515625" style="134" customWidth="1"/>
    <col min="594" max="594" width="0.5703125" style="134" customWidth="1"/>
    <col min="595" max="595" width="2.28515625" style="134" customWidth="1"/>
    <col min="596" max="596" width="0.5703125" style="134" customWidth="1"/>
    <col min="597" max="597" width="2.28515625" style="134" customWidth="1"/>
    <col min="598" max="598" width="0.5703125" style="134" customWidth="1"/>
    <col min="599" max="600" width="2.5703125" style="134" customWidth="1"/>
    <col min="601" max="768" width="9.28515625" style="134"/>
    <col min="769" max="769" width="0.7109375" style="134" customWidth="1"/>
    <col min="770" max="770" width="0.42578125" style="134" customWidth="1"/>
    <col min="771" max="771" width="0.5703125" style="134" customWidth="1"/>
    <col min="772" max="772" width="0.28515625" style="134" customWidth="1"/>
    <col min="773" max="773" width="3.7109375" style="134" customWidth="1"/>
    <col min="774" max="774" width="1.28515625" style="134" customWidth="1"/>
    <col min="775" max="779" width="0.7109375" style="134" customWidth="1"/>
    <col min="780" max="780" width="0.5703125" style="134" customWidth="1"/>
    <col min="781" max="793" width="0.7109375" style="134" customWidth="1"/>
    <col min="794" max="794" width="1.4257812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 style="134" customWidth="1"/>
    <col min="831" max="832" width="0.5703125" style="134" customWidth="1"/>
    <col min="833" max="833" width="2.28515625" style="134" customWidth="1"/>
    <col min="834" max="834" width="0.5703125" style="134" customWidth="1"/>
    <col min="835" max="835" width="2.28515625" style="134" customWidth="1"/>
    <col min="836" max="836" width="0.5703125" style="134" customWidth="1"/>
    <col min="837" max="837" width="2.28515625" style="134" customWidth="1"/>
    <col min="838" max="838" width="0.5703125" style="134" customWidth="1"/>
    <col min="839" max="839" width="2.28515625" style="134" customWidth="1"/>
    <col min="840" max="840" width="0.5703125" style="134" customWidth="1"/>
    <col min="841" max="841" width="2.28515625" style="134" customWidth="1"/>
    <col min="842" max="842" width="0.5703125" style="134" customWidth="1"/>
    <col min="843" max="843" width="2.28515625" style="134" customWidth="1"/>
    <col min="844" max="844" width="0.5703125" style="134" customWidth="1"/>
    <col min="845" max="845" width="2.28515625" style="134" customWidth="1"/>
    <col min="846" max="846" width="0.5703125" style="134" customWidth="1"/>
    <col min="847" max="847" width="2.28515625" style="134" customWidth="1"/>
    <col min="848" max="848" width="0.5703125" style="134" customWidth="1"/>
    <col min="849" max="849" width="2.28515625" style="134" customWidth="1"/>
    <col min="850" max="850" width="0.5703125" style="134" customWidth="1"/>
    <col min="851" max="851" width="2.28515625" style="134" customWidth="1"/>
    <col min="852" max="852" width="0.5703125" style="134" customWidth="1"/>
    <col min="853" max="853" width="2.28515625" style="134" customWidth="1"/>
    <col min="854" max="854" width="0.5703125" style="134" customWidth="1"/>
    <col min="855" max="856" width="2.5703125" style="134" customWidth="1"/>
    <col min="857"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7109375" style="134" customWidth="1"/>
    <col min="1030" max="1030" width="1.28515625" style="134" customWidth="1"/>
    <col min="1031" max="1035" width="0.7109375" style="134" customWidth="1"/>
    <col min="1036" max="1036" width="0.5703125" style="134" customWidth="1"/>
    <col min="1037" max="1049" width="0.7109375" style="134" customWidth="1"/>
    <col min="1050" max="1050" width="1.4257812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 style="134" customWidth="1"/>
    <col min="1087" max="1088" width="0.5703125" style="134" customWidth="1"/>
    <col min="1089" max="1089" width="2.28515625" style="134" customWidth="1"/>
    <col min="1090" max="1090" width="0.5703125" style="134" customWidth="1"/>
    <col min="1091" max="1091" width="2.28515625" style="134" customWidth="1"/>
    <col min="1092" max="1092" width="0.5703125" style="134" customWidth="1"/>
    <col min="1093" max="1093" width="2.28515625" style="134" customWidth="1"/>
    <col min="1094" max="1094" width="0.5703125" style="134" customWidth="1"/>
    <col min="1095" max="1095" width="2.28515625" style="134" customWidth="1"/>
    <col min="1096" max="1096" width="0.5703125" style="134" customWidth="1"/>
    <col min="1097" max="1097" width="2.28515625" style="134" customWidth="1"/>
    <col min="1098" max="1098" width="0.5703125" style="134" customWidth="1"/>
    <col min="1099" max="1099" width="2.28515625" style="134" customWidth="1"/>
    <col min="1100" max="1100" width="0.5703125" style="134" customWidth="1"/>
    <col min="1101" max="1101" width="2.28515625" style="134" customWidth="1"/>
    <col min="1102" max="1102" width="0.5703125" style="134" customWidth="1"/>
    <col min="1103" max="1103" width="2.28515625" style="134" customWidth="1"/>
    <col min="1104" max="1104" width="0.5703125" style="134" customWidth="1"/>
    <col min="1105" max="1105" width="2.28515625" style="134" customWidth="1"/>
    <col min="1106" max="1106" width="0.5703125" style="134" customWidth="1"/>
    <col min="1107" max="1107" width="2.28515625" style="134" customWidth="1"/>
    <col min="1108" max="1108" width="0.5703125" style="134" customWidth="1"/>
    <col min="1109" max="1109" width="2.28515625" style="134" customWidth="1"/>
    <col min="1110" max="1110" width="0.5703125" style="134" customWidth="1"/>
    <col min="1111" max="1112" width="2.5703125" style="134" customWidth="1"/>
    <col min="1113"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7109375" style="134" customWidth="1"/>
    <col min="1286" max="1286" width="1.28515625" style="134" customWidth="1"/>
    <col min="1287" max="1291" width="0.7109375" style="134" customWidth="1"/>
    <col min="1292" max="1292" width="0.5703125" style="134" customWidth="1"/>
    <col min="1293" max="1305" width="0.7109375" style="134" customWidth="1"/>
    <col min="1306" max="1306" width="1.4257812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 style="134" customWidth="1"/>
    <col min="1343" max="1344" width="0.5703125" style="134" customWidth="1"/>
    <col min="1345" max="1345" width="2.28515625" style="134" customWidth="1"/>
    <col min="1346" max="1346" width="0.5703125" style="134" customWidth="1"/>
    <col min="1347" max="1347" width="2.28515625" style="134" customWidth="1"/>
    <col min="1348" max="1348" width="0.5703125" style="134" customWidth="1"/>
    <col min="1349" max="1349" width="2.28515625" style="134" customWidth="1"/>
    <col min="1350" max="1350" width="0.5703125" style="134" customWidth="1"/>
    <col min="1351" max="1351" width="2.28515625" style="134" customWidth="1"/>
    <col min="1352" max="1352" width="0.5703125" style="134" customWidth="1"/>
    <col min="1353" max="1353" width="2.28515625" style="134" customWidth="1"/>
    <col min="1354" max="1354" width="0.5703125" style="134" customWidth="1"/>
    <col min="1355" max="1355" width="2.28515625" style="134" customWidth="1"/>
    <col min="1356" max="1356" width="0.5703125" style="134" customWidth="1"/>
    <col min="1357" max="1357" width="2.28515625" style="134" customWidth="1"/>
    <col min="1358" max="1358" width="0.5703125" style="134" customWidth="1"/>
    <col min="1359" max="1359" width="2.28515625" style="134" customWidth="1"/>
    <col min="1360" max="1360" width="0.5703125" style="134" customWidth="1"/>
    <col min="1361" max="1361" width="2.28515625" style="134" customWidth="1"/>
    <col min="1362" max="1362" width="0.5703125" style="134" customWidth="1"/>
    <col min="1363" max="1363" width="2.28515625" style="134" customWidth="1"/>
    <col min="1364" max="1364" width="0.5703125" style="134" customWidth="1"/>
    <col min="1365" max="1365" width="2.28515625" style="134" customWidth="1"/>
    <col min="1366" max="1366" width="0.5703125" style="134" customWidth="1"/>
    <col min="1367" max="1368" width="2.5703125" style="134" customWidth="1"/>
    <col min="1369"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7109375" style="134" customWidth="1"/>
    <col min="1542" max="1542" width="1.28515625" style="134" customWidth="1"/>
    <col min="1543" max="1547" width="0.7109375" style="134" customWidth="1"/>
    <col min="1548" max="1548" width="0.5703125" style="134" customWidth="1"/>
    <col min="1549" max="1561" width="0.7109375" style="134" customWidth="1"/>
    <col min="1562" max="1562" width="1.4257812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 style="134" customWidth="1"/>
    <col min="1599" max="1600" width="0.5703125" style="134" customWidth="1"/>
    <col min="1601" max="1601" width="2.28515625" style="134" customWidth="1"/>
    <col min="1602" max="1602" width="0.5703125" style="134" customWidth="1"/>
    <col min="1603" max="1603" width="2.28515625" style="134" customWidth="1"/>
    <col min="1604" max="1604" width="0.5703125" style="134" customWidth="1"/>
    <col min="1605" max="1605" width="2.28515625" style="134" customWidth="1"/>
    <col min="1606" max="1606" width="0.5703125" style="134" customWidth="1"/>
    <col min="1607" max="1607" width="2.28515625" style="134" customWidth="1"/>
    <col min="1608" max="1608" width="0.5703125" style="134" customWidth="1"/>
    <col min="1609" max="1609" width="2.28515625" style="134" customWidth="1"/>
    <col min="1610" max="1610" width="0.5703125" style="134" customWidth="1"/>
    <col min="1611" max="1611" width="2.28515625" style="134" customWidth="1"/>
    <col min="1612" max="1612" width="0.5703125" style="134" customWidth="1"/>
    <col min="1613" max="1613" width="2.28515625" style="134" customWidth="1"/>
    <col min="1614" max="1614" width="0.5703125" style="134" customWidth="1"/>
    <col min="1615" max="1615" width="2.28515625" style="134" customWidth="1"/>
    <col min="1616" max="1616" width="0.5703125" style="134" customWidth="1"/>
    <col min="1617" max="1617" width="2.28515625" style="134" customWidth="1"/>
    <col min="1618" max="1618" width="0.5703125" style="134" customWidth="1"/>
    <col min="1619" max="1619" width="2.28515625" style="134" customWidth="1"/>
    <col min="1620" max="1620" width="0.5703125" style="134" customWidth="1"/>
    <col min="1621" max="1621" width="2.28515625" style="134" customWidth="1"/>
    <col min="1622" max="1622" width="0.5703125" style="134" customWidth="1"/>
    <col min="1623" max="1624" width="2.5703125" style="134" customWidth="1"/>
    <col min="1625"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7109375" style="134" customWidth="1"/>
    <col min="1798" max="1798" width="1.28515625" style="134" customWidth="1"/>
    <col min="1799" max="1803" width="0.7109375" style="134" customWidth="1"/>
    <col min="1804" max="1804" width="0.5703125" style="134" customWidth="1"/>
    <col min="1805" max="1817" width="0.7109375" style="134" customWidth="1"/>
    <col min="1818" max="1818" width="1.4257812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 style="134" customWidth="1"/>
    <col min="1855" max="1856" width="0.5703125" style="134" customWidth="1"/>
    <col min="1857" max="1857" width="2.28515625" style="134" customWidth="1"/>
    <col min="1858" max="1858" width="0.5703125" style="134" customWidth="1"/>
    <col min="1859" max="1859" width="2.28515625" style="134" customWidth="1"/>
    <col min="1860" max="1860" width="0.5703125" style="134" customWidth="1"/>
    <col min="1861" max="1861" width="2.28515625" style="134" customWidth="1"/>
    <col min="1862" max="1862" width="0.5703125" style="134" customWidth="1"/>
    <col min="1863" max="1863" width="2.28515625" style="134" customWidth="1"/>
    <col min="1864" max="1864" width="0.5703125" style="134" customWidth="1"/>
    <col min="1865" max="1865" width="2.28515625" style="134" customWidth="1"/>
    <col min="1866" max="1866" width="0.5703125" style="134" customWidth="1"/>
    <col min="1867" max="1867" width="2.28515625" style="134" customWidth="1"/>
    <col min="1868" max="1868" width="0.5703125" style="134" customWidth="1"/>
    <col min="1869" max="1869" width="2.28515625" style="134" customWidth="1"/>
    <col min="1870" max="1870" width="0.5703125" style="134" customWidth="1"/>
    <col min="1871" max="1871" width="2.28515625" style="134" customWidth="1"/>
    <col min="1872" max="1872" width="0.5703125" style="134" customWidth="1"/>
    <col min="1873" max="1873" width="2.28515625" style="134" customWidth="1"/>
    <col min="1874" max="1874" width="0.5703125" style="134" customWidth="1"/>
    <col min="1875" max="1875" width="2.28515625" style="134" customWidth="1"/>
    <col min="1876" max="1876" width="0.5703125" style="134" customWidth="1"/>
    <col min="1877" max="1877" width="2.28515625" style="134" customWidth="1"/>
    <col min="1878" max="1878" width="0.5703125" style="134" customWidth="1"/>
    <col min="1879" max="1880" width="2.5703125" style="134" customWidth="1"/>
    <col min="1881"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7109375" style="134" customWidth="1"/>
    <col min="2054" max="2054" width="1.28515625" style="134" customWidth="1"/>
    <col min="2055" max="2059" width="0.7109375" style="134" customWidth="1"/>
    <col min="2060" max="2060" width="0.5703125" style="134" customWidth="1"/>
    <col min="2061" max="2073" width="0.7109375" style="134" customWidth="1"/>
    <col min="2074" max="2074" width="1.4257812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 style="134" customWidth="1"/>
    <col min="2111" max="2112" width="0.5703125" style="134" customWidth="1"/>
    <col min="2113" max="2113" width="2.28515625" style="134" customWidth="1"/>
    <col min="2114" max="2114" width="0.5703125" style="134" customWidth="1"/>
    <col min="2115" max="2115" width="2.28515625" style="134" customWidth="1"/>
    <col min="2116" max="2116" width="0.5703125" style="134" customWidth="1"/>
    <col min="2117" max="2117" width="2.28515625" style="134" customWidth="1"/>
    <col min="2118" max="2118" width="0.5703125" style="134" customWidth="1"/>
    <col min="2119" max="2119" width="2.28515625" style="134" customWidth="1"/>
    <col min="2120" max="2120" width="0.5703125" style="134" customWidth="1"/>
    <col min="2121" max="2121" width="2.28515625" style="134" customWidth="1"/>
    <col min="2122" max="2122" width="0.5703125" style="134" customWidth="1"/>
    <col min="2123" max="2123" width="2.28515625" style="134" customWidth="1"/>
    <col min="2124" max="2124" width="0.5703125" style="134" customWidth="1"/>
    <col min="2125" max="2125" width="2.28515625" style="134" customWidth="1"/>
    <col min="2126" max="2126" width="0.5703125" style="134" customWidth="1"/>
    <col min="2127" max="2127" width="2.28515625" style="134" customWidth="1"/>
    <col min="2128" max="2128" width="0.5703125" style="134" customWidth="1"/>
    <col min="2129" max="2129" width="2.28515625" style="134" customWidth="1"/>
    <col min="2130" max="2130" width="0.5703125" style="134" customWidth="1"/>
    <col min="2131" max="2131" width="2.28515625" style="134" customWidth="1"/>
    <col min="2132" max="2132" width="0.5703125" style="134" customWidth="1"/>
    <col min="2133" max="2133" width="2.28515625" style="134" customWidth="1"/>
    <col min="2134" max="2134" width="0.5703125" style="134" customWidth="1"/>
    <col min="2135" max="2136" width="2.5703125" style="134" customWidth="1"/>
    <col min="2137"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7109375" style="134" customWidth="1"/>
    <col min="2310" max="2310" width="1.28515625" style="134" customWidth="1"/>
    <col min="2311" max="2315" width="0.7109375" style="134" customWidth="1"/>
    <col min="2316" max="2316" width="0.5703125" style="134" customWidth="1"/>
    <col min="2317" max="2329" width="0.7109375" style="134" customWidth="1"/>
    <col min="2330" max="2330" width="1.4257812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 style="134" customWidth="1"/>
    <col min="2367" max="2368" width="0.5703125" style="134" customWidth="1"/>
    <col min="2369" max="2369" width="2.28515625" style="134" customWidth="1"/>
    <col min="2370" max="2370" width="0.5703125" style="134" customWidth="1"/>
    <col min="2371" max="2371" width="2.28515625" style="134" customWidth="1"/>
    <col min="2372" max="2372" width="0.5703125" style="134" customWidth="1"/>
    <col min="2373" max="2373" width="2.28515625" style="134" customWidth="1"/>
    <col min="2374" max="2374" width="0.5703125" style="134" customWidth="1"/>
    <col min="2375" max="2375" width="2.28515625" style="134" customWidth="1"/>
    <col min="2376" max="2376" width="0.5703125" style="134" customWidth="1"/>
    <col min="2377" max="2377" width="2.28515625" style="134" customWidth="1"/>
    <col min="2378" max="2378" width="0.5703125" style="134" customWidth="1"/>
    <col min="2379" max="2379" width="2.28515625" style="134" customWidth="1"/>
    <col min="2380" max="2380" width="0.5703125" style="134" customWidth="1"/>
    <col min="2381" max="2381" width="2.28515625" style="134" customWidth="1"/>
    <col min="2382" max="2382" width="0.5703125" style="134" customWidth="1"/>
    <col min="2383" max="2383" width="2.28515625" style="134" customWidth="1"/>
    <col min="2384" max="2384" width="0.5703125" style="134" customWidth="1"/>
    <col min="2385" max="2385" width="2.28515625" style="134" customWidth="1"/>
    <col min="2386" max="2386" width="0.5703125" style="134" customWidth="1"/>
    <col min="2387" max="2387" width="2.28515625" style="134" customWidth="1"/>
    <col min="2388" max="2388" width="0.5703125" style="134" customWidth="1"/>
    <col min="2389" max="2389" width="2.28515625" style="134" customWidth="1"/>
    <col min="2390" max="2390" width="0.5703125" style="134" customWidth="1"/>
    <col min="2391" max="2392" width="2.5703125" style="134" customWidth="1"/>
    <col min="2393"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7109375" style="134" customWidth="1"/>
    <col min="2566" max="2566" width="1.28515625" style="134" customWidth="1"/>
    <col min="2567" max="2571" width="0.7109375" style="134" customWidth="1"/>
    <col min="2572" max="2572" width="0.5703125" style="134" customWidth="1"/>
    <col min="2573" max="2585" width="0.7109375" style="134" customWidth="1"/>
    <col min="2586" max="2586" width="1.4257812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 style="134" customWidth="1"/>
    <col min="2623" max="2624" width="0.5703125" style="134" customWidth="1"/>
    <col min="2625" max="2625" width="2.28515625" style="134" customWidth="1"/>
    <col min="2626" max="2626" width="0.5703125" style="134" customWidth="1"/>
    <col min="2627" max="2627" width="2.28515625" style="134" customWidth="1"/>
    <col min="2628" max="2628" width="0.5703125" style="134" customWidth="1"/>
    <col min="2629" max="2629" width="2.28515625" style="134" customWidth="1"/>
    <col min="2630" max="2630" width="0.5703125" style="134" customWidth="1"/>
    <col min="2631" max="2631" width="2.28515625" style="134" customWidth="1"/>
    <col min="2632" max="2632" width="0.5703125" style="134" customWidth="1"/>
    <col min="2633" max="2633" width="2.28515625" style="134" customWidth="1"/>
    <col min="2634" max="2634" width="0.5703125" style="134" customWidth="1"/>
    <col min="2635" max="2635" width="2.28515625" style="134" customWidth="1"/>
    <col min="2636" max="2636" width="0.5703125" style="134" customWidth="1"/>
    <col min="2637" max="2637" width="2.28515625" style="134" customWidth="1"/>
    <col min="2638" max="2638" width="0.5703125" style="134" customWidth="1"/>
    <col min="2639" max="2639" width="2.28515625" style="134" customWidth="1"/>
    <col min="2640" max="2640" width="0.5703125" style="134" customWidth="1"/>
    <col min="2641" max="2641" width="2.28515625" style="134" customWidth="1"/>
    <col min="2642" max="2642" width="0.5703125" style="134" customWidth="1"/>
    <col min="2643" max="2643" width="2.28515625" style="134" customWidth="1"/>
    <col min="2644" max="2644" width="0.5703125" style="134" customWidth="1"/>
    <col min="2645" max="2645" width="2.28515625" style="134" customWidth="1"/>
    <col min="2646" max="2646" width="0.5703125" style="134" customWidth="1"/>
    <col min="2647" max="2648" width="2.5703125" style="134" customWidth="1"/>
    <col min="2649"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7109375" style="134" customWidth="1"/>
    <col min="2822" max="2822" width="1.28515625" style="134" customWidth="1"/>
    <col min="2823" max="2827" width="0.7109375" style="134" customWidth="1"/>
    <col min="2828" max="2828" width="0.5703125" style="134" customWidth="1"/>
    <col min="2829" max="2841" width="0.7109375" style="134" customWidth="1"/>
    <col min="2842" max="2842" width="1.4257812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 style="134" customWidth="1"/>
    <col min="2879" max="2880" width="0.5703125" style="134" customWidth="1"/>
    <col min="2881" max="2881" width="2.28515625" style="134" customWidth="1"/>
    <col min="2882" max="2882" width="0.5703125" style="134" customWidth="1"/>
    <col min="2883" max="2883" width="2.28515625" style="134" customWidth="1"/>
    <col min="2884" max="2884" width="0.5703125" style="134" customWidth="1"/>
    <col min="2885" max="2885" width="2.28515625" style="134" customWidth="1"/>
    <col min="2886" max="2886" width="0.5703125" style="134" customWidth="1"/>
    <col min="2887" max="2887" width="2.28515625" style="134" customWidth="1"/>
    <col min="2888" max="2888" width="0.5703125" style="134" customWidth="1"/>
    <col min="2889" max="2889" width="2.28515625" style="134" customWidth="1"/>
    <col min="2890" max="2890" width="0.5703125" style="134" customWidth="1"/>
    <col min="2891" max="2891" width="2.28515625" style="134" customWidth="1"/>
    <col min="2892" max="2892" width="0.5703125" style="134" customWidth="1"/>
    <col min="2893" max="2893" width="2.28515625" style="134" customWidth="1"/>
    <col min="2894" max="2894" width="0.5703125" style="134" customWidth="1"/>
    <col min="2895" max="2895" width="2.28515625" style="134" customWidth="1"/>
    <col min="2896" max="2896" width="0.5703125" style="134" customWidth="1"/>
    <col min="2897" max="2897" width="2.28515625" style="134" customWidth="1"/>
    <col min="2898" max="2898" width="0.5703125" style="134" customWidth="1"/>
    <col min="2899" max="2899" width="2.28515625" style="134" customWidth="1"/>
    <col min="2900" max="2900" width="0.5703125" style="134" customWidth="1"/>
    <col min="2901" max="2901" width="2.28515625" style="134" customWidth="1"/>
    <col min="2902" max="2902" width="0.5703125" style="134" customWidth="1"/>
    <col min="2903" max="2904" width="2.5703125" style="134" customWidth="1"/>
    <col min="2905"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7109375" style="134" customWidth="1"/>
    <col min="3078" max="3078" width="1.28515625" style="134" customWidth="1"/>
    <col min="3079" max="3083" width="0.7109375" style="134" customWidth="1"/>
    <col min="3084" max="3084" width="0.5703125" style="134" customWidth="1"/>
    <col min="3085" max="3097" width="0.7109375" style="134" customWidth="1"/>
    <col min="3098" max="3098" width="1.4257812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 style="134" customWidth="1"/>
    <col min="3135" max="3136" width="0.5703125" style="134" customWidth="1"/>
    <col min="3137" max="3137" width="2.28515625" style="134" customWidth="1"/>
    <col min="3138" max="3138" width="0.5703125" style="134" customWidth="1"/>
    <col min="3139" max="3139" width="2.28515625" style="134" customWidth="1"/>
    <col min="3140" max="3140" width="0.5703125" style="134" customWidth="1"/>
    <col min="3141" max="3141" width="2.28515625" style="134" customWidth="1"/>
    <col min="3142" max="3142" width="0.5703125" style="134" customWidth="1"/>
    <col min="3143" max="3143" width="2.28515625" style="134" customWidth="1"/>
    <col min="3144" max="3144" width="0.5703125" style="134" customWidth="1"/>
    <col min="3145" max="3145" width="2.28515625" style="134" customWidth="1"/>
    <col min="3146" max="3146" width="0.5703125" style="134" customWidth="1"/>
    <col min="3147" max="3147" width="2.28515625" style="134" customWidth="1"/>
    <col min="3148" max="3148" width="0.5703125" style="134" customWidth="1"/>
    <col min="3149" max="3149" width="2.28515625" style="134" customWidth="1"/>
    <col min="3150" max="3150" width="0.5703125" style="134" customWidth="1"/>
    <col min="3151" max="3151" width="2.28515625" style="134" customWidth="1"/>
    <col min="3152" max="3152" width="0.5703125" style="134" customWidth="1"/>
    <col min="3153" max="3153" width="2.28515625" style="134" customWidth="1"/>
    <col min="3154" max="3154" width="0.5703125" style="134" customWidth="1"/>
    <col min="3155" max="3155" width="2.28515625" style="134" customWidth="1"/>
    <col min="3156" max="3156" width="0.5703125" style="134" customWidth="1"/>
    <col min="3157" max="3157" width="2.28515625" style="134" customWidth="1"/>
    <col min="3158" max="3158" width="0.5703125" style="134" customWidth="1"/>
    <col min="3159" max="3160" width="2.5703125" style="134" customWidth="1"/>
    <col min="3161"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7109375" style="134" customWidth="1"/>
    <col min="3334" max="3334" width="1.28515625" style="134" customWidth="1"/>
    <col min="3335" max="3339" width="0.7109375" style="134" customWidth="1"/>
    <col min="3340" max="3340" width="0.5703125" style="134" customWidth="1"/>
    <col min="3341" max="3353" width="0.7109375" style="134" customWidth="1"/>
    <col min="3354" max="3354" width="1.4257812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 style="134" customWidth="1"/>
    <col min="3391" max="3392" width="0.5703125" style="134" customWidth="1"/>
    <col min="3393" max="3393" width="2.28515625" style="134" customWidth="1"/>
    <col min="3394" max="3394" width="0.5703125" style="134" customWidth="1"/>
    <col min="3395" max="3395" width="2.28515625" style="134" customWidth="1"/>
    <col min="3396" max="3396" width="0.5703125" style="134" customWidth="1"/>
    <col min="3397" max="3397" width="2.28515625" style="134" customWidth="1"/>
    <col min="3398" max="3398" width="0.5703125" style="134" customWidth="1"/>
    <col min="3399" max="3399" width="2.28515625" style="134" customWidth="1"/>
    <col min="3400" max="3400" width="0.5703125" style="134" customWidth="1"/>
    <col min="3401" max="3401" width="2.28515625" style="134" customWidth="1"/>
    <col min="3402" max="3402" width="0.5703125" style="134" customWidth="1"/>
    <col min="3403" max="3403" width="2.28515625" style="134" customWidth="1"/>
    <col min="3404" max="3404" width="0.5703125" style="134" customWidth="1"/>
    <col min="3405" max="3405" width="2.28515625" style="134" customWidth="1"/>
    <col min="3406" max="3406" width="0.5703125" style="134" customWidth="1"/>
    <col min="3407" max="3407" width="2.28515625" style="134" customWidth="1"/>
    <col min="3408" max="3408" width="0.5703125" style="134" customWidth="1"/>
    <col min="3409" max="3409" width="2.28515625" style="134" customWidth="1"/>
    <col min="3410" max="3410" width="0.5703125" style="134" customWidth="1"/>
    <col min="3411" max="3411" width="2.28515625" style="134" customWidth="1"/>
    <col min="3412" max="3412" width="0.5703125" style="134" customWidth="1"/>
    <col min="3413" max="3413" width="2.28515625" style="134" customWidth="1"/>
    <col min="3414" max="3414" width="0.5703125" style="134" customWidth="1"/>
    <col min="3415" max="3416" width="2.5703125" style="134" customWidth="1"/>
    <col min="3417"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7109375" style="134" customWidth="1"/>
    <col min="3590" max="3590" width="1.28515625" style="134" customWidth="1"/>
    <col min="3591" max="3595" width="0.7109375" style="134" customWidth="1"/>
    <col min="3596" max="3596" width="0.5703125" style="134" customWidth="1"/>
    <col min="3597" max="3609" width="0.7109375" style="134" customWidth="1"/>
    <col min="3610" max="3610" width="1.4257812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 style="134" customWidth="1"/>
    <col min="3647" max="3648" width="0.5703125" style="134" customWidth="1"/>
    <col min="3649" max="3649" width="2.28515625" style="134" customWidth="1"/>
    <col min="3650" max="3650" width="0.5703125" style="134" customWidth="1"/>
    <col min="3651" max="3651" width="2.28515625" style="134" customWidth="1"/>
    <col min="3652" max="3652" width="0.5703125" style="134" customWidth="1"/>
    <col min="3653" max="3653" width="2.28515625" style="134" customWidth="1"/>
    <col min="3654" max="3654" width="0.5703125" style="134" customWidth="1"/>
    <col min="3655" max="3655" width="2.28515625" style="134" customWidth="1"/>
    <col min="3656" max="3656" width="0.5703125" style="134" customWidth="1"/>
    <col min="3657" max="3657" width="2.28515625" style="134" customWidth="1"/>
    <col min="3658" max="3658" width="0.5703125" style="134" customWidth="1"/>
    <col min="3659" max="3659" width="2.28515625" style="134" customWidth="1"/>
    <col min="3660" max="3660" width="0.5703125" style="134" customWidth="1"/>
    <col min="3661" max="3661" width="2.28515625" style="134" customWidth="1"/>
    <col min="3662" max="3662" width="0.5703125" style="134" customWidth="1"/>
    <col min="3663" max="3663" width="2.28515625" style="134" customWidth="1"/>
    <col min="3664" max="3664" width="0.5703125" style="134" customWidth="1"/>
    <col min="3665" max="3665" width="2.28515625" style="134" customWidth="1"/>
    <col min="3666" max="3666" width="0.5703125" style="134" customWidth="1"/>
    <col min="3667" max="3667" width="2.28515625" style="134" customWidth="1"/>
    <col min="3668" max="3668" width="0.5703125" style="134" customWidth="1"/>
    <col min="3669" max="3669" width="2.28515625" style="134" customWidth="1"/>
    <col min="3670" max="3670" width="0.5703125" style="134" customWidth="1"/>
    <col min="3671" max="3672" width="2.5703125" style="134" customWidth="1"/>
    <col min="3673"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7109375" style="134" customWidth="1"/>
    <col min="3846" max="3846" width="1.28515625" style="134" customWidth="1"/>
    <col min="3847" max="3851" width="0.7109375" style="134" customWidth="1"/>
    <col min="3852" max="3852" width="0.5703125" style="134" customWidth="1"/>
    <col min="3853" max="3865" width="0.7109375" style="134" customWidth="1"/>
    <col min="3866" max="3866" width="1.4257812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 style="134" customWidth="1"/>
    <col min="3903" max="3904" width="0.5703125" style="134" customWidth="1"/>
    <col min="3905" max="3905" width="2.28515625" style="134" customWidth="1"/>
    <col min="3906" max="3906" width="0.5703125" style="134" customWidth="1"/>
    <col min="3907" max="3907" width="2.28515625" style="134" customWidth="1"/>
    <col min="3908" max="3908" width="0.5703125" style="134" customWidth="1"/>
    <col min="3909" max="3909" width="2.28515625" style="134" customWidth="1"/>
    <col min="3910" max="3910" width="0.5703125" style="134" customWidth="1"/>
    <col min="3911" max="3911" width="2.28515625" style="134" customWidth="1"/>
    <col min="3912" max="3912" width="0.5703125" style="134" customWidth="1"/>
    <col min="3913" max="3913" width="2.28515625" style="134" customWidth="1"/>
    <col min="3914" max="3914" width="0.5703125" style="134" customWidth="1"/>
    <col min="3915" max="3915" width="2.28515625" style="134" customWidth="1"/>
    <col min="3916" max="3916" width="0.5703125" style="134" customWidth="1"/>
    <col min="3917" max="3917" width="2.28515625" style="134" customWidth="1"/>
    <col min="3918" max="3918" width="0.5703125" style="134" customWidth="1"/>
    <col min="3919" max="3919" width="2.28515625" style="134" customWidth="1"/>
    <col min="3920" max="3920" width="0.5703125" style="134" customWidth="1"/>
    <col min="3921" max="3921" width="2.28515625" style="134" customWidth="1"/>
    <col min="3922" max="3922" width="0.5703125" style="134" customWidth="1"/>
    <col min="3923" max="3923" width="2.28515625" style="134" customWidth="1"/>
    <col min="3924" max="3924" width="0.5703125" style="134" customWidth="1"/>
    <col min="3925" max="3925" width="2.28515625" style="134" customWidth="1"/>
    <col min="3926" max="3926" width="0.5703125" style="134" customWidth="1"/>
    <col min="3927" max="3928" width="2.5703125" style="134" customWidth="1"/>
    <col min="3929"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7109375" style="134" customWidth="1"/>
    <col min="4102" max="4102" width="1.28515625" style="134" customWidth="1"/>
    <col min="4103" max="4107" width="0.7109375" style="134" customWidth="1"/>
    <col min="4108" max="4108" width="0.5703125" style="134" customWidth="1"/>
    <col min="4109" max="4121" width="0.7109375" style="134" customWidth="1"/>
    <col min="4122" max="4122" width="1.4257812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 style="134" customWidth="1"/>
    <col min="4159" max="4160" width="0.5703125" style="134" customWidth="1"/>
    <col min="4161" max="4161" width="2.28515625" style="134" customWidth="1"/>
    <col min="4162" max="4162" width="0.5703125" style="134" customWidth="1"/>
    <col min="4163" max="4163" width="2.28515625" style="134" customWidth="1"/>
    <col min="4164" max="4164" width="0.5703125" style="134" customWidth="1"/>
    <col min="4165" max="4165" width="2.28515625" style="134" customWidth="1"/>
    <col min="4166" max="4166" width="0.5703125" style="134" customWidth="1"/>
    <col min="4167" max="4167" width="2.28515625" style="134" customWidth="1"/>
    <col min="4168" max="4168" width="0.5703125" style="134" customWidth="1"/>
    <col min="4169" max="4169" width="2.28515625" style="134" customWidth="1"/>
    <col min="4170" max="4170" width="0.5703125" style="134" customWidth="1"/>
    <col min="4171" max="4171" width="2.28515625" style="134" customWidth="1"/>
    <col min="4172" max="4172" width="0.5703125" style="134" customWidth="1"/>
    <col min="4173" max="4173" width="2.28515625" style="134" customWidth="1"/>
    <col min="4174" max="4174" width="0.5703125" style="134" customWidth="1"/>
    <col min="4175" max="4175" width="2.28515625" style="134" customWidth="1"/>
    <col min="4176" max="4176" width="0.5703125" style="134" customWidth="1"/>
    <col min="4177" max="4177" width="2.28515625" style="134" customWidth="1"/>
    <col min="4178" max="4178" width="0.5703125" style="134" customWidth="1"/>
    <col min="4179" max="4179" width="2.28515625" style="134" customWidth="1"/>
    <col min="4180" max="4180" width="0.5703125" style="134" customWidth="1"/>
    <col min="4181" max="4181" width="2.28515625" style="134" customWidth="1"/>
    <col min="4182" max="4182" width="0.5703125" style="134" customWidth="1"/>
    <col min="4183" max="4184" width="2.5703125" style="134" customWidth="1"/>
    <col min="4185"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7109375" style="134" customWidth="1"/>
    <col min="4358" max="4358" width="1.28515625" style="134" customWidth="1"/>
    <col min="4359" max="4363" width="0.7109375" style="134" customWidth="1"/>
    <col min="4364" max="4364" width="0.5703125" style="134" customWidth="1"/>
    <col min="4365" max="4377" width="0.7109375" style="134" customWidth="1"/>
    <col min="4378" max="4378" width="1.4257812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 style="134" customWidth="1"/>
    <col min="4415" max="4416" width="0.5703125" style="134" customWidth="1"/>
    <col min="4417" max="4417" width="2.28515625" style="134" customWidth="1"/>
    <col min="4418" max="4418" width="0.5703125" style="134" customWidth="1"/>
    <col min="4419" max="4419" width="2.28515625" style="134" customWidth="1"/>
    <col min="4420" max="4420" width="0.5703125" style="134" customWidth="1"/>
    <col min="4421" max="4421" width="2.28515625" style="134" customWidth="1"/>
    <col min="4422" max="4422" width="0.5703125" style="134" customWidth="1"/>
    <col min="4423" max="4423" width="2.28515625" style="134" customWidth="1"/>
    <col min="4424" max="4424" width="0.5703125" style="134" customWidth="1"/>
    <col min="4425" max="4425" width="2.28515625" style="134" customWidth="1"/>
    <col min="4426" max="4426" width="0.5703125" style="134" customWidth="1"/>
    <col min="4427" max="4427" width="2.28515625" style="134" customWidth="1"/>
    <col min="4428" max="4428" width="0.5703125" style="134" customWidth="1"/>
    <col min="4429" max="4429" width="2.28515625" style="134" customWidth="1"/>
    <col min="4430" max="4430" width="0.5703125" style="134" customWidth="1"/>
    <col min="4431" max="4431" width="2.28515625" style="134" customWidth="1"/>
    <col min="4432" max="4432" width="0.5703125" style="134" customWidth="1"/>
    <col min="4433" max="4433" width="2.28515625" style="134" customWidth="1"/>
    <col min="4434" max="4434" width="0.5703125" style="134" customWidth="1"/>
    <col min="4435" max="4435" width="2.28515625" style="134" customWidth="1"/>
    <col min="4436" max="4436" width="0.5703125" style="134" customWidth="1"/>
    <col min="4437" max="4437" width="2.28515625" style="134" customWidth="1"/>
    <col min="4438" max="4438" width="0.5703125" style="134" customWidth="1"/>
    <col min="4439" max="4440" width="2.5703125" style="134" customWidth="1"/>
    <col min="4441"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7109375" style="134" customWidth="1"/>
    <col min="4614" max="4614" width="1.28515625" style="134" customWidth="1"/>
    <col min="4615" max="4619" width="0.7109375" style="134" customWidth="1"/>
    <col min="4620" max="4620" width="0.5703125" style="134" customWidth="1"/>
    <col min="4621" max="4633" width="0.7109375" style="134" customWidth="1"/>
    <col min="4634" max="4634" width="1.4257812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 style="134" customWidth="1"/>
    <col min="4671" max="4672" width="0.5703125" style="134" customWidth="1"/>
    <col min="4673" max="4673" width="2.28515625" style="134" customWidth="1"/>
    <col min="4674" max="4674" width="0.5703125" style="134" customWidth="1"/>
    <col min="4675" max="4675" width="2.28515625" style="134" customWidth="1"/>
    <col min="4676" max="4676" width="0.5703125" style="134" customWidth="1"/>
    <col min="4677" max="4677" width="2.28515625" style="134" customWidth="1"/>
    <col min="4678" max="4678" width="0.5703125" style="134" customWidth="1"/>
    <col min="4679" max="4679" width="2.28515625" style="134" customWidth="1"/>
    <col min="4680" max="4680" width="0.5703125" style="134" customWidth="1"/>
    <col min="4681" max="4681" width="2.28515625" style="134" customWidth="1"/>
    <col min="4682" max="4682" width="0.5703125" style="134" customWidth="1"/>
    <col min="4683" max="4683" width="2.28515625" style="134" customWidth="1"/>
    <col min="4684" max="4684" width="0.5703125" style="134" customWidth="1"/>
    <col min="4685" max="4685" width="2.28515625" style="134" customWidth="1"/>
    <col min="4686" max="4686" width="0.5703125" style="134" customWidth="1"/>
    <col min="4687" max="4687" width="2.28515625" style="134" customWidth="1"/>
    <col min="4688" max="4688" width="0.5703125" style="134" customWidth="1"/>
    <col min="4689" max="4689" width="2.28515625" style="134" customWidth="1"/>
    <col min="4690" max="4690" width="0.5703125" style="134" customWidth="1"/>
    <col min="4691" max="4691" width="2.28515625" style="134" customWidth="1"/>
    <col min="4692" max="4692" width="0.5703125" style="134" customWidth="1"/>
    <col min="4693" max="4693" width="2.28515625" style="134" customWidth="1"/>
    <col min="4694" max="4694" width="0.5703125" style="134" customWidth="1"/>
    <col min="4695" max="4696" width="2.5703125" style="134" customWidth="1"/>
    <col min="4697"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7109375" style="134" customWidth="1"/>
    <col min="4870" max="4870" width="1.28515625" style="134" customWidth="1"/>
    <col min="4871" max="4875" width="0.7109375" style="134" customWidth="1"/>
    <col min="4876" max="4876" width="0.5703125" style="134" customWidth="1"/>
    <col min="4877" max="4889" width="0.7109375" style="134" customWidth="1"/>
    <col min="4890" max="4890" width="1.4257812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 style="134" customWidth="1"/>
    <col min="4927" max="4928" width="0.5703125" style="134" customWidth="1"/>
    <col min="4929" max="4929" width="2.28515625" style="134" customWidth="1"/>
    <col min="4930" max="4930" width="0.5703125" style="134" customWidth="1"/>
    <col min="4931" max="4931" width="2.28515625" style="134" customWidth="1"/>
    <col min="4932" max="4932" width="0.5703125" style="134" customWidth="1"/>
    <col min="4933" max="4933" width="2.28515625" style="134" customWidth="1"/>
    <col min="4934" max="4934" width="0.5703125" style="134" customWidth="1"/>
    <col min="4935" max="4935" width="2.28515625" style="134" customWidth="1"/>
    <col min="4936" max="4936" width="0.5703125" style="134" customWidth="1"/>
    <col min="4937" max="4937" width="2.28515625" style="134" customWidth="1"/>
    <col min="4938" max="4938" width="0.5703125" style="134" customWidth="1"/>
    <col min="4939" max="4939" width="2.28515625" style="134" customWidth="1"/>
    <col min="4940" max="4940" width="0.5703125" style="134" customWidth="1"/>
    <col min="4941" max="4941" width="2.28515625" style="134" customWidth="1"/>
    <col min="4942" max="4942" width="0.5703125" style="134" customWidth="1"/>
    <col min="4943" max="4943" width="2.28515625" style="134" customWidth="1"/>
    <col min="4944" max="4944" width="0.5703125" style="134" customWidth="1"/>
    <col min="4945" max="4945" width="2.28515625" style="134" customWidth="1"/>
    <col min="4946" max="4946" width="0.5703125" style="134" customWidth="1"/>
    <col min="4947" max="4947" width="2.28515625" style="134" customWidth="1"/>
    <col min="4948" max="4948" width="0.5703125" style="134" customWidth="1"/>
    <col min="4949" max="4949" width="2.28515625" style="134" customWidth="1"/>
    <col min="4950" max="4950" width="0.5703125" style="134" customWidth="1"/>
    <col min="4951" max="4952" width="2.5703125" style="134" customWidth="1"/>
    <col min="4953"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7109375" style="134" customWidth="1"/>
    <col min="5126" max="5126" width="1.28515625" style="134" customWidth="1"/>
    <col min="5127" max="5131" width="0.7109375" style="134" customWidth="1"/>
    <col min="5132" max="5132" width="0.5703125" style="134" customWidth="1"/>
    <col min="5133" max="5145" width="0.7109375" style="134" customWidth="1"/>
    <col min="5146" max="5146" width="1.4257812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 style="134" customWidth="1"/>
    <col min="5183" max="5184" width="0.5703125" style="134" customWidth="1"/>
    <col min="5185" max="5185" width="2.28515625" style="134" customWidth="1"/>
    <col min="5186" max="5186" width="0.5703125" style="134" customWidth="1"/>
    <col min="5187" max="5187" width="2.28515625" style="134" customWidth="1"/>
    <col min="5188" max="5188" width="0.5703125" style="134" customWidth="1"/>
    <col min="5189" max="5189" width="2.28515625" style="134" customWidth="1"/>
    <col min="5190" max="5190" width="0.5703125" style="134" customWidth="1"/>
    <col min="5191" max="5191" width="2.28515625" style="134" customWidth="1"/>
    <col min="5192" max="5192" width="0.5703125" style="134" customWidth="1"/>
    <col min="5193" max="5193" width="2.28515625" style="134" customWidth="1"/>
    <col min="5194" max="5194" width="0.5703125" style="134" customWidth="1"/>
    <col min="5195" max="5195" width="2.28515625" style="134" customWidth="1"/>
    <col min="5196" max="5196" width="0.5703125" style="134" customWidth="1"/>
    <col min="5197" max="5197" width="2.28515625" style="134" customWidth="1"/>
    <col min="5198" max="5198" width="0.5703125" style="134" customWidth="1"/>
    <col min="5199" max="5199" width="2.28515625" style="134" customWidth="1"/>
    <col min="5200" max="5200" width="0.5703125" style="134" customWidth="1"/>
    <col min="5201" max="5201" width="2.28515625" style="134" customWidth="1"/>
    <col min="5202" max="5202" width="0.5703125" style="134" customWidth="1"/>
    <col min="5203" max="5203" width="2.28515625" style="134" customWidth="1"/>
    <col min="5204" max="5204" width="0.5703125" style="134" customWidth="1"/>
    <col min="5205" max="5205" width="2.28515625" style="134" customWidth="1"/>
    <col min="5206" max="5206" width="0.5703125" style="134" customWidth="1"/>
    <col min="5207" max="5208" width="2.5703125" style="134" customWidth="1"/>
    <col min="5209"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7109375" style="134" customWidth="1"/>
    <col min="5382" max="5382" width="1.28515625" style="134" customWidth="1"/>
    <col min="5383" max="5387" width="0.7109375" style="134" customWidth="1"/>
    <col min="5388" max="5388" width="0.5703125" style="134" customWidth="1"/>
    <col min="5389" max="5401" width="0.7109375" style="134" customWidth="1"/>
    <col min="5402" max="5402" width="1.4257812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 style="134" customWidth="1"/>
    <col min="5439" max="5440" width="0.5703125" style="134" customWidth="1"/>
    <col min="5441" max="5441" width="2.28515625" style="134" customWidth="1"/>
    <col min="5442" max="5442" width="0.5703125" style="134" customWidth="1"/>
    <col min="5443" max="5443" width="2.28515625" style="134" customWidth="1"/>
    <col min="5444" max="5444" width="0.5703125" style="134" customWidth="1"/>
    <col min="5445" max="5445" width="2.28515625" style="134" customWidth="1"/>
    <col min="5446" max="5446" width="0.5703125" style="134" customWidth="1"/>
    <col min="5447" max="5447" width="2.28515625" style="134" customWidth="1"/>
    <col min="5448" max="5448" width="0.5703125" style="134" customWidth="1"/>
    <col min="5449" max="5449" width="2.28515625" style="134" customWidth="1"/>
    <col min="5450" max="5450" width="0.5703125" style="134" customWidth="1"/>
    <col min="5451" max="5451" width="2.28515625" style="134" customWidth="1"/>
    <col min="5452" max="5452" width="0.5703125" style="134" customWidth="1"/>
    <col min="5453" max="5453" width="2.28515625" style="134" customWidth="1"/>
    <col min="5454" max="5454" width="0.5703125" style="134" customWidth="1"/>
    <col min="5455" max="5455" width="2.28515625" style="134" customWidth="1"/>
    <col min="5456" max="5456" width="0.5703125" style="134" customWidth="1"/>
    <col min="5457" max="5457" width="2.28515625" style="134" customWidth="1"/>
    <col min="5458" max="5458" width="0.5703125" style="134" customWidth="1"/>
    <col min="5459" max="5459" width="2.28515625" style="134" customWidth="1"/>
    <col min="5460" max="5460" width="0.5703125" style="134" customWidth="1"/>
    <col min="5461" max="5461" width="2.28515625" style="134" customWidth="1"/>
    <col min="5462" max="5462" width="0.5703125" style="134" customWidth="1"/>
    <col min="5463" max="5464" width="2.5703125" style="134" customWidth="1"/>
    <col min="5465"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7109375" style="134" customWidth="1"/>
    <col min="5638" max="5638" width="1.28515625" style="134" customWidth="1"/>
    <col min="5639" max="5643" width="0.7109375" style="134" customWidth="1"/>
    <col min="5644" max="5644" width="0.5703125" style="134" customWidth="1"/>
    <col min="5645" max="5657" width="0.7109375" style="134" customWidth="1"/>
    <col min="5658" max="5658" width="1.4257812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 style="134" customWidth="1"/>
    <col min="5695" max="5696" width="0.5703125" style="134" customWidth="1"/>
    <col min="5697" max="5697" width="2.28515625" style="134" customWidth="1"/>
    <col min="5698" max="5698" width="0.5703125" style="134" customWidth="1"/>
    <col min="5699" max="5699" width="2.28515625" style="134" customWidth="1"/>
    <col min="5700" max="5700" width="0.5703125" style="134" customWidth="1"/>
    <col min="5701" max="5701" width="2.28515625" style="134" customWidth="1"/>
    <col min="5702" max="5702" width="0.5703125" style="134" customWidth="1"/>
    <col min="5703" max="5703" width="2.28515625" style="134" customWidth="1"/>
    <col min="5704" max="5704" width="0.5703125" style="134" customWidth="1"/>
    <col min="5705" max="5705" width="2.28515625" style="134" customWidth="1"/>
    <col min="5706" max="5706" width="0.5703125" style="134" customWidth="1"/>
    <col min="5707" max="5707" width="2.28515625" style="134" customWidth="1"/>
    <col min="5708" max="5708" width="0.5703125" style="134" customWidth="1"/>
    <col min="5709" max="5709" width="2.28515625" style="134" customWidth="1"/>
    <col min="5710" max="5710" width="0.5703125" style="134" customWidth="1"/>
    <col min="5711" max="5711" width="2.28515625" style="134" customWidth="1"/>
    <col min="5712" max="5712" width="0.5703125" style="134" customWidth="1"/>
    <col min="5713" max="5713" width="2.28515625" style="134" customWidth="1"/>
    <col min="5714" max="5714" width="0.5703125" style="134" customWidth="1"/>
    <col min="5715" max="5715" width="2.28515625" style="134" customWidth="1"/>
    <col min="5716" max="5716" width="0.5703125" style="134" customWidth="1"/>
    <col min="5717" max="5717" width="2.28515625" style="134" customWidth="1"/>
    <col min="5718" max="5718" width="0.5703125" style="134" customWidth="1"/>
    <col min="5719" max="5720" width="2.5703125" style="134" customWidth="1"/>
    <col min="5721"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7109375" style="134" customWidth="1"/>
    <col min="5894" max="5894" width="1.28515625" style="134" customWidth="1"/>
    <col min="5895" max="5899" width="0.7109375" style="134" customWidth="1"/>
    <col min="5900" max="5900" width="0.5703125" style="134" customWidth="1"/>
    <col min="5901" max="5913" width="0.7109375" style="134" customWidth="1"/>
    <col min="5914" max="5914" width="1.4257812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 style="134" customWidth="1"/>
    <col min="5951" max="5952" width="0.5703125" style="134" customWidth="1"/>
    <col min="5953" max="5953" width="2.28515625" style="134" customWidth="1"/>
    <col min="5954" max="5954" width="0.5703125" style="134" customWidth="1"/>
    <col min="5955" max="5955" width="2.28515625" style="134" customWidth="1"/>
    <col min="5956" max="5956" width="0.5703125" style="134" customWidth="1"/>
    <col min="5957" max="5957" width="2.28515625" style="134" customWidth="1"/>
    <col min="5958" max="5958" width="0.5703125" style="134" customWidth="1"/>
    <col min="5959" max="5959" width="2.28515625" style="134" customWidth="1"/>
    <col min="5960" max="5960" width="0.5703125" style="134" customWidth="1"/>
    <col min="5961" max="5961" width="2.28515625" style="134" customWidth="1"/>
    <col min="5962" max="5962" width="0.5703125" style="134" customWidth="1"/>
    <col min="5963" max="5963" width="2.28515625" style="134" customWidth="1"/>
    <col min="5964" max="5964" width="0.5703125" style="134" customWidth="1"/>
    <col min="5965" max="5965" width="2.28515625" style="134" customWidth="1"/>
    <col min="5966" max="5966" width="0.5703125" style="134" customWidth="1"/>
    <col min="5967" max="5967" width="2.28515625" style="134" customWidth="1"/>
    <col min="5968" max="5968" width="0.5703125" style="134" customWidth="1"/>
    <col min="5969" max="5969" width="2.28515625" style="134" customWidth="1"/>
    <col min="5970" max="5970" width="0.5703125" style="134" customWidth="1"/>
    <col min="5971" max="5971" width="2.28515625" style="134" customWidth="1"/>
    <col min="5972" max="5972" width="0.5703125" style="134" customWidth="1"/>
    <col min="5973" max="5973" width="2.28515625" style="134" customWidth="1"/>
    <col min="5974" max="5974" width="0.5703125" style="134" customWidth="1"/>
    <col min="5975" max="5976" width="2.5703125" style="134" customWidth="1"/>
    <col min="5977"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7109375" style="134" customWidth="1"/>
    <col min="6150" max="6150" width="1.28515625" style="134" customWidth="1"/>
    <col min="6151" max="6155" width="0.7109375" style="134" customWidth="1"/>
    <col min="6156" max="6156" width="0.5703125" style="134" customWidth="1"/>
    <col min="6157" max="6169" width="0.7109375" style="134" customWidth="1"/>
    <col min="6170" max="6170" width="1.4257812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 style="134" customWidth="1"/>
    <col min="6207" max="6208" width="0.5703125" style="134" customWidth="1"/>
    <col min="6209" max="6209" width="2.28515625" style="134" customWidth="1"/>
    <col min="6210" max="6210" width="0.5703125" style="134" customWidth="1"/>
    <col min="6211" max="6211" width="2.28515625" style="134" customWidth="1"/>
    <col min="6212" max="6212" width="0.5703125" style="134" customWidth="1"/>
    <col min="6213" max="6213" width="2.28515625" style="134" customWidth="1"/>
    <col min="6214" max="6214" width="0.5703125" style="134" customWidth="1"/>
    <col min="6215" max="6215" width="2.28515625" style="134" customWidth="1"/>
    <col min="6216" max="6216" width="0.5703125" style="134" customWidth="1"/>
    <col min="6217" max="6217" width="2.28515625" style="134" customWidth="1"/>
    <col min="6218" max="6218" width="0.5703125" style="134" customWidth="1"/>
    <col min="6219" max="6219" width="2.28515625" style="134" customWidth="1"/>
    <col min="6220" max="6220" width="0.5703125" style="134" customWidth="1"/>
    <col min="6221" max="6221" width="2.28515625" style="134" customWidth="1"/>
    <col min="6222" max="6222" width="0.5703125" style="134" customWidth="1"/>
    <col min="6223" max="6223" width="2.28515625" style="134" customWidth="1"/>
    <col min="6224" max="6224" width="0.5703125" style="134" customWidth="1"/>
    <col min="6225" max="6225" width="2.28515625" style="134" customWidth="1"/>
    <col min="6226" max="6226" width="0.5703125" style="134" customWidth="1"/>
    <col min="6227" max="6227" width="2.28515625" style="134" customWidth="1"/>
    <col min="6228" max="6228" width="0.5703125" style="134" customWidth="1"/>
    <col min="6229" max="6229" width="2.28515625" style="134" customWidth="1"/>
    <col min="6230" max="6230" width="0.5703125" style="134" customWidth="1"/>
    <col min="6231" max="6232" width="2.5703125" style="134" customWidth="1"/>
    <col min="6233"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7109375" style="134" customWidth="1"/>
    <col min="6406" max="6406" width="1.28515625" style="134" customWidth="1"/>
    <col min="6407" max="6411" width="0.7109375" style="134" customWidth="1"/>
    <col min="6412" max="6412" width="0.5703125" style="134" customWidth="1"/>
    <col min="6413" max="6425" width="0.7109375" style="134" customWidth="1"/>
    <col min="6426" max="6426" width="1.4257812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 style="134" customWidth="1"/>
    <col min="6463" max="6464" width="0.5703125" style="134" customWidth="1"/>
    <col min="6465" max="6465" width="2.28515625" style="134" customWidth="1"/>
    <col min="6466" max="6466" width="0.5703125" style="134" customWidth="1"/>
    <col min="6467" max="6467" width="2.28515625" style="134" customWidth="1"/>
    <col min="6468" max="6468" width="0.5703125" style="134" customWidth="1"/>
    <col min="6469" max="6469" width="2.28515625" style="134" customWidth="1"/>
    <col min="6470" max="6470" width="0.5703125" style="134" customWidth="1"/>
    <col min="6471" max="6471" width="2.28515625" style="134" customWidth="1"/>
    <col min="6472" max="6472" width="0.5703125" style="134" customWidth="1"/>
    <col min="6473" max="6473" width="2.28515625" style="134" customWidth="1"/>
    <col min="6474" max="6474" width="0.5703125" style="134" customWidth="1"/>
    <col min="6475" max="6475" width="2.28515625" style="134" customWidth="1"/>
    <col min="6476" max="6476" width="0.5703125" style="134" customWidth="1"/>
    <col min="6477" max="6477" width="2.28515625" style="134" customWidth="1"/>
    <col min="6478" max="6478" width="0.5703125" style="134" customWidth="1"/>
    <col min="6479" max="6479" width="2.28515625" style="134" customWidth="1"/>
    <col min="6480" max="6480" width="0.5703125" style="134" customWidth="1"/>
    <col min="6481" max="6481" width="2.28515625" style="134" customWidth="1"/>
    <col min="6482" max="6482" width="0.5703125" style="134" customWidth="1"/>
    <col min="6483" max="6483" width="2.28515625" style="134" customWidth="1"/>
    <col min="6484" max="6484" width="0.5703125" style="134" customWidth="1"/>
    <col min="6485" max="6485" width="2.28515625" style="134" customWidth="1"/>
    <col min="6486" max="6486" width="0.5703125" style="134" customWidth="1"/>
    <col min="6487" max="6488" width="2.5703125" style="134" customWidth="1"/>
    <col min="6489"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7109375" style="134" customWidth="1"/>
    <col min="6662" max="6662" width="1.28515625" style="134" customWidth="1"/>
    <col min="6663" max="6667" width="0.7109375" style="134" customWidth="1"/>
    <col min="6668" max="6668" width="0.5703125" style="134" customWidth="1"/>
    <col min="6669" max="6681" width="0.7109375" style="134" customWidth="1"/>
    <col min="6682" max="6682" width="1.4257812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 style="134" customWidth="1"/>
    <col min="6719" max="6720" width="0.5703125" style="134" customWidth="1"/>
    <col min="6721" max="6721" width="2.28515625" style="134" customWidth="1"/>
    <col min="6722" max="6722" width="0.5703125" style="134" customWidth="1"/>
    <col min="6723" max="6723" width="2.28515625" style="134" customWidth="1"/>
    <col min="6724" max="6724" width="0.5703125" style="134" customWidth="1"/>
    <col min="6725" max="6725" width="2.28515625" style="134" customWidth="1"/>
    <col min="6726" max="6726" width="0.5703125" style="134" customWidth="1"/>
    <col min="6727" max="6727" width="2.28515625" style="134" customWidth="1"/>
    <col min="6728" max="6728" width="0.5703125" style="134" customWidth="1"/>
    <col min="6729" max="6729" width="2.28515625" style="134" customWidth="1"/>
    <col min="6730" max="6730" width="0.5703125" style="134" customWidth="1"/>
    <col min="6731" max="6731" width="2.28515625" style="134" customWidth="1"/>
    <col min="6732" max="6732" width="0.5703125" style="134" customWidth="1"/>
    <col min="6733" max="6733" width="2.28515625" style="134" customWidth="1"/>
    <col min="6734" max="6734" width="0.5703125" style="134" customWidth="1"/>
    <col min="6735" max="6735" width="2.28515625" style="134" customWidth="1"/>
    <col min="6736" max="6736" width="0.5703125" style="134" customWidth="1"/>
    <col min="6737" max="6737" width="2.28515625" style="134" customWidth="1"/>
    <col min="6738" max="6738" width="0.5703125" style="134" customWidth="1"/>
    <col min="6739" max="6739" width="2.28515625" style="134" customWidth="1"/>
    <col min="6740" max="6740" width="0.5703125" style="134" customWidth="1"/>
    <col min="6741" max="6741" width="2.28515625" style="134" customWidth="1"/>
    <col min="6742" max="6742" width="0.5703125" style="134" customWidth="1"/>
    <col min="6743" max="6744" width="2.5703125" style="134" customWidth="1"/>
    <col min="6745"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7109375" style="134" customWidth="1"/>
    <col min="6918" max="6918" width="1.28515625" style="134" customWidth="1"/>
    <col min="6919" max="6923" width="0.7109375" style="134" customWidth="1"/>
    <col min="6924" max="6924" width="0.5703125" style="134" customWidth="1"/>
    <col min="6925" max="6937" width="0.7109375" style="134" customWidth="1"/>
    <col min="6938" max="6938" width="1.4257812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 style="134" customWidth="1"/>
    <col min="6975" max="6976" width="0.5703125" style="134" customWidth="1"/>
    <col min="6977" max="6977" width="2.28515625" style="134" customWidth="1"/>
    <col min="6978" max="6978" width="0.5703125" style="134" customWidth="1"/>
    <col min="6979" max="6979" width="2.28515625" style="134" customWidth="1"/>
    <col min="6980" max="6980" width="0.5703125" style="134" customWidth="1"/>
    <col min="6981" max="6981" width="2.28515625" style="134" customWidth="1"/>
    <col min="6982" max="6982" width="0.5703125" style="134" customWidth="1"/>
    <col min="6983" max="6983" width="2.28515625" style="134" customWidth="1"/>
    <col min="6984" max="6984" width="0.5703125" style="134" customWidth="1"/>
    <col min="6985" max="6985" width="2.28515625" style="134" customWidth="1"/>
    <col min="6986" max="6986" width="0.5703125" style="134" customWidth="1"/>
    <col min="6987" max="6987" width="2.28515625" style="134" customWidth="1"/>
    <col min="6988" max="6988" width="0.5703125" style="134" customWidth="1"/>
    <col min="6989" max="6989" width="2.28515625" style="134" customWidth="1"/>
    <col min="6990" max="6990" width="0.5703125" style="134" customWidth="1"/>
    <col min="6991" max="6991" width="2.28515625" style="134" customWidth="1"/>
    <col min="6992" max="6992" width="0.5703125" style="134" customWidth="1"/>
    <col min="6993" max="6993" width="2.28515625" style="134" customWidth="1"/>
    <col min="6994" max="6994" width="0.5703125" style="134" customWidth="1"/>
    <col min="6995" max="6995" width="2.28515625" style="134" customWidth="1"/>
    <col min="6996" max="6996" width="0.5703125" style="134" customWidth="1"/>
    <col min="6997" max="6997" width="2.28515625" style="134" customWidth="1"/>
    <col min="6998" max="6998" width="0.5703125" style="134" customWidth="1"/>
    <col min="6999" max="7000" width="2.5703125" style="134" customWidth="1"/>
    <col min="7001"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7109375" style="134" customWidth="1"/>
    <col min="7174" max="7174" width="1.28515625" style="134" customWidth="1"/>
    <col min="7175" max="7179" width="0.7109375" style="134" customWidth="1"/>
    <col min="7180" max="7180" width="0.5703125" style="134" customWidth="1"/>
    <col min="7181" max="7193" width="0.7109375" style="134" customWidth="1"/>
    <col min="7194" max="7194" width="1.4257812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 style="134" customWidth="1"/>
    <col min="7231" max="7232" width="0.5703125" style="134" customWidth="1"/>
    <col min="7233" max="7233" width="2.28515625" style="134" customWidth="1"/>
    <col min="7234" max="7234" width="0.5703125" style="134" customWidth="1"/>
    <col min="7235" max="7235" width="2.28515625" style="134" customWidth="1"/>
    <col min="7236" max="7236" width="0.5703125" style="134" customWidth="1"/>
    <col min="7237" max="7237" width="2.28515625" style="134" customWidth="1"/>
    <col min="7238" max="7238" width="0.5703125" style="134" customWidth="1"/>
    <col min="7239" max="7239" width="2.28515625" style="134" customWidth="1"/>
    <col min="7240" max="7240" width="0.5703125" style="134" customWidth="1"/>
    <col min="7241" max="7241" width="2.28515625" style="134" customWidth="1"/>
    <col min="7242" max="7242" width="0.5703125" style="134" customWidth="1"/>
    <col min="7243" max="7243" width="2.28515625" style="134" customWidth="1"/>
    <col min="7244" max="7244" width="0.5703125" style="134" customWidth="1"/>
    <col min="7245" max="7245" width="2.28515625" style="134" customWidth="1"/>
    <col min="7246" max="7246" width="0.5703125" style="134" customWidth="1"/>
    <col min="7247" max="7247" width="2.28515625" style="134" customWidth="1"/>
    <col min="7248" max="7248" width="0.5703125" style="134" customWidth="1"/>
    <col min="7249" max="7249" width="2.28515625" style="134" customWidth="1"/>
    <col min="7250" max="7250" width="0.5703125" style="134" customWidth="1"/>
    <col min="7251" max="7251" width="2.28515625" style="134" customWidth="1"/>
    <col min="7252" max="7252" width="0.5703125" style="134" customWidth="1"/>
    <col min="7253" max="7253" width="2.28515625" style="134" customWidth="1"/>
    <col min="7254" max="7254" width="0.5703125" style="134" customWidth="1"/>
    <col min="7255" max="7256" width="2.5703125" style="134" customWidth="1"/>
    <col min="7257"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7109375" style="134" customWidth="1"/>
    <col min="7430" max="7430" width="1.28515625" style="134" customWidth="1"/>
    <col min="7431" max="7435" width="0.7109375" style="134" customWidth="1"/>
    <col min="7436" max="7436" width="0.5703125" style="134" customWidth="1"/>
    <col min="7437" max="7449" width="0.7109375" style="134" customWidth="1"/>
    <col min="7450" max="7450" width="1.4257812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 style="134" customWidth="1"/>
    <col min="7487" max="7488" width="0.5703125" style="134" customWidth="1"/>
    <col min="7489" max="7489" width="2.28515625" style="134" customWidth="1"/>
    <col min="7490" max="7490" width="0.5703125" style="134" customWidth="1"/>
    <col min="7491" max="7491" width="2.28515625" style="134" customWidth="1"/>
    <col min="7492" max="7492" width="0.5703125" style="134" customWidth="1"/>
    <col min="7493" max="7493" width="2.28515625" style="134" customWidth="1"/>
    <col min="7494" max="7494" width="0.5703125" style="134" customWidth="1"/>
    <col min="7495" max="7495" width="2.28515625" style="134" customWidth="1"/>
    <col min="7496" max="7496" width="0.5703125" style="134" customWidth="1"/>
    <col min="7497" max="7497" width="2.28515625" style="134" customWidth="1"/>
    <col min="7498" max="7498" width="0.5703125" style="134" customWidth="1"/>
    <col min="7499" max="7499" width="2.28515625" style="134" customWidth="1"/>
    <col min="7500" max="7500" width="0.5703125" style="134" customWidth="1"/>
    <col min="7501" max="7501" width="2.28515625" style="134" customWidth="1"/>
    <col min="7502" max="7502" width="0.5703125" style="134" customWidth="1"/>
    <col min="7503" max="7503" width="2.28515625" style="134" customWidth="1"/>
    <col min="7504" max="7504" width="0.5703125" style="134" customWidth="1"/>
    <col min="7505" max="7505" width="2.28515625" style="134" customWidth="1"/>
    <col min="7506" max="7506" width="0.5703125" style="134" customWidth="1"/>
    <col min="7507" max="7507" width="2.28515625" style="134" customWidth="1"/>
    <col min="7508" max="7508" width="0.5703125" style="134" customWidth="1"/>
    <col min="7509" max="7509" width="2.28515625" style="134" customWidth="1"/>
    <col min="7510" max="7510" width="0.5703125" style="134" customWidth="1"/>
    <col min="7511" max="7512" width="2.5703125" style="134" customWidth="1"/>
    <col min="7513"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7109375" style="134" customWidth="1"/>
    <col min="7686" max="7686" width="1.28515625" style="134" customWidth="1"/>
    <col min="7687" max="7691" width="0.7109375" style="134" customWidth="1"/>
    <col min="7692" max="7692" width="0.5703125" style="134" customWidth="1"/>
    <col min="7693" max="7705" width="0.7109375" style="134" customWidth="1"/>
    <col min="7706" max="7706" width="1.4257812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 style="134" customWidth="1"/>
    <col min="7743" max="7744" width="0.5703125" style="134" customWidth="1"/>
    <col min="7745" max="7745" width="2.28515625" style="134" customWidth="1"/>
    <col min="7746" max="7746" width="0.5703125" style="134" customWidth="1"/>
    <col min="7747" max="7747" width="2.28515625" style="134" customWidth="1"/>
    <col min="7748" max="7748" width="0.5703125" style="134" customWidth="1"/>
    <col min="7749" max="7749" width="2.28515625" style="134" customWidth="1"/>
    <col min="7750" max="7750" width="0.5703125" style="134" customWidth="1"/>
    <col min="7751" max="7751" width="2.28515625" style="134" customWidth="1"/>
    <col min="7752" max="7752" width="0.5703125" style="134" customWidth="1"/>
    <col min="7753" max="7753" width="2.28515625" style="134" customWidth="1"/>
    <col min="7754" max="7754" width="0.5703125" style="134" customWidth="1"/>
    <col min="7755" max="7755" width="2.28515625" style="134" customWidth="1"/>
    <col min="7756" max="7756" width="0.5703125" style="134" customWidth="1"/>
    <col min="7757" max="7757" width="2.28515625" style="134" customWidth="1"/>
    <col min="7758" max="7758" width="0.5703125" style="134" customWidth="1"/>
    <col min="7759" max="7759" width="2.28515625" style="134" customWidth="1"/>
    <col min="7760" max="7760" width="0.5703125" style="134" customWidth="1"/>
    <col min="7761" max="7761" width="2.28515625" style="134" customWidth="1"/>
    <col min="7762" max="7762" width="0.5703125" style="134" customWidth="1"/>
    <col min="7763" max="7763" width="2.28515625" style="134" customWidth="1"/>
    <col min="7764" max="7764" width="0.5703125" style="134" customWidth="1"/>
    <col min="7765" max="7765" width="2.28515625" style="134" customWidth="1"/>
    <col min="7766" max="7766" width="0.5703125" style="134" customWidth="1"/>
    <col min="7767" max="7768" width="2.5703125" style="134" customWidth="1"/>
    <col min="7769"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7109375" style="134" customWidth="1"/>
    <col min="7942" max="7942" width="1.28515625" style="134" customWidth="1"/>
    <col min="7943" max="7947" width="0.7109375" style="134" customWidth="1"/>
    <col min="7948" max="7948" width="0.5703125" style="134" customWidth="1"/>
    <col min="7949" max="7961" width="0.7109375" style="134" customWidth="1"/>
    <col min="7962" max="7962" width="1.4257812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 style="134" customWidth="1"/>
    <col min="7999" max="8000" width="0.5703125" style="134" customWidth="1"/>
    <col min="8001" max="8001" width="2.28515625" style="134" customWidth="1"/>
    <col min="8002" max="8002" width="0.5703125" style="134" customWidth="1"/>
    <col min="8003" max="8003" width="2.28515625" style="134" customWidth="1"/>
    <col min="8004" max="8004" width="0.5703125" style="134" customWidth="1"/>
    <col min="8005" max="8005" width="2.28515625" style="134" customWidth="1"/>
    <col min="8006" max="8006" width="0.5703125" style="134" customWidth="1"/>
    <col min="8007" max="8007" width="2.28515625" style="134" customWidth="1"/>
    <col min="8008" max="8008" width="0.5703125" style="134" customWidth="1"/>
    <col min="8009" max="8009" width="2.28515625" style="134" customWidth="1"/>
    <col min="8010" max="8010" width="0.5703125" style="134" customWidth="1"/>
    <col min="8011" max="8011" width="2.28515625" style="134" customWidth="1"/>
    <col min="8012" max="8012" width="0.5703125" style="134" customWidth="1"/>
    <col min="8013" max="8013" width="2.28515625" style="134" customWidth="1"/>
    <col min="8014" max="8014" width="0.5703125" style="134" customWidth="1"/>
    <col min="8015" max="8015" width="2.28515625" style="134" customWidth="1"/>
    <col min="8016" max="8016" width="0.5703125" style="134" customWidth="1"/>
    <col min="8017" max="8017" width="2.28515625" style="134" customWidth="1"/>
    <col min="8018" max="8018" width="0.5703125" style="134" customWidth="1"/>
    <col min="8019" max="8019" width="2.28515625" style="134" customWidth="1"/>
    <col min="8020" max="8020" width="0.5703125" style="134" customWidth="1"/>
    <col min="8021" max="8021" width="2.28515625" style="134" customWidth="1"/>
    <col min="8022" max="8022" width="0.5703125" style="134" customWidth="1"/>
    <col min="8023" max="8024" width="2.5703125" style="134" customWidth="1"/>
    <col min="8025"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7109375" style="134" customWidth="1"/>
    <col min="8198" max="8198" width="1.28515625" style="134" customWidth="1"/>
    <col min="8199" max="8203" width="0.7109375" style="134" customWidth="1"/>
    <col min="8204" max="8204" width="0.5703125" style="134" customWidth="1"/>
    <col min="8205" max="8217" width="0.7109375" style="134" customWidth="1"/>
    <col min="8218" max="8218" width="1.4257812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 style="134" customWidth="1"/>
    <col min="8255" max="8256" width="0.5703125" style="134" customWidth="1"/>
    <col min="8257" max="8257" width="2.28515625" style="134" customWidth="1"/>
    <col min="8258" max="8258" width="0.5703125" style="134" customWidth="1"/>
    <col min="8259" max="8259" width="2.28515625" style="134" customWidth="1"/>
    <col min="8260" max="8260" width="0.5703125" style="134" customWidth="1"/>
    <col min="8261" max="8261" width="2.28515625" style="134" customWidth="1"/>
    <col min="8262" max="8262" width="0.5703125" style="134" customWidth="1"/>
    <col min="8263" max="8263" width="2.28515625" style="134" customWidth="1"/>
    <col min="8264" max="8264" width="0.5703125" style="134" customWidth="1"/>
    <col min="8265" max="8265" width="2.28515625" style="134" customWidth="1"/>
    <col min="8266" max="8266" width="0.5703125" style="134" customWidth="1"/>
    <col min="8267" max="8267" width="2.28515625" style="134" customWidth="1"/>
    <col min="8268" max="8268" width="0.5703125" style="134" customWidth="1"/>
    <col min="8269" max="8269" width="2.28515625" style="134" customWidth="1"/>
    <col min="8270" max="8270" width="0.5703125" style="134" customWidth="1"/>
    <col min="8271" max="8271" width="2.28515625" style="134" customWidth="1"/>
    <col min="8272" max="8272" width="0.5703125" style="134" customWidth="1"/>
    <col min="8273" max="8273" width="2.28515625" style="134" customWidth="1"/>
    <col min="8274" max="8274" width="0.5703125" style="134" customWidth="1"/>
    <col min="8275" max="8275" width="2.28515625" style="134" customWidth="1"/>
    <col min="8276" max="8276" width="0.5703125" style="134" customWidth="1"/>
    <col min="8277" max="8277" width="2.28515625" style="134" customWidth="1"/>
    <col min="8278" max="8278" width="0.5703125" style="134" customWidth="1"/>
    <col min="8279" max="8280" width="2.5703125" style="134" customWidth="1"/>
    <col min="8281"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7109375" style="134" customWidth="1"/>
    <col min="8454" max="8454" width="1.28515625" style="134" customWidth="1"/>
    <col min="8455" max="8459" width="0.7109375" style="134" customWidth="1"/>
    <col min="8460" max="8460" width="0.5703125" style="134" customWidth="1"/>
    <col min="8461" max="8473" width="0.7109375" style="134" customWidth="1"/>
    <col min="8474" max="8474" width="1.4257812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 style="134" customWidth="1"/>
    <col min="8511" max="8512" width="0.5703125" style="134" customWidth="1"/>
    <col min="8513" max="8513" width="2.28515625" style="134" customWidth="1"/>
    <col min="8514" max="8514" width="0.5703125" style="134" customWidth="1"/>
    <col min="8515" max="8515" width="2.28515625" style="134" customWidth="1"/>
    <col min="8516" max="8516" width="0.5703125" style="134" customWidth="1"/>
    <col min="8517" max="8517" width="2.28515625" style="134" customWidth="1"/>
    <col min="8518" max="8518" width="0.5703125" style="134" customWidth="1"/>
    <col min="8519" max="8519" width="2.28515625" style="134" customWidth="1"/>
    <col min="8520" max="8520" width="0.5703125" style="134" customWidth="1"/>
    <col min="8521" max="8521" width="2.28515625" style="134" customWidth="1"/>
    <col min="8522" max="8522" width="0.5703125" style="134" customWidth="1"/>
    <col min="8523" max="8523" width="2.28515625" style="134" customWidth="1"/>
    <col min="8524" max="8524" width="0.5703125" style="134" customWidth="1"/>
    <col min="8525" max="8525" width="2.28515625" style="134" customWidth="1"/>
    <col min="8526" max="8526" width="0.5703125" style="134" customWidth="1"/>
    <col min="8527" max="8527" width="2.28515625" style="134" customWidth="1"/>
    <col min="8528" max="8528" width="0.5703125" style="134" customWidth="1"/>
    <col min="8529" max="8529" width="2.28515625" style="134" customWidth="1"/>
    <col min="8530" max="8530" width="0.5703125" style="134" customWidth="1"/>
    <col min="8531" max="8531" width="2.28515625" style="134" customWidth="1"/>
    <col min="8532" max="8532" width="0.5703125" style="134" customWidth="1"/>
    <col min="8533" max="8533" width="2.28515625" style="134" customWidth="1"/>
    <col min="8534" max="8534" width="0.5703125" style="134" customWidth="1"/>
    <col min="8535" max="8536" width="2.5703125" style="134" customWidth="1"/>
    <col min="8537"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7109375" style="134" customWidth="1"/>
    <col min="8710" max="8710" width="1.28515625" style="134" customWidth="1"/>
    <col min="8711" max="8715" width="0.7109375" style="134" customWidth="1"/>
    <col min="8716" max="8716" width="0.5703125" style="134" customWidth="1"/>
    <col min="8717" max="8729" width="0.7109375" style="134" customWidth="1"/>
    <col min="8730" max="8730" width="1.4257812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 style="134" customWidth="1"/>
    <col min="8767" max="8768" width="0.5703125" style="134" customWidth="1"/>
    <col min="8769" max="8769" width="2.28515625" style="134" customWidth="1"/>
    <col min="8770" max="8770" width="0.5703125" style="134" customWidth="1"/>
    <col min="8771" max="8771" width="2.28515625" style="134" customWidth="1"/>
    <col min="8772" max="8772" width="0.5703125" style="134" customWidth="1"/>
    <col min="8773" max="8773" width="2.28515625" style="134" customWidth="1"/>
    <col min="8774" max="8774" width="0.5703125" style="134" customWidth="1"/>
    <col min="8775" max="8775" width="2.28515625" style="134" customWidth="1"/>
    <col min="8776" max="8776" width="0.5703125" style="134" customWidth="1"/>
    <col min="8777" max="8777" width="2.28515625" style="134" customWidth="1"/>
    <col min="8778" max="8778" width="0.5703125" style="134" customWidth="1"/>
    <col min="8779" max="8779" width="2.28515625" style="134" customWidth="1"/>
    <col min="8780" max="8780" width="0.5703125" style="134" customWidth="1"/>
    <col min="8781" max="8781" width="2.28515625" style="134" customWidth="1"/>
    <col min="8782" max="8782" width="0.5703125" style="134" customWidth="1"/>
    <col min="8783" max="8783" width="2.28515625" style="134" customWidth="1"/>
    <col min="8784" max="8784" width="0.5703125" style="134" customWidth="1"/>
    <col min="8785" max="8785" width="2.28515625" style="134" customWidth="1"/>
    <col min="8786" max="8786" width="0.5703125" style="134" customWidth="1"/>
    <col min="8787" max="8787" width="2.28515625" style="134" customWidth="1"/>
    <col min="8788" max="8788" width="0.5703125" style="134" customWidth="1"/>
    <col min="8789" max="8789" width="2.28515625" style="134" customWidth="1"/>
    <col min="8790" max="8790" width="0.5703125" style="134" customWidth="1"/>
    <col min="8791" max="8792" width="2.5703125" style="134" customWidth="1"/>
    <col min="8793"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7109375" style="134" customWidth="1"/>
    <col min="8966" max="8966" width="1.28515625" style="134" customWidth="1"/>
    <col min="8967" max="8971" width="0.7109375" style="134" customWidth="1"/>
    <col min="8972" max="8972" width="0.5703125" style="134" customWidth="1"/>
    <col min="8973" max="8985" width="0.7109375" style="134" customWidth="1"/>
    <col min="8986" max="8986" width="1.4257812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 style="134" customWidth="1"/>
    <col min="9023" max="9024" width="0.5703125" style="134" customWidth="1"/>
    <col min="9025" max="9025" width="2.28515625" style="134" customWidth="1"/>
    <col min="9026" max="9026" width="0.5703125" style="134" customWidth="1"/>
    <col min="9027" max="9027" width="2.28515625" style="134" customWidth="1"/>
    <col min="9028" max="9028" width="0.5703125" style="134" customWidth="1"/>
    <col min="9029" max="9029" width="2.28515625" style="134" customWidth="1"/>
    <col min="9030" max="9030" width="0.5703125" style="134" customWidth="1"/>
    <col min="9031" max="9031" width="2.28515625" style="134" customWidth="1"/>
    <col min="9032" max="9032" width="0.5703125" style="134" customWidth="1"/>
    <col min="9033" max="9033" width="2.28515625" style="134" customWidth="1"/>
    <col min="9034" max="9034" width="0.5703125" style="134" customWidth="1"/>
    <col min="9035" max="9035" width="2.28515625" style="134" customWidth="1"/>
    <col min="9036" max="9036" width="0.5703125" style="134" customWidth="1"/>
    <col min="9037" max="9037" width="2.28515625" style="134" customWidth="1"/>
    <col min="9038" max="9038" width="0.5703125" style="134" customWidth="1"/>
    <col min="9039" max="9039" width="2.28515625" style="134" customWidth="1"/>
    <col min="9040" max="9040" width="0.5703125" style="134" customWidth="1"/>
    <col min="9041" max="9041" width="2.28515625" style="134" customWidth="1"/>
    <col min="9042" max="9042" width="0.5703125" style="134" customWidth="1"/>
    <col min="9043" max="9043" width="2.28515625" style="134" customWidth="1"/>
    <col min="9044" max="9044" width="0.5703125" style="134" customWidth="1"/>
    <col min="9045" max="9045" width="2.28515625" style="134" customWidth="1"/>
    <col min="9046" max="9046" width="0.5703125" style="134" customWidth="1"/>
    <col min="9047" max="9048" width="2.5703125" style="134" customWidth="1"/>
    <col min="9049"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7109375" style="134" customWidth="1"/>
    <col min="9222" max="9222" width="1.28515625" style="134" customWidth="1"/>
    <col min="9223" max="9227" width="0.7109375" style="134" customWidth="1"/>
    <col min="9228" max="9228" width="0.5703125" style="134" customWidth="1"/>
    <col min="9229" max="9241" width="0.7109375" style="134" customWidth="1"/>
    <col min="9242" max="9242" width="1.4257812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 style="134" customWidth="1"/>
    <col min="9279" max="9280" width="0.5703125" style="134" customWidth="1"/>
    <col min="9281" max="9281" width="2.28515625" style="134" customWidth="1"/>
    <col min="9282" max="9282" width="0.5703125" style="134" customWidth="1"/>
    <col min="9283" max="9283" width="2.28515625" style="134" customWidth="1"/>
    <col min="9284" max="9284" width="0.5703125" style="134" customWidth="1"/>
    <col min="9285" max="9285" width="2.28515625" style="134" customWidth="1"/>
    <col min="9286" max="9286" width="0.5703125" style="134" customWidth="1"/>
    <col min="9287" max="9287" width="2.28515625" style="134" customWidth="1"/>
    <col min="9288" max="9288" width="0.5703125" style="134" customWidth="1"/>
    <col min="9289" max="9289" width="2.28515625" style="134" customWidth="1"/>
    <col min="9290" max="9290" width="0.5703125" style="134" customWidth="1"/>
    <col min="9291" max="9291" width="2.28515625" style="134" customWidth="1"/>
    <col min="9292" max="9292" width="0.5703125" style="134" customWidth="1"/>
    <col min="9293" max="9293" width="2.28515625" style="134" customWidth="1"/>
    <col min="9294" max="9294" width="0.5703125" style="134" customWidth="1"/>
    <col min="9295" max="9295" width="2.28515625" style="134" customWidth="1"/>
    <col min="9296" max="9296" width="0.5703125" style="134" customWidth="1"/>
    <col min="9297" max="9297" width="2.28515625" style="134" customWidth="1"/>
    <col min="9298" max="9298" width="0.5703125" style="134" customWidth="1"/>
    <col min="9299" max="9299" width="2.28515625" style="134" customWidth="1"/>
    <col min="9300" max="9300" width="0.5703125" style="134" customWidth="1"/>
    <col min="9301" max="9301" width="2.28515625" style="134" customWidth="1"/>
    <col min="9302" max="9302" width="0.5703125" style="134" customWidth="1"/>
    <col min="9303" max="9304" width="2.5703125" style="134" customWidth="1"/>
    <col min="9305"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7109375" style="134" customWidth="1"/>
    <col min="9478" max="9478" width="1.28515625" style="134" customWidth="1"/>
    <col min="9479" max="9483" width="0.7109375" style="134" customWidth="1"/>
    <col min="9484" max="9484" width="0.5703125" style="134" customWidth="1"/>
    <col min="9485" max="9497" width="0.7109375" style="134" customWidth="1"/>
    <col min="9498" max="9498" width="1.4257812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 style="134" customWidth="1"/>
    <col min="9535" max="9536" width="0.5703125" style="134" customWidth="1"/>
    <col min="9537" max="9537" width="2.28515625" style="134" customWidth="1"/>
    <col min="9538" max="9538" width="0.5703125" style="134" customWidth="1"/>
    <col min="9539" max="9539" width="2.28515625" style="134" customWidth="1"/>
    <col min="9540" max="9540" width="0.5703125" style="134" customWidth="1"/>
    <col min="9541" max="9541" width="2.28515625" style="134" customWidth="1"/>
    <col min="9542" max="9542" width="0.5703125" style="134" customWidth="1"/>
    <col min="9543" max="9543" width="2.28515625" style="134" customWidth="1"/>
    <col min="9544" max="9544" width="0.5703125" style="134" customWidth="1"/>
    <col min="9545" max="9545" width="2.28515625" style="134" customWidth="1"/>
    <col min="9546" max="9546" width="0.5703125" style="134" customWidth="1"/>
    <col min="9547" max="9547" width="2.28515625" style="134" customWidth="1"/>
    <col min="9548" max="9548" width="0.5703125" style="134" customWidth="1"/>
    <col min="9549" max="9549" width="2.28515625" style="134" customWidth="1"/>
    <col min="9550" max="9550" width="0.5703125" style="134" customWidth="1"/>
    <col min="9551" max="9551" width="2.28515625" style="134" customWidth="1"/>
    <col min="9552" max="9552" width="0.5703125" style="134" customWidth="1"/>
    <col min="9553" max="9553" width="2.28515625" style="134" customWidth="1"/>
    <col min="9554" max="9554" width="0.5703125" style="134" customWidth="1"/>
    <col min="9555" max="9555" width="2.28515625" style="134" customWidth="1"/>
    <col min="9556" max="9556" width="0.5703125" style="134" customWidth="1"/>
    <col min="9557" max="9557" width="2.28515625" style="134" customWidth="1"/>
    <col min="9558" max="9558" width="0.5703125" style="134" customWidth="1"/>
    <col min="9559" max="9560" width="2.5703125" style="134" customWidth="1"/>
    <col min="9561"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7109375" style="134" customWidth="1"/>
    <col min="9734" max="9734" width="1.28515625" style="134" customWidth="1"/>
    <col min="9735" max="9739" width="0.7109375" style="134" customWidth="1"/>
    <col min="9740" max="9740" width="0.5703125" style="134" customWidth="1"/>
    <col min="9741" max="9753" width="0.7109375" style="134" customWidth="1"/>
    <col min="9754" max="9754" width="1.4257812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 style="134" customWidth="1"/>
    <col min="9791" max="9792" width="0.5703125" style="134" customWidth="1"/>
    <col min="9793" max="9793" width="2.28515625" style="134" customWidth="1"/>
    <col min="9794" max="9794" width="0.5703125" style="134" customWidth="1"/>
    <col min="9795" max="9795" width="2.28515625" style="134" customWidth="1"/>
    <col min="9796" max="9796" width="0.5703125" style="134" customWidth="1"/>
    <col min="9797" max="9797" width="2.28515625" style="134" customWidth="1"/>
    <col min="9798" max="9798" width="0.5703125" style="134" customWidth="1"/>
    <col min="9799" max="9799" width="2.28515625" style="134" customWidth="1"/>
    <col min="9800" max="9800" width="0.5703125" style="134" customWidth="1"/>
    <col min="9801" max="9801" width="2.28515625" style="134" customWidth="1"/>
    <col min="9802" max="9802" width="0.5703125" style="134" customWidth="1"/>
    <col min="9803" max="9803" width="2.28515625" style="134" customWidth="1"/>
    <col min="9804" max="9804" width="0.5703125" style="134" customWidth="1"/>
    <col min="9805" max="9805" width="2.28515625" style="134" customWidth="1"/>
    <col min="9806" max="9806" width="0.5703125" style="134" customWidth="1"/>
    <col min="9807" max="9807" width="2.28515625" style="134" customWidth="1"/>
    <col min="9808" max="9808" width="0.5703125" style="134" customWidth="1"/>
    <col min="9809" max="9809" width="2.28515625" style="134" customWidth="1"/>
    <col min="9810" max="9810" width="0.5703125" style="134" customWidth="1"/>
    <col min="9811" max="9811" width="2.28515625" style="134" customWidth="1"/>
    <col min="9812" max="9812" width="0.5703125" style="134" customWidth="1"/>
    <col min="9813" max="9813" width="2.28515625" style="134" customWidth="1"/>
    <col min="9814" max="9814" width="0.5703125" style="134" customWidth="1"/>
    <col min="9815" max="9816" width="2.5703125" style="134" customWidth="1"/>
    <col min="9817"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7109375" style="134" customWidth="1"/>
    <col min="9990" max="9990" width="1.28515625" style="134" customWidth="1"/>
    <col min="9991" max="9995" width="0.7109375" style="134" customWidth="1"/>
    <col min="9996" max="9996" width="0.5703125" style="134" customWidth="1"/>
    <col min="9997" max="10009" width="0.7109375" style="134" customWidth="1"/>
    <col min="10010" max="10010" width="1.4257812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 style="134" customWidth="1"/>
    <col min="10047" max="10048" width="0.5703125" style="134" customWidth="1"/>
    <col min="10049" max="10049" width="2.28515625" style="134" customWidth="1"/>
    <col min="10050" max="10050" width="0.5703125" style="134" customWidth="1"/>
    <col min="10051" max="10051" width="2.28515625" style="134" customWidth="1"/>
    <col min="10052" max="10052" width="0.5703125" style="134" customWidth="1"/>
    <col min="10053" max="10053" width="2.28515625" style="134" customWidth="1"/>
    <col min="10054" max="10054" width="0.5703125" style="134" customWidth="1"/>
    <col min="10055" max="10055" width="2.28515625" style="134" customWidth="1"/>
    <col min="10056" max="10056" width="0.5703125" style="134" customWidth="1"/>
    <col min="10057" max="10057" width="2.28515625" style="134" customWidth="1"/>
    <col min="10058" max="10058" width="0.5703125" style="134" customWidth="1"/>
    <col min="10059" max="10059" width="2.28515625" style="134" customWidth="1"/>
    <col min="10060" max="10060" width="0.5703125" style="134" customWidth="1"/>
    <col min="10061" max="10061" width="2.28515625" style="134" customWidth="1"/>
    <col min="10062" max="10062" width="0.5703125" style="134" customWidth="1"/>
    <col min="10063" max="10063" width="2.28515625" style="134" customWidth="1"/>
    <col min="10064" max="10064" width="0.5703125" style="134" customWidth="1"/>
    <col min="10065" max="10065" width="2.28515625" style="134" customWidth="1"/>
    <col min="10066" max="10066" width="0.5703125" style="134" customWidth="1"/>
    <col min="10067" max="10067" width="2.28515625" style="134" customWidth="1"/>
    <col min="10068" max="10068" width="0.5703125" style="134" customWidth="1"/>
    <col min="10069" max="10069" width="2.28515625" style="134" customWidth="1"/>
    <col min="10070" max="10070" width="0.5703125" style="134" customWidth="1"/>
    <col min="10071" max="10072" width="2.5703125" style="134" customWidth="1"/>
    <col min="10073"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7109375" style="134" customWidth="1"/>
    <col min="10246" max="10246" width="1.28515625" style="134" customWidth="1"/>
    <col min="10247" max="10251" width="0.7109375" style="134" customWidth="1"/>
    <col min="10252" max="10252" width="0.5703125" style="134" customWidth="1"/>
    <col min="10253" max="10265" width="0.7109375" style="134" customWidth="1"/>
    <col min="10266" max="10266" width="1.4257812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 style="134" customWidth="1"/>
    <col min="10303" max="10304" width="0.5703125" style="134" customWidth="1"/>
    <col min="10305" max="10305" width="2.28515625" style="134" customWidth="1"/>
    <col min="10306" max="10306" width="0.5703125" style="134" customWidth="1"/>
    <col min="10307" max="10307" width="2.28515625" style="134" customWidth="1"/>
    <col min="10308" max="10308" width="0.5703125" style="134" customWidth="1"/>
    <col min="10309" max="10309" width="2.28515625" style="134" customWidth="1"/>
    <col min="10310" max="10310" width="0.5703125" style="134" customWidth="1"/>
    <col min="10311" max="10311" width="2.28515625" style="134" customWidth="1"/>
    <col min="10312" max="10312" width="0.5703125" style="134" customWidth="1"/>
    <col min="10313" max="10313" width="2.28515625" style="134" customWidth="1"/>
    <col min="10314" max="10314" width="0.5703125" style="134" customWidth="1"/>
    <col min="10315" max="10315" width="2.28515625" style="134" customWidth="1"/>
    <col min="10316" max="10316" width="0.5703125" style="134" customWidth="1"/>
    <col min="10317" max="10317" width="2.28515625" style="134" customWidth="1"/>
    <col min="10318" max="10318" width="0.5703125" style="134" customWidth="1"/>
    <col min="10319" max="10319" width="2.28515625" style="134" customWidth="1"/>
    <col min="10320" max="10320" width="0.5703125" style="134" customWidth="1"/>
    <col min="10321" max="10321" width="2.28515625" style="134" customWidth="1"/>
    <col min="10322" max="10322" width="0.5703125" style="134" customWidth="1"/>
    <col min="10323" max="10323" width="2.28515625" style="134" customWidth="1"/>
    <col min="10324" max="10324" width="0.5703125" style="134" customWidth="1"/>
    <col min="10325" max="10325" width="2.28515625" style="134" customWidth="1"/>
    <col min="10326" max="10326" width="0.5703125" style="134" customWidth="1"/>
    <col min="10327" max="10328" width="2.5703125" style="134" customWidth="1"/>
    <col min="10329"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7109375" style="134" customWidth="1"/>
    <col min="10502" max="10502" width="1.28515625" style="134" customWidth="1"/>
    <col min="10503" max="10507" width="0.7109375" style="134" customWidth="1"/>
    <col min="10508" max="10508" width="0.5703125" style="134" customWidth="1"/>
    <col min="10509" max="10521" width="0.7109375" style="134" customWidth="1"/>
    <col min="10522" max="10522" width="1.4257812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 style="134" customWidth="1"/>
    <col min="10559" max="10560" width="0.5703125" style="134" customWidth="1"/>
    <col min="10561" max="10561" width="2.28515625" style="134" customWidth="1"/>
    <col min="10562" max="10562" width="0.5703125" style="134" customWidth="1"/>
    <col min="10563" max="10563" width="2.28515625" style="134" customWidth="1"/>
    <col min="10564" max="10564" width="0.5703125" style="134" customWidth="1"/>
    <col min="10565" max="10565" width="2.28515625" style="134" customWidth="1"/>
    <col min="10566" max="10566" width="0.5703125" style="134" customWidth="1"/>
    <col min="10567" max="10567" width="2.28515625" style="134" customWidth="1"/>
    <col min="10568" max="10568" width="0.5703125" style="134" customWidth="1"/>
    <col min="10569" max="10569" width="2.28515625" style="134" customWidth="1"/>
    <col min="10570" max="10570" width="0.5703125" style="134" customWidth="1"/>
    <col min="10571" max="10571" width="2.28515625" style="134" customWidth="1"/>
    <col min="10572" max="10572" width="0.5703125" style="134" customWidth="1"/>
    <col min="10573" max="10573" width="2.28515625" style="134" customWidth="1"/>
    <col min="10574" max="10574" width="0.5703125" style="134" customWidth="1"/>
    <col min="10575" max="10575" width="2.28515625" style="134" customWidth="1"/>
    <col min="10576" max="10576" width="0.5703125" style="134" customWidth="1"/>
    <col min="10577" max="10577" width="2.28515625" style="134" customWidth="1"/>
    <col min="10578" max="10578" width="0.5703125" style="134" customWidth="1"/>
    <col min="10579" max="10579" width="2.28515625" style="134" customWidth="1"/>
    <col min="10580" max="10580" width="0.5703125" style="134" customWidth="1"/>
    <col min="10581" max="10581" width="2.28515625" style="134" customWidth="1"/>
    <col min="10582" max="10582" width="0.5703125" style="134" customWidth="1"/>
    <col min="10583" max="10584" width="2.5703125" style="134" customWidth="1"/>
    <col min="10585"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7109375" style="134" customWidth="1"/>
    <col min="10758" max="10758" width="1.28515625" style="134" customWidth="1"/>
    <col min="10759" max="10763" width="0.7109375" style="134" customWidth="1"/>
    <col min="10764" max="10764" width="0.5703125" style="134" customWidth="1"/>
    <col min="10765" max="10777" width="0.7109375" style="134" customWidth="1"/>
    <col min="10778" max="10778" width="1.4257812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 style="134" customWidth="1"/>
    <col min="10815" max="10816" width="0.5703125" style="134" customWidth="1"/>
    <col min="10817" max="10817" width="2.28515625" style="134" customWidth="1"/>
    <col min="10818" max="10818" width="0.5703125" style="134" customWidth="1"/>
    <col min="10819" max="10819" width="2.28515625" style="134" customWidth="1"/>
    <col min="10820" max="10820" width="0.5703125" style="134" customWidth="1"/>
    <col min="10821" max="10821" width="2.28515625" style="134" customWidth="1"/>
    <col min="10822" max="10822" width="0.5703125" style="134" customWidth="1"/>
    <col min="10823" max="10823" width="2.28515625" style="134" customWidth="1"/>
    <col min="10824" max="10824" width="0.5703125" style="134" customWidth="1"/>
    <col min="10825" max="10825" width="2.28515625" style="134" customWidth="1"/>
    <col min="10826" max="10826" width="0.5703125" style="134" customWidth="1"/>
    <col min="10827" max="10827" width="2.28515625" style="134" customWidth="1"/>
    <col min="10828" max="10828" width="0.5703125" style="134" customWidth="1"/>
    <col min="10829" max="10829" width="2.28515625" style="134" customWidth="1"/>
    <col min="10830" max="10830" width="0.5703125" style="134" customWidth="1"/>
    <col min="10831" max="10831" width="2.28515625" style="134" customWidth="1"/>
    <col min="10832" max="10832" width="0.5703125" style="134" customWidth="1"/>
    <col min="10833" max="10833" width="2.28515625" style="134" customWidth="1"/>
    <col min="10834" max="10834" width="0.5703125" style="134" customWidth="1"/>
    <col min="10835" max="10835" width="2.28515625" style="134" customWidth="1"/>
    <col min="10836" max="10836" width="0.5703125" style="134" customWidth="1"/>
    <col min="10837" max="10837" width="2.28515625" style="134" customWidth="1"/>
    <col min="10838" max="10838" width="0.5703125" style="134" customWidth="1"/>
    <col min="10839" max="10840" width="2.5703125" style="134" customWidth="1"/>
    <col min="10841"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7109375" style="134" customWidth="1"/>
    <col min="11014" max="11014" width="1.28515625" style="134" customWidth="1"/>
    <col min="11015" max="11019" width="0.7109375" style="134" customWidth="1"/>
    <col min="11020" max="11020" width="0.5703125" style="134" customWidth="1"/>
    <col min="11021" max="11033" width="0.7109375" style="134" customWidth="1"/>
    <col min="11034" max="11034" width="1.4257812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 style="134" customWidth="1"/>
    <col min="11071" max="11072" width="0.5703125" style="134" customWidth="1"/>
    <col min="11073" max="11073" width="2.28515625" style="134" customWidth="1"/>
    <col min="11074" max="11074" width="0.5703125" style="134" customWidth="1"/>
    <col min="11075" max="11075" width="2.28515625" style="134" customWidth="1"/>
    <col min="11076" max="11076" width="0.5703125" style="134" customWidth="1"/>
    <col min="11077" max="11077" width="2.28515625" style="134" customWidth="1"/>
    <col min="11078" max="11078" width="0.5703125" style="134" customWidth="1"/>
    <col min="11079" max="11079" width="2.28515625" style="134" customWidth="1"/>
    <col min="11080" max="11080" width="0.5703125" style="134" customWidth="1"/>
    <col min="11081" max="11081" width="2.28515625" style="134" customWidth="1"/>
    <col min="11082" max="11082" width="0.5703125" style="134" customWidth="1"/>
    <col min="11083" max="11083" width="2.28515625" style="134" customWidth="1"/>
    <col min="11084" max="11084" width="0.5703125" style="134" customWidth="1"/>
    <col min="11085" max="11085" width="2.28515625" style="134" customWidth="1"/>
    <col min="11086" max="11086" width="0.5703125" style="134" customWidth="1"/>
    <col min="11087" max="11087" width="2.28515625" style="134" customWidth="1"/>
    <col min="11088" max="11088" width="0.5703125" style="134" customWidth="1"/>
    <col min="11089" max="11089" width="2.28515625" style="134" customWidth="1"/>
    <col min="11090" max="11090" width="0.5703125" style="134" customWidth="1"/>
    <col min="11091" max="11091" width="2.28515625" style="134" customWidth="1"/>
    <col min="11092" max="11092" width="0.5703125" style="134" customWidth="1"/>
    <col min="11093" max="11093" width="2.28515625" style="134" customWidth="1"/>
    <col min="11094" max="11094" width="0.5703125" style="134" customWidth="1"/>
    <col min="11095" max="11096" width="2.5703125" style="134" customWidth="1"/>
    <col min="11097"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7109375" style="134" customWidth="1"/>
    <col min="11270" max="11270" width="1.28515625" style="134" customWidth="1"/>
    <col min="11271" max="11275" width="0.7109375" style="134" customWidth="1"/>
    <col min="11276" max="11276" width="0.5703125" style="134" customWidth="1"/>
    <col min="11277" max="11289" width="0.7109375" style="134" customWidth="1"/>
    <col min="11290" max="11290" width="1.4257812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 style="134" customWidth="1"/>
    <col min="11327" max="11328" width="0.5703125" style="134" customWidth="1"/>
    <col min="11329" max="11329" width="2.28515625" style="134" customWidth="1"/>
    <col min="11330" max="11330" width="0.5703125" style="134" customWidth="1"/>
    <col min="11331" max="11331" width="2.28515625" style="134" customWidth="1"/>
    <col min="11332" max="11332" width="0.5703125" style="134" customWidth="1"/>
    <col min="11333" max="11333" width="2.28515625" style="134" customWidth="1"/>
    <col min="11334" max="11334" width="0.5703125" style="134" customWidth="1"/>
    <col min="11335" max="11335" width="2.28515625" style="134" customWidth="1"/>
    <col min="11336" max="11336" width="0.5703125" style="134" customWidth="1"/>
    <col min="11337" max="11337" width="2.28515625" style="134" customWidth="1"/>
    <col min="11338" max="11338" width="0.5703125" style="134" customWidth="1"/>
    <col min="11339" max="11339" width="2.28515625" style="134" customWidth="1"/>
    <col min="11340" max="11340" width="0.5703125" style="134" customWidth="1"/>
    <col min="11341" max="11341" width="2.28515625" style="134" customWidth="1"/>
    <col min="11342" max="11342" width="0.5703125" style="134" customWidth="1"/>
    <col min="11343" max="11343" width="2.28515625" style="134" customWidth="1"/>
    <col min="11344" max="11344" width="0.5703125" style="134" customWidth="1"/>
    <col min="11345" max="11345" width="2.28515625" style="134" customWidth="1"/>
    <col min="11346" max="11346" width="0.5703125" style="134" customWidth="1"/>
    <col min="11347" max="11347" width="2.28515625" style="134" customWidth="1"/>
    <col min="11348" max="11348" width="0.5703125" style="134" customWidth="1"/>
    <col min="11349" max="11349" width="2.28515625" style="134" customWidth="1"/>
    <col min="11350" max="11350" width="0.5703125" style="134" customWidth="1"/>
    <col min="11351" max="11352" width="2.5703125" style="134" customWidth="1"/>
    <col min="11353"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7109375" style="134" customWidth="1"/>
    <col min="11526" max="11526" width="1.28515625" style="134" customWidth="1"/>
    <col min="11527" max="11531" width="0.7109375" style="134" customWidth="1"/>
    <col min="11532" max="11532" width="0.5703125" style="134" customWidth="1"/>
    <col min="11533" max="11545" width="0.7109375" style="134" customWidth="1"/>
    <col min="11546" max="11546" width="1.4257812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 style="134" customWidth="1"/>
    <col min="11583" max="11584" width="0.5703125" style="134" customWidth="1"/>
    <col min="11585" max="11585" width="2.28515625" style="134" customWidth="1"/>
    <col min="11586" max="11586" width="0.5703125" style="134" customWidth="1"/>
    <col min="11587" max="11587" width="2.28515625" style="134" customWidth="1"/>
    <col min="11588" max="11588" width="0.5703125" style="134" customWidth="1"/>
    <col min="11589" max="11589" width="2.28515625" style="134" customWidth="1"/>
    <col min="11590" max="11590" width="0.5703125" style="134" customWidth="1"/>
    <col min="11591" max="11591" width="2.28515625" style="134" customWidth="1"/>
    <col min="11592" max="11592" width="0.5703125" style="134" customWidth="1"/>
    <col min="11593" max="11593" width="2.28515625" style="134" customWidth="1"/>
    <col min="11594" max="11594" width="0.5703125" style="134" customWidth="1"/>
    <col min="11595" max="11595" width="2.28515625" style="134" customWidth="1"/>
    <col min="11596" max="11596" width="0.5703125" style="134" customWidth="1"/>
    <col min="11597" max="11597" width="2.28515625" style="134" customWidth="1"/>
    <col min="11598" max="11598" width="0.5703125" style="134" customWidth="1"/>
    <col min="11599" max="11599" width="2.28515625" style="134" customWidth="1"/>
    <col min="11600" max="11600" width="0.5703125" style="134" customWidth="1"/>
    <col min="11601" max="11601" width="2.28515625" style="134" customWidth="1"/>
    <col min="11602" max="11602" width="0.5703125" style="134" customWidth="1"/>
    <col min="11603" max="11603" width="2.28515625" style="134" customWidth="1"/>
    <col min="11604" max="11604" width="0.5703125" style="134" customWidth="1"/>
    <col min="11605" max="11605" width="2.28515625" style="134" customWidth="1"/>
    <col min="11606" max="11606" width="0.5703125" style="134" customWidth="1"/>
    <col min="11607" max="11608" width="2.5703125" style="134" customWidth="1"/>
    <col min="11609"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7109375" style="134" customWidth="1"/>
    <col min="11782" max="11782" width="1.28515625" style="134" customWidth="1"/>
    <col min="11783" max="11787" width="0.7109375" style="134" customWidth="1"/>
    <col min="11788" max="11788" width="0.5703125" style="134" customWidth="1"/>
    <col min="11789" max="11801" width="0.7109375" style="134" customWidth="1"/>
    <col min="11802" max="11802" width="1.4257812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 style="134" customWidth="1"/>
    <col min="11839" max="11840" width="0.5703125" style="134" customWidth="1"/>
    <col min="11841" max="11841" width="2.28515625" style="134" customWidth="1"/>
    <col min="11842" max="11842" width="0.5703125" style="134" customWidth="1"/>
    <col min="11843" max="11843" width="2.28515625" style="134" customWidth="1"/>
    <col min="11844" max="11844" width="0.5703125" style="134" customWidth="1"/>
    <col min="11845" max="11845" width="2.28515625" style="134" customWidth="1"/>
    <col min="11846" max="11846" width="0.5703125" style="134" customWidth="1"/>
    <col min="11847" max="11847" width="2.28515625" style="134" customWidth="1"/>
    <col min="11848" max="11848" width="0.5703125" style="134" customWidth="1"/>
    <col min="11849" max="11849" width="2.28515625" style="134" customWidth="1"/>
    <col min="11850" max="11850" width="0.5703125" style="134" customWidth="1"/>
    <col min="11851" max="11851" width="2.28515625" style="134" customWidth="1"/>
    <col min="11852" max="11852" width="0.5703125" style="134" customWidth="1"/>
    <col min="11853" max="11853" width="2.28515625" style="134" customWidth="1"/>
    <col min="11854" max="11854" width="0.5703125" style="134" customWidth="1"/>
    <col min="11855" max="11855" width="2.28515625" style="134" customWidth="1"/>
    <col min="11856" max="11856" width="0.5703125" style="134" customWidth="1"/>
    <col min="11857" max="11857" width="2.28515625" style="134" customWidth="1"/>
    <col min="11858" max="11858" width="0.5703125" style="134" customWidth="1"/>
    <col min="11859" max="11859" width="2.28515625" style="134" customWidth="1"/>
    <col min="11860" max="11860" width="0.5703125" style="134" customWidth="1"/>
    <col min="11861" max="11861" width="2.28515625" style="134" customWidth="1"/>
    <col min="11862" max="11862" width="0.5703125" style="134" customWidth="1"/>
    <col min="11863" max="11864" width="2.5703125" style="134" customWidth="1"/>
    <col min="11865"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7109375" style="134" customWidth="1"/>
    <col min="12038" max="12038" width="1.28515625" style="134" customWidth="1"/>
    <col min="12039" max="12043" width="0.7109375" style="134" customWidth="1"/>
    <col min="12044" max="12044" width="0.5703125" style="134" customWidth="1"/>
    <col min="12045" max="12057" width="0.7109375" style="134" customWidth="1"/>
    <col min="12058" max="12058" width="1.4257812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 style="134" customWidth="1"/>
    <col min="12095" max="12096" width="0.5703125" style="134" customWidth="1"/>
    <col min="12097" max="12097" width="2.28515625" style="134" customWidth="1"/>
    <col min="12098" max="12098" width="0.5703125" style="134" customWidth="1"/>
    <col min="12099" max="12099" width="2.28515625" style="134" customWidth="1"/>
    <col min="12100" max="12100" width="0.5703125" style="134" customWidth="1"/>
    <col min="12101" max="12101" width="2.28515625" style="134" customWidth="1"/>
    <col min="12102" max="12102" width="0.5703125" style="134" customWidth="1"/>
    <col min="12103" max="12103" width="2.28515625" style="134" customWidth="1"/>
    <col min="12104" max="12104" width="0.5703125" style="134" customWidth="1"/>
    <col min="12105" max="12105" width="2.28515625" style="134" customWidth="1"/>
    <col min="12106" max="12106" width="0.5703125" style="134" customWidth="1"/>
    <col min="12107" max="12107" width="2.28515625" style="134" customWidth="1"/>
    <col min="12108" max="12108" width="0.5703125" style="134" customWidth="1"/>
    <col min="12109" max="12109" width="2.28515625" style="134" customWidth="1"/>
    <col min="12110" max="12110" width="0.5703125" style="134" customWidth="1"/>
    <col min="12111" max="12111" width="2.28515625" style="134" customWidth="1"/>
    <col min="12112" max="12112" width="0.5703125" style="134" customWidth="1"/>
    <col min="12113" max="12113" width="2.28515625" style="134" customWidth="1"/>
    <col min="12114" max="12114" width="0.5703125" style="134" customWidth="1"/>
    <col min="12115" max="12115" width="2.28515625" style="134" customWidth="1"/>
    <col min="12116" max="12116" width="0.5703125" style="134" customWidth="1"/>
    <col min="12117" max="12117" width="2.28515625" style="134" customWidth="1"/>
    <col min="12118" max="12118" width="0.5703125" style="134" customWidth="1"/>
    <col min="12119" max="12120" width="2.5703125" style="134" customWidth="1"/>
    <col min="12121"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7109375" style="134" customWidth="1"/>
    <col min="12294" max="12294" width="1.28515625" style="134" customWidth="1"/>
    <col min="12295" max="12299" width="0.7109375" style="134" customWidth="1"/>
    <col min="12300" max="12300" width="0.5703125" style="134" customWidth="1"/>
    <col min="12301" max="12313" width="0.7109375" style="134" customWidth="1"/>
    <col min="12314" max="12314" width="1.4257812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 style="134" customWidth="1"/>
    <col min="12351" max="12352" width="0.5703125" style="134" customWidth="1"/>
    <col min="12353" max="12353" width="2.28515625" style="134" customWidth="1"/>
    <col min="12354" max="12354" width="0.5703125" style="134" customWidth="1"/>
    <col min="12355" max="12355" width="2.28515625" style="134" customWidth="1"/>
    <col min="12356" max="12356" width="0.5703125" style="134" customWidth="1"/>
    <col min="12357" max="12357" width="2.28515625" style="134" customWidth="1"/>
    <col min="12358" max="12358" width="0.5703125" style="134" customWidth="1"/>
    <col min="12359" max="12359" width="2.28515625" style="134" customWidth="1"/>
    <col min="12360" max="12360" width="0.5703125" style="134" customWidth="1"/>
    <col min="12361" max="12361" width="2.28515625" style="134" customWidth="1"/>
    <col min="12362" max="12362" width="0.5703125" style="134" customWidth="1"/>
    <col min="12363" max="12363" width="2.28515625" style="134" customWidth="1"/>
    <col min="12364" max="12364" width="0.5703125" style="134" customWidth="1"/>
    <col min="12365" max="12365" width="2.28515625" style="134" customWidth="1"/>
    <col min="12366" max="12366" width="0.5703125" style="134" customWidth="1"/>
    <col min="12367" max="12367" width="2.28515625" style="134" customWidth="1"/>
    <col min="12368" max="12368" width="0.5703125" style="134" customWidth="1"/>
    <col min="12369" max="12369" width="2.28515625" style="134" customWidth="1"/>
    <col min="12370" max="12370" width="0.5703125" style="134" customWidth="1"/>
    <col min="12371" max="12371" width="2.28515625" style="134" customWidth="1"/>
    <col min="12372" max="12372" width="0.5703125" style="134" customWidth="1"/>
    <col min="12373" max="12373" width="2.28515625" style="134" customWidth="1"/>
    <col min="12374" max="12374" width="0.5703125" style="134" customWidth="1"/>
    <col min="12375" max="12376" width="2.5703125" style="134" customWidth="1"/>
    <col min="12377"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7109375" style="134" customWidth="1"/>
    <col min="12550" max="12550" width="1.28515625" style="134" customWidth="1"/>
    <col min="12551" max="12555" width="0.7109375" style="134" customWidth="1"/>
    <col min="12556" max="12556" width="0.5703125" style="134" customWidth="1"/>
    <col min="12557" max="12569" width="0.7109375" style="134" customWidth="1"/>
    <col min="12570" max="12570" width="1.4257812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 style="134" customWidth="1"/>
    <col min="12607" max="12608" width="0.5703125" style="134" customWidth="1"/>
    <col min="12609" max="12609" width="2.28515625" style="134" customWidth="1"/>
    <col min="12610" max="12610" width="0.5703125" style="134" customWidth="1"/>
    <col min="12611" max="12611" width="2.28515625" style="134" customWidth="1"/>
    <col min="12612" max="12612" width="0.5703125" style="134" customWidth="1"/>
    <col min="12613" max="12613" width="2.28515625" style="134" customWidth="1"/>
    <col min="12614" max="12614" width="0.5703125" style="134" customWidth="1"/>
    <col min="12615" max="12615" width="2.28515625" style="134" customWidth="1"/>
    <col min="12616" max="12616" width="0.5703125" style="134" customWidth="1"/>
    <col min="12617" max="12617" width="2.28515625" style="134" customWidth="1"/>
    <col min="12618" max="12618" width="0.5703125" style="134" customWidth="1"/>
    <col min="12619" max="12619" width="2.28515625" style="134" customWidth="1"/>
    <col min="12620" max="12620" width="0.5703125" style="134" customWidth="1"/>
    <col min="12621" max="12621" width="2.28515625" style="134" customWidth="1"/>
    <col min="12622" max="12622" width="0.5703125" style="134" customWidth="1"/>
    <col min="12623" max="12623" width="2.28515625" style="134" customWidth="1"/>
    <col min="12624" max="12624" width="0.5703125" style="134" customWidth="1"/>
    <col min="12625" max="12625" width="2.28515625" style="134" customWidth="1"/>
    <col min="12626" max="12626" width="0.5703125" style="134" customWidth="1"/>
    <col min="12627" max="12627" width="2.28515625" style="134" customWidth="1"/>
    <col min="12628" max="12628" width="0.5703125" style="134" customWidth="1"/>
    <col min="12629" max="12629" width="2.28515625" style="134" customWidth="1"/>
    <col min="12630" max="12630" width="0.5703125" style="134" customWidth="1"/>
    <col min="12631" max="12632" width="2.5703125" style="134" customWidth="1"/>
    <col min="12633"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7109375" style="134" customWidth="1"/>
    <col min="12806" max="12806" width="1.28515625" style="134" customWidth="1"/>
    <col min="12807" max="12811" width="0.7109375" style="134" customWidth="1"/>
    <col min="12812" max="12812" width="0.5703125" style="134" customWidth="1"/>
    <col min="12813" max="12825" width="0.7109375" style="134" customWidth="1"/>
    <col min="12826" max="12826" width="1.4257812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 style="134" customWidth="1"/>
    <col min="12863" max="12864" width="0.5703125" style="134" customWidth="1"/>
    <col min="12865" max="12865" width="2.28515625" style="134" customWidth="1"/>
    <col min="12866" max="12866" width="0.5703125" style="134" customWidth="1"/>
    <col min="12867" max="12867" width="2.28515625" style="134" customWidth="1"/>
    <col min="12868" max="12868" width="0.5703125" style="134" customWidth="1"/>
    <col min="12869" max="12869" width="2.28515625" style="134" customWidth="1"/>
    <col min="12870" max="12870" width="0.5703125" style="134" customWidth="1"/>
    <col min="12871" max="12871" width="2.28515625" style="134" customWidth="1"/>
    <col min="12872" max="12872" width="0.5703125" style="134" customWidth="1"/>
    <col min="12873" max="12873" width="2.28515625" style="134" customWidth="1"/>
    <col min="12874" max="12874" width="0.5703125" style="134" customWidth="1"/>
    <col min="12875" max="12875" width="2.28515625" style="134" customWidth="1"/>
    <col min="12876" max="12876" width="0.5703125" style="134" customWidth="1"/>
    <col min="12877" max="12877" width="2.28515625" style="134" customWidth="1"/>
    <col min="12878" max="12878" width="0.5703125" style="134" customWidth="1"/>
    <col min="12879" max="12879" width="2.28515625" style="134" customWidth="1"/>
    <col min="12880" max="12880" width="0.5703125" style="134" customWidth="1"/>
    <col min="12881" max="12881" width="2.28515625" style="134" customWidth="1"/>
    <col min="12882" max="12882" width="0.5703125" style="134" customWidth="1"/>
    <col min="12883" max="12883" width="2.28515625" style="134" customWidth="1"/>
    <col min="12884" max="12884" width="0.5703125" style="134" customWidth="1"/>
    <col min="12885" max="12885" width="2.28515625" style="134" customWidth="1"/>
    <col min="12886" max="12886" width="0.5703125" style="134" customWidth="1"/>
    <col min="12887" max="12888" width="2.5703125" style="134" customWidth="1"/>
    <col min="12889"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7109375" style="134" customWidth="1"/>
    <col min="13062" max="13062" width="1.28515625" style="134" customWidth="1"/>
    <col min="13063" max="13067" width="0.7109375" style="134" customWidth="1"/>
    <col min="13068" max="13068" width="0.5703125" style="134" customWidth="1"/>
    <col min="13069" max="13081" width="0.7109375" style="134" customWidth="1"/>
    <col min="13082" max="13082" width="1.4257812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 style="134" customWidth="1"/>
    <col min="13119" max="13120" width="0.5703125" style="134" customWidth="1"/>
    <col min="13121" max="13121" width="2.28515625" style="134" customWidth="1"/>
    <col min="13122" max="13122" width="0.5703125" style="134" customWidth="1"/>
    <col min="13123" max="13123" width="2.28515625" style="134" customWidth="1"/>
    <col min="13124" max="13124" width="0.5703125" style="134" customWidth="1"/>
    <col min="13125" max="13125" width="2.28515625" style="134" customWidth="1"/>
    <col min="13126" max="13126" width="0.5703125" style="134" customWidth="1"/>
    <col min="13127" max="13127" width="2.28515625" style="134" customWidth="1"/>
    <col min="13128" max="13128" width="0.5703125" style="134" customWidth="1"/>
    <col min="13129" max="13129" width="2.28515625" style="134" customWidth="1"/>
    <col min="13130" max="13130" width="0.5703125" style="134" customWidth="1"/>
    <col min="13131" max="13131" width="2.28515625" style="134" customWidth="1"/>
    <col min="13132" max="13132" width="0.5703125" style="134" customWidth="1"/>
    <col min="13133" max="13133" width="2.28515625" style="134" customWidth="1"/>
    <col min="13134" max="13134" width="0.5703125" style="134" customWidth="1"/>
    <col min="13135" max="13135" width="2.28515625" style="134" customWidth="1"/>
    <col min="13136" max="13136" width="0.5703125" style="134" customWidth="1"/>
    <col min="13137" max="13137" width="2.28515625" style="134" customWidth="1"/>
    <col min="13138" max="13138" width="0.5703125" style="134" customWidth="1"/>
    <col min="13139" max="13139" width="2.28515625" style="134" customWidth="1"/>
    <col min="13140" max="13140" width="0.5703125" style="134" customWidth="1"/>
    <col min="13141" max="13141" width="2.28515625" style="134" customWidth="1"/>
    <col min="13142" max="13142" width="0.5703125" style="134" customWidth="1"/>
    <col min="13143" max="13144" width="2.5703125" style="134" customWidth="1"/>
    <col min="13145"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7109375" style="134" customWidth="1"/>
    <col min="13318" max="13318" width="1.28515625" style="134" customWidth="1"/>
    <col min="13319" max="13323" width="0.7109375" style="134" customWidth="1"/>
    <col min="13324" max="13324" width="0.5703125" style="134" customWidth="1"/>
    <col min="13325" max="13337" width="0.7109375" style="134" customWidth="1"/>
    <col min="13338" max="13338" width="1.4257812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 style="134" customWidth="1"/>
    <col min="13375" max="13376" width="0.5703125" style="134" customWidth="1"/>
    <col min="13377" max="13377" width="2.28515625" style="134" customWidth="1"/>
    <col min="13378" max="13378" width="0.5703125" style="134" customWidth="1"/>
    <col min="13379" max="13379" width="2.28515625" style="134" customWidth="1"/>
    <col min="13380" max="13380" width="0.5703125" style="134" customWidth="1"/>
    <col min="13381" max="13381" width="2.28515625" style="134" customWidth="1"/>
    <col min="13382" max="13382" width="0.5703125" style="134" customWidth="1"/>
    <col min="13383" max="13383" width="2.28515625" style="134" customWidth="1"/>
    <col min="13384" max="13384" width="0.5703125" style="134" customWidth="1"/>
    <col min="13385" max="13385" width="2.28515625" style="134" customWidth="1"/>
    <col min="13386" max="13386" width="0.5703125" style="134" customWidth="1"/>
    <col min="13387" max="13387" width="2.28515625" style="134" customWidth="1"/>
    <col min="13388" max="13388" width="0.5703125" style="134" customWidth="1"/>
    <col min="13389" max="13389" width="2.28515625" style="134" customWidth="1"/>
    <col min="13390" max="13390" width="0.5703125" style="134" customWidth="1"/>
    <col min="13391" max="13391" width="2.28515625" style="134" customWidth="1"/>
    <col min="13392" max="13392" width="0.5703125" style="134" customWidth="1"/>
    <col min="13393" max="13393" width="2.28515625" style="134" customWidth="1"/>
    <col min="13394" max="13394" width="0.5703125" style="134" customWidth="1"/>
    <col min="13395" max="13395" width="2.28515625" style="134" customWidth="1"/>
    <col min="13396" max="13396" width="0.5703125" style="134" customWidth="1"/>
    <col min="13397" max="13397" width="2.28515625" style="134" customWidth="1"/>
    <col min="13398" max="13398" width="0.5703125" style="134" customWidth="1"/>
    <col min="13399" max="13400" width="2.5703125" style="134" customWidth="1"/>
    <col min="13401"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7109375" style="134" customWidth="1"/>
    <col min="13574" max="13574" width="1.28515625" style="134" customWidth="1"/>
    <col min="13575" max="13579" width="0.7109375" style="134" customWidth="1"/>
    <col min="13580" max="13580" width="0.5703125" style="134" customWidth="1"/>
    <col min="13581" max="13593" width="0.7109375" style="134" customWidth="1"/>
    <col min="13594" max="13594" width="1.4257812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 style="134" customWidth="1"/>
    <col min="13631" max="13632" width="0.5703125" style="134" customWidth="1"/>
    <col min="13633" max="13633" width="2.28515625" style="134" customWidth="1"/>
    <col min="13634" max="13634" width="0.5703125" style="134" customWidth="1"/>
    <col min="13635" max="13635" width="2.28515625" style="134" customWidth="1"/>
    <col min="13636" max="13636" width="0.5703125" style="134" customWidth="1"/>
    <col min="13637" max="13637" width="2.28515625" style="134" customWidth="1"/>
    <col min="13638" max="13638" width="0.5703125" style="134" customWidth="1"/>
    <col min="13639" max="13639" width="2.28515625" style="134" customWidth="1"/>
    <col min="13640" max="13640" width="0.5703125" style="134" customWidth="1"/>
    <col min="13641" max="13641" width="2.28515625" style="134" customWidth="1"/>
    <col min="13642" max="13642" width="0.5703125" style="134" customWidth="1"/>
    <col min="13643" max="13643" width="2.28515625" style="134" customWidth="1"/>
    <col min="13644" max="13644" width="0.5703125" style="134" customWidth="1"/>
    <col min="13645" max="13645" width="2.28515625" style="134" customWidth="1"/>
    <col min="13646" max="13646" width="0.5703125" style="134" customWidth="1"/>
    <col min="13647" max="13647" width="2.28515625" style="134" customWidth="1"/>
    <col min="13648" max="13648" width="0.5703125" style="134" customWidth="1"/>
    <col min="13649" max="13649" width="2.28515625" style="134" customWidth="1"/>
    <col min="13650" max="13650" width="0.5703125" style="134" customWidth="1"/>
    <col min="13651" max="13651" width="2.28515625" style="134" customWidth="1"/>
    <col min="13652" max="13652" width="0.5703125" style="134" customWidth="1"/>
    <col min="13653" max="13653" width="2.28515625" style="134" customWidth="1"/>
    <col min="13654" max="13654" width="0.5703125" style="134" customWidth="1"/>
    <col min="13655" max="13656" width="2.5703125" style="134" customWidth="1"/>
    <col min="13657"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7109375" style="134" customWidth="1"/>
    <col min="13830" max="13830" width="1.28515625" style="134" customWidth="1"/>
    <col min="13831" max="13835" width="0.7109375" style="134" customWidth="1"/>
    <col min="13836" max="13836" width="0.5703125" style="134" customWidth="1"/>
    <col min="13837" max="13849" width="0.7109375" style="134" customWidth="1"/>
    <col min="13850" max="13850" width="1.4257812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 style="134" customWidth="1"/>
    <col min="13887" max="13888" width="0.5703125" style="134" customWidth="1"/>
    <col min="13889" max="13889" width="2.28515625" style="134" customWidth="1"/>
    <col min="13890" max="13890" width="0.5703125" style="134" customWidth="1"/>
    <col min="13891" max="13891" width="2.28515625" style="134" customWidth="1"/>
    <col min="13892" max="13892" width="0.5703125" style="134" customWidth="1"/>
    <col min="13893" max="13893" width="2.28515625" style="134" customWidth="1"/>
    <col min="13894" max="13894" width="0.5703125" style="134" customWidth="1"/>
    <col min="13895" max="13895" width="2.28515625" style="134" customWidth="1"/>
    <col min="13896" max="13896" width="0.5703125" style="134" customWidth="1"/>
    <col min="13897" max="13897" width="2.28515625" style="134" customWidth="1"/>
    <col min="13898" max="13898" width="0.5703125" style="134" customWidth="1"/>
    <col min="13899" max="13899" width="2.28515625" style="134" customWidth="1"/>
    <col min="13900" max="13900" width="0.5703125" style="134" customWidth="1"/>
    <col min="13901" max="13901" width="2.28515625" style="134" customWidth="1"/>
    <col min="13902" max="13902" width="0.5703125" style="134" customWidth="1"/>
    <col min="13903" max="13903" width="2.28515625" style="134" customWidth="1"/>
    <col min="13904" max="13904" width="0.5703125" style="134" customWidth="1"/>
    <col min="13905" max="13905" width="2.28515625" style="134" customWidth="1"/>
    <col min="13906" max="13906" width="0.5703125" style="134" customWidth="1"/>
    <col min="13907" max="13907" width="2.28515625" style="134" customWidth="1"/>
    <col min="13908" max="13908" width="0.5703125" style="134" customWidth="1"/>
    <col min="13909" max="13909" width="2.28515625" style="134" customWidth="1"/>
    <col min="13910" max="13910" width="0.5703125" style="134" customWidth="1"/>
    <col min="13911" max="13912" width="2.5703125" style="134" customWidth="1"/>
    <col min="13913"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7109375" style="134" customWidth="1"/>
    <col min="14086" max="14086" width="1.28515625" style="134" customWidth="1"/>
    <col min="14087" max="14091" width="0.7109375" style="134" customWidth="1"/>
    <col min="14092" max="14092" width="0.5703125" style="134" customWidth="1"/>
    <col min="14093" max="14105" width="0.7109375" style="134" customWidth="1"/>
    <col min="14106" max="14106" width="1.4257812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 style="134" customWidth="1"/>
    <col min="14143" max="14144" width="0.5703125" style="134" customWidth="1"/>
    <col min="14145" max="14145" width="2.28515625" style="134" customWidth="1"/>
    <col min="14146" max="14146" width="0.5703125" style="134" customWidth="1"/>
    <col min="14147" max="14147" width="2.28515625" style="134" customWidth="1"/>
    <col min="14148" max="14148" width="0.5703125" style="134" customWidth="1"/>
    <col min="14149" max="14149" width="2.28515625" style="134" customWidth="1"/>
    <col min="14150" max="14150" width="0.5703125" style="134" customWidth="1"/>
    <col min="14151" max="14151" width="2.28515625" style="134" customWidth="1"/>
    <col min="14152" max="14152" width="0.5703125" style="134" customWidth="1"/>
    <col min="14153" max="14153" width="2.28515625" style="134" customWidth="1"/>
    <col min="14154" max="14154" width="0.5703125" style="134" customWidth="1"/>
    <col min="14155" max="14155" width="2.28515625" style="134" customWidth="1"/>
    <col min="14156" max="14156" width="0.5703125" style="134" customWidth="1"/>
    <col min="14157" max="14157" width="2.28515625" style="134" customWidth="1"/>
    <col min="14158" max="14158" width="0.5703125" style="134" customWidth="1"/>
    <col min="14159" max="14159" width="2.28515625" style="134" customWidth="1"/>
    <col min="14160" max="14160" width="0.5703125" style="134" customWidth="1"/>
    <col min="14161" max="14161" width="2.28515625" style="134" customWidth="1"/>
    <col min="14162" max="14162" width="0.5703125" style="134" customWidth="1"/>
    <col min="14163" max="14163" width="2.28515625" style="134" customWidth="1"/>
    <col min="14164" max="14164" width="0.5703125" style="134" customWidth="1"/>
    <col min="14165" max="14165" width="2.28515625" style="134" customWidth="1"/>
    <col min="14166" max="14166" width="0.5703125" style="134" customWidth="1"/>
    <col min="14167" max="14168" width="2.5703125" style="134" customWidth="1"/>
    <col min="14169"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7109375" style="134" customWidth="1"/>
    <col min="14342" max="14342" width="1.28515625" style="134" customWidth="1"/>
    <col min="14343" max="14347" width="0.7109375" style="134" customWidth="1"/>
    <col min="14348" max="14348" width="0.5703125" style="134" customWidth="1"/>
    <col min="14349" max="14361" width="0.7109375" style="134" customWidth="1"/>
    <col min="14362" max="14362" width="1.4257812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 style="134" customWidth="1"/>
    <col min="14399" max="14400" width="0.5703125" style="134" customWidth="1"/>
    <col min="14401" max="14401" width="2.28515625" style="134" customWidth="1"/>
    <col min="14402" max="14402" width="0.5703125" style="134" customWidth="1"/>
    <col min="14403" max="14403" width="2.28515625" style="134" customWidth="1"/>
    <col min="14404" max="14404" width="0.5703125" style="134" customWidth="1"/>
    <col min="14405" max="14405" width="2.28515625" style="134" customWidth="1"/>
    <col min="14406" max="14406" width="0.5703125" style="134" customWidth="1"/>
    <col min="14407" max="14407" width="2.28515625" style="134" customWidth="1"/>
    <col min="14408" max="14408" width="0.5703125" style="134" customWidth="1"/>
    <col min="14409" max="14409" width="2.28515625" style="134" customWidth="1"/>
    <col min="14410" max="14410" width="0.5703125" style="134" customWidth="1"/>
    <col min="14411" max="14411" width="2.28515625" style="134" customWidth="1"/>
    <col min="14412" max="14412" width="0.5703125" style="134" customWidth="1"/>
    <col min="14413" max="14413" width="2.28515625" style="134" customWidth="1"/>
    <col min="14414" max="14414" width="0.5703125" style="134" customWidth="1"/>
    <col min="14415" max="14415" width="2.28515625" style="134" customWidth="1"/>
    <col min="14416" max="14416" width="0.5703125" style="134" customWidth="1"/>
    <col min="14417" max="14417" width="2.28515625" style="134" customWidth="1"/>
    <col min="14418" max="14418" width="0.5703125" style="134" customWidth="1"/>
    <col min="14419" max="14419" width="2.28515625" style="134" customWidth="1"/>
    <col min="14420" max="14420" width="0.5703125" style="134" customWidth="1"/>
    <col min="14421" max="14421" width="2.28515625" style="134" customWidth="1"/>
    <col min="14422" max="14422" width="0.5703125" style="134" customWidth="1"/>
    <col min="14423" max="14424" width="2.5703125" style="134" customWidth="1"/>
    <col min="14425"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7109375" style="134" customWidth="1"/>
    <col min="14598" max="14598" width="1.28515625" style="134" customWidth="1"/>
    <col min="14599" max="14603" width="0.7109375" style="134" customWidth="1"/>
    <col min="14604" max="14604" width="0.5703125" style="134" customWidth="1"/>
    <col min="14605" max="14617" width="0.7109375" style="134" customWidth="1"/>
    <col min="14618" max="14618" width="1.4257812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 style="134" customWidth="1"/>
    <col min="14655" max="14656" width="0.5703125" style="134" customWidth="1"/>
    <col min="14657" max="14657" width="2.28515625" style="134" customWidth="1"/>
    <col min="14658" max="14658" width="0.5703125" style="134" customWidth="1"/>
    <col min="14659" max="14659" width="2.28515625" style="134" customWidth="1"/>
    <col min="14660" max="14660" width="0.5703125" style="134" customWidth="1"/>
    <col min="14661" max="14661" width="2.28515625" style="134" customWidth="1"/>
    <col min="14662" max="14662" width="0.5703125" style="134" customWidth="1"/>
    <col min="14663" max="14663" width="2.28515625" style="134" customWidth="1"/>
    <col min="14664" max="14664" width="0.5703125" style="134" customWidth="1"/>
    <col min="14665" max="14665" width="2.28515625" style="134" customWidth="1"/>
    <col min="14666" max="14666" width="0.5703125" style="134" customWidth="1"/>
    <col min="14667" max="14667" width="2.28515625" style="134" customWidth="1"/>
    <col min="14668" max="14668" width="0.5703125" style="134" customWidth="1"/>
    <col min="14669" max="14669" width="2.28515625" style="134" customWidth="1"/>
    <col min="14670" max="14670" width="0.5703125" style="134" customWidth="1"/>
    <col min="14671" max="14671" width="2.28515625" style="134" customWidth="1"/>
    <col min="14672" max="14672" width="0.5703125" style="134" customWidth="1"/>
    <col min="14673" max="14673" width="2.28515625" style="134" customWidth="1"/>
    <col min="14674" max="14674" width="0.5703125" style="134" customWidth="1"/>
    <col min="14675" max="14675" width="2.28515625" style="134" customWidth="1"/>
    <col min="14676" max="14676" width="0.5703125" style="134" customWidth="1"/>
    <col min="14677" max="14677" width="2.28515625" style="134" customWidth="1"/>
    <col min="14678" max="14678" width="0.5703125" style="134" customWidth="1"/>
    <col min="14679" max="14680" width="2.5703125" style="134" customWidth="1"/>
    <col min="14681"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7109375" style="134" customWidth="1"/>
    <col min="14854" max="14854" width="1.28515625" style="134" customWidth="1"/>
    <col min="14855" max="14859" width="0.7109375" style="134" customWidth="1"/>
    <col min="14860" max="14860" width="0.5703125" style="134" customWidth="1"/>
    <col min="14861" max="14873" width="0.7109375" style="134" customWidth="1"/>
    <col min="14874" max="14874" width="1.4257812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 style="134" customWidth="1"/>
    <col min="14911" max="14912" width="0.5703125" style="134" customWidth="1"/>
    <col min="14913" max="14913" width="2.28515625" style="134" customWidth="1"/>
    <col min="14914" max="14914" width="0.5703125" style="134" customWidth="1"/>
    <col min="14915" max="14915" width="2.28515625" style="134" customWidth="1"/>
    <col min="14916" max="14916" width="0.5703125" style="134" customWidth="1"/>
    <col min="14917" max="14917" width="2.28515625" style="134" customWidth="1"/>
    <col min="14918" max="14918" width="0.5703125" style="134" customWidth="1"/>
    <col min="14919" max="14919" width="2.28515625" style="134" customWidth="1"/>
    <col min="14920" max="14920" width="0.5703125" style="134" customWidth="1"/>
    <col min="14921" max="14921" width="2.28515625" style="134" customWidth="1"/>
    <col min="14922" max="14922" width="0.5703125" style="134" customWidth="1"/>
    <col min="14923" max="14923" width="2.28515625" style="134" customWidth="1"/>
    <col min="14924" max="14924" width="0.5703125" style="134" customWidth="1"/>
    <col min="14925" max="14925" width="2.28515625" style="134" customWidth="1"/>
    <col min="14926" max="14926" width="0.5703125" style="134" customWidth="1"/>
    <col min="14927" max="14927" width="2.28515625" style="134" customWidth="1"/>
    <col min="14928" max="14928" width="0.5703125" style="134" customWidth="1"/>
    <col min="14929" max="14929" width="2.28515625" style="134" customWidth="1"/>
    <col min="14930" max="14930" width="0.5703125" style="134" customWidth="1"/>
    <col min="14931" max="14931" width="2.28515625" style="134" customWidth="1"/>
    <col min="14932" max="14932" width="0.5703125" style="134" customWidth="1"/>
    <col min="14933" max="14933" width="2.28515625" style="134" customWidth="1"/>
    <col min="14934" max="14934" width="0.5703125" style="134" customWidth="1"/>
    <col min="14935" max="14936" width="2.5703125" style="134" customWidth="1"/>
    <col min="14937"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7109375" style="134" customWidth="1"/>
    <col min="15110" max="15110" width="1.28515625" style="134" customWidth="1"/>
    <col min="15111" max="15115" width="0.7109375" style="134" customWidth="1"/>
    <col min="15116" max="15116" width="0.5703125" style="134" customWidth="1"/>
    <col min="15117" max="15129" width="0.7109375" style="134" customWidth="1"/>
    <col min="15130" max="15130" width="1.4257812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 style="134" customWidth="1"/>
    <col min="15167" max="15168" width="0.5703125" style="134" customWidth="1"/>
    <col min="15169" max="15169" width="2.28515625" style="134" customWidth="1"/>
    <col min="15170" max="15170" width="0.5703125" style="134" customWidth="1"/>
    <col min="15171" max="15171" width="2.28515625" style="134" customWidth="1"/>
    <col min="15172" max="15172" width="0.5703125" style="134" customWidth="1"/>
    <col min="15173" max="15173" width="2.28515625" style="134" customWidth="1"/>
    <col min="15174" max="15174" width="0.5703125" style="134" customWidth="1"/>
    <col min="15175" max="15175" width="2.28515625" style="134" customWidth="1"/>
    <col min="15176" max="15176" width="0.5703125" style="134" customWidth="1"/>
    <col min="15177" max="15177" width="2.28515625" style="134" customWidth="1"/>
    <col min="15178" max="15178" width="0.5703125" style="134" customWidth="1"/>
    <col min="15179" max="15179" width="2.28515625" style="134" customWidth="1"/>
    <col min="15180" max="15180" width="0.5703125" style="134" customWidth="1"/>
    <col min="15181" max="15181" width="2.28515625" style="134" customWidth="1"/>
    <col min="15182" max="15182" width="0.5703125" style="134" customWidth="1"/>
    <col min="15183" max="15183" width="2.28515625" style="134" customWidth="1"/>
    <col min="15184" max="15184" width="0.5703125" style="134" customWidth="1"/>
    <col min="15185" max="15185" width="2.28515625" style="134" customWidth="1"/>
    <col min="15186" max="15186" width="0.5703125" style="134" customWidth="1"/>
    <col min="15187" max="15187" width="2.28515625" style="134" customWidth="1"/>
    <col min="15188" max="15188" width="0.5703125" style="134" customWidth="1"/>
    <col min="15189" max="15189" width="2.28515625" style="134" customWidth="1"/>
    <col min="15190" max="15190" width="0.5703125" style="134" customWidth="1"/>
    <col min="15191" max="15192" width="2.5703125" style="134" customWidth="1"/>
    <col min="15193"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7109375" style="134" customWidth="1"/>
    <col min="15366" max="15366" width="1.28515625" style="134" customWidth="1"/>
    <col min="15367" max="15371" width="0.7109375" style="134" customWidth="1"/>
    <col min="15372" max="15372" width="0.5703125" style="134" customWidth="1"/>
    <col min="15373" max="15385" width="0.7109375" style="134" customWidth="1"/>
    <col min="15386" max="15386" width="1.4257812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 style="134" customWidth="1"/>
    <col min="15423" max="15424" width="0.5703125" style="134" customWidth="1"/>
    <col min="15425" max="15425" width="2.28515625" style="134" customWidth="1"/>
    <col min="15426" max="15426" width="0.5703125" style="134" customWidth="1"/>
    <col min="15427" max="15427" width="2.28515625" style="134" customWidth="1"/>
    <col min="15428" max="15428" width="0.5703125" style="134" customWidth="1"/>
    <col min="15429" max="15429" width="2.28515625" style="134" customWidth="1"/>
    <col min="15430" max="15430" width="0.5703125" style="134" customWidth="1"/>
    <col min="15431" max="15431" width="2.28515625" style="134" customWidth="1"/>
    <col min="15432" max="15432" width="0.5703125" style="134" customWidth="1"/>
    <col min="15433" max="15433" width="2.28515625" style="134" customWidth="1"/>
    <col min="15434" max="15434" width="0.5703125" style="134" customWidth="1"/>
    <col min="15435" max="15435" width="2.28515625" style="134" customWidth="1"/>
    <col min="15436" max="15436" width="0.5703125" style="134" customWidth="1"/>
    <col min="15437" max="15437" width="2.28515625" style="134" customWidth="1"/>
    <col min="15438" max="15438" width="0.5703125" style="134" customWidth="1"/>
    <col min="15439" max="15439" width="2.28515625" style="134" customWidth="1"/>
    <col min="15440" max="15440" width="0.5703125" style="134" customWidth="1"/>
    <col min="15441" max="15441" width="2.28515625" style="134" customWidth="1"/>
    <col min="15442" max="15442" width="0.5703125" style="134" customWidth="1"/>
    <col min="15443" max="15443" width="2.28515625" style="134" customWidth="1"/>
    <col min="15444" max="15444" width="0.5703125" style="134" customWidth="1"/>
    <col min="15445" max="15445" width="2.28515625" style="134" customWidth="1"/>
    <col min="15446" max="15446" width="0.5703125" style="134" customWidth="1"/>
    <col min="15447" max="15448" width="2.5703125" style="134" customWidth="1"/>
    <col min="15449"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7109375" style="134" customWidth="1"/>
    <col min="15622" max="15622" width="1.28515625" style="134" customWidth="1"/>
    <col min="15623" max="15627" width="0.7109375" style="134" customWidth="1"/>
    <col min="15628" max="15628" width="0.5703125" style="134" customWidth="1"/>
    <col min="15629" max="15641" width="0.7109375" style="134" customWidth="1"/>
    <col min="15642" max="15642" width="1.4257812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 style="134" customWidth="1"/>
    <col min="15679" max="15680" width="0.5703125" style="134" customWidth="1"/>
    <col min="15681" max="15681" width="2.28515625" style="134" customWidth="1"/>
    <col min="15682" max="15682" width="0.5703125" style="134" customWidth="1"/>
    <col min="15683" max="15683" width="2.28515625" style="134" customWidth="1"/>
    <col min="15684" max="15684" width="0.5703125" style="134" customWidth="1"/>
    <col min="15685" max="15685" width="2.28515625" style="134" customWidth="1"/>
    <col min="15686" max="15686" width="0.5703125" style="134" customWidth="1"/>
    <col min="15687" max="15687" width="2.28515625" style="134" customWidth="1"/>
    <col min="15688" max="15688" width="0.5703125" style="134" customWidth="1"/>
    <col min="15689" max="15689" width="2.28515625" style="134" customWidth="1"/>
    <col min="15690" max="15690" width="0.5703125" style="134" customWidth="1"/>
    <col min="15691" max="15691" width="2.28515625" style="134" customWidth="1"/>
    <col min="15692" max="15692" width="0.5703125" style="134" customWidth="1"/>
    <col min="15693" max="15693" width="2.28515625" style="134" customWidth="1"/>
    <col min="15694" max="15694" width="0.5703125" style="134" customWidth="1"/>
    <col min="15695" max="15695" width="2.28515625" style="134" customWidth="1"/>
    <col min="15696" max="15696" width="0.5703125" style="134" customWidth="1"/>
    <col min="15697" max="15697" width="2.28515625" style="134" customWidth="1"/>
    <col min="15698" max="15698" width="0.5703125" style="134" customWidth="1"/>
    <col min="15699" max="15699" width="2.28515625" style="134" customWidth="1"/>
    <col min="15700" max="15700" width="0.5703125" style="134" customWidth="1"/>
    <col min="15701" max="15701" width="2.28515625" style="134" customWidth="1"/>
    <col min="15702" max="15702" width="0.5703125" style="134" customWidth="1"/>
    <col min="15703" max="15704" width="2.5703125" style="134" customWidth="1"/>
    <col min="15705"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7109375" style="134" customWidth="1"/>
    <col min="15878" max="15878" width="1.28515625" style="134" customWidth="1"/>
    <col min="15879" max="15883" width="0.7109375" style="134" customWidth="1"/>
    <col min="15884" max="15884" width="0.5703125" style="134" customWidth="1"/>
    <col min="15885" max="15897" width="0.7109375" style="134" customWidth="1"/>
    <col min="15898" max="15898" width="1.4257812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 style="134" customWidth="1"/>
    <col min="15935" max="15936" width="0.5703125" style="134" customWidth="1"/>
    <col min="15937" max="15937" width="2.28515625" style="134" customWidth="1"/>
    <col min="15938" max="15938" width="0.5703125" style="134" customWidth="1"/>
    <col min="15939" max="15939" width="2.28515625" style="134" customWidth="1"/>
    <col min="15940" max="15940" width="0.5703125" style="134" customWidth="1"/>
    <col min="15941" max="15941" width="2.28515625" style="134" customWidth="1"/>
    <col min="15942" max="15942" width="0.5703125" style="134" customWidth="1"/>
    <col min="15943" max="15943" width="2.28515625" style="134" customWidth="1"/>
    <col min="15944" max="15944" width="0.5703125" style="134" customWidth="1"/>
    <col min="15945" max="15945" width="2.28515625" style="134" customWidth="1"/>
    <col min="15946" max="15946" width="0.5703125" style="134" customWidth="1"/>
    <col min="15947" max="15947" width="2.28515625" style="134" customWidth="1"/>
    <col min="15948" max="15948" width="0.5703125" style="134" customWidth="1"/>
    <col min="15949" max="15949" width="2.28515625" style="134" customWidth="1"/>
    <col min="15950" max="15950" width="0.5703125" style="134" customWidth="1"/>
    <col min="15951" max="15951" width="2.28515625" style="134" customWidth="1"/>
    <col min="15952" max="15952" width="0.5703125" style="134" customWidth="1"/>
    <col min="15953" max="15953" width="2.28515625" style="134" customWidth="1"/>
    <col min="15954" max="15954" width="0.5703125" style="134" customWidth="1"/>
    <col min="15955" max="15955" width="2.28515625" style="134" customWidth="1"/>
    <col min="15956" max="15956" width="0.5703125" style="134" customWidth="1"/>
    <col min="15957" max="15957" width="2.28515625" style="134" customWidth="1"/>
    <col min="15958" max="15958" width="0.5703125" style="134" customWidth="1"/>
    <col min="15959" max="15960" width="2.5703125" style="134" customWidth="1"/>
    <col min="15961"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7109375" style="134" customWidth="1"/>
    <col min="16134" max="16134" width="1.28515625" style="134" customWidth="1"/>
    <col min="16135" max="16139" width="0.7109375" style="134" customWidth="1"/>
    <col min="16140" max="16140" width="0.5703125" style="134" customWidth="1"/>
    <col min="16141" max="16153" width="0.7109375" style="134" customWidth="1"/>
    <col min="16154" max="16154" width="1.4257812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 style="134" customWidth="1"/>
    <col min="16191" max="16192" width="0.5703125" style="134" customWidth="1"/>
    <col min="16193" max="16193" width="2.28515625" style="134" customWidth="1"/>
    <col min="16194" max="16194" width="0.5703125" style="134" customWidth="1"/>
    <col min="16195" max="16195" width="2.28515625" style="134" customWidth="1"/>
    <col min="16196" max="16196" width="0.5703125" style="134" customWidth="1"/>
    <col min="16197" max="16197" width="2.28515625" style="134" customWidth="1"/>
    <col min="16198" max="16198" width="0.5703125" style="134" customWidth="1"/>
    <col min="16199" max="16199" width="2.28515625" style="134" customWidth="1"/>
    <col min="16200" max="16200" width="0.5703125" style="134" customWidth="1"/>
    <col min="16201" max="16201" width="2.28515625" style="134" customWidth="1"/>
    <col min="16202" max="16202" width="0.5703125" style="134" customWidth="1"/>
    <col min="16203" max="16203" width="2.28515625" style="134" customWidth="1"/>
    <col min="16204" max="16204" width="0.5703125" style="134" customWidth="1"/>
    <col min="16205" max="16205" width="2.28515625" style="134" customWidth="1"/>
    <col min="16206" max="16206" width="0.5703125" style="134" customWidth="1"/>
    <col min="16207" max="16207" width="2.28515625" style="134" customWidth="1"/>
    <col min="16208" max="16208" width="0.5703125" style="134" customWidth="1"/>
    <col min="16209" max="16209" width="2.28515625" style="134" customWidth="1"/>
    <col min="16210" max="16210" width="0.5703125" style="134" customWidth="1"/>
    <col min="16211" max="16211" width="2.28515625" style="134" customWidth="1"/>
    <col min="16212" max="16212" width="0.5703125" style="134" customWidth="1"/>
    <col min="16213" max="16213" width="2.28515625" style="134" customWidth="1"/>
    <col min="16214" max="16214" width="0.5703125" style="134" customWidth="1"/>
    <col min="16215" max="16216" width="2.5703125" style="134" customWidth="1"/>
    <col min="16217" max="16384" width="9.28515625" style="134"/>
  </cols>
  <sheetData>
    <row r="1" spans="1:89" s="239" customFormat="1" ht="14.25" customHeight="1" thickBot="1">
      <c r="F1" s="8" t="s">
        <v>477</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CK1" s="134"/>
    </row>
    <row r="2" spans="1:89" ht="7.5" customHeight="1" thickTop="1">
      <c r="A2" s="130"/>
      <c r="B2" s="246"/>
      <c r="C2" s="131"/>
      <c r="D2" s="246"/>
      <c r="E2" s="132"/>
      <c r="F2" s="246"/>
      <c r="G2" s="133"/>
      <c r="H2" s="510" t="e">
        <f>#REF!</f>
        <v>#REF!</v>
      </c>
      <c r="I2" s="511"/>
      <c r="J2" s="511"/>
      <c r="K2" s="511"/>
      <c r="L2" s="511"/>
      <c r="M2" s="511"/>
      <c r="N2" s="511"/>
      <c r="O2" s="511"/>
      <c r="P2" s="511"/>
      <c r="Q2" s="511"/>
      <c r="R2" s="511"/>
      <c r="S2" s="511"/>
      <c r="T2" s="511"/>
      <c r="U2" s="511"/>
      <c r="V2" s="511"/>
      <c r="W2" s="511"/>
      <c r="X2" s="512"/>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4"/>
      <c r="BT2" s="525"/>
      <c r="BU2" s="526"/>
      <c r="BV2" s="526"/>
      <c r="BW2" s="526"/>
      <c r="BX2" s="526"/>
      <c r="BY2" s="526"/>
      <c r="BZ2" s="526"/>
      <c r="CA2" s="526"/>
      <c r="CB2" s="526"/>
      <c r="CC2" s="526"/>
      <c r="CD2" s="526"/>
      <c r="CE2" s="526"/>
      <c r="CF2" s="246"/>
      <c r="CG2" s="246"/>
      <c r="CH2" s="246"/>
      <c r="CI2" s="246"/>
      <c r="CJ2" s="246"/>
    </row>
    <row r="3" spans="1:89" ht="3.75" customHeight="1" thickBot="1">
      <c r="A3" s="130"/>
      <c r="B3" s="246"/>
      <c r="C3" s="135"/>
      <c r="D3" s="135"/>
      <c r="E3" s="136"/>
      <c r="F3" s="246"/>
      <c r="G3" s="133"/>
      <c r="H3" s="513"/>
      <c r="I3" s="514"/>
      <c r="J3" s="514"/>
      <c r="K3" s="514"/>
      <c r="L3" s="514"/>
      <c r="M3" s="514"/>
      <c r="N3" s="514"/>
      <c r="O3" s="514"/>
      <c r="P3" s="514"/>
      <c r="Q3" s="514"/>
      <c r="R3" s="514"/>
      <c r="S3" s="514"/>
      <c r="T3" s="514"/>
      <c r="U3" s="514"/>
      <c r="V3" s="514"/>
      <c r="W3" s="514"/>
      <c r="X3" s="515"/>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526"/>
      <c r="BT3" s="138"/>
      <c r="BU3" s="526"/>
      <c r="BV3" s="526"/>
      <c r="BW3" s="526"/>
      <c r="BX3" s="526"/>
      <c r="BY3" s="526"/>
      <c r="BZ3" s="526"/>
      <c r="CA3" s="526"/>
      <c r="CB3" s="526"/>
      <c r="CC3" s="526"/>
      <c r="CD3" s="526"/>
      <c r="CE3" s="526"/>
      <c r="CF3" s="246"/>
      <c r="CG3" s="246"/>
      <c r="CH3" s="246"/>
      <c r="CI3" s="246"/>
      <c r="CJ3" s="246"/>
    </row>
    <row r="4" spans="1:89" ht="16.5" customHeight="1" thickTop="1">
      <c r="A4" s="130"/>
      <c r="B4" s="246"/>
      <c r="C4" s="135"/>
      <c r="D4" s="135"/>
      <c r="E4" s="139"/>
      <c r="F4" s="246"/>
      <c r="G4" s="133"/>
      <c r="H4" s="516"/>
      <c r="I4" s="517"/>
      <c r="J4" s="517"/>
      <c r="K4" s="517"/>
      <c r="L4" s="517"/>
      <c r="M4" s="517"/>
      <c r="N4" s="517"/>
      <c r="O4" s="517"/>
      <c r="P4" s="517"/>
      <c r="Q4" s="517"/>
      <c r="R4" s="517"/>
      <c r="S4" s="517"/>
      <c r="T4" s="517"/>
      <c r="U4" s="517"/>
      <c r="V4" s="517"/>
      <c r="W4" s="517"/>
      <c r="X4" s="518"/>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58"/>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142"/>
      <c r="BM4" s="49" t="e">
        <f>'Závierka titulka'!K27</f>
        <v>#REF!</v>
      </c>
      <c r="BN4" s="142"/>
      <c r="BO4" s="49" t="e">
        <f>'Závierka titulka'!M27</f>
        <v>#REF!</v>
      </c>
      <c r="BP4" s="258"/>
      <c r="BQ4" s="49" t="e">
        <f>'Závierka titulka'!O27</f>
        <v>#REF!</v>
      </c>
      <c r="BR4" s="258"/>
      <c r="BS4" s="49" t="e">
        <f>'Závierka titulka'!Q27</f>
        <v>#REF!</v>
      </c>
      <c r="BT4" s="141"/>
      <c r="BU4" s="526"/>
      <c r="BV4" s="526"/>
      <c r="BW4" s="526"/>
      <c r="BX4" s="526"/>
      <c r="BY4" s="526"/>
      <c r="BZ4" s="526"/>
      <c r="CA4" s="526"/>
      <c r="CB4" s="526"/>
      <c r="CC4" s="526"/>
      <c r="CD4" s="526"/>
      <c r="CE4" s="526"/>
      <c r="CF4" s="130"/>
      <c r="CG4" s="143"/>
      <c r="CH4" s="144"/>
      <c r="CI4" s="145"/>
      <c r="CJ4" s="145"/>
    </row>
    <row r="5" spans="1:89"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9"/>
      <c r="BM5" s="146"/>
      <c r="BN5" s="149"/>
      <c r="BO5" s="146"/>
      <c r="BP5" s="146"/>
      <c r="BQ5" s="146"/>
      <c r="BR5" s="146"/>
      <c r="BS5" s="146"/>
      <c r="BT5" s="147"/>
      <c r="BU5" s="526"/>
      <c r="BV5" s="526"/>
      <c r="BW5" s="526"/>
      <c r="BX5" s="526"/>
      <c r="BY5" s="526"/>
      <c r="BZ5" s="526"/>
      <c r="CA5" s="526"/>
      <c r="CB5" s="526"/>
      <c r="CC5" s="526"/>
      <c r="CD5" s="526"/>
      <c r="CE5" s="526"/>
      <c r="CF5" s="130"/>
      <c r="CG5" s="246"/>
      <c r="CH5" s="150"/>
      <c r="CI5" s="145"/>
      <c r="CJ5" s="145"/>
    </row>
    <row r="6" spans="1:89"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4"/>
      <c r="BY6" s="154"/>
      <c r="BZ6" s="154"/>
      <c r="CA6" s="154"/>
      <c r="CB6" s="154"/>
      <c r="CC6" s="154"/>
      <c r="CD6" s="154"/>
      <c r="CE6" s="154"/>
      <c r="CF6" s="154"/>
      <c r="CG6" s="154"/>
      <c r="CH6" s="154"/>
      <c r="CI6" s="246"/>
      <c r="CJ6" s="246"/>
    </row>
    <row r="7" spans="1:89" ht="12.75" customHeight="1" thickBot="1">
      <c r="A7" s="130"/>
      <c r="B7" s="246"/>
      <c r="C7" s="135"/>
      <c r="D7" s="135"/>
      <c r="E7" s="598" t="e">
        <f>#REF!</f>
        <v>#REF!</v>
      </c>
      <c r="F7" s="598"/>
      <c r="G7" s="599" t="e">
        <f>#REF!</f>
        <v>#REF!</v>
      </c>
      <c r="H7" s="599"/>
      <c r="I7" s="599"/>
      <c r="J7" s="599"/>
      <c r="K7" s="599"/>
      <c r="L7" s="599"/>
      <c r="M7" s="599"/>
      <c r="N7" s="599"/>
      <c r="O7" s="599"/>
      <c r="P7" s="599"/>
      <c r="Q7" s="599"/>
      <c r="R7" s="599"/>
      <c r="S7" s="599"/>
      <c r="T7" s="599"/>
      <c r="U7" s="599"/>
      <c r="V7" s="599"/>
      <c r="W7" s="599"/>
      <c r="X7" s="599"/>
      <c r="Y7" s="599"/>
      <c r="Z7" s="599"/>
      <c r="AA7" s="599"/>
      <c r="AB7" s="599"/>
      <c r="AC7" s="599"/>
      <c r="AD7" s="599"/>
      <c r="AE7" s="599"/>
      <c r="AF7" s="599"/>
      <c r="AG7" s="599"/>
      <c r="AH7" s="599"/>
      <c r="AI7" s="599"/>
      <c r="AJ7" s="599"/>
      <c r="AK7" s="600" t="e">
        <f>#REF!</f>
        <v>#REF!</v>
      </c>
      <c r="AL7" s="600"/>
      <c r="AM7" s="600"/>
      <c r="AN7" s="599" t="e">
        <f>#REF!</f>
        <v>#REF!</v>
      </c>
      <c r="AO7" s="599"/>
      <c r="AP7" s="599"/>
      <c r="AQ7" s="599"/>
      <c r="AR7" s="599"/>
      <c r="AS7" s="599"/>
      <c r="AT7" s="599"/>
      <c r="AU7" s="599"/>
      <c r="AV7" s="599"/>
      <c r="AW7" s="599"/>
      <c r="AX7" s="599"/>
      <c r="AY7" s="599"/>
      <c r="AZ7" s="599"/>
      <c r="BA7" s="599"/>
      <c r="BB7" s="599"/>
      <c r="BC7" s="599"/>
      <c r="BD7" s="599"/>
      <c r="BE7" s="599"/>
      <c r="BF7" s="599"/>
      <c r="BG7" s="599"/>
      <c r="BH7" s="599"/>
      <c r="BI7" s="599"/>
      <c r="BJ7" s="601"/>
      <c r="BK7" s="255"/>
      <c r="BL7" s="602" t="e">
        <f>#REF!</f>
        <v>#REF!</v>
      </c>
      <c r="BM7" s="602"/>
      <c r="BN7" s="602"/>
      <c r="BO7" s="602"/>
      <c r="BP7" s="602"/>
      <c r="BQ7" s="602"/>
      <c r="BR7" s="602"/>
      <c r="BS7" s="602"/>
      <c r="BT7" s="602"/>
      <c r="BU7" s="602"/>
      <c r="BV7" s="602"/>
      <c r="BW7" s="602"/>
      <c r="BX7" s="602"/>
      <c r="BY7" s="602"/>
      <c r="BZ7" s="602"/>
      <c r="CA7" s="602"/>
      <c r="CB7" s="602"/>
      <c r="CC7" s="602"/>
      <c r="CD7" s="602"/>
      <c r="CE7" s="602"/>
      <c r="CF7" s="602"/>
      <c r="CG7" s="602"/>
      <c r="CH7" s="602"/>
      <c r="CI7" s="145"/>
      <c r="CJ7" s="145"/>
    </row>
    <row r="8" spans="1:89" ht="11.25" customHeight="1">
      <c r="A8" s="130"/>
      <c r="B8" s="495"/>
      <c r="C8" s="495"/>
      <c r="D8" s="495"/>
      <c r="E8" s="598"/>
      <c r="F8" s="598"/>
      <c r="G8" s="599"/>
      <c r="H8" s="599"/>
      <c r="I8" s="599"/>
      <c r="J8" s="599"/>
      <c r="K8" s="599"/>
      <c r="L8" s="599"/>
      <c r="M8" s="599"/>
      <c r="N8" s="599"/>
      <c r="O8" s="599"/>
      <c r="P8" s="599"/>
      <c r="Q8" s="599"/>
      <c r="R8" s="599"/>
      <c r="S8" s="599"/>
      <c r="T8" s="599"/>
      <c r="U8" s="599"/>
      <c r="V8" s="599"/>
      <c r="W8" s="599"/>
      <c r="X8" s="599"/>
      <c r="Y8" s="599"/>
      <c r="Z8" s="599"/>
      <c r="AA8" s="599"/>
      <c r="AB8" s="599"/>
      <c r="AC8" s="599"/>
      <c r="AD8" s="599"/>
      <c r="AE8" s="599"/>
      <c r="AF8" s="599"/>
      <c r="AG8" s="599"/>
      <c r="AH8" s="599"/>
      <c r="AI8" s="599"/>
      <c r="AJ8" s="599"/>
      <c r="AK8" s="600"/>
      <c r="AL8" s="600"/>
      <c r="AM8" s="600"/>
      <c r="AN8" s="599"/>
      <c r="AO8" s="599"/>
      <c r="AP8" s="599"/>
      <c r="AQ8" s="599"/>
      <c r="AR8" s="599"/>
      <c r="AS8" s="599"/>
      <c r="AT8" s="599"/>
      <c r="AU8" s="599"/>
      <c r="AV8" s="599"/>
      <c r="AW8" s="599"/>
      <c r="AX8" s="599"/>
      <c r="AY8" s="599"/>
      <c r="AZ8" s="599"/>
      <c r="BA8" s="599"/>
      <c r="BB8" s="599"/>
      <c r="BC8" s="599"/>
      <c r="BD8" s="599"/>
      <c r="BE8" s="599"/>
      <c r="BF8" s="599"/>
      <c r="BG8" s="599"/>
      <c r="BH8" s="599"/>
      <c r="BI8" s="599"/>
      <c r="BJ8" s="601"/>
      <c r="BK8" s="212"/>
      <c r="BL8" s="602"/>
      <c r="BM8" s="602"/>
      <c r="BN8" s="602"/>
      <c r="BO8" s="602"/>
      <c r="BP8" s="602"/>
      <c r="BQ8" s="602"/>
      <c r="BR8" s="602"/>
      <c r="BS8" s="602"/>
      <c r="BT8" s="602"/>
      <c r="BU8" s="602"/>
      <c r="BV8" s="602"/>
      <c r="BW8" s="602"/>
      <c r="BX8" s="602"/>
      <c r="BY8" s="602"/>
      <c r="BZ8" s="602"/>
      <c r="CA8" s="602"/>
      <c r="CB8" s="602"/>
      <c r="CC8" s="602"/>
      <c r="CD8" s="602"/>
      <c r="CE8" s="602"/>
      <c r="CF8" s="602"/>
      <c r="CG8" s="602"/>
      <c r="CH8" s="602"/>
      <c r="CI8" s="145"/>
      <c r="CJ8" s="145"/>
    </row>
    <row r="9" spans="1:89" s="217" customFormat="1" ht="9" customHeight="1">
      <c r="A9" s="213"/>
      <c r="B9" s="594"/>
      <c r="C9" s="594"/>
      <c r="D9" s="214"/>
      <c r="E9" s="595" t="s">
        <v>1</v>
      </c>
      <c r="F9" s="595"/>
      <c r="G9" s="596" t="s">
        <v>2</v>
      </c>
      <c r="H9" s="596"/>
      <c r="I9" s="596"/>
      <c r="J9" s="596"/>
      <c r="K9" s="596"/>
      <c r="L9" s="596"/>
      <c r="M9" s="596"/>
      <c r="N9" s="596"/>
      <c r="O9" s="596"/>
      <c r="P9" s="596"/>
      <c r="Q9" s="596"/>
      <c r="R9" s="596"/>
      <c r="S9" s="596"/>
      <c r="T9" s="596"/>
      <c r="U9" s="596"/>
      <c r="V9" s="596"/>
      <c r="W9" s="596"/>
      <c r="X9" s="596"/>
      <c r="Y9" s="596"/>
      <c r="Z9" s="596"/>
      <c r="AA9" s="596"/>
      <c r="AB9" s="596"/>
      <c r="AC9" s="596"/>
      <c r="AD9" s="596"/>
      <c r="AE9" s="596"/>
      <c r="AF9" s="596"/>
      <c r="AG9" s="596"/>
      <c r="AH9" s="596"/>
      <c r="AI9" s="596"/>
      <c r="AJ9" s="596"/>
      <c r="AK9" s="596" t="s">
        <v>3</v>
      </c>
      <c r="AL9" s="596"/>
      <c r="AM9" s="596"/>
      <c r="AN9" s="596">
        <v>4</v>
      </c>
      <c r="AO9" s="596"/>
      <c r="AP9" s="596"/>
      <c r="AQ9" s="596"/>
      <c r="AR9" s="596"/>
      <c r="AS9" s="596"/>
      <c r="AT9" s="596"/>
      <c r="AU9" s="596"/>
      <c r="AV9" s="596"/>
      <c r="AW9" s="596"/>
      <c r="AX9" s="596"/>
      <c r="AY9" s="596"/>
      <c r="AZ9" s="596"/>
      <c r="BA9" s="596"/>
      <c r="BB9" s="596"/>
      <c r="BC9" s="596"/>
      <c r="BD9" s="596"/>
      <c r="BE9" s="596"/>
      <c r="BF9" s="596"/>
      <c r="BG9" s="596"/>
      <c r="BH9" s="596"/>
      <c r="BI9" s="596"/>
      <c r="BJ9" s="597"/>
      <c r="BK9" s="215"/>
      <c r="BL9" s="592">
        <v>5</v>
      </c>
      <c r="BM9" s="592"/>
      <c r="BN9" s="592"/>
      <c r="BO9" s="592"/>
      <c r="BP9" s="592"/>
      <c r="BQ9" s="592"/>
      <c r="BR9" s="592"/>
      <c r="BS9" s="592"/>
      <c r="BT9" s="592"/>
      <c r="BU9" s="592"/>
      <c r="BV9" s="592"/>
      <c r="BW9" s="592"/>
      <c r="BX9" s="592"/>
      <c r="BY9" s="592"/>
      <c r="BZ9" s="592"/>
      <c r="CA9" s="592"/>
      <c r="CB9" s="592"/>
      <c r="CC9" s="592"/>
      <c r="CD9" s="592"/>
      <c r="CE9" s="592"/>
      <c r="CF9" s="592"/>
      <c r="CG9" s="592"/>
      <c r="CH9" s="592"/>
      <c r="CI9" s="216"/>
      <c r="CJ9" s="216"/>
    </row>
    <row r="10" spans="1:89" s="224" customFormat="1" ht="3" customHeight="1">
      <c r="A10" s="218"/>
      <c r="B10" s="219"/>
      <c r="C10" s="220"/>
      <c r="D10" s="220"/>
      <c r="E10" s="637" t="s">
        <v>13</v>
      </c>
      <c r="F10" s="637"/>
      <c r="G10" s="590" t="e">
        <f>#REF!</f>
        <v>#REF!</v>
      </c>
      <c r="H10" s="590"/>
      <c r="I10" s="590"/>
      <c r="J10" s="590"/>
      <c r="K10" s="590"/>
      <c r="L10" s="590"/>
      <c r="M10" s="590"/>
      <c r="N10" s="590"/>
      <c r="O10" s="590"/>
      <c r="P10" s="590"/>
      <c r="Q10" s="590"/>
      <c r="R10" s="590"/>
      <c r="S10" s="590"/>
      <c r="T10" s="590"/>
      <c r="U10" s="590"/>
      <c r="V10" s="590"/>
      <c r="W10" s="590"/>
      <c r="X10" s="590"/>
      <c r="Y10" s="590"/>
      <c r="Z10" s="590"/>
      <c r="AA10" s="590"/>
      <c r="AB10" s="590"/>
      <c r="AC10" s="590"/>
      <c r="AD10" s="590"/>
      <c r="AE10" s="590"/>
      <c r="AF10" s="590"/>
      <c r="AG10" s="590"/>
      <c r="AH10" s="590"/>
      <c r="AI10" s="590"/>
      <c r="AJ10" s="590"/>
      <c r="AK10" s="591" t="s">
        <v>45</v>
      </c>
      <c r="AL10" s="591"/>
      <c r="AM10" s="591"/>
      <c r="AN10" s="251"/>
      <c r="AO10" s="253"/>
      <c r="AP10" s="253"/>
      <c r="AQ10" s="253"/>
      <c r="AR10" s="253"/>
      <c r="AS10" s="253"/>
      <c r="AT10" s="253"/>
      <c r="AU10" s="253"/>
      <c r="AV10" s="253"/>
      <c r="AW10" s="253"/>
      <c r="AX10" s="253"/>
      <c r="AY10" s="253"/>
      <c r="AZ10" s="253"/>
      <c r="BA10" s="253"/>
      <c r="BB10" s="253"/>
      <c r="BC10" s="253"/>
      <c r="BD10" s="253"/>
      <c r="BE10" s="221"/>
      <c r="BF10" s="221"/>
      <c r="BG10" s="221"/>
      <c r="BH10" s="221"/>
      <c r="BI10" s="221"/>
      <c r="BJ10" s="221"/>
      <c r="BK10" s="221"/>
      <c r="BL10" s="464"/>
      <c r="BM10" s="464"/>
      <c r="BN10" s="464"/>
      <c r="BO10" s="464"/>
      <c r="BP10" s="464"/>
      <c r="BQ10" s="464"/>
      <c r="BR10" s="464"/>
      <c r="BS10" s="464"/>
      <c r="BT10" s="464"/>
      <c r="BU10" s="464"/>
      <c r="BV10" s="464"/>
      <c r="BW10" s="464"/>
      <c r="BX10" s="464"/>
      <c r="BY10" s="464"/>
      <c r="BZ10" s="464"/>
      <c r="CA10" s="464"/>
      <c r="CB10" s="464"/>
      <c r="CC10" s="221"/>
      <c r="CD10" s="221"/>
      <c r="CE10" s="221"/>
      <c r="CF10" s="221"/>
      <c r="CG10" s="221"/>
      <c r="CH10" s="222"/>
      <c r="CI10" s="223"/>
      <c r="CJ10" s="223"/>
    </row>
    <row r="11" spans="1:89" s="224" customFormat="1" ht="3" customHeight="1">
      <c r="A11" s="218"/>
      <c r="B11" s="218"/>
      <c r="C11" s="218"/>
      <c r="D11" s="219"/>
      <c r="E11" s="637"/>
      <c r="F11" s="637"/>
      <c r="G11" s="590"/>
      <c r="H11" s="590"/>
      <c r="I11" s="590"/>
      <c r="J11" s="590"/>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591"/>
      <c r="AL11" s="591"/>
      <c r="AM11" s="591"/>
      <c r="AN11" s="254"/>
      <c r="AO11" s="284"/>
      <c r="AP11" s="284"/>
      <c r="AQ11" s="284"/>
      <c r="AR11" s="283"/>
      <c r="AS11" s="281"/>
      <c r="AT11" s="281"/>
      <c r="AU11" s="281"/>
      <c r="AV11" s="281"/>
      <c r="AW11" s="281"/>
      <c r="AX11" s="282"/>
      <c r="AY11" s="605"/>
      <c r="AZ11" s="605"/>
      <c r="BA11" s="605"/>
      <c r="BB11" s="605"/>
      <c r="BC11" s="605"/>
      <c r="BD11" s="605"/>
      <c r="BE11" s="282"/>
      <c r="BF11" s="566"/>
      <c r="BG11" s="566"/>
      <c r="BH11" s="566"/>
      <c r="BI11" s="566"/>
      <c r="BJ11" s="566"/>
      <c r="BK11" s="448"/>
      <c r="BL11" s="423"/>
      <c r="BM11" s="417"/>
      <c r="BN11" s="417"/>
      <c r="BO11" s="417"/>
      <c r="BP11" s="283"/>
      <c r="BQ11" s="605"/>
      <c r="BR11" s="605"/>
      <c r="BS11" s="605"/>
      <c r="BT11" s="605"/>
      <c r="BU11" s="605"/>
      <c r="BV11" s="606"/>
      <c r="BW11" s="566"/>
      <c r="BX11" s="566"/>
      <c r="BY11" s="566"/>
      <c r="BZ11" s="566"/>
      <c r="CA11" s="566"/>
      <c r="CB11" s="607"/>
      <c r="CC11" s="566"/>
      <c r="CD11" s="566"/>
      <c r="CE11" s="566"/>
      <c r="CF11" s="566"/>
      <c r="CG11" s="566"/>
      <c r="CH11" s="225"/>
      <c r="CI11" s="223"/>
      <c r="CJ11" s="223"/>
    </row>
    <row r="12" spans="1:89" s="226" customFormat="1" ht="15" customHeight="1">
      <c r="A12" s="218"/>
      <c r="B12" s="218"/>
      <c r="C12" s="218"/>
      <c r="E12" s="637"/>
      <c r="F12" s="637"/>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591"/>
      <c r="AL12" s="591"/>
      <c r="AM12" s="591"/>
      <c r="AN12" s="254"/>
      <c r="AO12" s="280" t="e">
        <f>IF(LEN(VLOOKUP(AK10,#REF!,2,FALSE))&lt;11,"",LEFT(RIGHT(VLOOKUP(AK10,#REF!,2,FALSE),11),1))</f>
        <v>#REF!</v>
      </c>
      <c r="AP12" s="168"/>
      <c r="AQ12" s="280" t="e">
        <f>IF(LEN(VLOOKUP(AK10,#REF!,2,FALSE))&lt;10,"",LEFT(RIGHT(VLOOKUP(AK10,#REF!,2,FALSE),10),1))</f>
        <v>#REF!</v>
      </c>
      <c r="AR12" s="282"/>
      <c r="AS12" s="280" t="e">
        <f>IF(LEN(VLOOKUP(AK10,#REF!,2,FALSE))&lt;9,"",LEFT(RIGHT(VLOOKUP(AK10,#REF!,2,FALSE),9),1))</f>
        <v>#REF!</v>
      </c>
      <c r="AT12" s="168"/>
      <c r="AU12" s="280" t="e">
        <f>IF(LEN(VLOOKUP(AK10,#REF!,2,FALSE))&lt;8,"",LEFT(RIGHT(VLOOKUP(AK10,#REF!,2,FALSE),8),1))</f>
        <v>#REF!</v>
      </c>
      <c r="AV12" s="282"/>
      <c r="AW12" s="280" t="e">
        <f>IF(LEN(VLOOKUP(AK10,#REF!,2,FALSE))&lt;7,"",LEFT(RIGHT(VLOOKUP(AK10,#REF!,2,FALSE),7),1))</f>
        <v>#REF!</v>
      </c>
      <c r="AX12" s="282"/>
      <c r="AY12" s="280" t="e">
        <f>IF(LEN(VLOOKUP(AK10,#REF!,2,FALSE))&lt;6,"",LEFT(RIGHT(VLOOKUP(AK10,#REF!,2,FALSE),6),1))</f>
        <v>#REF!</v>
      </c>
      <c r="AZ12" s="168"/>
      <c r="BA12" s="559" t="e">
        <f>IF(LEN(VLOOKUP(AK10,#REF!,2,FALSE))&lt;5,"",LEFT(RIGHT(VLOOKUP(AK10,#REF!,2,FALSE),5),1))</f>
        <v>#REF!</v>
      </c>
      <c r="BB12" s="559" t="e">
        <f>IF(LEN(#REF!)&lt;5,"",LEFT(RIGHT(#REF!,5),1))</f>
        <v>#REF!</v>
      </c>
      <c r="BC12" s="282"/>
      <c r="BD12" s="280" t="e">
        <f>IF(LEN(VLOOKUP(AK10,#REF!,2,FALSE))&lt;4,"",LEFT(RIGHT(VLOOKUP(AK10,#REF!,2,FALSE),4),1))</f>
        <v>#REF!</v>
      </c>
      <c r="BE12" s="282"/>
      <c r="BF12" s="280" t="e">
        <f>IF(LEN(VLOOKUP(AK10,#REF!,2,FALSE))&lt;3,"",LEFT(RIGHT(VLOOKUP(AK10,#REF!,2,FALSE),3),1))</f>
        <v>#REF!</v>
      </c>
      <c r="BG12" s="282"/>
      <c r="BH12" s="280" t="e">
        <f>IF(LEN(VLOOKUP(AK10,#REF!,2,FALSE))&lt;2,"",LEFT(RIGHT(VLOOKUP(AK10,#REF!,2,FALSE),2),1))</f>
        <v>#REF!</v>
      </c>
      <c r="BI12" s="282"/>
      <c r="BJ12" s="280" t="e">
        <f>IF(VLOOKUP(AK10,#REF!,2,FALSE)=0,"",IF(LEN(VLOOKUP(AK10,#REF!,2,FALSE))&lt;1,"",LEFT(RIGHT(VLOOKUP(AK10,#REF!,2,FALSE),1),1)))</f>
        <v>#REF!</v>
      </c>
      <c r="BK12" s="448"/>
      <c r="BL12" s="423"/>
      <c r="BM12" s="280" t="e">
        <f>IF(LEN(VLOOKUP(AK10,#REF!,4,FALSE))&lt;11,"",LEFT(RIGHT(VLOOKUP(AK10,#REF!,4,FALSE),11),1))</f>
        <v>#REF!</v>
      </c>
      <c r="BN12" s="168"/>
      <c r="BO12" s="280" t="e">
        <f>IF(LEN(VLOOKUP(AK10,#REF!,4,FALSE))&lt;10,"",LEFT(RIGHT(VLOOKUP(AK10,#REF!,4,FALSE),10),1))</f>
        <v>#REF!</v>
      </c>
      <c r="BP12" s="282"/>
      <c r="BQ12" s="280" t="e">
        <f>IF(LEN(VLOOKUP(AK10,#REF!,4,FALSE))&lt;9,"",LEFT(RIGHT(VLOOKUP(AK10,#REF!,4,FALSE),9),1))</f>
        <v>#REF!</v>
      </c>
      <c r="BR12" s="168"/>
      <c r="BS12" s="280" t="e">
        <f>IF(LEN(VLOOKUP(AK10,#REF!,4,FALSE))&lt;8,"",LEFT(RIGHT(VLOOKUP(AK10,#REF!,4,FALSE),8),1))</f>
        <v>#REF!</v>
      </c>
      <c r="BT12" s="282"/>
      <c r="BU12" s="280" t="e">
        <f>IF(LEN(VLOOKUP(AK10,#REF!,4,FALSE))&lt;7,"",LEFT(RIGHT(VLOOKUP(AK10,#REF!,4,FALSE),7),1))</f>
        <v>#REF!</v>
      </c>
      <c r="BV12" s="606"/>
      <c r="BW12" s="280" t="e">
        <f>IF(LEN(VLOOKUP(AK10,#REF!,4,FALSE))&lt;6,"",LEFT(RIGHT(VLOOKUP(AK10,#REF!,4,FALSE),6),1))</f>
        <v>#REF!</v>
      </c>
      <c r="BX12" s="282"/>
      <c r="BY12" s="280" t="e">
        <f>IF(LEN(VLOOKUP(AK10,#REF!,4,FALSE))&lt;5,"",LEFT(RIGHT(VLOOKUP(AK10,#REF!,4,FALSE),5),1))</f>
        <v>#REF!</v>
      </c>
      <c r="BZ12" s="282"/>
      <c r="CA12" s="280" t="e">
        <f>IF(LEN(VLOOKUP(AK10,#REF!,4,FALSE))&lt;4,"",LEFT(RIGHT(VLOOKUP(AK10,#REF!,4,FALSE),4),1))</f>
        <v>#REF!</v>
      </c>
      <c r="CB12" s="607"/>
      <c r="CC12" s="280" t="e">
        <f>IF(LEN(VLOOKUP(AK10,#REF!,4,FALSE))&lt;3,"",LEFT(RIGHT(VLOOKUP(AK10,#REF!,4,FALSE),3),1))</f>
        <v>#REF!</v>
      </c>
      <c r="CD12" s="282"/>
      <c r="CE12" s="280" t="e">
        <f>IF(LEN(VLOOKUP(AK10,#REF!,4,FALSE))&lt;2,"",LEFT(RIGHT(VLOOKUP(AK10,#REF!,4,FALSE),2),1))</f>
        <v>#REF!</v>
      </c>
      <c r="CF12" s="282"/>
      <c r="CG12" s="280" t="e">
        <f>IF(VLOOKUP(AK10,#REF!,4,FALSE)=0,"",IF(LEN(VLOOKUP(AK10,#REF!,4,FALSE))&lt;1,"",LEFT(RIGHT(VLOOKUP(AK10,#REF!,4,FALSE),1),1)))</f>
        <v>#REF!</v>
      </c>
      <c r="CH12" s="225"/>
      <c r="CI12" s="218"/>
      <c r="CJ12" s="218"/>
    </row>
    <row r="13" spans="1:89" s="226" customFormat="1" ht="3" customHeight="1">
      <c r="A13" s="218"/>
      <c r="B13" s="218"/>
      <c r="C13" s="218"/>
      <c r="E13" s="637"/>
      <c r="F13" s="637"/>
      <c r="G13" s="590"/>
      <c r="H13" s="590"/>
      <c r="I13" s="590"/>
      <c r="J13" s="590"/>
      <c r="K13" s="590"/>
      <c r="L13" s="590"/>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591"/>
      <c r="AL13" s="591"/>
      <c r="AM13" s="591"/>
      <c r="AN13" s="250"/>
      <c r="AO13" s="252"/>
      <c r="AP13" s="252"/>
      <c r="AQ13" s="252"/>
      <c r="AR13" s="252"/>
      <c r="AS13" s="252"/>
      <c r="AT13" s="252"/>
      <c r="AU13" s="252"/>
      <c r="AV13" s="252"/>
      <c r="AW13" s="252"/>
      <c r="AX13" s="252"/>
      <c r="AY13" s="252"/>
      <c r="AZ13" s="252"/>
      <c r="BA13" s="252"/>
      <c r="BB13" s="252"/>
      <c r="BC13" s="252"/>
      <c r="BD13" s="252"/>
      <c r="BE13" s="227"/>
      <c r="BF13" s="227"/>
      <c r="BG13" s="227"/>
      <c r="BH13" s="227"/>
      <c r="BI13" s="227"/>
      <c r="BJ13" s="227"/>
      <c r="BK13" s="227"/>
      <c r="BL13" s="443"/>
      <c r="BM13" s="443"/>
      <c r="BN13" s="443"/>
      <c r="BO13" s="443"/>
      <c r="BP13" s="443"/>
      <c r="BQ13" s="443"/>
      <c r="BR13" s="443"/>
      <c r="BS13" s="443"/>
      <c r="BT13" s="443"/>
      <c r="BU13" s="443"/>
      <c r="BV13" s="443"/>
      <c r="BW13" s="443"/>
      <c r="BX13" s="443"/>
      <c r="BY13" s="443"/>
      <c r="BZ13" s="443"/>
      <c r="CA13" s="443"/>
      <c r="CB13" s="443"/>
      <c r="CC13" s="227"/>
      <c r="CD13" s="227"/>
      <c r="CE13" s="227"/>
      <c r="CF13" s="227"/>
      <c r="CG13" s="227"/>
      <c r="CH13" s="228"/>
      <c r="CI13" s="218"/>
      <c r="CJ13" s="218"/>
    </row>
    <row r="14" spans="1:89" s="163" customFormat="1" ht="3" customHeight="1">
      <c r="A14" s="229"/>
      <c r="B14" s="230"/>
      <c r="C14" s="135"/>
      <c r="D14" s="135"/>
      <c r="E14" s="615" t="s">
        <v>14</v>
      </c>
      <c r="F14" s="615"/>
      <c r="G14" s="570" t="e">
        <f>#REF!</f>
        <v>#REF!</v>
      </c>
      <c r="H14" s="570"/>
      <c r="I14" s="570"/>
      <c r="J14" s="570"/>
      <c r="K14" s="570"/>
      <c r="L14" s="570"/>
      <c r="M14" s="570"/>
      <c r="N14" s="570"/>
      <c r="O14" s="570"/>
      <c r="P14" s="570"/>
      <c r="Q14" s="570"/>
      <c r="R14" s="570"/>
      <c r="S14" s="570"/>
      <c r="T14" s="570"/>
      <c r="U14" s="570"/>
      <c r="V14" s="570"/>
      <c r="W14" s="570"/>
      <c r="X14" s="570"/>
      <c r="Y14" s="570"/>
      <c r="Z14" s="570"/>
      <c r="AA14" s="570"/>
      <c r="AB14" s="570"/>
      <c r="AC14" s="570"/>
      <c r="AD14" s="570"/>
      <c r="AE14" s="570"/>
      <c r="AF14" s="570"/>
      <c r="AG14" s="570"/>
      <c r="AH14" s="570"/>
      <c r="AI14" s="570"/>
      <c r="AJ14" s="570"/>
      <c r="AK14" s="571" t="s">
        <v>47</v>
      </c>
      <c r="AL14" s="571"/>
      <c r="AM14" s="571"/>
      <c r="AN14" s="242"/>
      <c r="AO14" s="253"/>
      <c r="AP14" s="253"/>
      <c r="AQ14" s="253"/>
      <c r="AR14" s="253"/>
      <c r="AS14" s="253"/>
      <c r="AT14" s="253"/>
      <c r="AU14" s="253"/>
      <c r="AV14" s="253"/>
      <c r="AW14" s="253"/>
      <c r="AX14" s="253"/>
      <c r="AY14" s="253"/>
      <c r="AZ14" s="253"/>
      <c r="BA14" s="253"/>
      <c r="BB14" s="253"/>
      <c r="BC14" s="253"/>
      <c r="BD14" s="253"/>
      <c r="BE14" s="221"/>
      <c r="BF14" s="221"/>
      <c r="BG14" s="221"/>
      <c r="BH14" s="221"/>
      <c r="BI14" s="221"/>
      <c r="BJ14" s="221"/>
      <c r="BK14" s="221"/>
      <c r="BL14" s="464"/>
      <c r="BM14" s="464"/>
      <c r="BN14" s="464"/>
      <c r="BO14" s="464"/>
      <c r="BP14" s="464"/>
      <c r="BQ14" s="464"/>
      <c r="BR14" s="464"/>
      <c r="BS14" s="464"/>
      <c r="BT14" s="464"/>
      <c r="BU14" s="464"/>
      <c r="BV14" s="464"/>
      <c r="BW14" s="464"/>
      <c r="BX14" s="464"/>
      <c r="BY14" s="464"/>
      <c r="BZ14" s="464"/>
      <c r="CA14" s="464"/>
      <c r="CB14" s="464"/>
      <c r="CC14" s="221"/>
      <c r="CD14" s="221"/>
      <c r="CE14" s="221"/>
      <c r="CF14" s="221"/>
      <c r="CG14" s="221"/>
      <c r="CH14" s="198"/>
      <c r="CI14" s="202"/>
      <c r="CJ14" s="202"/>
    </row>
    <row r="15" spans="1:89" s="163" customFormat="1" ht="3" customHeight="1">
      <c r="A15" s="229"/>
      <c r="B15" s="229"/>
      <c r="C15" s="229"/>
      <c r="D15" s="230"/>
      <c r="E15" s="615"/>
      <c r="F15" s="615"/>
      <c r="G15" s="570"/>
      <c r="H15" s="570"/>
      <c r="I15" s="570"/>
      <c r="J15" s="570"/>
      <c r="K15" s="570"/>
      <c r="L15" s="570"/>
      <c r="M15" s="570"/>
      <c r="N15" s="570"/>
      <c r="O15" s="570"/>
      <c r="P15" s="570"/>
      <c r="Q15" s="570"/>
      <c r="R15" s="570"/>
      <c r="S15" s="570"/>
      <c r="T15" s="570"/>
      <c r="U15" s="570"/>
      <c r="V15" s="570"/>
      <c r="W15" s="570"/>
      <c r="X15" s="570"/>
      <c r="Y15" s="570"/>
      <c r="Z15" s="570"/>
      <c r="AA15" s="570"/>
      <c r="AB15" s="570"/>
      <c r="AC15" s="570"/>
      <c r="AD15" s="570"/>
      <c r="AE15" s="570"/>
      <c r="AF15" s="570"/>
      <c r="AG15" s="570"/>
      <c r="AH15" s="570"/>
      <c r="AI15" s="570"/>
      <c r="AJ15" s="570"/>
      <c r="AK15" s="571"/>
      <c r="AL15" s="571"/>
      <c r="AM15" s="571"/>
      <c r="AN15" s="240"/>
      <c r="AO15" s="284"/>
      <c r="AP15" s="284"/>
      <c r="AQ15" s="284"/>
      <c r="AR15" s="283"/>
      <c r="AS15" s="281"/>
      <c r="AT15" s="281"/>
      <c r="AU15" s="281"/>
      <c r="AV15" s="281"/>
      <c r="AW15" s="281"/>
      <c r="AX15" s="282"/>
      <c r="AY15" s="605"/>
      <c r="AZ15" s="605"/>
      <c r="BA15" s="605"/>
      <c r="BB15" s="605"/>
      <c r="BC15" s="605"/>
      <c r="BD15" s="605"/>
      <c r="BE15" s="282"/>
      <c r="BF15" s="566"/>
      <c r="BG15" s="566"/>
      <c r="BH15" s="566"/>
      <c r="BI15" s="566"/>
      <c r="BJ15" s="566"/>
      <c r="BK15" s="448"/>
      <c r="BL15" s="423"/>
      <c r="BM15" s="417"/>
      <c r="BN15" s="417"/>
      <c r="BO15" s="417"/>
      <c r="BP15" s="283"/>
      <c r="BQ15" s="605"/>
      <c r="BR15" s="605"/>
      <c r="BS15" s="605"/>
      <c r="BT15" s="605"/>
      <c r="BU15" s="605"/>
      <c r="BV15" s="606"/>
      <c r="BW15" s="566"/>
      <c r="BX15" s="566"/>
      <c r="BY15" s="566"/>
      <c r="BZ15" s="566"/>
      <c r="CA15" s="566"/>
      <c r="CB15" s="607"/>
      <c r="CC15" s="566"/>
      <c r="CD15" s="566"/>
      <c r="CE15" s="566"/>
      <c r="CF15" s="566"/>
      <c r="CG15" s="566"/>
      <c r="CH15" s="199"/>
      <c r="CI15" s="202"/>
      <c r="CJ15" s="202"/>
    </row>
    <row r="16" spans="1:89" s="231" customFormat="1" ht="15" customHeight="1">
      <c r="A16" s="229"/>
      <c r="B16" s="229"/>
      <c r="C16" s="229"/>
      <c r="E16" s="615"/>
      <c r="F16" s="615"/>
      <c r="G16" s="570"/>
      <c r="H16" s="570"/>
      <c r="I16" s="570"/>
      <c r="J16" s="570"/>
      <c r="K16" s="570"/>
      <c r="L16" s="570"/>
      <c r="M16" s="570"/>
      <c r="N16" s="570"/>
      <c r="O16" s="570"/>
      <c r="P16" s="570"/>
      <c r="Q16" s="570"/>
      <c r="R16" s="570"/>
      <c r="S16" s="570"/>
      <c r="T16" s="570"/>
      <c r="U16" s="570"/>
      <c r="V16" s="570"/>
      <c r="W16" s="570"/>
      <c r="X16" s="570"/>
      <c r="Y16" s="570"/>
      <c r="Z16" s="570"/>
      <c r="AA16" s="570"/>
      <c r="AB16" s="570"/>
      <c r="AC16" s="570"/>
      <c r="AD16" s="570"/>
      <c r="AE16" s="570"/>
      <c r="AF16" s="570"/>
      <c r="AG16" s="570"/>
      <c r="AH16" s="570"/>
      <c r="AI16" s="570"/>
      <c r="AJ16" s="570"/>
      <c r="AK16" s="571"/>
      <c r="AL16" s="571"/>
      <c r="AM16" s="571"/>
      <c r="AN16" s="240"/>
      <c r="AO16" s="280" t="e">
        <f>IF(LEN(VLOOKUP(AK14,#REF!,2,FALSE))&lt;11,"",LEFT(RIGHT(VLOOKUP(AK14,#REF!,2,FALSE),11),1))</f>
        <v>#REF!</v>
      </c>
      <c r="AP16" s="168"/>
      <c r="AQ16" s="280" t="e">
        <f>IF(LEN(VLOOKUP(AK14,#REF!,2,FALSE))&lt;10,"",LEFT(RIGHT(VLOOKUP(AK14,#REF!,2,FALSE),10),1))</f>
        <v>#REF!</v>
      </c>
      <c r="AR16" s="282"/>
      <c r="AS16" s="280" t="e">
        <f>IF(LEN(VLOOKUP(AK14,#REF!,2,FALSE))&lt;9,"",LEFT(RIGHT(VLOOKUP(AK14,#REF!,2,FALSE),9),1))</f>
        <v>#REF!</v>
      </c>
      <c r="AT16" s="168"/>
      <c r="AU16" s="280" t="e">
        <f>IF(LEN(VLOOKUP(AK14,#REF!,2,FALSE))&lt;8,"",LEFT(RIGHT(VLOOKUP(AK14,#REF!,2,FALSE),8),1))</f>
        <v>#REF!</v>
      </c>
      <c r="AV16" s="282"/>
      <c r="AW16" s="280" t="e">
        <f>IF(LEN(VLOOKUP(AK14,#REF!,2,FALSE))&lt;7,"",LEFT(RIGHT(VLOOKUP(AK14,#REF!,2,FALSE),7),1))</f>
        <v>#REF!</v>
      </c>
      <c r="AX16" s="282"/>
      <c r="AY16" s="280" t="e">
        <f>IF(LEN(VLOOKUP(AK14,#REF!,2,FALSE))&lt;6,"",LEFT(RIGHT(VLOOKUP(AK14,#REF!,2,FALSE),6),1))</f>
        <v>#REF!</v>
      </c>
      <c r="AZ16" s="168"/>
      <c r="BA16" s="559" t="e">
        <f>IF(LEN(VLOOKUP(AK14,#REF!,2,FALSE))&lt;5,"",LEFT(RIGHT(VLOOKUP(AK14,#REF!,2,FALSE),5),1))</f>
        <v>#REF!</v>
      </c>
      <c r="BB16" s="559" t="e">
        <f>IF(LEN(#REF!)&lt;5,"",LEFT(RIGHT(#REF!,5),1))</f>
        <v>#REF!</v>
      </c>
      <c r="BC16" s="282"/>
      <c r="BD16" s="280" t="e">
        <f>IF(LEN(VLOOKUP(AK14,#REF!,2,FALSE))&lt;4,"",LEFT(RIGHT(VLOOKUP(AK14,#REF!,2,FALSE),4),1))</f>
        <v>#REF!</v>
      </c>
      <c r="BE16" s="282"/>
      <c r="BF16" s="280" t="e">
        <f>IF(LEN(VLOOKUP(AK14,#REF!,2,FALSE))&lt;3,"",LEFT(RIGHT(VLOOKUP(AK14,#REF!,2,FALSE),3),1))</f>
        <v>#REF!</v>
      </c>
      <c r="BG16" s="282"/>
      <c r="BH16" s="280" t="e">
        <f>IF(LEN(VLOOKUP(AK14,#REF!,2,FALSE))&lt;2,"",LEFT(RIGHT(VLOOKUP(AK14,#REF!,2,FALSE),2),1))</f>
        <v>#REF!</v>
      </c>
      <c r="BI16" s="282"/>
      <c r="BJ16" s="280" t="e">
        <f>IF(VLOOKUP(AK14,#REF!,2,FALSE)=0,"",IF(LEN(VLOOKUP(AK14,#REF!,2,FALSE))&lt;1,"",LEFT(RIGHT(VLOOKUP(AK14,#REF!,2,FALSE),1),1)))</f>
        <v>#REF!</v>
      </c>
      <c r="BK16" s="448"/>
      <c r="BL16" s="423"/>
      <c r="BM16" s="280" t="e">
        <f>IF(LEN(VLOOKUP(AK14,#REF!,4,FALSE))&lt;11,"",LEFT(RIGHT(VLOOKUP(AK14,#REF!,4,FALSE),11),1))</f>
        <v>#REF!</v>
      </c>
      <c r="BN16" s="168"/>
      <c r="BO16" s="280" t="e">
        <f>IF(LEN(VLOOKUP(AK14,#REF!,4,FALSE))&lt;10,"",LEFT(RIGHT(VLOOKUP(AK14,#REF!,4,FALSE),10),1))</f>
        <v>#REF!</v>
      </c>
      <c r="BP16" s="282"/>
      <c r="BQ16" s="280" t="e">
        <f>IF(LEN(VLOOKUP(AK14,#REF!,4,FALSE))&lt;9,"",LEFT(RIGHT(VLOOKUP(AK14,#REF!,4,FALSE),9),1))</f>
        <v>#REF!</v>
      </c>
      <c r="BR16" s="168"/>
      <c r="BS16" s="280" t="e">
        <f>IF(LEN(VLOOKUP(AK14,#REF!,4,FALSE))&lt;8,"",LEFT(RIGHT(VLOOKUP(AK14,#REF!,4,FALSE),8),1))</f>
        <v>#REF!</v>
      </c>
      <c r="BT16" s="282"/>
      <c r="BU16" s="280" t="e">
        <f>IF(LEN(VLOOKUP(AK14,#REF!,4,FALSE))&lt;7,"",LEFT(RIGHT(VLOOKUP(AK14,#REF!,4,FALSE),7),1))</f>
        <v>#REF!</v>
      </c>
      <c r="BV16" s="606"/>
      <c r="BW16" s="280" t="e">
        <f>IF(LEN(VLOOKUP(AK14,#REF!,4,FALSE))&lt;6,"",LEFT(RIGHT(VLOOKUP(AK14,#REF!,4,FALSE),6),1))</f>
        <v>#REF!</v>
      </c>
      <c r="BX16" s="282"/>
      <c r="BY16" s="280" t="e">
        <f>IF(LEN(VLOOKUP(AK14,#REF!,4,FALSE))&lt;5,"",LEFT(RIGHT(VLOOKUP(AK14,#REF!,4,FALSE),5),1))</f>
        <v>#REF!</v>
      </c>
      <c r="BZ16" s="282"/>
      <c r="CA16" s="280" t="e">
        <f>IF(LEN(VLOOKUP(AK14,#REF!,4,FALSE))&lt;4,"",LEFT(RIGHT(VLOOKUP(AK14,#REF!,4,FALSE),4),1))</f>
        <v>#REF!</v>
      </c>
      <c r="CB16" s="607"/>
      <c r="CC16" s="280" t="e">
        <f>IF(LEN(VLOOKUP(AK14,#REF!,4,FALSE))&lt;3,"",LEFT(RIGHT(VLOOKUP(AK14,#REF!,4,FALSE),3),1))</f>
        <v>#REF!</v>
      </c>
      <c r="CD16" s="282"/>
      <c r="CE16" s="280" t="e">
        <f>IF(LEN(VLOOKUP(AK14,#REF!,4,FALSE))&lt;2,"",LEFT(RIGHT(VLOOKUP(AK14,#REF!,4,FALSE),2),1))</f>
        <v>#REF!</v>
      </c>
      <c r="CF16" s="282"/>
      <c r="CG16" s="280" t="e">
        <f>IF(VLOOKUP(AK14,#REF!,4,FALSE)=0,"",IF(LEN(VLOOKUP(AK14,#REF!,4,FALSE))&lt;1,"",LEFT(RIGHT(VLOOKUP(AK14,#REF!,4,FALSE),1),1)))</f>
        <v>#REF!</v>
      </c>
      <c r="CH16" s="199"/>
      <c r="CI16" s="229"/>
      <c r="CJ16" s="229"/>
    </row>
    <row r="17" spans="1:88" s="231" customFormat="1" ht="3" customHeight="1">
      <c r="A17" s="229"/>
      <c r="B17" s="229"/>
      <c r="C17" s="229"/>
      <c r="E17" s="615"/>
      <c r="F17" s="615"/>
      <c r="G17" s="570"/>
      <c r="H17" s="570"/>
      <c r="I17" s="570"/>
      <c r="J17" s="570"/>
      <c r="K17" s="570"/>
      <c r="L17" s="570"/>
      <c r="M17" s="570"/>
      <c r="N17" s="570"/>
      <c r="O17" s="570"/>
      <c r="P17" s="570"/>
      <c r="Q17" s="570"/>
      <c r="R17" s="570"/>
      <c r="S17" s="570"/>
      <c r="T17" s="570"/>
      <c r="U17" s="570"/>
      <c r="V17" s="570"/>
      <c r="W17" s="570"/>
      <c r="X17" s="570"/>
      <c r="Y17" s="570"/>
      <c r="Z17" s="570"/>
      <c r="AA17" s="570"/>
      <c r="AB17" s="570"/>
      <c r="AC17" s="570"/>
      <c r="AD17" s="570"/>
      <c r="AE17" s="570"/>
      <c r="AF17" s="570"/>
      <c r="AG17" s="570"/>
      <c r="AH17" s="570"/>
      <c r="AI17" s="570"/>
      <c r="AJ17" s="570"/>
      <c r="AK17" s="571"/>
      <c r="AL17" s="571"/>
      <c r="AM17" s="571"/>
      <c r="AN17" s="243"/>
      <c r="AO17" s="252"/>
      <c r="AP17" s="252"/>
      <c r="AQ17" s="252"/>
      <c r="AR17" s="252"/>
      <c r="AS17" s="252"/>
      <c r="AT17" s="252"/>
      <c r="AU17" s="252"/>
      <c r="AV17" s="252"/>
      <c r="AW17" s="252"/>
      <c r="AX17" s="252"/>
      <c r="AY17" s="252"/>
      <c r="AZ17" s="252"/>
      <c r="BA17" s="252"/>
      <c r="BB17" s="252"/>
      <c r="BC17" s="252"/>
      <c r="BD17" s="252"/>
      <c r="BE17" s="227"/>
      <c r="BF17" s="227"/>
      <c r="BG17" s="227"/>
      <c r="BH17" s="227"/>
      <c r="BI17" s="227"/>
      <c r="BJ17" s="227"/>
      <c r="BK17" s="227"/>
      <c r="BL17" s="443"/>
      <c r="BM17" s="443"/>
      <c r="BN17" s="443"/>
      <c r="BO17" s="443"/>
      <c r="BP17" s="443"/>
      <c r="BQ17" s="443"/>
      <c r="BR17" s="443"/>
      <c r="BS17" s="443"/>
      <c r="BT17" s="443"/>
      <c r="BU17" s="443"/>
      <c r="BV17" s="443"/>
      <c r="BW17" s="443"/>
      <c r="BX17" s="443"/>
      <c r="BY17" s="443"/>
      <c r="BZ17" s="443"/>
      <c r="CA17" s="443"/>
      <c r="CB17" s="443"/>
      <c r="CC17" s="227"/>
      <c r="CD17" s="227"/>
      <c r="CE17" s="227"/>
      <c r="CF17" s="227"/>
      <c r="CG17" s="227"/>
      <c r="CH17" s="200"/>
      <c r="CI17" s="229"/>
      <c r="CJ17" s="229"/>
    </row>
    <row r="18" spans="1:88" s="163" customFormat="1" ht="3" customHeight="1">
      <c r="A18" s="229"/>
      <c r="B18" s="230"/>
      <c r="C18" s="135"/>
      <c r="D18" s="135"/>
      <c r="E18" s="631" t="s">
        <v>357</v>
      </c>
      <c r="F18" s="632"/>
      <c r="G18" s="570" t="e">
        <f>#REF!</f>
        <v>#REF!</v>
      </c>
      <c r="H18" s="570"/>
      <c r="I18" s="570"/>
      <c r="J18" s="570"/>
      <c r="K18" s="570"/>
      <c r="L18" s="570"/>
      <c r="M18" s="570"/>
      <c r="N18" s="570"/>
      <c r="O18" s="570"/>
      <c r="P18" s="570"/>
      <c r="Q18" s="570"/>
      <c r="R18" s="570"/>
      <c r="S18" s="570"/>
      <c r="T18" s="570"/>
      <c r="U18" s="570"/>
      <c r="V18" s="570"/>
      <c r="W18" s="570"/>
      <c r="X18" s="570"/>
      <c r="Y18" s="570"/>
      <c r="Z18" s="570"/>
      <c r="AA18" s="570"/>
      <c r="AB18" s="570"/>
      <c r="AC18" s="570"/>
      <c r="AD18" s="570"/>
      <c r="AE18" s="570"/>
      <c r="AF18" s="570"/>
      <c r="AG18" s="570"/>
      <c r="AH18" s="570"/>
      <c r="AI18" s="570"/>
      <c r="AJ18" s="570"/>
      <c r="AK18" s="571" t="s">
        <v>48</v>
      </c>
      <c r="AL18" s="571"/>
      <c r="AM18" s="571"/>
      <c r="AN18" s="242"/>
      <c r="AO18" s="253"/>
      <c r="AP18" s="253"/>
      <c r="AQ18" s="253"/>
      <c r="AR18" s="253"/>
      <c r="AS18" s="253"/>
      <c r="AT18" s="253"/>
      <c r="AU18" s="253"/>
      <c r="AV18" s="253"/>
      <c r="AW18" s="253"/>
      <c r="AX18" s="253"/>
      <c r="AY18" s="253"/>
      <c r="AZ18" s="253"/>
      <c r="BA18" s="253"/>
      <c r="BB18" s="253"/>
      <c r="BC18" s="253"/>
      <c r="BD18" s="253"/>
      <c r="BE18" s="221"/>
      <c r="BF18" s="221"/>
      <c r="BG18" s="221"/>
      <c r="BH18" s="221"/>
      <c r="BI18" s="221"/>
      <c r="BJ18" s="221"/>
      <c r="BK18" s="221"/>
      <c r="BL18" s="464"/>
      <c r="BM18" s="464"/>
      <c r="BN18" s="464"/>
      <c r="BO18" s="464"/>
      <c r="BP18" s="464"/>
      <c r="BQ18" s="464"/>
      <c r="BR18" s="464"/>
      <c r="BS18" s="464"/>
      <c r="BT18" s="464"/>
      <c r="BU18" s="464"/>
      <c r="BV18" s="464"/>
      <c r="BW18" s="464"/>
      <c r="BX18" s="464"/>
      <c r="BY18" s="464"/>
      <c r="BZ18" s="464"/>
      <c r="CA18" s="464"/>
      <c r="CB18" s="464"/>
      <c r="CC18" s="221"/>
      <c r="CD18" s="221"/>
      <c r="CE18" s="221"/>
      <c r="CF18" s="221"/>
      <c r="CG18" s="221"/>
      <c r="CH18" s="198"/>
      <c r="CI18" s="202"/>
      <c r="CJ18" s="202"/>
    </row>
    <row r="19" spans="1:88" s="163" customFormat="1" ht="3" customHeight="1">
      <c r="A19" s="229"/>
      <c r="B19" s="229"/>
      <c r="C19" s="229"/>
      <c r="D19" s="230"/>
      <c r="E19" s="633"/>
      <c r="F19" s="634"/>
      <c r="G19" s="570"/>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571"/>
      <c r="AL19" s="571"/>
      <c r="AM19" s="571"/>
      <c r="AN19" s="240"/>
      <c r="AO19" s="284"/>
      <c r="AP19" s="284"/>
      <c r="AQ19" s="284"/>
      <c r="AR19" s="283"/>
      <c r="AS19" s="281"/>
      <c r="AT19" s="281"/>
      <c r="AU19" s="281"/>
      <c r="AV19" s="281"/>
      <c r="AW19" s="281"/>
      <c r="AX19" s="282"/>
      <c r="AY19" s="605"/>
      <c r="AZ19" s="605"/>
      <c r="BA19" s="605"/>
      <c r="BB19" s="605"/>
      <c r="BC19" s="605"/>
      <c r="BD19" s="605"/>
      <c r="BE19" s="282"/>
      <c r="BF19" s="566"/>
      <c r="BG19" s="566"/>
      <c r="BH19" s="566"/>
      <c r="BI19" s="566"/>
      <c r="BJ19" s="566"/>
      <c r="BK19" s="448"/>
      <c r="BL19" s="423"/>
      <c r="BM19" s="417"/>
      <c r="BN19" s="417"/>
      <c r="BO19" s="417"/>
      <c r="BP19" s="283"/>
      <c r="BQ19" s="605"/>
      <c r="BR19" s="605"/>
      <c r="BS19" s="605"/>
      <c r="BT19" s="605"/>
      <c r="BU19" s="605"/>
      <c r="BV19" s="606"/>
      <c r="BW19" s="566"/>
      <c r="BX19" s="566"/>
      <c r="BY19" s="566"/>
      <c r="BZ19" s="566"/>
      <c r="CA19" s="566"/>
      <c r="CB19" s="607"/>
      <c r="CC19" s="566"/>
      <c r="CD19" s="566"/>
      <c r="CE19" s="566"/>
      <c r="CF19" s="566"/>
      <c r="CG19" s="566"/>
      <c r="CH19" s="199"/>
      <c r="CI19" s="202"/>
      <c r="CJ19" s="202"/>
    </row>
    <row r="20" spans="1:88" s="231" customFormat="1" ht="15" customHeight="1">
      <c r="A20" s="229"/>
      <c r="B20" s="229"/>
      <c r="C20" s="229"/>
      <c r="E20" s="633"/>
      <c r="F20" s="634"/>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571"/>
      <c r="AL20" s="571"/>
      <c r="AM20" s="571"/>
      <c r="AN20" s="240"/>
      <c r="AO20" s="280" t="e">
        <f>IF(LEN(VLOOKUP(AK18,#REF!,2,FALSE))&lt;11,"",LEFT(RIGHT(VLOOKUP(AK18,#REF!,2,FALSE),11),1))</f>
        <v>#REF!</v>
      </c>
      <c r="AP20" s="168"/>
      <c r="AQ20" s="280" t="e">
        <f>IF(LEN(VLOOKUP(AK18,#REF!,2,FALSE))&lt;10,"",LEFT(RIGHT(VLOOKUP(AK18,#REF!,2,FALSE),10),1))</f>
        <v>#REF!</v>
      </c>
      <c r="AR20" s="282"/>
      <c r="AS20" s="280" t="e">
        <f>IF(LEN(VLOOKUP(AK18,#REF!,2,FALSE))&lt;9,"",LEFT(RIGHT(VLOOKUP(AK18,#REF!,2,FALSE),9),1))</f>
        <v>#REF!</v>
      </c>
      <c r="AT20" s="168"/>
      <c r="AU20" s="280" t="e">
        <f>IF(LEN(VLOOKUP(AK18,#REF!,2,FALSE))&lt;8,"",LEFT(RIGHT(VLOOKUP(AK18,#REF!,2,FALSE),8),1))</f>
        <v>#REF!</v>
      </c>
      <c r="AV20" s="282"/>
      <c r="AW20" s="280" t="e">
        <f>IF(LEN(VLOOKUP(AK18,#REF!,2,FALSE))&lt;7,"",LEFT(RIGHT(VLOOKUP(AK18,#REF!,2,FALSE),7),1))</f>
        <v>#REF!</v>
      </c>
      <c r="AX20" s="282"/>
      <c r="AY20" s="280" t="e">
        <f>IF(LEN(VLOOKUP(AK18,#REF!,2,FALSE))&lt;6,"",LEFT(RIGHT(VLOOKUP(AK18,#REF!,2,FALSE),6),1))</f>
        <v>#REF!</v>
      </c>
      <c r="AZ20" s="168"/>
      <c r="BA20" s="559" t="e">
        <f>IF(LEN(VLOOKUP(AK18,#REF!,2,FALSE))&lt;5,"",LEFT(RIGHT(VLOOKUP(AK18,#REF!,2,FALSE),5),1))</f>
        <v>#REF!</v>
      </c>
      <c r="BB20" s="559" t="e">
        <f>IF(LEN(#REF!)&lt;5,"",LEFT(RIGHT(#REF!,5),1))</f>
        <v>#REF!</v>
      </c>
      <c r="BC20" s="282"/>
      <c r="BD20" s="280" t="e">
        <f>IF(LEN(VLOOKUP(AK18,#REF!,2,FALSE))&lt;4,"",LEFT(RIGHT(VLOOKUP(AK18,#REF!,2,FALSE),4),1))</f>
        <v>#REF!</v>
      </c>
      <c r="BE20" s="282"/>
      <c r="BF20" s="280" t="e">
        <f>IF(LEN(VLOOKUP(AK18,#REF!,2,FALSE))&lt;3,"",LEFT(RIGHT(VLOOKUP(AK18,#REF!,2,FALSE),3),1))</f>
        <v>#REF!</v>
      </c>
      <c r="BG20" s="282"/>
      <c r="BH20" s="280" t="e">
        <f>IF(LEN(VLOOKUP(AK18,#REF!,2,FALSE))&lt;2,"",LEFT(RIGHT(VLOOKUP(AK18,#REF!,2,FALSE),2),1))</f>
        <v>#REF!</v>
      </c>
      <c r="BI20" s="282"/>
      <c r="BJ20" s="280" t="e">
        <f>IF(VLOOKUP(AK18,#REF!,2,FALSE)=0,"",IF(LEN(VLOOKUP(AK18,#REF!,2,FALSE))&lt;1,"",LEFT(RIGHT(VLOOKUP(AK18,#REF!,2,FALSE),1),1)))</f>
        <v>#REF!</v>
      </c>
      <c r="BK20" s="448"/>
      <c r="BL20" s="423"/>
      <c r="BM20" s="280" t="e">
        <f>IF(LEN(VLOOKUP(AK18,#REF!,4,FALSE))&lt;11,"",LEFT(RIGHT(VLOOKUP(AK18,#REF!,4,FALSE),11),1))</f>
        <v>#REF!</v>
      </c>
      <c r="BN20" s="168"/>
      <c r="BO20" s="280" t="e">
        <f>IF(LEN(VLOOKUP(AK18,#REF!,4,FALSE))&lt;10,"",LEFT(RIGHT(VLOOKUP(AK18,#REF!,4,FALSE),10),1))</f>
        <v>#REF!</v>
      </c>
      <c r="BP20" s="282"/>
      <c r="BQ20" s="280" t="e">
        <f>IF(LEN(VLOOKUP(AK18,#REF!,4,FALSE))&lt;9,"",LEFT(RIGHT(VLOOKUP(AK18,#REF!,4,FALSE),9),1))</f>
        <v>#REF!</v>
      </c>
      <c r="BR20" s="168"/>
      <c r="BS20" s="280" t="e">
        <f>IF(LEN(VLOOKUP(AK18,#REF!,4,FALSE))&lt;8,"",LEFT(RIGHT(VLOOKUP(AK18,#REF!,4,FALSE),8),1))</f>
        <v>#REF!</v>
      </c>
      <c r="BT20" s="282"/>
      <c r="BU20" s="280" t="e">
        <f>IF(LEN(VLOOKUP(AK18,#REF!,4,FALSE))&lt;7,"",LEFT(RIGHT(VLOOKUP(AK18,#REF!,4,FALSE),7),1))</f>
        <v>#REF!</v>
      </c>
      <c r="BV20" s="606"/>
      <c r="BW20" s="280" t="e">
        <f>IF(LEN(VLOOKUP(AK18,#REF!,4,FALSE))&lt;6,"",LEFT(RIGHT(VLOOKUP(AK18,#REF!,4,FALSE),6),1))</f>
        <v>#REF!</v>
      </c>
      <c r="BX20" s="282"/>
      <c r="BY20" s="280" t="e">
        <f>IF(LEN(VLOOKUP(AK18,#REF!,4,FALSE))&lt;5,"",LEFT(RIGHT(VLOOKUP(AK18,#REF!,4,FALSE),5),1))</f>
        <v>#REF!</v>
      </c>
      <c r="BZ20" s="282"/>
      <c r="CA20" s="280" t="e">
        <f>IF(LEN(VLOOKUP(AK18,#REF!,4,FALSE))&lt;4,"",LEFT(RIGHT(VLOOKUP(AK18,#REF!,4,FALSE),4),1))</f>
        <v>#REF!</v>
      </c>
      <c r="CB20" s="607"/>
      <c r="CC20" s="280" t="e">
        <f>IF(LEN(VLOOKUP(AK18,#REF!,4,FALSE))&lt;3,"",LEFT(RIGHT(VLOOKUP(AK18,#REF!,4,FALSE),3),1))</f>
        <v>#REF!</v>
      </c>
      <c r="CD20" s="282"/>
      <c r="CE20" s="280" t="e">
        <f>IF(LEN(VLOOKUP(AK18,#REF!,4,FALSE))&lt;2,"",LEFT(RIGHT(VLOOKUP(AK18,#REF!,4,FALSE),2),1))</f>
        <v>#REF!</v>
      </c>
      <c r="CF20" s="282"/>
      <c r="CG20" s="280" t="e">
        <f>IF(VLOOKUP(AK18,#REF!,4,FALSE)=0,"",IF(LEN(VLOOKUP(AK18,#REF!,4,FALSE))&lt;1,"",LEFT(RIGHT(VLOOKUP(AK18,#REF!,4,FALSE),1),1)))</f>
        <v>#REF!</v>
      </c>
      <c r="CH20" s="199"/>
      <c r="CI20" s="229"/>
      <c r="CJ20" s="229"/>
    </row>
    <row r="21" spans="1:88" s="231" customFormat="1" ht="3" customHeight="1">
      <c r="A21" s="229"/>
      <c r="B21" s="229"/>
      <c r="C21" s="229"/>
      <c r="E21" s="635"/>
      <c r="F21" s="636"/>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571"/>
      <c r="AL21" s="571"/>
      <c r="AM21" s="571"/>
      <c r="AN21" s="243"/>
      <c r="AO21" s="252"/>
      <c r="AP21" s="252"/>
      <c r="AQ21" s="252"/>
      <c r="AR21" s="252"/>
      <c r="AS21" s="252"/>
      <c r="AT21" s="252"/>
      <c r="AU21" s="252"/>
      <c r="AV21" s="252"/>
      <c r="AW21" s="252"/>
      <c r="AX21" s="252"/>
      <c r="AY21" s="252"/>
      <c r="AZ21" s="252"/>
      <c r="BA21" s="252"/>
      <c r="BB21" s="252"/>
      <c r="BC21" s="252"/>
      <c r="BD21" s="252"/>
      <c r="BE21" s="227"/>
      <c r="BF21" s="227"/>
      <c r="BG21" s="227"/>
      <c r="BH21" s="227"/>
      <c r="BI21" s="227"/>
      <c r="BJ21" s="227"/>
      <c r="BK21" s="227"/>
      <c r="BL21" s="443"/>
      <c r="BM21" s="443"/>
      <c r="BN21" s="443"/>
      <c r="BO21" s="443"/>
      <c r="BP21" s="443"/>
      <c r="BQ21" s="443"/>
      <c r="BR21" s="443"/>
      <c r="BS21" s="443"/>
      <c r="BT21" s="443"/>
      <c r="BU21" s="443"/>
      <c r="BV21" s="443"/>
      <c r="BW21" s="443"/>
      <c r="BX21" s="443"/>
      <c r="BY21" s="443"/>
      <c r="BZ21" s="443"/>
      <c r="CA21" s="443"/>
      <c r="CB21" s="443"/>
      <c r="CC21" s="227"/>
      <c r="CD21" s="227"/>
      <c r="CE21" s="227"/>
      <c r="CF21" s="227"/>
      <c r="CG21" s="227"/>
      <c r="CH21" s="200"/>
      <c r="CI21" s="229"/>
      <c r="CJ21" s="229"/>
    </row>
    <row r="22" spans="1:88" s="224" customFormat="1" ht="3" customHeight="1">
      <c r="A22" s="218"/>
      <c r="B22" s="219"/>
      <c r="C22" s="220"/>
      <c r="D22" s="220"/>
      <c r="E22" s="616" t="s">
        <v>15</v>
      </c>
      <c r="F22" s="617"/>
      <c r="G22" s="622" t="e">
        <f>#REF!</f>
        <v>#REF!</v>
      </c>
      <c r="H22" s="623"/>
      <c r="I22" s="623"/>
      <c r="J22" s="623"/>
      <c r="K22" s="623"/>
      <c r="L22" s="623"/>
      <c r="M22" s="623"/>
      <c r="N22" s="623"/>
      <c r="O22" s="623"/>
      <c r="P22" s="623"/>
      <c r="Q22" s="623"/>
      <c r="R22" s="623"/>
      <c r="S22" s="623"/>
      <c r="T22" s="623"/>
      <c r="U22" s="623"/>
      <c r="V22" s="623"/>
      <c r="W22" s="623"/>
      <c r="X22" s="623"/>
      <c r="Y22" s="623"/>
      <c r="Z22" s="623"/>
      <c r="AA22" s="623"/>
      <c r="AB22" s="623"/>
      <c r="AC22" s="623"/>
      <c r="AD22" s="623"/>
      <c r="AE22" s="623"/>
      <c r="AF22" s="623"/>
      <c r="AG22" s="623"/>
      <c r="AH22" s="623"/>
      <c r="AI22" s="623"/>
      <c r="AJ22" s="624"/>
      <c r="AK22" s="575" t="s">
        <v>49</v>
      </c>
      <c r="AL22" s="575"/>
      <c r="AM22" s="575"/>
      <c r="AN22" s="251"/>
      <c r="AO22" s="253"/>
      <c r="AP22" s="253"/>
      <c r="AQ22" s="253"/>
      <c r="AR22" s="253"/>
      <c r="AS22" s="253"/>
      <c r="AT22" s="253"/>
      <c r="AU22" s="253"/>
      <c r="AV22" s="253"/>
      <c r="AW22" s="253"/>
      <c r="AX22" s="253"/>
      <c r="AY22" s="253"/>
      <c r="AZ22" s="253"/>
      <c r="BA22" s="253"/>
      <c r="BB22" s="253"/>
      <c r="BC22" s="253"/>
      <c r="BD22" s="253"/>
      <c r="BE22" s="221"/>
      <c r="BF22" s="221"/>
      <c r="BG22" s="221"/>
      <c r="BH22" s="221"/>
      <c r="BI22" s="221"/>
      <c r="BJ22" s="221"/>
      <c r="BK22" s="221"/>
      <c r="BL22" s="464"/>
      <c r="BM22" s="464"/>
      <c r="BN22" s="464"/>
      <c r="BO22" s="464"/>
      <c r="BP22" s="464"/>
      <c r="BQ22" s="464"/>
      <c r="BR22" s="464"/>
      <c r="BS22" s="464"/>
      <c r="BT22" s="464"/>
      <c r="BU22" s="464"/>
      <c r="BV22" s="464"/>
      <c r="BW22" s="464"/>
      <c r="BX22" s="464"/>
      <c r="BY22" s="464"/>
      <c r="BZ22" s="464"/>
      <c r="CA22" s="464"/>
      <c r="CB22" s="464"/>
      <c r="CC22" s="221"/>
      <c r="CD22" s="221"/>
      <c r="CE22" s="221"/>
      <c r="CF22" s="221"/>
      <c r="CG22" s="221"/>
      <c r="CH22" s="222"/>
      <c r="CI22" s="223"/>
      <c r="CJ22" s="223"/>
    </row>
    <row r="23" spans="1:88" s="224" customFormat="1" ht="3" customHeight="1">
      <c r="A23" s="218"/>
      <c r="B23" s="218"/>
      <c r="C23" s="218"/>
      <c r="D23" s="219"/>
      <c r="E23" s="618"/>
      <c r="F23" s="619"/>
      <c r="G23" s="625"/>
      <c r="H23" s="626"/>
      <c r="I23" s="626"/>
      <c r="J23" s="626"/>
      <c r="K23" s="626"/>
      <c r="L23" s="626"/>
      <c r="M23" s="626"/>
      <c r="N23" s="626"/>
      <c r="O23" s="626"/>
      <c r="P23" s="626"/>
      <c r="Q23" s="626"/>
      <c r="R23" s="626"/>
      <c r="S23" s="626"/>
      <c r="T23" s="626"/>
      <c r="U23" s="626"/>
      <c r="V23" s="626"/>
      <c r="W23" s="626"/>
      <c r="X23" s="626"/>
      <c r="Y23" s="626"/>
      <c r="Z23" s="626"/>
      <c r="AA23" s="626"/>
      <c r="AB23" s="626"/>
      <c r="AC23" s="626"/>
      <c r="AD23" s="626"/>
      <c r="AE23" s="626"/>
      <c r="AF23" s="626"/>
      <c r="AG23" s="626"/>
      <c r="AH23" s="626"/>
      <c r="AI23" s="626"/>
      <c r="AJ23" s="627"/>
      <c r="AK23" s="575"/>
      <c r="AL23" s="575"/>
      <c r="AM23" s="575"/>
      <c r="AN23" s="254"/>
      <c r="AO23" s="284"/>
      <c r="AP23" s="284"/>
      <c r="AQ23" s="284"/>
      <c r="AR23" s="283"/>
      <c r="AS23" s="281"/>
      <c r="AT23" s="281"/>
      <c r="AU23" s="281"/>
      <c r="AV23" s="281"/>
      <c r="AW23" s="281"/>
      <c r="AX23" s="282"/>
      <c r="AY23" s="605"/>
      <c r="AZ23" s="605"/>
      <c r="BA23" s="605"/>
      <c r="BB23" s="605"/>
      <c r="BC23" s="605"/>
      <c r="BD23" s="605"/>
      <c r="BE23" s="282"/>
      <c r="BF23" s="566"/>
      <c r="BG23" s="566"/>
      <c r="BH23" s="566"/>
      <c r="BI23" s="566"/>
      <c r="BJ23" s="566"/>
      <c r="BK23" s="448"/>
      <c r="BL23" s="423"/>
      <c r="BM23" s="417"/>
      <c r="BN23" s="417"/>
      <c r="BO23" s="417"/>
      <c r="BP23" s="283"/>
      <c r="BQ23" s="605"/>
      <c r="BR23" s="605"/>
      <c r="BS23" s="605"/>
      <c r="BT23" s="605"/>
      <c r="BU23" s="605"/>
      <c r="BV23" s="606"/>
      <c r="BW23" s="566"/>
      <c r="BX23" s="566"/>
      <c r="BY23" s="566"/>
      <c r="BZ23" s="566"/>
      <c r="CA23" s="566"/>
      <c r="CB23" s="607"/>
      <c r="CC23" s="566"/>
      <c r="CD23" s="566"/>
      <c r="CE23" s="566"/>
      <c r="CF23" s="566"/>
      <c r="CG23" s="566"/>
      <c r="CH23" s="225"/>
      <c r="CI23" s="223"/>
      <c r="CJ23" s="223"/>
    </row>
    <row r="24" spans="1:88" s="226" customFormat="1" ht="15" customHeight="1">
      <c r="A24" s="218"/>
      <c r="B24" s="218"/>
      <c r="C24" s="218"/>
      <c r="E24" s="618"/>
      <c r="F24" s="619"/>
      <c r="G24" s="625"/>
      <c r="H24" s="626"/>
      <c r="I24" s="626"/>
      <c r="J24" s="626"/>
      <c r="K24" s="626"/>
      <c r="L24" s="626"/>
      <c r="M24" s="626"/>
      <c r="N24" s="626"/>
      <c r="O24" s="626"/>
      <c r="P24" s="626"/>
      <c r="Q24" s="626"/>
      <c r="R24" s="626"/>
      <c r="S24" s="626"/>
      <c r="T24" s="626"/>
      <c r="U24" s="626"/>
      <c r="V24" s="626"/>
      <c r="W24" s="626"/>
      <c r="X24" s="626"/>
      <c r="Y24" s="626"/>
      <c r="Z24" s="626"/>
      <c r="AA24" s="626"/>
      <c r="AB24" s="626"/>
      <c r="AC24" s="626"/>
      <c r="AD24" s="626"/>
      <c r="AE24" s="626"/>
      <c r="AF24" s="626"/>
      <c r="AG24" s="626"/>
      <c r="AH24" s="626"/>
      <c r="AI24" s="626"/>
      <c r="AJ24" s="627"/>
      <c r="AK24" s="575"/>
      <c r="AL24" s="575"/>
      <c r="AM24" s="575"/>
      <c r="AN24" s="254"/>
      <c r="AO24" s="280" t="e">
        <f>IF(LEN(VLOOKUP(AK22,#REF!,2,FALSE))&lt;11,"",LEFT(RIGHT(VLOOKUP(AK22,#REF!,2,FALSE),11),1))</f>
        <v>#REF!</v>
      </c>
      <c r="AP24" s="168"/>
      <c r="AQ24" s="280" t="e">
        <f>IF(LEN(VLOOKUP(AK22,#REF!,2,FALSE))&lt;10,"",LEFT(RIGHT(VLOOKUP(AK22,#REF!,2,FALSE),10),1))</f>
        <v>#REF!</v>
      </c>
      <c r="AR24" s="282"/>
      <c r="AS24" s="280" t="e">
        <f>IF(LEN(VLOOKUP(AK22,#REF!,2,FALSE))&lt;9,"",LEFT(RIGHT(VLOOKUP(AK22,#REF!,2,FALSE),9),1))</f>
        <v>#REF!</v>
      </c>
      <c r="AT24" s="168"/>
      <c r="AU24" s="280" t="e">
        <f>IF(LEN(VLOOKUP(AK22,#REF!,2,FALSE))&lt;8,"",LEFT(RIGHT(VLOOKUP(AK22,#REF!,2,FALSE),8),1))</f>
        <v>#REF!</v>
      </c>
      <c r="AV24" s="282"/>
      <c r="AW24" s="280" t="e">
        <f>IF(LEN(VLOOKUP(AK22,#REF!,2,FALSE))&lt;7,"",LEFT(RIGHT(VLOOKUP(AK22,#REF!,2,FALSE),7),1))</f>
        <v>#REF!</v>
      </c>
      <c r="AX24" s="282"/>
      <c r="AY24" s="280" t="e">
        <f>IF(LEN(VLOOKUP(AK22,#REF!,2,FALSE))&lt;6,"",LEFT(RIGHT(VLOOKUP(AK22,#REF!,2,FALSE),6),1))</f>
        <v>#REF!</v>
      </c>
      <c r="AZ24" s="168"/>
      <c r="BA24" s="559" t="e">
        <f>IF(LEN(VLOOKUP(AK22,#REF!,2,FALSE))&lt;5,"",LEFT(RIGHT(VLOOKUP(AK22,#REF!,2,FALSE),5),1))</f>
        <v>#REF!</v>
      </c>
      <c r="BB24" s="559" t="e">
        <f>IF(LEN(#REF!)&lt;5,"",LEFT(RIGHT(#REF!,5),1))</f>
        <v>#REF!</v>
      </c>
      <c r="BC24" s="282"/>
      <c r="BD24" s="280" t="e">
        <f>IF(LEN(VLOOKUP(AK22,#REF!,2,FALSE))&lt;4,"",LEFT(RIGHT(VLOOKUP(AK22,#REF!,2,FALSE),4),1))</f>
        <v>#REF!</v>
      </c>
      <c r="BE24" s="282"/>
      <c r="BF24" s="280" t="e">
        <f>IF(LEN(VLOOKUP(AK22,#REF!,2,FALSE))&lt;3,"",LEFT(RIGHT(VLOOKUP(AK22,#REF!,2,FALSE),3),1))</f>
        <v>#REF!</v>
      </c>
      <c r="BG24" s="282"/>
      <c r="BH24" s="280" t="e">
        <f>IF(LEN(VLOOKUP(AK22,#REF!,2,FALSE))&lt;2,"",LEFT(RIGHT(VLOOKUP(AK22,#REF!,2,FALSE),2),1))</f>
        <v>#REF!</v>
      </c>
      <c r="BI24" s="282"/>
      <c r="BJ24" s="280" t="e">
        <f>IF(VLOOKUP(AK22,#REF!,2,FALSE)=0,"",IF(LEN(VLOOKUP(AK22,#REF!,2,FALSE))&lt;1,"",LEFT(RIGHT(VLOOKUP(AK22,#REF!,2,FALSE),1),1)))</f>
        <v>#REF!</v>
      </c>
      <c r="BK24" s="448"/>
      <c r="BL24" s="423"/>
      <c r="BM24" s="280" t="e">
        <f>IF(LEN(VLOOKUP(AK22,#REF!,4,FALSE))&lt;11,"",LEFT(RIGHT(VLOOKUP(AK22,#REF!,4,FALSE),11),1))</f>
        <v>#REF!</v>
      </c>
      <c r="BN24" s="168"/>
      <c r="BO24" s="280" t="e">
        <f>IF(LEN(VLOOKUP(AK22,#REF!,4,FALSE))&lt;10,"",LEFT(RIGHT(VLOOKUP(AK22,#REF!,4,FALSE),10),1))</f>
        <v>#REF!</v>
      </c>
      <c r="BP24" s="282"/>
      <c r="BQ24" s="280" t="e">
        <f>IF(LEN(VLOOKUP(AK22,#REF!,4,FALSE))&lt;9,"",LEFT(RIGHT(VLOOKUP(AK22,#REF!,4,FALSE),9),1))</f>
        <v>#REF!</v>
      </c>
      <c r="BR24" s="168"/>
      <c r="BS24" s="280" t="e">
        <f>IF(LEN(VLOOKUP(AK22,#REF!,4,FALSE))&lt;8,"",LEFT(RIGHT(VLOOKUP(AK22,#REF!,4,FALSE),8),1))</f>
        <v>#REF!</v>
      </c>
      <c r="BT24" s="282"/>
      <c r="BU24" s="280" t="e">
        <f>IF(LEN(VLOOKUP(AK22,#REF!,4,FALSE))&lt;7,"",LEFT(RIGHT(VLOOKUP(AK22,#REF!,4,FALSE),7),1))</f>
        <v>#REF!</v>
      </c>
      <c r="BV24" s="606"/>
      <c r="BW24" s="280" t="e">
        <f>IF(LEN(VLOOKUP(AK22,#REF!,4,FALSE))&lt;6,"",LEFT(RIGHT(VLOOKUP(AK22,#REF!,4,FALSE),6),1))</f>
        <v>#REF!</v>
      </c>
      <c r="BX24" s="282"/>
      <c r="BY24" s="280" t="e">
        <f>IF(LEN(VLOOKUP(AK22,#REF!,4,FALSE))&lt;5,"",LEFT(RIGHT(VLOOKUP(AK22,#REF!,4,FALSE),5),1))</f>
        <v>#REF!</v>
      </c>
      <c r="BZ24" s="282"/>
      <c r="CA24" s="280" t="e">
        <f>IF(LEN(VLOOKUP(AK22,#REF!,4,FALSE))&lt;4,"",LEFT(RIGHT(VLOOKUP(AK22,#REF!,4,FALSE),4),1))</f>
        <v>#REF!</v>
      </c>
      <c r="CB24" s="607"/>
      <c r="CC24" s="280" t="e">
        <f>IF(LEN(VLOOKUP(AK22,#REF!,4,FALSE))&lt;3,"",LEFT(RIGHT(VLOOKUP(AK22,#REF!,4,FALSE),3),1))</f>
        <v>#REF!</v>
      </c>
      <c r="CD24" s="282"/>
      <c r="CE24" s="280" t="e">
        <f>IF(LEN(VLOOKUP(AK22,#REF!,4,FALSE))&lt;2,"",LEFT(RIGHT(VLOOKUP(AK22,#REF!,4,FALSE),2),1))</f>
        <v>#REF!</v>
      </c>
      <c r="CF24" s="282"/>
      <c r="CG24" s="280" t="e">
        <f>IF(VLOOKUP(AK22,#REF!,4,FALSE)=0,"",IF(LEN(VLOOKUP(AK22,#REF!,4,FALSE))&lt;1,"",LEFT(RIGHT(VLOOKUP(AK22,#REF!,4,FALSE),1),1)))</f>
        <v>#REF!</v>
      </c>
      <c r="CH24" s="225"/>
      <c r="CI24" s="218"/>
      <c r="CJ24" s="218"/>
    </row>
    <row r="25" spans="1:88" s="226" customFormat="1" ht="3" customHeight="1">
      <c r="A25" s="218"/>
      <c r="B25" s="218"/>
      <c r="C25" s="218"/>
      <c r="E25" s="620"/>
      <c r="F25" s="621"/>
      <c r="G25" s="628"/>
      <c r="H25" s="629"/>
      <c r="I25" s="629"/>
      <c r="J25" s="629"/>
      <c r="K25" s="629"/>
      <c r="L25" s="629"/>
      <c r="M25" s="629"/>
      <c r="N25" s="629"/>
      <c r="O25" s="629"/>
      <c r="P25" s="629"/>
      <c r="Q25" s="629"/>
      <c r="R25" s="629"/>
      <c r="S25" s="629"/>
      <c r="T25" s="629"/>
      <c r="U25" s="629"/>
      <c r="V25" s="629"/>
      <c r="W25" s="629"/>
      <c r="X25" s="629"/>
      <c r="Y25" s="629"/>
      <c r="Z25" s="629"/>
      <c r="AA25" s="629"/>
      <c r="AB25" s="629"/>
      <c r="AC25" s="629"/>
      <c r="AD25" s="629"/>
      <c r="AE25" s="629"/>
      <c r="AF25" s="629"/>
      <c r="AG25" s="629"/>
      <c r="AH25" s="629"/>
      <c r="AI25" s="629"/>
      <c r="AJ25" s="630"/>
      <c r="AK25" s="575"/>
      <c r="AL25" s="575"/>
      <c r="AM25" s="575"/>
      <c r="AN25" s="250"/>
      <c r="AO25" s="252"/>
      <c r="AP25" s="252"/>
      <c r="AQ25" s="252"/>
      <c r="AR25" s="252"/>
      <c r="AS25" s="252"/>
      <c r="AT25" s="252"/>
      <c r="AU25" s="252"/>
      <c r="AV25" s="252"/>
      <c r="AW25" s="252"/>
      <c r="AX25" s="252"/>
      <c r="AY25" s="252"/>
      <c r="AZ25" s="252"/>
      <c r="BA25" s="252"/>
      <c r="BB25" s="252"/>
      <c r="BC25" s="252"/>
      <c r="BD25" s="252"/>
      <c r="BE25" s="227"/>
      <c r="BF25" s="227"/>
      <c r="BG25" s="227"/>
      <c r="BH25" s="227"/>
      <c r="BI25" s="227"/>
      <c r="BJ25" s="227"/>
      <c r="BK25" s="227"/>
      <c r="BL25" s="443"/>
      <c r="BM25" s="443"/>
      <c r="BN25" s="443"/>
      <c r="BO25" s="443"/>
      <c r="BP25" s="443"/>
      <c r="BQ25" s="443"/>
      <c r="BR25" s="443"/>
      <c r="BS25" s="443"/>
      <c r="BT25" s="443"/>
      <c r="BU25" s="443"/>
      <c r="BV25" s="443"/>
      <c r="BW25" s="443"/>
      <c r="BX25" s="443"/>
      <c r="BY25" s="443"/>
      <c r="BZ25" s="443"/>
      <c r="CA25" s="443"/>
      <c r="CB25" s="443"/>
      <c r="CC25" s="227"/>
      <c r="CD25" s="227"/>
      <c r="CE25" s="227"/>
      <c r="CF25" s="227"/>
      <c r="CG25" s="227"/>
      <c r="CH25" s="228"/>
      <c r="CI25" s="218"/>
      <c r="CJ25" s="218"/>
    </row>
    <row r="26" spans="1:88" s="224" customFormat="1" ht="3" customHeight="1">
      <c r="A26" s="218"/>
      <c r="B26" s="219"/>
      <c r="C26" s="220"/>
      <c r="D26" s="220"/>
      <c r="E26" s="589" t="s">
        <v>17</v>
      </c>
      <c r="F26" s="589"/>
      <c r="G26" s="590" t="e">
        <f>#REF!</f>
        <v>#REF!</v>
      </c>
      <c r="H26" s="590"/>
      <c r="I26" s="590"/>
      <c r="J26" s="590"/>
      <c r="K26" s="590"/>
      <c r="L26" s="590"/>
      <c r="M26" s="590"/>
      <c r="N26" s="590"/>
      <c r="O26" s="590"/>
      <c r="P26" s="590"/>
      <c r="Q26" s="590"/>
      <c r="R26" s="590"/>
      <c r="S26" s="590"/>
      <c r="T26" s="590"/>
      <c r="U26" s="590"/>
      <c r="V26" s="590"/>
      <c r="W26" s="590"/>
      <c r="X26" s="590"/>
      <c r="Y26" s="590"/>
      <c r="Z26" s="590"/>
      <c r="AA26" s="590"/>
      <c r="AB26" s="590"/>
      <c r="AC26" s="590"/>
      <c r="AD26" s="590"/>
      <c r="AE26" s="590"/>
      <c r="AF26" s="590"/>
      <c r="AG26" s="590"/>
      <c r="AH26" s="590"/>
      <c r="AI26" s="590"/>
      <c r="AJ26" s="590"/>
      <c r="AK26" s="591" t="s">
        <v>50</v>
      </c>
      <c r="AL26" s="591"/>
      <c r="AM26" s="591"/>
      <c r="AN26" s="251"/>
      <c r="AO26" s="253"/>
      <c r="AP26" s="253"/>
      <c r="AQ26" s="253"/>
      <c r="AR26" s="253"/>
      <c r="AS26" s="253"/>
      <c r="AT26" s="253"/>
      <c r="AU26" s="253"/>
      <c r="AV26" s="253"/>
      <c r="AW26" s="253"/>
      <c r="AX26" s="253"/>
      <c r="AY26" s="253"/>
      <c r="AZ26" s="253"/>
      <c r="BA26" s="253"/>
      <c r="BB26" s="253"/>
      <c r="BC26" s="253"/>
      <c r="BD26" s="253"/>
      <c r="BE26" s="221"/>
      <c r="BF26" s="221"/>
      <c r="BG26" s="221"/>
      <c r="BH26" s="221"/>
      <c r="BI26" s="221"/>
      <c r="BJ26" s="221"/>
      <c r="BK26" s="221"/>
      <c r="BL26" s="464"/>
      <c r="BM26" s="464"/>
      <c r="BN26" s="464"/>
      <c r="BO26" s="464"/>
      <c r="BP26" s="464"/>
      <c r="BQ26" s="464"/>
      <c r="BR26" s="464"/>
      <c r="BS26" s="464"/>
      <c r="BT26" s="464"/>
      <c r="BU26" s="464"/>
      <c r="BV26" s="464"/>
      <c r="BW26" s="464"/>
      <c r="BX26" s="464"/>
      <c r="BY26" s="464"/>
      <c r="BZ26" s="464"/>
      <c r="CA26" s="464"/>
      <c r="CB26" s="464"/>
      <c r="CC26" s="221"/>
      <c r="CD26" s="221"/>
      <c r="CE26" s="221"/>
      <c r="CF26" s="221"/>
      <c r="CG26" s="221"/>
      <c r="CH26" s="222"/>
      <c r="CI26" s="223"/>
      <c r="CJ26" s="223"/>
    </row>
    <row r="27" spans="1:88" s="224" customFormat="1" ht="3" customHeight="1">
      <c r="A27" s="218"/>
      <c r="B27" s="218"/>
      <c r="C27" s="218"/>
      <c r="D27" s="219"/>
      <c r="E27" s="589"/>
      <c r="F27" s="589"/>
      <c r="G27" s="590"/>
      <c r="H27" s="590"/>
      <c r="I27" s="590"/>
      <c r="J27" s="590"/>
      <c r="K27" s="590"/>
      <c r="L27" s="590"/>
      <c r="M27" s="590"/>
      <c r="N27" s="590"/>
      <c r="O27" s="590"/>
      <c r="P27" s="590"/>
      <c r="Q27" s="590"/>
      <c r="R27" s="590"/>
      <c r="S27" s="590"/>
      <c r="T27" s="590"/>
      <c r="U27" s="590"/>
      <c r="V27" s="590"/>
      <c r="W27" s="590"/>
      <c r="X27" s="590"/>
      <c r="Y27" s="590"/>
      <c r="Z27" s="590"/>
      <c r="AA27" s="590"/>
      <c r="AB27" s="590"/>
      <c r="AC27" s="590"/>
      <c r="AD27" s="590"/>
      <c r="AE27" s="590"/>
      <c r="AF27" s="590"/>
      <c r="AG27" s="590"/>
      <c r="AH27" s="590"/>
      <c r="AI27" s="590"/>
      <c r="AJ27" s="590"/>
      <c r="AK27" s="591"/>
      <c r="AL27" s="591"/>
      <c r="AM27" s="591"/>
      <c r="AN27" s="254"/>
      <c r="AO27" s="284"/>
      <c r="AP27" s="284"/>
      <c r="AQ27" s="284"/>
      <c r="AR27" s="283"/>
      <c r="AS27" s="281"/>
      <c r="AT27" s="281"/>
      <c r="AU27" s="281"/>
      <c r="AV27" s="281"/>
      <c r="AW27" s="281"/>
      <c r="AX27" s="282"/>
      <c r="AY27" s="605"/>
      <c r="AZ27" s="605"/>
      <c r="BA27" s="605"/>
      <c r="BB27" s="605"/>
      <c r="BC27" s="605"/>
      <c r="BD27" s="605"/>
      <c r="BE27" s="282"/>
      <c r="BF27" s="566"/>
      <c r="BG27" s="566"/>
      <c r="BH27" s="566"/>
      <c r="BI27" s="566"/>
      <c r="BJ27" s="566"/>
      <c r="BK27" s="448"/>
      <c r="BL27" s="423"/>
      <c r="BM27" s="417"/>
      <c r="BN27" s="417"/>
      <c r="BO27" s="417"/>
      <c r="BP27" s="283"/>
      <c r="BQ27" s="605"/>
      <c r="BR27" s="605"/>
      <c r="BS27" s="605"/>
      <c r="BT27" s="605"/>
      <c r="BU27" s="605"/>
      <c r="BV27" s="606"/>
      <c r="BW27" s="566"/>
      <c r="BX27" s="566"/>
      <c r="BY27" s="566"/>
      <c r="BZ27" s="566"/>
      <c r="CA27" s="566"/>
      <c r="CB27" s="607"/>
      <c r="CC27" s="566"/>
      <c r="CD27" s="566"/>
      <c r="CE27" s="566"/>
      <c r="CF27" s="566"/>
      <c r="CG27" s="566"/>
      <c r="CH27" s="225"/>
      <c r="CI27" s="223"/>
      <c r="CJ27" s="223"/>
    </row>
    <row r="28" spans="1:88" s="226" customFormat="1" ht="15" customHeight="1">
      <c r="A28" s="218"/>
      <c r="B28" s="218"/>
      <c r="C28" s="218"/>
      <c r="E28" s="589"/>
      <c r="F28" s="589"/>
      <c r="G28" s="590"/>
      <c r="H28" s="590"/>
      <c r="I28" s="590"/>
      <c r="J28" s="590"/>
      <c r="K28" s="590"/>
      <c r="L28" s="590"/>
      <c r="M28" s="590"/>
      <c r="N28" s="590"/>
      <c r="O28" s="590"/>
      <c r="P28" s="590"/>
      <c r="Q28" s="590"/>
      <c r="R28" s="590"/>
      <c r="S28" s="590"/>
      <c r="T28" s="590"/>
      <c r="U28" s="590"/>
      <c r="V28" s="590"/>
      <c r="W28" s="590"/>
      <c r="X28" s="590"/>
      <c r="Y28" s="590"/>
      <c r="Z28" s="590"/>
      <c r="AA28" s="590"/>
      <c r="AB28" s="590"/>
      <c r="AC28" s="590"/>
      <c r="AD28" s="590"/>
      <c r="AE28" s="590"/>
      <c r="AF28" s="590"/>
      <c r="AG28" s="590"/>
      <c r="AH28" s="590"/>
      <c r="AI28" s="590"/>
      <c r="AJ28" s="590"/>
      <c r="AK28" s="591"/>
      <c r="AL28" s="591"/>
      <c r="AM28" s="591"/>
      <c r="AN28" s="254"/>
      <c r="AO28" s="280" t="e">
        <f>IF(LEN(VLOOKUP(AK26,#REF!,2,FALSE))&lt;11,"",LEFT(RIGHT(VLOOKUP(AK26,#REF!,2,FALSE),11),1))</f>
        <v>#REF!</v>
      </c>
      <c r="AP28" s="168"/>
      <c r="AQ28" s="280" t="e">
        <f>IF(LEN(VLOOKUP(AK26,#REF!,2,FALSE))&lt;10,"",LEFT(RIGHT(VLOOKUP(AK26,#REF!,2,FALSE),10),1))</f>
        <v>#REF!</v>
      </c>
      <c r="AR28" s="282"/>
      <c r="AS28" s="280" t="e">
        <f>IF(LEN(VLOOKUP(AK26,#REF!,2,FALSE))&lt;9,"",LEFT(RIGHT(VLOOKUP(AK26,#REF!,2,FALSE),9),1))</f>
        <v>#REF!</v>
      </c>
      <c r="AT28" s="168"/>
      <c r="AU28" s="280" t="e">
        <f>IF(LEN(VLOOKUP(AK26,#REF!,2,FALSE))&lt;8,"",LEFT(RIGHT(VLOOKUP(AK26,#REF!,2,FALSE),8),1))</f>
        <v>#REF!</v>
      </c>
      <c r="AV28" s="282"/>
      <c r="AW28" s="280" t="e">
        <f>IF(LEN(VLOOKUP(AK26,#REF!,2,FALSE))&lt;7,"",LEFT(RIGHT(VLOOKUP(AK26,#REF!,2,FALSE),7),1))</f>
        <v>#REF!</v>
      </c>
      <c r="AX28" s="282"/>
      <c r="AY28" s="280" t="e">
        <f>IF(LEN(VLOOKUP(AK26,#REF!,2,FALSE))&lt;6,"",LEFT(RIGHT(VLOOKUP(AK26,#REF!,2,FALSE),6),1))</f>
        <v>#REF!</v>
      </c>
      <c r="AZ28" s="168"/>
      <c r="BA28" s="559" t="e">
        <f>IF(LEN(VLOOKUP(AK26,#REF!,2,FALSE))&lt;5,"",LEFT(RIGHT(VLOOKUP(AK26,#REF!,2,FALSE),5),1))</f>
        <v>#REF!</v>
      </c>
      <c r="BB28" s="559" t="e">
        <f>IF(LEN(#REF!)&lt;5,"",LEFT(RIGHT(#REF!,5),1))</f>
        <v>#REF!</v>
      </c>
      <c r="BC28" s="282"/>
      <c r="BD28" s="280" t="e">
        <f>IF(LEN(VLOOKUP(AK26,#REF!,2,FALSE))&lt;4,"",LEFT(RIGHT(VLOOKUP(AK26,#REF!,2,FALSE),4),1))</f>
        <v>#REF!</v>
      </c>
      <c r="BE28" s="282"/>
      <c r="BF28" s="280" t="e">
        <f>IF(LEN(VLOOKUP(AK26,#REF!,2,FALSE))&lt;3,"",LEFT(RIGHT(VLOOKUP(AK26,#REF!,2,FALSE),3),1))</f>
        <v>#REF!</v>
      </c>
      <c r="BG28" s="282"/>
      <c r="BH28" s="280" t="e">
        <f>IF(LEN(VLOOKUP(AK26,#REF!,2,FALSE))&lt;2,"",LEFT(RIGHT(VLOOKUP(AK26,#REF!,2,FALSE),2),1))</f>
        <v>#REF!</v>
      </c>
      <c r="BI28" s="282"/>
      <c r="BJ28" s="280" t="e">
        <f>IF(VLOOKUP(AK26,#REF!,2,FALSE)=0,"",IF(LEN(VLOOKUP(AK26,#REF!,2,FALSE))&lt;1,"",LEFT(RIGHT(VLOOKUP(AK26,#REF!,2,FALSE),1),1)))</f>
        <v>#REF!</v>
      </c>
      <c r="BK28" s="448"/>
      <c r="BL28" s="423"/>
      <c r="BM28" s="280" t="e">
        <f>IF(LEN(VLOOKUP(AK26,#REF!,4,FALSE))&lt;11,"",LEFT(RIGHT(VLOOKUP(AK26,#REF!,4,FALSE),11),1))</f>
        <v>#REF!</v>
      </c>
      <c r="BN28" s="168"/>
      <c r="BO28" s="280" t="e">
        <f>IF(LEN(VLOOKUP(AK26,#REF!,4,FALSE))&lt;10,"",LEFT(RIGHT(VLOOKUP(AK26,#REF!,4,FALSE),10),1))</f>
        <v>#REF!</v>
      </c>
      <c r="BP28" s="282"/>
      <c r="BQ28" s="280" t="e">
        <f>IF(LEN(VLOOKUP(AK26,#REF!,4,FALSE))&lt;9,"",LEFT(RIGHT(VLOOKUP(AK26,#REF!,4,FALSE),9),1))</f>
        <v>#REF!</v>
      </c>
      <c r="BR28" s="168"/>
      <c r="BS28" s="280" t="e">
        <f>IF(LEN(VLOOKUP(AK26,#REF!,4,FALSE))&lt;8,"",LEFT(RIGHT(VLOOKUP(AK26,#REF!,4,FALSE),8),1))</f>
        <v>#REF!</v>
      </c>
      <c r="BT28" s="282"/>
      <c r="BU28" s="280" t="e">
        <f>IF(LEN(VLOOKUP(AK26,#REF!,4,FALSE))&lt;7,"",LEFT(RIGHT(VLOOKUP(AK26,#REF!,4,FALSE),7),1))</f>
        <v>#REF!</v>
      </c>
      <c r="BV28" s="606"/>
      <c r="BW28" s="280" t="e">
        <f>IF(LEN(VLOOKUP(AK26,#REF!,4,FALSE))&lt;6,"",LEFT(RIGHT(VLOOKUP(AK26,#REF!,4,FALSE),6),1))</f>
        <v>#REF!</v>
      </c>
      <c r="BX28" s="282"/>
      <c r="BY28" s="280" t="e">
        <f>IF(LEN(VLOOKUP(AK26,#REF!,4,FALSE))&lt;5,"",LEFT(RIGHT(VLOOKUP(AK26,#REF!,4,FALSE),5),1))</f>
        <v>#REF!</v>
      </c>
      <c r="BZ28" s="282"/>
      <c r="CA28" s="280" t="e">
        <f>IF(LEN(VLOOKUP(AK26,#REF!,4,FALSE))&lt;4,"",LEFT(RIGHT(VLOOKUP(AK26,#REF!,4,FALSE),4),1))</f>
        <v>#REF!</v>
      </c>
      <c r="CB28" s="607"/>
      <c r="CC28" s="280" t="e">
        <f>IF(LEN(VLOOKUP(AK26,#REF!,4,FALSE))&lt;3,"",LEFT(RIGHT(VLOOKUP(AK26,#REF!,4,FALSE),3),1))</f>
        <v>#REF!</v>
      </c>
      <c r="CD28" s="282"/>
      <c r="CE28" s="280" t="e">
        <f>IF(LEN(VLOOKUP(AK26,#REF!,4,FALSE))&lt;2,"",LEFT(RIGHT(VLOOKUP(AK26,#REF!,4,FALSE),2),1))</f>
        <v>#REF!</v>
      </c>
      <c r="CF28" s="282"/>
      <c r="CG28" s="280" t="e">
        <f>IF(VLOOKUP(AK26,#REF!,4,FALSE)=0,"",IF(LEN(VLOOKUP(AK26,#REF!,4,FALSE))&lt;1,"",LEFT(RIGHT(VLOOKUP(AK26,#REF!,4,FALSE),1),1)))</f>
        <v>#REF!</v>
      </c>
      <c r="CH28" s="225"/>
      <c r="CI28" s="218"/>
      <c r="CJ28" s="218"/>
    </row>
    <row r="29" spans="1:88" s="226" customFormat="1" ht="3" customHeight="1">
      <c r="A29" s="218"/>
      <c r="B29" s="218"/>
      <c r="C29" s="218"/>
      <c r="E29" s="589"/>
      <c r="F29" s="589"/>
      <c r="G29" s="590"/>
      <c r="H29" s="590"/>
      <c r="I29" s="590"/>
      <c r="J29" s="590"/>
      <c r="K29" s="590"/>
      <c r="L29" s="590"/>
      <c r="M29" s="590"/>
      <c r="N29" s="590"/>
      <c r="O29" s="590"/>
      <c r="P29" s="590"/>
      <c r="Q29" s="590"/>
      <c r="R29" s="590"/>
      <c r="S29" s="590"/>
      <c r="T29" s="590"/>
      <c r="U29" s="590"/>
      <c r="V29" s="590"/>
      <c r="W29" s="590"/>
      <c r="X29" s="590"/>
      <c r="Y29" s="590"/>
      <c r="Z29" s="590"/>
      <c r="AA29" s="590"/>
      <c r="AB29" s="590"/>
      <c r="AC29" s="590"/>
      <c r="AD29" s="590"/>
      <c r="AE29" s="590"/>
      <c r="AF29" s="590"/>
      <c r="AG29" s="590"/>
      <c r="AH29" s="590"/>
      <c r="AI29" s="590"/>
      <c r="AJ29" s="590"/>
      <c r="AK29" s="591"/>
      <c r="AL29" s="591"/>
      <c r="AM29" s="591"/>
      <c r="AN29" s="250"/>
      <c r="AO29" s="252"/>
      <c r="AP29" s="252"/>
      <c r="AQ29" s="252"/>
      <c r="AR29" s="252"/>
      <c r="AS29" s="252"/>
      <c r="AT29" s="252"/>
      <c r="AU29" s="252"/>
      <c r="AV29" s="252"/>
      <c r="AW29" s="252"/>
      <c r="AX29" s="252"/>
      <c r="AY29" s="252"/>
      <c r="AZ29" s="252"/>
      <c r="BA29" s="252"/>
      <c r="BB29" s="252"/>
      <c r="BC29" s="252"/>
      <c r="BD29" s="252"/>
      <c r="BE29" s="227"/>
      <c r="BF29" s="227"/>
      <c r="BG29" s="227"/>
      <c r="BH29" s="227"/>
      <c r="BI29" s="227"/>
      <c r="BJ29" s="227"/>
      <c r="BK29" s="227"/>
      <c r="BL29" s="443"/>
      <c r="BM29" s="443"/>
      <c r="BN29" s="443"/>
      <c r="BO29" s="443"/>
      <c r="BP29" s="443"/>
      <c r="BQ29" s="443"/>
      <c r="BR29" s="443"/>
      <c r="BS29" s="443"/>
      <c r="BT29" s="443"/>
      <c r="BU29" s="443"/>
      <c r="BV29" s="443"/>
      <c r="BW29" s="443"/>
      <c r="BX29" s="443"/>
      <c r="BY29" s="443"/>
      <c r="BZ29" s="443"/>
      <c r="CA29" s="443"/>
      <c r="CB29" s="443"/>
      <c r="CC29" s="227"/>
      <c r="CD29" s="227"/>
      <c r="CE29" s="227"/>
      <c r="CF29" s="227"/>
      <c r="CG29" s="227"/>
      <c r="CH29" s="228"/>
      <c r="CI29" s="218"/>
      <c r="CJ29" s="218"/>
    </row>
    <row r="30" spans="1:88" s="224" customFormat="1" ht="3" customHeight="1">
      <c r="A30" s="218"/>
      <c r="B30" s="219"/>
      <c r="C30" s="220"/>
      <c r="D30" s="220"/>
      <c r="E30" s="589" t="s">
        <v>478</v>
      </c>
      <c r="F30" s="589"/>
      <c r="G30" s="590" t="e">
        <f>#REF!</f>
        <v>#REF!</v>
      </c>
      <c r="H30" s="646"/>
      <c r="I30" s="646"/>
      <c r="J30" s="646"/>
      <c r="K30" s="646"/>
      <c r="L30" s="646"/>
      <c r="M30" s="646"/>
      <c r="N30" s="646"/>
      <c r="O30" s="646"/>
      <c r="P30" s="646"/>
      <c r="Q30" s="646"/>
      <c r="R30" s="646"/>
      <c r="S30" s="646"/>
      <c r="T30" s="646"/>
      <c r="U30" s="646"/>
      <c r="V30" s="646"/>
      <c r="W30" s="646"/>
      <c r="X30" s="646"/>
      <c r="Y30" s="646"/>
      <c r="Z30" s="646"/>
      <c r="AA30" s="646"/>
      <c r="AB30" s="646"/>
      <c r="AC30" s="646"/>
      <c r="AD30" s="646"/>
      <c r="AE30" s="646"/>
      <c r="AF30" s="646"/>
      <c r="AG30" s="646"/>
      <c r="AH30" s="646"/>
      <c r="AI30" s="646"/>
      <c r="AJ30" s="646"/>
      <c r="AK30" s="591" t="s">
        <v>51</v>
      </c>
      <c r="AL30" s="591"/>
      <c r="AM30" s="591"/>
      <c r="AN30" s="251"/>
      <c r="AO30" s="253"/>
      <c r="AP30" s="253"/>
      <c r="AQ30" s="253"/>
      <c r="AR30" s="253"/>
      <c r="AS30" s="253"/>
      <c r="AT30" s="253"/>
      <c r="AU30" s="253"/>
      <c r="AV30" s="253"/>
      <c r="AW30" s="253"/>
      <c r="AX30" s="253"/>
      <c r="AY30" s="253"/>
      <c r="AZ30" s="253"/>
      <c r="BA30" s="253"/>
      <c r="BB30" s="253"/>
      <c r="BC30" s="253"/>
      <c r="BD30" s="253"/>
      <c r="BE30" s="221"/>
      <c r="BF30" s="221"/>
      <c r="BG30" s="221"/>
      <c r="BH30" s="221"/>
      <c r="BI30" s="221"/>
      <c r="BJ30" s="221"/>
      <c r="BK30" s="221"/>
      <c r="BL30" s="464"/>
      <c r="BM30" s="464"/>
      <c r="BN30" s="464"/>
      <c r="BO30" s="464"/>
      <c r="BP30" s="464"/>
      <c r="BQ30" s="464"/>
      <c r="BR30" s="464"/>
      <c r="BS30" s="464"/>
      <c r="BT30" s="464"/>
      <c r="BU30" s="464"/>
      <c r="BV30" s="464"/>
      <c r="BW30" s="464"/>
      <c r="BX30" s="464"/>
      <c r="BY30" s="464"/>
      <c r="BZ30" s="464"/>
      <c r="CA30" s="464"/>
      <c r="CB30" s="464"/>
      <c r="CC30" s="221"/>
      <c r="CD30" s="221"/>
      <c r="CE30" s="221"/>
      <c r="CF30" s="221"/>
      <c r="CG30" s="221"/>
      <c r="CH30" s="222"/>
      <c r="CI30" s="223"/>
      <c r="CJ30" s="223"/>
    </row>
    <row r="31" spans="1:88" s="224" customFormat="1" ht="3" customHeight="1">
      <c r="A31" s="218"/>
      <c r="B31" s="218"/>
      <c r="C31" s="218"/>
      <c r="D31" s="219"/>
      <c r="E31" s="589"/>
      <c r="F31" s="589"/>
      <c r="G31" s="646"/>
      <c r="H31" s="646"/>
      <c r="I31" s="646"/>
      <c r="J31" s="646"/>
      <c r="K31" s="646"/>
      <c r="L31" s="646"/>
      <c r="M31" s="646"/>
      <c r="N31" s="646"/>
      <c r="O31" s="646"/>
      <c r="P31" s="646"/>
      <c r="Q31" s="646"/>
      <c r="R31" s="646"/>
      <c r="S31" s="646"/>
      <c r="T31" s="646"/>
      <c r="U31" s="646"/>
      <c r="V31" s="646"/>
      <c r="W31" s="646"/>
      <c r="X31" s="646"/>
      <c r="Y31" s="646"/>
      <c r="Z31" s="646"/>
      <c r="AA31" s="646"/>
      <c r="AB31" s="646"/>
      <c r="AC31" s="646"/>
      <c r="AD31" s="646"/>
      <c r="AE31" s="646"/>
      <c r="AF31" s="646"/>
      <c r="AG31" s="646"/>
      <c r="AH31" s="646"/>
      <c r="AI31" s="646"/>
      <c r="AJ31" s="646"/>
      <c r="AK31" s="591"/>
      <c r="AL31" s="591"/>
      <c r="AM31" s="591"/>
      <c r="AN31" s="254"/>
      <c r="AO31" s="284"/>
      <c r="AP31" s="284"/>
      <c r="AQ31" s="284"/>
      <c r="AR31" s="283"/>
      <c r="AS31" s="281"/>
      <c r="AT31" s="281"/>
      <c r="AU31" s="281"/>
      <c r="AV31" s="281"/>
      <c r="AW31" s="281"/>
      <c r="AX31" s="282"/>
      <c r="AY31" s="605"/>
      <c r="AZ31" s="605"/>
      <c r="BA31" s="605"/>
      <c r="BB31" s="605"/>
      <c r="BC31" s="605"/>
      <c r="BD31" s="605"/>
      <c r="BE31" s="282"/>
      <c r="BF31" s="566"/>
      <c r="BG31" s="566"/>
      <c r="BH31" s="566"/>
      <c r="BI31" s="566"/>
      <c r="BJ31" s="566"/>
      <c r="BK31" s="448"/>
      <c r="BL31" s="423"/>
      <c r="BM31" s="417"/>
      <c r="BN31" s="417"/>
      <c r="BO31" s="417"/>
      <c r="BP31" s="283"/>
      <c r="BQ31" s="605"/>
      <c r="BR31" s="605"/>
      <c r="BS31" s="605"/>
      <c r="BT31" s="605"/>
      <c r="BU31" s="605"/>
      <c r="BV31" s="606"/>
      <c r="BW31" s="566"/>
      <c r="BX31" s="566"/>
      <c r="BY31" s="566"/>
      <c r="BZ31" s="566"/>
      <c r="CA31" s="566"/>
      <c r="CB31" s="607"/>
      <c r="CC31" s="566"/>
      <c r="CD31" s="566"/>
      <c r="CE31" s="566"/>
      <c r="CF31" s="566"/>
      <c r="CG31" s="566"/>
      <c r="CH31" s="225"/>
      <c r="CI31" s="223"/>
      <c r="CJ31" s="223"/>
    </row>
    <row r="32" spans="1:88" s="226" customFormat="1" ht="15" customHeight="1">
      <c r="A32" s="218"/>
      <c r="B32" s="218"/>
      <c r="C32" s="218"/>
      <c r="E32" s="589"/>
      <c r="F32" s="589"/>
      <c r="G32" s="646"/>
      <c r="H32" s="646"/>
      <c r="I32" s="646"/>
      <c r="J32" s="646"/>
      <c r="K32" s="646"/>
      <c r="L32" s="646"/>
      <c r="M32" s="646"/>
      <c r="N32" s="646"/>
      <c r="O32" s="646"/>
      <c r="P32" s="646"/>
      <c r="Q32" s="646"/>
      <c r="R32" s="646"/>
      <c r="S32" s="646"/>
      <c r="T32" s="646"/>
      <c r="U32" s="646"/>
      <c r="V32" s="646"/>
      <c r="W32" s="646"/>
      <c r="X32" s="646"/>
      <c r="Y32" s="646"/>
      <c r="Z32" s="646"/>
      <c r="AA32" s="646"/>
      <c r="AB32" s="646"/>
      <c r="AC32" s="646"/>
      <c r="AD32" s="646"/>
      <c r="AE32" s="646"/>
      <c r="AF32" s="646"/>
      <c r="AG32" s="646"/>
      <c r="AH32" s="646"/>
      <c r="AI32" s="646"/>
      <c r="AJ32" s="646"/>
      <c r="AK32" s="591"/>
      <c r="AL32" s="591"/>
      <c r="AM32" s="591"/>
      <c r="AN32" s="254"/>
      <c r="AO32" s="280" t="e">
        <f>IF(LEN(VLOOKUP(AK30,#REF!,2,FALSE))&lt;11,"",LEFT(RIGHT(VLOOKUP(AK30,#REF!,2,FALSE),11),1))</f>
        <v>#REF!</v>
      </c>
      <c r="AP32" s="168"/>
      <c r="AQ32" s="280" t="e">
        <f>IF(LEN(VLOOKUP(AK30,#REF!,2,FALSE))&lt;10,"",LEFT(RIGHT(VLOOKUP(AK30,#REF!,2,FALSE),10),1))</f>
        <v>#REF!</v>
      </c>
      <c r="AR32" s="282"/>
      <c r="AS32" s="280" t="e">
        <f>IF(LEN(VLOOKUP(AK30,#REF!,2,FALSE))&lt;9,"",LEFT(RIGHT(VLOOKUP(AK30,#REF!,2,FALSE),9),1))</f>
        <v>#REF!</v>
      </c>
      <c r="AT32" s="168"/>
      <c r="AU32" s="280" t="e">
        <f>IF(LEN(VLOOKUP(AK30,#REF!,2,FALSE))&lt;8,"",LEFT(RIGHT(VLOOKUP(AK30,#REF!,2,FALSE),8),1))</f>
        <v>#REF!</v>
      </c>
      <c r="AV32" s="282"/>
      <c r="AW32" s="280" t="e">
        <f>IF(LEN(VLOOKUP(AK30,#REF!,2,FALSE))&lt;7,"",LEFT(RIGHT(VLOOKUP(AK30,#REF!,2,FALSE),7),1))</f>
        <v>#REF!</v>
      </c>
      <c r="AX32" s="282"/>
      <c r="AY32" s="280" t="e">
        <f>IF(LEN(VLOOKUP(AK30,#REF!,2,FALSE))&lt;6,"",LEFT(RIGHT(VLOOKUP(AK30,#REF!,2,FALSE),6),1))</f>
        <v>#REF!</v>
      </c>
      <c r="AZ32" s="168"/>
      <c r="BA32" s="559" t="e">
        <f>IF(LEN(VLOOKUP(AK30,#REF!,2,FALSE))&lt;5,"",LEFT(RIGHT(VLOOKUP(AK30,#REF!,2,FALSE),5),1))</f>
        <v>#REF!</v>
      </c>
      <c r="BB32" s="559" t="e">
        <f>IF(LEN(#REF!)&lt;5,"",LEFT(RIGHT(#REF!,5),1))</f>
        <v>#REF!</v>
      </c>
      <c r="BC32" s="282"/>
      <c r="BD32" s="280" t="e">
        <f>IF(LEN(VLOOKUP(AK30,#REF!,2,FALSE))&lt;4,"",LEFT(RIGHT(VLOOKUP(AK30,#REF!,2,FALSE),4),1))</f>
        <v>#REF!</v>
      </c>
      <c r="BE32" s="282"/>
      <c r="BF32" s="280" t="e">
        <f>IF(LEN(VLOOKUP(AK30,#REF!,2,FALSE))&lt;3,"",LEFT(RIGHT(VLOOKUP(AK30,#REF!,2,FALSE),3),1))</f>
        <v>#REF!</v>
      </c>
      <c r="BG32" s="282"/>
      <c r="BH32" s="280" t="e">
        <f>IF(LEN(VLOOKUP(AK30,#REF!,2,FALSE))&lt;2,"",LEFT(RIGHT(VLOOKUP(AK30,#REF!,2,FALSE),2),1))</f>
        <v>#REF!</v>
      </c>
      <c r="BI32" s="282"/>
      <c r="BJ32" s="280" t="e">
        <f>IF(VLOOKUP(AK30,#REF!,2,FALSE)=0,"",IF(LEN(VLOOKUP(AK30,#REF!,2,FALSE))&lt;1,"",LEFT(RIGHT(VLOOKUP(AK30,#REF!,2,FALSE),1),1)))</f>
        <v>#REF!</v>
      </c>
      <c r="BK32" s="448"/>
      <c r="BL32" s="423"/>
      <c r="BM32" s="280" t="e">
        <f>IF(LEN(VLOOKUP(AK30,#REF!,4,FALSE))&lt;11,"",LEFT(RIGHT(VLOOKUP(AK30,#REF!,4,FALSE),11),1))</f>
        <v>#REF!</v>
      </c>
      <c r="BN32" s="168"/>
      <c r="BO32" s="280" t="e">
        <f>IF(LEN(VLOOKUP(AK30,#REF!,4,FALSE))&lt;10,"",LEFT(RIGHT(VLOOKUP(AK30,#REF!,4,FALSE),10),1))</f>
        <v>#REF!</v>
      </c>
      <c r="BP32" s="282"/>
      <c r="BQ32" s="280" t="e">
        <f>IF(LEN(VLOOKUP(AK30,#REF!,4,FALSE))&lt;9,"",LEFT(RIGHT(VLOOKUP(AK30,#REF!,4,FALSE),9),1))</f>
        <v>#REF!</v>
      </c>
      <c r="BR32" s="168"/>
      <c r="BS32" s="280" t="e">
        <f>IF(LEN(VLOOKUP(AK30,#REF!,4,FALSE))&lt;8,"",LEFT(RIGHT(VLOOKUP(AK30,#REF!,4,FALSE),8),1))</f>
        <v>#REF!</v>
      </c>
      <c r="BT32" s="282"/>
      <c r="BU32" s="280" t="e">
        <f>IF(LEN(VLOOKUP(AK30,#REF!,4,FALSE))&lt;7,"",LEFT(RIGHT(VLOOKUP(AK30,#REF!,4,FALSE),7),1))</f>
        <v>#REF!</v>
      </c>
      <c r="BV32" s="606"/>
      <c r="BW32" s="280" t="e">
        <f>IF(LEN(VLOOKUP(AK30,#REF!,4,FALSE))&lt;6,"",LEFT(RIGHT(VLOOKUP(AK30,#REF!,4,FALSE),6),1))</f>
        <v>#REF!</v>
      </c>
      <c r="BX32" s="282"/>
      <c r="BY32" s="280" t="e">
        <f>IF(LEN(VLOOKUP(AK30,#REF!,4,FALSE))&lt;5,"",LEFT(RIGHT(VLOOKUP(AK30,#REF!,4,FALSE),5),1))</f>
        <v>#REF!</v>
      </c>
      <c r="BZ32" s="282"/>
      <c r="CA32" s="280" t="e">
        <f>IF(LEN(VLOOKUP(AK30,#REF!,4,FALSE))&lt;4,"",LEFT(RIGHT(VLOOKUP(AK30,#REF!,4,FALSE),4),1))</f>
        <v>#REF!</v>
      </c>
      <c r="CB32" s="607"/>
      <c r="CC32" s="280" t="e">
        <f>IF(LEN(VLOOKUP(AK30,#REF!,4,FALSE))&lt;3,"",LEFT(RIGHT(VLOOKUP(AK30,#REF!,4,FALSE),3),1))</f>
        <v>#REF!</v>
      </c>
      <c r="CD32" s="282"/>
      <c r="CE32" s="280" t="e">
        <f>IF(LEN(VLOOKUP(AK30,#REF!,4,FALSE))&lt;2,"",LEFT(RIGHT(VLOOKUP(AK30,#REF!,4,FALSE),2),1))</f>
        <v>#REF!</v>
      </c>
      <c r="CF32" s="282"/>
      <c r="CG32" s="280" t="e">
        <f>IF(VLOOKUP(AK30,#REF!,4,FALSE)=0,"",IF(LEN(VLOOKUP(AK30,#REF!,4,FALSE))&lt;1,"",LEFT(RIGHT(VLOOKUP(AK30,#REF!,4,FALSE),1),1)))</f>
        <v>#REF!</v>
      </c>
      <c r="CH32" s="225"/>
      <c r="CI32" s="218"/>
      <c r="CJ32" s="218"/>
    </row>
    <row r="33" spans="1:88" s="226" customFormat="1" ht="3" customHeight="1">
      <c r="A33" s="218"/>
      <c r="B33" s="218"/>
      <c r="C33" s="218"/>
      <c r="E33" s="589"/>
      <c r="F33" s="589"/>
      <c r="G33" s="646"/>
      <c r="H33" s="646"/>
      <c r="I33" s="646"/>
      <c r="J33" s="646"/>
      <c r="K33" s="646"/>
      <c r="L33" s="646"/>
      <c r="M33" s="646"/>
      <c r="N33" s="646"/>
      <c r="O33" s="646"/>
      <c r="P33" s="646"/>
      <c r="Q33" s="646"/>
      <c r="R33" s="646"/>
      <c r="S33" s="646"/>
      <c r="T33" s="646"/>
      <c r="U33" s="646"/>
      <c r="V33" s="646"/>
      <c r="W33" s="646"/>
      <c r="X33" s="646"/>
      <c r="Y33" s="646"/>
      <c r="Z33" s="646"/>
      <c r="AA33" s="646"/>
      <c r="AB33" s="646"/>
      <c r="AC33" s="646"/>
      <c r="AD33" s="646"/>
      <c r="AE33" s="646"/>
      <c r="AF33" s="646"/>
      <c r="AG33" s="646"/>
      <c r="AH33" s="646"/>
      <c r="AI33" s="646"/>
      <c r="AJ33" s="646"/>
      <c r="AK33" s="591"/>
      <c r="AL33" s="591"/>
      <c r="AM33" s="591"/>
      <c r="AN33" s="250"/>
      <c r="AO33" s="252"/>
      <c r="AP33" s="252"/>
      <c r="AQ33" s="252"/>
      <c r="AR33" s="252"/>
      <c r="AS33" s="252"/>
      <c r="AT33" s="252"/>
      <c r="AU33" s="252"/>
      <c r="AV33" s="252"/>
      <c r="AW33" s="252"/>
      <c r="AX33" s="252"/>
      <c r="AY33" s="252"/>
      <c r="AZ33" s="252"/>
      <c r="BA33" s="252"/>
      <c r="BB33" s="252"/>
      <c r="BC33" s="252"/>
      <c r="BD33" s="252"/>
      <c r="BE33" s="227"/>
      <c r="BF33" s="227"/>
      <c r="BG33" s="227"/>
      <c r="BH33" s="227"/>
      <c r="BI33" s="227"/>
      <c r="BJ33" s="227"/>
      <c r="BK33" s="227"/>
      <c r="BL33" s="443"/>
      <c r="BM33" s="443"/>
      <c r="BN33" s="443"/>
      <c r="BO33" s="443"/>
      <c r="BP33" s="443"/>
      <c r="BQ33" s="443"/>
      <c r="BR33" s="443"/>
      <c r="BS33" s="443"/>
      <c r="BT33" s="443"/>
      <c r="BU33" s="443"/>
      <c r="BV33" s="443"/>
      <c r="BW33" s="443"/>
      <c r="BX33" s="443"/>
      <c r="BY33" s="443"/>
      <c r="BZ33" s="443"/>
      <c r="CA33" s="443"/>
      <c r="CB33" s="443"/>
      <c r="CC33" s="227"/>
      <c r="CD33" s="227"/>
      <c r="CE33" s="227"/>
      <c r="CF33" s="227"/>
      <c r="CG33" s="227"/>
      <c r="CH33" s="228"/>
      <c r="CI33" s="218"/>
      <c r="CJ33" s="218"/>
    </row>
    <row r="34" spans="1:88" s="163" customFormat="1" ht="3" customHeight="1">
      <c r="A34" s="130"/>
      <c r="B34" s="246"/>
      <c r="C34" s="135"/>
      <c r="D34" s="135"/>
      <c r="E34" s="581" t="s">
        <v>406</v>
      </c>
      <c r="F34" s="581"/>
      <c r="G34" s="604" t="e">
        <f>#REF!</f>
        <v>#REF!</v>
      </c>
      <c r="H34" s="645"/>
      <c r="I34" s="645"/>
      <c r="J34" s="645"/>
      <c r="K34" s="645"/>
      <c r="L34" s="645"/>
      <c r="M34" s="645"/>
      <c r="N34" s="645"/>
      <c r="O34" s="645"/>
      <c r="P34" s="645"/>
      <c r="Q34" s="645"/>
      <c r="R34" s="645"/>
      <c r="S34" s="645"/>
      <c r="T34" s="645"/>
      <c r="U34" s="645"/>
      <c r="V34" s="645"/>
      <c r="W34" s="645"/>
      <c r="X34" s="645"/>
      <c r="Y34" s="645"/>
      <c r="Z34" s="645"/>
      <c r="AA34" s="645"/>
      <c r="AB34" s="645"/>
      <c r="AC34" s="645"/>
      <c r="AD34" s="645"/>
      <c r="AE34" s="645"/>
      <c r="AF34" s="645"/>
      <c r="AG34" s="645"/>
      <c r="AH34" s="645"/>
      <c r="AI34" s="645"/>
      <c r="AJ34" s="645"/>
      <c r="AK34" s="571" t="s">
        <v>52</v>
      </c>
      <c r="AL34" s="571"/>
      <c r="AM34" s="571"/>
      <c r="AN34" s="242"/>
      <c r="AO34" s="253"/>
      <c r="AP34" s="253"/>
      <c r="AQ34" s="253"/>
      <c r="AR34" s="253"/>
      <c r="AS34" s="253"/>
      <c r="AT34" s="253"/>
      <c r="AU34" s="253"/>
      <c r="AV34" s="253"/>
      <c r="AW34" s="253"/>
      <c r="AX34" s="253"/>
      <c r="AY34" s="253"/>
      <c r="AZ34" s="253"/>
      <c r="BA34" s="253"/>
      <c r="BB34" s="253"/>
      <c r="BC34" s="253"/>
      <c r="BD34" s="253"/>
      <c r="BE34" s="221"/>
      <c r="BF34" s="221"/>
      <c r="BG34" s="221"/>
      <c r="BH34" s="221"/>
      <c r="BI34" s="221"/>
      <c r="BJ34" s="221"/>
      <c r="BK34" s="221"/>
      <c r="BL34" s="464"/>
      <c r="BM34" s="464"/>
      <c r="BN34" s="464"/>
      <c r="BO34" s="464"/>
      <c r="BP34" s="464"/>
      <c r="BQ34" s="464"/>
      <c r="BR34" s="464"/>
      <c r="BS34" s="464"/>
      <c r="BT34" s="464"/>
      <c r="BU34" s="464"/>
      <c r="BV34" s="464"/>
      <c r="BW34" s="464"/>
      <c r="BX34" s="464"/>
      <c r="BY34" s="464"/>
      <c r="BZ34" s="464"/>
      <c r="CA34" s="464"/>
      <c r="CB34" s="464"/>
      <c r="CC34" s="221"/>
      <c r="CD34" s="221"/>
      <c r="CE34" s="221"/>
      <c r="CF34" s="221"/>
      <c r="CG34" s="221"/>
      <c r="CH34" s="198"/>
      <c r="CI34" s="202"/>
      <c r="CJ34" s="202"/>
    </row>
    <row r="35" spans="1:88" s="163" customFormat="1" ht="3" customHeight="1">
      <c r="A35" s="130"/>
      <c r="B35" s="130"/>
      <c r="C35" s="130"/>
      <c r="D35" s="246"/>
      <c r="E35" s="581"/>
      <c r="F35" s="581"/>
      <c r="G35" s="645"/>
      <c r="H35" s="645"/>
      <c r="I35" s="645"/>
      <c r="J35" s="645"/>
      <c r="K35" s="645"/>
      <c r="L35" s="645"/>
      <c r="M35" s="645"/>
      <c r="N35" s="645"/>
      <c r="O35" s="645"/>
      <c r="P35" s="645"/>
      <c r="Q35" s="645"/>
      <c r="R35" s="645"/>
      <c r="S35" s="645"/>
      <c r="T35" s="645"/>
      <c r="U35" s="645"/>
      <c r="V35" s="645"/>
      <c r="W35" s="645"/>
      <c r="X35" s="645"/>
      <c r="Y35" s="645"/>
      <c r="Z35" s="645"/>
      <c r="AA35" s="645"/>
      <c r="AB35" s="645"/>
      <c r="AC35" s="645"/>
      <c r="AD35" s="645"/>
      <c r="AE35" s="645"/>
      <c r="AF35" s="645"/>
      <c r="AG35" s="645"/>
      <c r="AH35" s="645"/>
      <c r="AI35" s="645"/>
      <c r="AJ35" s="645"/>
      <c r="AK35" s="571"/>
      <c r="AL35" s="571"/>
      <c r="AM35" s="571"/>
      <c r="AN35" s="240"/>
      <c r="AO35" s="284"/>
      <c r="AP35" s="284"/>
      <c r="AQ35" s="284"/>
      <c r="AR35" s="283"/>
      <c r="AS35" s="285"/>
      <c r="AT35" s="285"/>
      <c r="AU35" s="285"/>
      <c r="AV35" s="285"/>
      <c r="AW35" s="285"/>
      <c r="AX35" s="286"/>
      <c r="AY35" s="418"/>
      <c r="AZ35" s="418"/>
      <c r="BA35" s="418"/>
      <c r="BB35" s="418"/>
      <c r="BC35" s="418"/>
      <c r="BD35" s="418"/>
      <c r="BE35" s="282"/>
      <c r="BF35" s="566"/>
      <c r="BG35" s="566"/>
      <c r="BH35" s="566"/>
      <c r="BI35" s="566"/>
      <c r="BJ35" s="566"/>
      <c r="BK35" s="448"/>
      <c r="BL35" s="423"/>
      <c r="BM35" s="417"/>
      <c r="BN35" s="417"/>
      <c r="BO35" s="417"/>
      <c r="BP35" s="283"/>
      <c r="BQ35" s="418"/>
      <c r="BR35" s="418"/>
      <c r="BS35" s="418"/>
      <c r="BT35" s="418"/>
      <c r="BU35" s="418"/>
      <c r="BV35" s="415"/>
      <c r="BW35" s="419"/>
      <c r="BX35" s="419"/>
      <c r="BY35" s="419"/>
      <c r="BZ35" s="419"/>
      <c r="CA35" s="419"/>
      <c r="CB35" s="416"/>
      <c r="CC35" s="419"/>
      <c r="CD35" s="419"/>
      <c r="CE35" s="419"/>
      <c r="CF35" s="419"/>
      <c r="CG35" s="419"/>
      <c r="CH35" s="199"/>
      <c r="CI35" s="202"/>
      <c r="CJ35" s="202"/>
    </row>
    <row r="36" spans="1:88" s="160" customFormat="1" ht="15" customHeight="1">
      <c r="A36" s="130"/>
      <c r="B36" s="130"/>
      <c r="C36" s="130"/>
      <c r="E36" s="581"/>
      <c r="F36" s="581"/>
      <c r="G36" s="645"/>
      <c r="H36" s="645"/>
      <c r="I36" s="645"/>
      <c r="J36" s="645"/>
      <c r="K36" s="645"/>
      <c r="L36" s="645"/>
      <c r="M36" s="645"/>
      <c r="N36" s="645"/>
      <c r="O36" s="645"/>
      <c r="P36" s="645"/>
      <c r="Q36" s="645"/>
      <c r="R36" s="645"/>
      <c r="S36" s="645"/>
      <c r="T36" s="645"/>
      <c r="U36" s="645"/>
      <c r="V36" s="645"/>
      <c r="W36" s="645"/>
      <c r="X36" s="645"/>
      <c r="Y36" s="645"/>
      <c r="Z36" s="645"/>
      <c r="AA36" s="645"/>
      <c r="AB36" s="645"/>
      <c r="AC36" s="645"/>
      <c r="AD36" s="645"/>
      <c r="AE36" s="645"/>
      <c r="AF36" s="645"/>
      <c r="AG36" s="645"/>
      <c r="AH36" s="645"/>
      <c r="AI36" s="645"/>
      <c r="AJ36" s="645"/>
      <c r="AK36" s="571"/>
      <c r="AL36" s="571"/>
      <c r="AM36" s="571"/>
      <c r="AN36" s="240"/>
      <c r="AO36" s="280" t="e">
        <f>IF(LEN(VLOOKUP(AK34,#REF!,2,FALSE))&lt;11,"",LEFT(RIGHT(VLOOKUP(AK34,#REF!,2,FALSE),11),1))</f>
        <v>#REF!</v>
      </c>
      <c r="AP36" s="168"/>
      <c r="AQ36" s="280" t="e">
        <f>IF(LEN(VLOOKUP(AK34,#REF!,2,FALSE))&lt;10,"",LEFT(RIGHT(VLOOKUP(AK34,#REF!,2,FALSE),10),1))</f>
        <v>#REF!</v>
      </c>
      <c r="AR36" s="282"/>
      <c r="AS36" s="280" t="e">
        <f>IF(LEN(VLOOKUP(AK34,#REF!,2,FALSE))&lt;9,"",LEFT(RIGHT(VLOOKUP(AK34,#REF!,2,FALSE),9),1))</f>
        <v>#REF!</v>
      </c>
      <c r="AT36" s="168"/>
      <c r="AU36" s="280" t="e">
        <f>IF(LEN(VLOOKUP(AK34,#REF!,2,FALSE))&lt;8,"",LEFT(RIGHT(VLOOKUP(AK34,#REF!,2,FALSE),8),1))</f>
        <v>#REF!</v>
      </c>
      <c r="AV36" s="282"/>
      <c r="AW36" s="280" t="e">
        <f>IF(LEN(VLOOKUP(AK34,#REF!,2,FALSE))&lt;7,"",LEFT(RIGHT(VLOOKUP(AK34,#REF!,2,FALSE),7),1))</f>
        <v>#REF!</v>
      </c>
      <c r="AX36" s="286"/>
      <c r="AY36" s="280" t="e">
        <f>IF(LEN(VLOOKUP(AK34,#REF!,2,FALSE))&lt;6,"",LEFT(RIGHT(VLOOKUP(AK34,#REF!,2,FALSE),6),1))</f>
        <v>#REF!</v>
      </c>
      <c r="AZ36" s="168"/>
      <c r="BA36" s="559" t="e">
        <f>IF(LEN(VLOOKUP(AK34,#REF!,2,FALSE))&lt;5,"",LEFT(RIGHT(VLOOKUP(AK34,#REF!,2,FALSE),5),1))</f>
        <v>#REF!</v>
      </c>
      <c r="BB36" s="559" t="e">
        <f>IF(LEN(#REF!)&lt;5,"",LEFT(RIGHT(#REF!,5),1))</f>
        <v>#REF!</v>
      </c>
      <c r="BC36" s="282"/>
      <c r="BD36" s="280" t="e">
        <f>IF(LEN(VLOOKUP(AK34,#REF!,2,FALSE))&lt;4,"",LEFT(RIGHT(VLOOKUP(AK34,#REF!,2,FALSE),4),1))</f>
        <v>#REF!</v>
      </c>
      <c r="BE36" s="282"/>
      <c r="BF36" s="280" t="e">
        <f>IF(LEN(VLOOKUP(AK34,#REF!,2,FALSE))&lt;3,"",LEFT(RIGHT(VLOOKUP(AK34,#REF!,2,FALSE),3),1))</f>
        <v>#REF!</v>
      </c>
      <c r="BG36" s="282"/>
      <c r="BH36" s="280" t="e">
        <f>IF(LEN(VLOOKUP(AK34,#REF!,2,FALSE))&lt;2,"",LEFT(RIGHT(VLOOKUP(AK34,#REF!,2,FALSE),2),1))</f>
        <v>#REF!</v>
      </c>
      <c r="BI36" s="282"/>
      <c r="BJ36" s="280" t="e">
        <f>IF(VLOOKUP(AK34,#REF!,2,FALSE)=0,"",IF(LEN(VLOOKUP(AK34,#REF!,2,FALSE))&lt;1,"",LEFT(RIGHT(VLOOKUP(AK34,#REF!,2,FALSE),1),1)))</f>
        <v>#REF!</v>
      </c>
      <c r="BK36" s="448"/>
      <c r="BL36" s="423"/>
      <c r="BM36" s="280" t="e">
        <f>IF(LEN(VLOOKUP(AK34,#REF!,4,FALSE))&lt;11,"",LEFT(RIGHT(VLOOKUP(AK34,#REF!,4,FALSE),11),1))</f>
        <v>#REF!</v>
      </c>
      <c r="BN36" s="168"/>
      <c r="BO36" s="280" t="e">
        <f>IF(LEN(VLOOKUP(AK34,#REF!,4,FALSE))&lt;10,"",LEFT(RIGHT(VLOOKUP(AK34,#REF!,4,FALSE),10),1))</f>
        <v>#REF!</v>
      </c>
      <c r="BP36" s="282"/>
      <c r="BQ36" s="280" t="e">
        <f>IF(LEN(VLOOKUP(AK34,#REF!,4,FALSE))&lt;9,"",LEFT(RIGHT(VLOOKUP(AK34,#REF!,4,FALSE),9),1))</f>
        <v>#REF!</v>
      </c>
      <c r="BR36" s="168"/>
      <c r="BS36" s="280" t="e">
        <f>IF(LEN(VLOOKUP(AK34,#REF!,4,FALSE))&lt;8,"",LEFT(RIGHT(VLOOKUP(AK34,#REF!,4,FALSE),8),1))</f>
        <v>#REF!</v>
      </c>
      <c r="BT36" s="282"/>
      <c r="BU36" s="280" t="e">
        <f>IF(LEN(VLOOKUP(AK34,#REF!,4,FALSE))&lt;7,"",LEFT(RIGHT(VLOOKUP(AK34,#REF!,4,FALSE),7),1))</f>
        <v>#REF!</v>
      </c>
      <c r="BV36" s="415"/>
      <c r="BW36" s="280" t="e">
        <f>IF(LEN(VLOOKUP(AK34,#REF!,4,FALSE))&lt;6,"",LEFT(RIGHT(VLOOKUP(AK34,#REF!,4,FALSE),6),1))</f>
        <v>#REF!</v>
      </c>
      <c r="BX36" s="282"/>
      <c r="BY36" s="280" t="e">
        <f>IF(LEN(VLOOKUP(AK34,#REF!,4,FALSE))&lt;5,"",LEFT(RIGHT(VLOOKUP(AK34,#REF!,4,FALSE),5),1))</f>
        <v>#REF!</v>
      </c>
      <c r="BZ36" s="282"/>
      <c r="CA36" s="280" t="e">
        <f>IF(LEN(VLOOKUP(AK34,#REF!,4,FALSE))&lt;4,"",LEFT(RIGHT(VLOOKUP(AK34,#REF!,4,FALSE),4),1))</f>
        <v>#REF!</v>
      </c>
      <c r="CB36" s="416"/>
      <c r="CC36" s="280" t="e">
        <f>IF(LEN(VLOOKUP(AK34,#REF!,4,FALSE))&lt;3,"",LEFT(RIGHT(VLOOKUP(AK34,#REF!,4,FALSE),3),1))</f>
        <v>#REF!</v>
      </c>
      <c r="CD36" s="282"/>
      <c r="CE36" s="280" t="e">
        <f>IF(LEN(VLOOKUP(AK34,#REF!,4,FALSE))&lt;2,"",LEFT(RIGHT(VLOOKUP(AK34,#REF!,4,FALSE),2),1))</f>
        <v>#REF!</v>
      </c>
      <c r="CF36" s="282"/>
      <c r="CG36" s="280" t="e">
        <f>IF(VLOOKUP(AK34,#REF!,4,FALSE)=0,"",IF(LEN(VLOOKUP(AK34,#REF!,4,FALSE))&lt;1,"",LEFT(RIGHT(VLOOKUP(AK34,#REF!,4,FALSE),1),1)))</f>
        <v>#REF!</v>
      </c>
      <c r="CH36" s="199"/>
      <c r="CI36" s="130"/>
      <c r="CJ36" s="130"/>
    </row>
    <row r="37" spans="1:88" s="160" customFormat="1">
      <c r="A37" s="130"/>
      <c r="B37" s="130"/>
      <c r="C37" s="130"/>
      <c r="E37" s="581"/>
      <c r="F37" s="581"/>
      <c r="G37" s="645"/>
      <c r="H37" s="645"/>
      <c r="I37" s="645"/>
      <c r="J37" s="645"/>
      <c r="K37" s="645"/>
      <c r="L37" s="645"/>
      <c r="M37" s="645"/>
      <c r="N37" s="645"/>
      <c r="O37" s="645"/>
      <c r="P37" s="645"/>
      <c r="Q37" s="645"/>
      <c r="R37" s="645"/>
      <c r="S37" s="645"/>
      <c r="T37" s="645"/>
      <c r="U37" s="645"/>
      <c r="V37" s="645"/>
      <c r="W37" s="645"/>
      <c r="X37" s="645"/>
      <c r="Y37" s="645"/>
      <c r="Z37" s="645"/>
      <c r="AA37" s="645"/>
      <c r="AB37" s="645"/>
      <c r="AC37" s="645"/>
      <c r="AD37" s="645"/>
      <c r="AE37" s="645"/>
      <c r="AF37" s="645"/>
      <c r="AG37" s="645"/>
      <c r="AH37" s="645"/>
      <c r="AI37" s="645"/>
      <c r="AJ37" s="645"/>
      <c r="AK37" s="571"/>
      <c r="AL37" s="571"/>
      <c r="AM37" s="571"/>
      <c r="AN37" s="243"/>
      <c r="AO37" s="252"/>
      <c r="AP37" s="252"/>
      <c r="AQ37" s="252"/>
      <c r="AR37" s="252"/>
      <c r="AS37" s="252"/>
      <c r="AT37" s="252"/>
      <c r="AU37" s="252"/>
      <c r="AV37" s="252"/>
      <c r="AW37" s="252"/>
      <c r="AX37" s="252"/>
      <c r="AY37" s="252"/>
      <c r="AZ37" s="252"/>
      <c r="BA37" s="252"/>
      <c r="BB37" s="252"/>
      <c r="BC37" s="252"/>
      <c r="BD37" s="252"/>
      <c r="BE37" s="227"/>
      <c r="BF37" s="227"/>
      <c r="BG37" s="227"/>
      <c r="BH37" s="227"/>
      <c r="BI37" s="227"/>
      <c r="BJ37" s="227"/>
      <c r="BK37" s="227"/>
      <c r="BL37" s="443"/>
      <c r="BM37" s="443"/>
      <c r="BN37" s="443"/>
      <c r="BO37" s="443"/>
      <c r="BP37" s="443"/>
      <c r="BQ37" s="443"/>
      <c r="BR37" s="443"/>
      <c r="BS37" s="443"/>
      <c r="BT37" s="443"/>
      <c r="BU37" s="443"/>
      <c r="BV37" s="443"/>
      <c r="BW37" s="443"/>
      <c r="BX37" s="443"/>
      <c r="BY37" s="443"/>
      <c r="BZ37" s="443"/>
      <c r="CA37" s="443"/>
      <c r="CB37" s="443"/>
      <c r="CC37" s="227"/>
      <c r="CD37" s="227"/>
      <c r="CE37" s="227"/>
      <c r="CF37" s="227"/>
      <c r="CG37" s="227"/>
      <c r="CH37" s="200"/>
      <c r="CI37" s="130"/>
      <c r="CJ37" s="130"/>
    </row>
    <row r="38" spans="1:88" s="163" customFormat="1" ht="3" customHeight="1">
      <c r="A38" s="229"/>
      <c r="B38" s="230"/>
      <c r="C38" s="135"/>
      <c r="D38" s="135"/>
      <c r="E38" s="581" t="s">
        <v>408</v>
      </c>
      <c r="F38" s="581"/>
      <c r="G38" s="643" t="e">
        <f>#REF!</f>
        <v>#REF!</v>
      </c>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4"/>
      <c r="AH38" s="644"/>
      <c r="AI38" s="644"/>
      <c r="AJ38" s="644"/>
      <c r="AK38" s="612" t="s">
        <v>53</v>
      </c>
      <c r="AL38" s="612"/>
      <c r="AM38" s="612"/>
      <c r="AN38" s="242"/>
      <c r="AO38" s="253"/>
      <c r="AP38" s="253"/>
      <c r="AQ38" s="253"/>
      <c r="AR38" s="253"/>
      <c r="AS38" s="253"/>
      <c r="AT38" s="253"/>
      <c r="AU38" s="253"/>
      <c r="AV38" s="253"/>
      <c r="AW38" s="253"/>
      <c r="AX38" s="253"/>
      <c r="AY38" s="253"/>
      <c r="AZ38" s="253"/>
      <c r="BA38" s="253"/>
      <c r="BB38" s="253"/>
      <c r="BC38" s="253"/>
      <c r="BD38" s="253"/>
      <c r="BE38" s="221"/>
      <c r="BF38" s="221"/>
      <c r="BG38" s="221"/>
      <c r="BH38" s="221"/>
      <c r="BI38" s="221"/>
      <c r="BJ38" s="221"/>
      <c r="BK38" s="221"/>
      <c r="BL38" s="464"/>
      <c r="BM38" s="464"/>
      <c r="BN38" s="464"/>
      <c r="BO38" s="464"/>
      <c r="BP38" s="464"/>
      <c r="BQ38" s="464"/>
      <c r="BR38" s="464"/>
      <c r="BS38" s="464"/>
      <c r="BT38" s="464"/>
      <c r="BU38" s="464"/>
      <c r="BV38" s="464"/>
      <c r="BW38" s="464"/>
      <c r="BX38" s="464"/>
      <c r="BY38" s="464"/>
      <c r="BZ38" s="464"/>
      <c r="CA38" s="464"/>
      <c r="CB38" s="464"/>
      <c r="CC38" s="221"/>
      <c r="CD38" s="221"/>
      <c r="CE38" s="221"/>
      <c r="CF38" s="221"/>
      <c r="CG38" s="221"/>
      <c r="CH38" s="198"/>
      <c r="CI38" s="202"/>
      <c r="CJ38" s="202"/>
    </row>
    <row r="39" spans="1:88" s="163" customFormat="1" ht="3" customHeight="1">
      <c r="A39" s="229"/>
      <c r="B39" s="229"/>
      <c r="C39" s="229"/>
      <c r="D39" s="230"/>
      <c r="E39" s="581"/>
      <c r="F39" s="581"/>
      <c r="G39" s="644"/>
      <c r="H39" s="644"/>
      <c r="I39" s="644"/>
      <c r="J39" s="644"/>
      <c r="K39" s="644"/>
      <c r="L39" s="644"/>
      <c r="M39" s="644"/>
      <c r="N39" s="644"/>
      <c r="O39" s="644"/>
      <c r="P39" s="644"/>
      <c r="Q39" s="644"/>
      <c r="R39" s="644"/>
      <c r="S39" s="644"/>
      <c r="T39" s="644"/>
      <c r="U39" s="644"/>
      <c r="V39" s="644"/>
      <c r="W39" s="644"/>
      <c r="X39" s="644"/>
      <c r="Y39" s="644"/>
      <c r="Z39" s="644"/>
      <c r="AA39" s="644"/>
      <c r="AB39" s="644"/>
      <c r="AC39" s="644"/>
      <c r="AD39" s="644"/>
      <c r="AE39" s="644"/>
      <c r="AF39" s="644"/>
      <c r="AG39" s="644"/>
      <c r="AH39" s="644"/>
      <c r="AI39" s="644"/>
      <c r="AJ39" s="644"/>
      <c r="AK39" s="612"/>
      <c r="AL39" s="612"/>
      <c r="AM39" s="612"/>
      <c r="AN39" s="240"/>
      <c r="AO39" s="284"/>
      <c r="AP39" s="284"/>
      <c r="AQ39" s="284"/>
      <c r="AR39" s="283"/>
      <c r="AS39" s="281"/>
      <c r="AT39" s="281"/>
      <c r="AU39" s="281"/>
      <c r="AV39" s="281"/>
      <c r="AW39" s="281"/>
      <c r="AX39" s="282"/>
      <c r="AY39" s="605"/>
      <c r="AZ39" s="605"/>
      <c r="BA39" s="605"/>
      <c r="BB39" s="605"/>
      <c r="BC39" s="605"/>
      <c r="BD39" s="605"/>
      <c r="BE39" s="282"/>
      <c r="BF39" s="566"/>
      <c r="BG39" s="566"/>
      <c r="BH39" s="566"/>
      <c r="BI39" s="566"/>
      <c r="BJ39" s="566"/>
      <c r="BK39" s="448"/>
      <c r="BL39" s="423"/>
      <c r="BM39" s="417"/>
      <c r="BN39" s="417"/>
      <c r="BO39" s="417"/>
      <c r="BP39" s="283"/>
      <c r="BQ39" s="605"/>
      <c r="BR39" s="605"/>
      <c r="BS39" s="605"/>
      <c r="BT39" s="605"/>
      <c r="BU39" s="605"/>
      <c r="BV39" s="606"/>
      <c r="BW39" s="566"/>
      <c r="BX39" s="566"/>
      <c r="BY39" s="566"/>
      <c r="BZ39" s="566"/>
      <c r="CA39" s="566"/>
      <c r="CB39" s="607"/>
      <c r="CC39" s="566"/>
      <c r="CD39" s="566"/>
      <c r="CE39" s="566"/>
      <c r="CF39" s="566"/>
      <c r="CG39" s="566"/>
      <c r="CH39" s="199"/>
      <c r="CI39" s="202"/>
      <c r="CJ39" s="202"/>
    </row>
    <row r="40" spans="1:88" s="231" customFormat="1" ht="15" customHeight="1">
      <c r="A40" s="229"/>
      <c r="B40" s="229"/>
      <c r="C40" s="229"/>
      <c r="E40" s="581"/>
      <c r="F40" s="581"/>
      <c r="G40" s="644"/>
      <c r="H40" s="644"/>
      <c r="I40" s="644"/>
      <c r="J40" s="644"/>
      <c r="K40" s="644"/>
      <c r="L40" s="644"/>
      <c r="M40" s="644"/>
      <c r="N40" s="644"/>
      <c r="O40" s="644"/>
      <c r="P40" s="644"/>
      <c r="Q40" s="644"/>
      <c r="R40" s="644"/>
      <c r="S40" s="644"/>
      <c r="T40" s="644"/>
      <c r="U40" s="644"/>
      <c r="V40" s="644"/>
      <c r="W40" s="644"/>
      <c r="X40" s="644"/>
      <c r="Y40" s="644"/>
      <c r="Z40" s="644"/>
      <c r="AA40" s="644"/>
      <c r="AB40" s="644"/>
      <c r="AC40" s="644"/>
      <c r="AD40" s="644"/>
      <c r="AE40" s="644"/>
      <c r="AF40" s="644"/>
      <c r="AG40" s="644"/>
      <c r="AH40" s="644"/>
      <c r="AI40" s="644"/>
      <c r="AJ40" s="644"/>
      <c r="AK40" s="612"/>
      <c r="AL40" s="612"/>
      <c r="AM40" s="612"/>
      <c r="AN40" s="240"/>
      <c r="AO40" s="280" t="e">
        <f>IF(LEN(VLOOKUP(AK38,#REF!,2,FALSE))&lt;11,"",LEFT(RIGHT(VLOOKUP(AK38,#REF!,2,FALSE),11),1))</f>
        <v>#REF!</v>
      </c>
      <c r="AP40" s="168"/>
      <c r="AQ40" s="280" t="e">
        <f>IF(LEN(VLOOKUP(AK38,#REF!,2,FALSE))&lt;10,"",LEFT(RIGHT(VLOOKUP(AK38,#REF!,2,FALSE),10),1))</f>
        <v>#REF!</v>
      </c>
      <c r="AR40" s="282"/>
      <c r="AS40" s="280" t="e">
        <f>IF(LEN(VLOOKUP(AK38,#REF!,2,FALSE))&lt;9,"",LEFT(RIGHT(VLOOKUP(AK38,#REF!,2,FALSE),9),1))</f>
        <v>#REF!</v>
      </c>
      <c r="AT40" s="168"/>
      <c r="AU40" s="280" t="e">
        <f>IF(LEN(VLOOKUP(AK38,#REF!,2,FALSE))&lt;8,"",LEFT(RIGHT(VLOOKUP(AK38,#REF!,2,FALSE),8),1))</f>
        <v>#REF!</v>
      </c>
      <c r="AV40" s="282"/>
      <c r="AW40" s="280" t="e">
        <f>IF(LEN(VLOOKUP(AK38,#REF!,2,FALSE))&lt;7,"",LEFT(RIGHT(VLOOKUP(AK38,#REF!,2,FALSE),7),1))</f>
        <v>#REF!</v>
      </c>
      <c r="AX40" s="282"/>
      <c r="AY40" s="280" t="e">
        <f>IF(LEN(VLOOKUP(AK38,#REF!,2,FALSE))&lt;6,"",LEFT(RIGHT(VLOOKUP(AK38,#REF!,2,FALSE),6),1))</f>
        <v>#REF!</v>
      </c>
      <c r="AZ40" s="168"/>
      <c r="BA40" s="559" t="e">
        <f>IF(LEN(VLOOKUP(AK38,#REF!,2,FALSE))&lt;5,"",LEFT(RIGHT(VLOOKUP(AK38,#REF!,2,FALSE),5),1))</f>
        <v>#REF!</v>
      </c>
      <c r="BB40" s="559" t="e">
        <f>IF(LEN(#REF!)&lt;5,"",LEFT(RIGHT(#REF!,5),1))</f>
        <v>#REF!</v>
      </c>
      <c r="BC40" s="282"/>
      <c r="BD40" s="280" t="e">
        <f>IF(LEN(VLOOKUP(AK38,#REF!,2,FALSE))&lt;4,"",LEFT(RIGHT(VLOOKUP(AK38,#REF!,2,FALSE),4),1))</f>
        <v>#REF!</v>
      </c>
      <c r="BE40" s="282"/>
      <c r="BF40" s="280" t="e">
        <f>IF(LEN(VLOOKUP(AK38,#REF!,2,FALSE))&lt;3,"",LEFT(RIGHT(VLOOKUP(AK38,#REF!,2,FALSE),3),1))</f>
        <v>#REF!</v>
      </c>
      <c r="BG40" s="282"/>
      <c r="BH40" s="280" t="e">
        <f>IF(LEN(VLOOKUP(AK38,#REF!,2,FALSE))&lt;2,"",LEFT(RIGHT(VLOOKUP(AK38,#REF!,2,FALSE),2),1))</f>
        <v>#REF!</v>
      </c>
      <c r="BI40" s="282"/>
      <c r="BJ40" s="280" t="e">
        <f>IF(VLOOKUP(AK38,#REF!,2,FALSE)=0,"",IF(LEN(VLOOKUP(AK38,#REF!,2,FALSE))&lt;1,"",LEFT(RIGHT(VLOOKUP(AK38,#REF!,2,FALSE),1),1)))</f>
        <v>#REF!</v>
      </c>
      <c r="BK40" s="448"/>
      <c r="BL40" s="423"/>
      <c r="BM40" s="280" t="e">
        <f>IF(LEN(VLOOKUP(AK38,#REF!,4,FALSE))&lt;11,"",LEFT(RIGHT(VLOOKUP(AK38,#REF!,4,FALSE),11),1))</f>
        <v>#REF!</v>
      </c>
      <c r="BN40" s="168"/>
      <c r="BO40" s="280" t="e">
        <f>IF(LEN(VLOOKUP(AK38,#REF!,4,FALSE))&lt;10,"",LEFT(RIGHT(VLOOKUP(AK38,#REF!,4,FALSE),10),1))</f>
        <v>#REF!</v>
      </c>
      <c r="BP40" s="282"/>
      <c r="BQ40" s="280" t="e">
        <f>IF(LEN(VLOOKUP(AK38,#REF!,4,FALSE))&lt;9,"",LEFT(RIGHT(VLOOKUP(AK38,#REF!,4,FALSE),9),1))</f>
        <v>#REF!</v>
      </c>
      <c r="BR40" s="168"/>
      <c r="BS40" s="280" t="e">
        <f>IF(LEN(VLOOKUP(AK38,#REF!,4,FALSE))&lt;8,"",LEFT(RIGHT(VLOOKUP(AK38,#REF!,4,FALSE),8),1))</f>
        <v>#REF!</v>
      </c>
      <c r="BT40" s="282"/>
      <c r="BU40" s="280" t="e">
        <f>IF(LEN(VLOOKUP(AK38,#REF!,4,FALSE))&lt;7,"",LEFT(RIGHT(VLOOKUP(AK38,#REF!,4,FALSE),7),1))</f>
        <v>#REF!</v>
      </c>
      <c r="BV40" s="606"/>
      <c r="BW40" s="280" t="e">
        <f>IF(LEN(VLOOKUP(AK38,#REF!,4,FALSE))&lt;6,"",LEFT(RIGHT(VLOOKUP(AK38,#REF!,4,FALSE),6),1))</f>
        <v>#REF!</v>
      </c>
      <c r="BX40" s="282"/>
      <c r="BY40" s="280" t="e">
        <f>IF(LEN(VLOOKUP(AK38,#REF!,4,FALSE))&lt;5,"",LEFT(RIGHT(VLOOKUP(AK38,#REF!,4,FALSE),5),1))</f>
        <v>#REF!</v>
      </c>
      <c r="BZ40" s="282"/>
      <c r="CA40" s="280" t="e">
        <f>IF(LEN(VLOOKUP(AK38,#REF!,4,FALSE))&lt;4,"",LEFT(RIGHT(VLOOKUP(AK38,#REF!,4,FALSE),4),1))</f>
        <v>#REF!</v>
      </c>
      <c r="CB40" s="607"/>
      <c r="CC40" s="280" t="e">
        <f>IF(LEN(VLOOKUP(AK38,#REF!,4,FALSE))&lt;3,"",LEFT(RIGHT(VLOOKUP(AK38,#REF!,4,FALSE),3),1))</f>
        <v>#REF!</v>
      </c>
      <c r="CD40" s="282"/>
      <c r="CE40" s="280" t="e">
        <f>IF(LEN(VLOOKUP(AK38,#REF!,4,FALSE))&lt;2,"",LEFT(RIGHT(VLOOKUP(AK38,#REF!,4,FALSE),2),1))</f>
        <v>#REF!</v>
      </c>
      <c r="CF40" s="282"/>
      <c r="CG40" s="280" t="e">
        <f>IF(VLOOKUP(AK38,#REF!,4,FALSE)=0,"",IF(LEN(VLOOKUP(AK38,#REF!,4,FALSE))&lt;1,"",LEFT(RIGHT(VLOOKUP(AK38,#REF!,4,FALSE),1),1)))</f>
        <v>#REF!</v>
      </c>
      <c r="CH40" s="199"/>
      <c r="CI40" s="229"/>
      <c r="CJ40" s="229"/>
    </row>
    <row r="41" spans="1:88" s="231" customFormat="1">
      <c r="A41" s="229"/>
      <c r="B41" s="229"/>
      <c r="C41" s="229"/>
      <c r="E41" s="581"/>
      <c r="F41" s="581"/>
      <c r="G41" s="644"/>
      <c r="H41" s="644"/>
      <c r="I41" s="644"/>
      <c r="J41" s="644"/>
      <c r="K41" s="644"/>
      <c r="L41" s="644"/>
      <c r="M41" s="644"/>
      <c r="N41" s="644"/>
      <c r="O41" s="644"/>
      <c r="P41" s="644"/>
      <c r="Q41" s="644"/>
      <c r="R41" s="644"/>
      <c r="S41" s="644"/>
      <c r="T41" s="644"/>
      <c r="U41" s="644"/>
      <c r="V41" s="644"/>
      <c r="W41" s="644"/>
      <c r="X41" s="644"/>
      <c r="Y41" s="644"/>
      <c r="Z41" s="644"/>
      <c r="AA41" s="644"/>
      <c r="AB41" s="644"/>
      <c r="AC41" s="644"/>
      <c r="AD41" s="644"/>
      <c r="AE41" s="644"/>
      <c r="AF41" s="644"/>
      <c r="AG41" s="644"/>
      <c r="AH41" s="644"/>
      <c r="AI41" s="644"/>
      <c r="AJ41" s="644"/>
      <c r="AK41" s="612"/>
      <c r="AL41" s="612"/>
      <c r="AM41" s="612"/>
      <c r="AN41" s="243"/>
      <c r="AO41" s="252"/>
      <c r="AP41" s="252"/>
      <c r="AQ41" s="252"/>
      <c r="AR41" s="252"/>
      <c r="AS41" s="252"/>
      <c r="AT41" s="252"/>
      <c r="AU41" s="252"/>
      <c r="AV41" s="252"/>
      <c r="AW41" s="252"/>
      <c r="AX41" s="252"/>
      <c r="AY41" s="252"/>
      <c r="AZ41" s="252"/>
      <c r="BA41" s="252"/>
      <c r="BB41" s="252"/>
      <c r="BC41" s="252"/>
      <c r="BD41" s="252"/>
      <c r="BE41" s="227"/>
      <c r="BF41" s="227"/>
      <c r="BG41" s="227"/>
      <c r="BH41" s="227"/>
      <c r="BI41" s="227"/>
      <c r="BJ41" s="227"/>
      <c r="BK41" s="227"/>
      <c r="BL41" s="443"/>
      <c r="BM41" s="443"/>
      <c r="BN41" s="443"/>
      <c r="BO41" s="443"/>
      <c r="BP41" s="443"/>
      <c r="BQ41" s="443"/>
      <c r="BR41" s="443"/>
      <c r="BS41" s="443"/>
      <c r="BT41" s="443"/>
      <c r="BU41" s="443"/>
      <c r="BV41" s="443"/>
      <c r="BW41" s="443"/>
      <c r="BX41" s="443"/>
      <c r="BY41" s="443"/>
      <c r="BZ41" s="443"/>
      <c r="CA41" s="443"/>
      <c r="CB41" s="443"/>
      <c r="CC41" s="227"/>
      <c r="CD41" s="227"/>
      <c r="CE41" s="227"/>
      <c r="CF41" s="227"/>
      <c r="CG41" s="227"/>
      <c r="CH41" s="200"/>
      <c r="CI41" s="229"/>
      <c r="CJ41" s="229"/>
    </row>
    <row r="42" spans="1:88" s="163" customFormat="1" ht="3" customHeight="1">
      <c r="A42" s="229"/>
      <c r="B42" s="230"/>
      <c r="C42" s="135"/>
      <c r="D42" s="135"/>
      <c r="E42" s="581" t="s">
        <v>410</v>
      </c>
      <c r="F42" s="581"/>
      <c r="G42" s="640" t="e">
        <f>#REF!</f>
        <v>#REF!</v>
      </c>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12" t="s">
        <v>479</v>
      </c>
      <c r="AL42" s="612"/>
      <c r="AM42" s="612"/>
      <c r="AN42" s="242"/>
      <c r="AO42" s="253"/>
      <c r="AP42" s="253"/>
      <c r="AQ42" s="253"/>
      <c r="AR42" s="253"/>
      <c r="AS42" s="253"/>
      <c r="AT42" s="253"/>
      <c r="AU42" s="253"/>
      <c r="AV42" s="253"/>
      <c r="AW42" s="253"/>
      <c r="AX42" s="253"/>
      <c r="AY42" s="253"/>
      <c r="AZ42" s="253"/>
      <c r="BA42" s="253"/>
      <c r="BB42" s="253"/>
      <c r="BC42" s="253"/>
      <c r="BD42" s="253"/>
      <c r="BE42" s="221"/>
      <c r="BF42" s="221"/>
      <c r="BG42" s="221"/>
      <c r="BH42" s="221"/>
      <c r="BI42" s="221"/>
      <c r="BJ42" s="221"/>
      <c r="BK42" s="221"/>
      <c r="BL42" s="464"/>
      <c r="BM42" s="464"/>
      <c r="BN42" s="464"/>
      <c r="BO42" s="464"/>
      <c r="BP42" s="464"/>
      <c r="BQ42" s="464"/>
      <c r="BR42" s="464"/>
      <c r="BS42" s="464"/>
      <c r="BT42" s="464"/>
      <c r="BU42" s="464"/>
      <c r="BV42" s="464"/>
      <c r="BW42" s="464"/>
      <c r="BX42" s="464"/>
      <c r="BY42" s="464"/>
      <c r="BZ42" s="464"/>
      <c r="CA42" s="464"/>
      <c r="CB42" s="464"/>
      <c r="CC42" s="221"/>
      <c r="CD42" s="221"/>
      <c r="CE42" s="221"/>
      <c r="CF42" s="221"/>
      <c r="CG42" s="221"/>
      <c r="CH42" s="198"/>
      <c r="CI42" s="202"/>
      <c r="CJ42" s="202"/>
    </row>
    <row r="43" spans="1:88" s="163" customFormat="1" ht="3" customHeight="1">
      <c r="A43" s="229"/>
      <c r="B43" s="229"/>
      <c r="C43" s="229"/>
      <c r="D43" s="230"/>
      <c r="E43" s="581"/>
      <c r="F43" s="581"/>
      <c r="G43" s="642"/>
      <c r="H43" s="642"/>
      <c r="I43" s="642"/>
      <c r="J43" s="642"/>
      <c r="K43" s="642"/>
      <c r="L43" s="642"/>
      <c r="M43" s="642"/>
      <c r="N43" s="642"/>
      <c r="O43" s="642"/>
      <c r="P43" s="642"/>
      <c r="Q43" s="642"/>
      <c r="R43" s="642"/>
      <c r="S43" s="642"/>
      <c r="T43" s="642"/>
      <c r="U43" s="642"/>
      <c r="V43" s="642"/>
      <c r="W43" s="642"/>
      <c r="X43" s="642"/>
      <c r="Y43" s="642"/>
      <c r="Z43" s="642"/>
      <c r="AA43" s="642"/>
      <c r="AB43" s="642"/>
      <c r="AC43" s="642"/>
      <c r="AD43" s="642"/>
      <c r="AE43" s="642"/>
      <c r="AF43" s="642"/>
      <c r="AG43" s="642"/>
      <c r="AH43" s="642"/>
      <c r="AI43" s="642"/>
      <c r="AJ43" s="642"/>
      <c r="AK43" s="612"/>
      <c r="AL43" s="612"/>
      <c r="AM43" s="612"/>
      <c r="AN43" s="240"/>
      <c r="AO43" s="284"/>
      <c r="AP43" s="284"/>
      <c r="AQ43" s="284"/>
      <c r="AR43" s="283"/>
      <c r="AS43" s="281"/>
      <c r="AT43" s="281"/>
      <c r="AU43" s="281"/>
      <c r="AV43" s="281"/>
      <c r="AW43" s="281"/>
      <c r="AX43" s="282"/>
      <c r="AY43" s="605"/>
      <c r="AZ43" s="605"/>
      <c r="BA43" s="605"/>
      <c r="BB43" s="605"/>
      <c r="BC43" s="605"/>
      <c r="BD43" s="605"/>
      <c r="BE43" s="282"/>
      <c r="BF43" s="566"/>
      <c r="BG43" s="566"/>
      <c r="BH43" s="566"/>
      <c r="BI43" s="566"/>
      <c r="BJ43" s="566"/>
      <c r="BK43" s="448"/>
      <c r="BL43" s="423"/>
      <c r="BM43" s="417"/>
      <c r="BN43" s="417"/>
      <c r="BO43" s="417"/>
      <c r="BP43" s="283"/>
      <c r="BQ43" s="605"/>
      <c r="BR43" s="605"/>
      <c r="BS43" s="605"/>
      <c r="BT43" s="605"/>
      <c r="BU43" s="605"/>
      <c r="BV43" s="606"/>
      <c r="BW43" s="566"/>
      <c r="BX43" s="566"/>
      <c r="BY43" s="566"/>
      <c r="BZ43" s="566"/>
      <c r="CA43" s="566"/>
      <c r="CB43" s="607"/>
      <c r="CC43" s="566"/>
      <c r="CD43" s="566"/>
      <c r="CE43" s="566"/>
      <c r="CF43" s="566"/>
      <c r="CG43" s="566"/>
      <c r="CH43" s="199"/>
      <c r="CI43" s="202"/>
      <c r="CJ43" s="202"/>
    </row>
    <row r="44" spans="1:88" s="231" customFormat="1" ht="15" customHeight="1">
      <c r="A44" s="229"/>
      <c r="B44" s="229"/>
      <c r="C44" s="229"/>
      <c r="E44" s="581"/>
      <c r="F44" s="581"/>
      <c r="G44" s="642"/>
      <c r="H44" s="642"/>
      <c r="I44" s="642"/>
      <c r="J44" s="642"/>
      <c r="K44" s="642"/>
      <c r="L44" s="642"/>
      <c r="M44" s="642"/>
      <c r="N44" s="642"/>
      <c r="O44" s="642"/>
      <c r="P44" s="642"/>
      <c r="Q44" s="642"/>
      <c r="R44" s="642"/>
      <c r="S44" s="642"/>
      <c r="T44" s="642"/>
      <c r="U44" s="642"/>
      <c r="V44" s="642"/>
      <c r="W44" s="642"/>
      <c r="X44" s="642"/>
      <c r="Y44" s="642"/>
      <c r="Z44" s="642"/>
      <c r="AA44" s="642"/>
      <c r="AB44" s="642"/>
      <c r="AC44" s="642"/>
      <c r="AD44" s="642"/>
      <c r="AE44" s="642"/>
      <c r="AF44" s="642"/>
      <c r="AG44" s="642"/>
      <c r="AH44" s="642"/>
      <c r="AI44" s="642"/>
      <c r="AJ44" s="642"/>
      <c r="AK44" s="612"/>
      <c r="AL44" s="612"/>
      <c r="AM44" s="612"/>
      <c r="AN44" s="240"/>
      <c r="AO44" s="280" t="e">
        <f>IF(LEN(VLOOKUP(AK42,#REF!,2,FALSE))&lt;11,"",LEFT(RIGHT(VLOOKUP(AK42,#REF!,2,FALSE),11),1))</f>
        <v>#REF!</v>
      </c>
      <c r="AP44" s="168"/>
      <c r="AQ44" s="280" t="e">
        <f>IF(LEN(VLOOKUP(AK42,#REF!,2,FALSE))&lt;10,"",LEFT(RIGHT(VLOOKUP(AK42,#REF!,2,FALSE),10),1))</f>
        <v>#REF!</v>
      </c>
      <c r="AR44" s="282"/>
      <c r="AS44" s="280" t="e">
        <f>IF(LEN(VLOOKUP(AK42,#REF!,2,FALSE))&lt;9,"",LEFT(RIGHT(VLOOKUP(AK42,#REF!,2,FALSE),9),1))</f>
        <v>#REF!</v>
      </c>
      <c r="AT44" s="168"/>
      <c r="AU44" s="280" t="e">
        <f>IF(LEN(VLOOKUP(AK42,#REF!,2,FALSE))&lt;8,"",LEFT(RIGHT(VLOOKUP(AK42,#REF!,2,FALSE),8),1))</f>
        <v>#REF!</v>
      </c>
      <c r="AV44" s="282"/>
      <c r="AW44" s="280" t="e">
        <f>IF(LEN(VLOOKUP(AK42,#REF!,2,FALSE))&lt;7,"",LEFT(RIGHT(VLOOKUP(AK42,#REF!,2,FALSE),7),1))</f>
        <v>#REF!</v>
      </c>
      <c r="AX44" s="282"/>
      <c r="AY44" s="280" t="e">
        <f>IF(LEN(VLOOKUP(AK42,#REF!,2,FALSE))&lt;6,"",LEFT(RIGHT(VLOOKUP(AK42,#REF!,2,FALSE),6),1))</f>
        <v>#REF!</v>
      </c>
      <c r="AZ44" s="168"/>
      <c r="BA44" s="559" t="e">
        <f>IF(LEN(VLOOKUP(AK42,#REF!,2,FALSE))&lt;5,"",LEFT(RIGHT(VLOOKUP(AK42,#REF!,2,FALSE),5),1))</f>
        <v>#REF!</v>
      </c>
      <c r="BB44" s="559" t="e">
        <f>IF(LEN(#REF!)&lt;5,"",LEFT(RIGHT(#REF!,5),1))</f>
        <v>#REF!</v>
      </c>
      <c r="BC44" s="282"/>
      <c r="BD44" s="280" t="e">
        <f>IF(LEN(VLOOKUP(AK42,#REF!,2,FALSE))&lt;4,"",LEFT(RIGHT(VLOOKUP(AK42,#REF!,2,FALSE),4),1))</f>
        <v>#REF!</v>
      </c>
      <c r="BE44" s="282"/>
      <c r="BF44" s="280" t="e">
        <f>IF(LEN(VLOOKUP(AK42,#REF!,2,FALSE))&lt;3,"",LEFT(RIGHT(VLOOKUP(AK42,#REF!,2,FALSE),3),1))</f>
        <v>#REF!</v>
      </c>
      <c r="BG44" s="282"/>
      <c r="BH44" s="280" t="e">
        <f>IF(LEN(VLOOKUP(AK42,#REF!,2,FALSE))&lt;2,"",LEFT(RIGHT(VLOOKUP(AK42,#REF!,2,FALSE),2),1))</f>
        <v>#REF!</v>
      </c>
      <c r="BI44" s="282"/>
      <c r="BJ44" s="280" t="e">
        <f>IF(VLOOKUP(AK42,#REF!,2,FALSE)=0,"",IF(LEN(VLOOKUP(AK42,#REF!,2,FALSE))&lt;1,"",LEFT(RIGHT(VLOOKUP(AK42,#REF!,2,FALSE),1),1)))</f>
        <v>#REF!</v>
      </c>
      <c r="BK44" s="448"/>
      <c r="BL44" s="423"/>
      <c r="BM44" s="280" t="e">
        <f>IF(LEN(VLOOKUP(AK42,#REF!,4,FALSE))&lt;11,"",LEFT(RIGHT(VLOOKUP(AK42,#REF!,4,FALSE),11),1))</f>
        <v>#REF!</v>
      </c>
      <c r="BN44" s="168"/>
      <c r="BO44" s="280" t="e">
        <f>IF(LEN(VLOOKUP(AK42,#REF!,4,FALSE))&lt;10,"",LEFT(RIGHT(VLOOKUP(AK42,#REF!,4,FALSE),10),1))</f>
        <v>#REF!</v>
      </c>
      <c r="BP44" s="282"/>
      <c r="BQ44" s="280" t="e">
        <f>IF(LEN(VLOOKUP(AK42,#REF!,4,FALSE))&lt;9,"",LEFT(RIGHT(VLOOKUP(AK42,#REF!,4,FALSE),9),1))</f>
        <v>#REF!</v>
      </c>
      <c r="BR44" s="168"/>
      <c r="BS44" s="280" t="e">
        <f>IF(LEN(VLOOKUP(AK42,#REF!,4,FALSE))&lt;8,"",LEFT(RIGHT(VLOOKUP(AK42,#REF!,4,FALSE),8),1))</f>
        <v>#REF!</v>
      </c>
      <c r="BT44" s="282"/>
      <c r="BU44" s="280" t="e">
        <f>IF(LEN(VLOOKUP(AK42,#REF!,4,FALSE))&lt;7,"",LEFT(RIGHT(VLOOKUP(AK42,#REF!,4,FALSE),7),1))</f>
        <v>#REF!</v>
      </c>
      <c r="BV44" s="606"/>
      <c r="BW44" s="280" t="e">
        <f>IF(LEN(VLOOKUP(AK42,#REF!,4,FALSE))&lt;6,"",LEFT(RIGHT(VLOOKUP(AK42,#REF!,4,FALSE),6),1))</f>
        <v>#REF!</v>
      </c>
      <c r="BX44" s="282"/>
      <c r="BY44" s="280" t="e">
        <f>IF(LEN(VLOOKUP(AK42,#REF!,4,FALSE))&lt;5,"",LEFT(RIGHT(VLOOKUP(AK42,#REF!,4,FALSE),5),1))</f>
        <v>#REF!</v>
      </c>
      <c r="BZ44" s="282"/>
      <c r="CA44" s="280" t="e">
        <f>IF(LEN(VLOOKUP(AK42,#REF!,4,FALSE))&lt;4,"",LEFT(RIGHT(VLOOKUP(AK42,#REF!,4,FALSE),4),1))</f>
        <v>#REF!</v>
      </c>
      <c r="CB44" s="607"/>
      <c r="CC44" s="280" t="e">
        <f>IF(LEN(VLOOKUP(AK42,#REF!,4,FALSE))&lt;3,"",LEFT(RIGHT(VLOOKUP(AK42,#REF!,4,FALSE),3),1))</f>
        <v>#REF!</v>
      </c>
      <c r="CD44" s="282"/>
      <c r="CE44" s="280" t="e">
        <f>IF(LEN(VLOOKUP(AK42,#REF!,4,FALSE))&lt;2,"",LEFT(RIGHT(VLOOKUP(AK42,#REF!,4,FALSE),2),1))</f>
        <v>#REF!</v>
      </c>
      <c r="CF44" s="282"/>
      <c r="CG44" s="280" t="e">
        <f>IF(VLOOKUP(AK42,#REF!,4,FALSE)=0,"",IF(LEN(VLOOKUP(AK42,#REF!,4,FALSE))&lt;1,"",LEFT(RIGHT(VLOOKUP(AK42,#REF!,4,FALSE),1),1)))</f>
        <v>#REF!</v>
      </c>
      <c r="CH44" s="199"/>
      <c r="CI44" s="229"/>
      <c r="CJ44" s="229"/>
    </row>
    <row r="45" spans="1:88" s="231" customFormat="1" ht="3" customHeight="1">
      <c r="A45" s="229"/>
      <c r="B45" s="229"/>
      <c r="C45" s="229"/>
      <c r="E45" s="581"/>
      <c r="F45" s="581"/>
      <c r="G45" s="642"/>
      <c r="H45" s="642"/>
      <c r="I45" s="642"/>
      <c r="J45" s="642"/>
      <c r="K45" s="642"/>
      <c r="L45" s="642"/>
      <c r="M45" s="642"/>
      <c r="N45" s="642"/>
      <c r="O45" s="642"/>
      <c r="P45" s="642"/>
      <c r="Q45" s="642"/>
      <c r="R45" s="642"/>
      <c r="S45" s="642"/>
      <c r="T45" s="642"/>
      <c r="U45" s="642"/>
      <c r="V45" s="642"/>
      <c r="W45" s="642"/>
      <c r="X45" s="642"/>
      <c r="Y45" s="642"/>
      <c r="Z45" s="642"/>
      <c r="AA45" s="642"/>
      <c r="AB45" s="642"/>
      <c r="AC45" s="642"/>
      <c r="AD45" s="642"/>
      <c r="AE45" s="642"/>
      <c r="AF45" s="642"/>
      <c r="AG45" s="642"/>
      <c r="AH45" s="642"/>
      <c r="AI45" s="642"/>
      <c r="AJ45" s="642"/>
      <c r="AK45" s="612"/>
      <c r="AL45" s="612"/>
      <c r="AM45" s="612"/>
      <c r="AN45" s="243"/>
      <c r="AO45" s="252"/>
      <c r="AP45" s="252"/>
      <c r="AQ45" s="252"/>
      <c r="AR45" s="252"/>
      <c r="AS45" s="252"/>
      <c r="AT45" s="252"/>
      <c r="AU45" s="252"/>
      <c r="AV45" s="252"/>
      <c r="AW45" s="252"/>
      <c r="AX45" s="252"/>
      <c r="AY45" s="252"/>
      <c r="AZ45" s="252"/>
      <c r="BA45" s="252"/>
      <c r="BB45" s="252"/>
      <c r="BC45" s="252"/>
      <c r="BD45" s="252"/>
      <c r="BE45" s="227"/>
      <c r="BF45" s="227"/>
      <c r="BG45" s="227"/>
      <c r="BH45" s="227"/>
      <c r="BI45" s="227"/>
      <c r="BJ45" s="227"/>
      <c r="BK45" s="227"/>
      <c r="BL45" s="443"/>
      <c r="BM45" s="443"/>
      <c r="BN45" s="443"/>
      <c r="BO45" s="443"/>
      <c r="BP45" s="443"/>
      <c r="BQ45" s="443"/>
      <c r="BR45" s="443"/>
      <c r="BS45" s="443"/>
      <c r="BT45" s="443"/>
      <c r="BU45" s="443"/>
      <c r="BV45" s="443"/>
      <c r="BW45" s="443"/>
      <c r="BX45" s="443"/>
      <c r="BY45" s="443"/>
      <c r="BZ45" s="443"/>
      <c r="CA45" s="443"/>
      <c r="CB45" s="443"/>
      <c r="CC45" s="227"/>
      <c r="CD45" s="227"/>
      <c r="CE45" s="227"/>
      <c r="CF45" s="227"/>
      <c r="CG45" s="227"/>
      <c r="CH45" s="200"/>
      <c r="CI45" s="229"/>
      <c r="CJ45" s="229"/>
    </row>
    <row r="46" spans="1:88" s="163" customFormat="1" ht="3" customHeight="1">
      <c r="A46" s="229"/>
      <c r="B46" s="230"/>
      <c r="C46" s="135"/>
      <c r="D46" s="135"/>
      <c r="E46" s="581" t="s">
        <v>357</v>
      </c>
      <c r="F46" s="581"/>
      <c r="G46" s="611" t="e">
        <f>#REF!</f>
        <v>#REF!</v>
      </c>
      <c r="H46" s="611"/>
      <c r="I46" s="611"/>
      <c r="J46" s="611"/>
      <c r="K46" s="611"/>
      <c r="L46" s="611"/>
      <c r="M46" s="611"/>
      <c r="N46" s="611"/>
      <c r="O46" s="611"/>
      <c r="P46" s="611"/>
      <c r="Q46" s="611"/>
      <c r="R46" s="611"/>
      <c r="S46" s="611"/>
      <c r="T46" s="611"/>
      <c r="U46" s="611"/>
      <c r="V46" s="611"/>
      <c r="W46" s="611"/>
      <c r="X46" s="611"/>
      <c r="Y46" s="611"/>
      <c r="Z46" s="611"/>
      <c r="AA46" s="611"/>
      <c r="AB46" s="611"/>
      <c r="AC46" s="611"/>
      <c r="AD46" s="611"/>
      <c r="AE46" s="611"/>
      <c r="AF46" s="611"/>
      <c r="AG46" s="611"/>
      <c r="AH46" s="611"/>
      <c r="AI46" s="611"/>
      <c r="AJ46" s="611"/>
      <c r="AK46" s="612" t="s">
        <v>480</v>
      </c>
      <c r="AL46" s="612"/>
      <c r="AM46" s="612"/>
      <c r="AN46" s="242"/>
      <c r="AO46" s="253"/>
      <c r="AP46" s="253"/>
      <c r="AQ46" s="253"/>
      <c r="AR46" s="253"/>
      <c r="AS46" s="253"/>
      <c r="AT46" s="253"/>
      <c r="AU46" s="253"/>
      <c r="AV46" s="253"/>
      <c r="AW46" s="253"/>
      <c r="AX46" s="253"/>
      <c r="AY46" s="253"/>
      <c r="AZ46" s="253"/>
      <c r="BA46" s="253"/>
      <c r="BB46" s="253"/>
      <c r="BC46" s="253"/>
      <c r="BD46" s="253"/>
      <c r="BE46" s="221"/>
      <c r="BF46" s="221"/>
      <c r="BG46" s="221"/>
      <c r="BH46" s="221"/>
      <c r="BI46" s="221"/>
      <c r="BJ46" s="221"/>
      <c r="BK46" s="221"/>
      <c r="BL46" s="464"/>
      <c r="BM46" s="464"/>
      <c r="BN46" s="464"/>
      <c r="BO46" s="464"/>
      <c r="BP46" s="464"/>
      <c r="BQ46" s="464"/>
      <c r="BR46" s="464"/>
      <c r="BS46" s="464"/>
      <c r="BT46" s="464"/>
      <c r="BU46" s="464"/>
      <c r="BV46" s="464"/>
      <c r="BW46" s="464"/>
      <c r="BX46" s="464"/>
      <c r="BY46" s="464"/>
      <c r="BZ46" s="464"/>
      <c r="CA46" s="464"/>
      <c r="CB46" s="464"/>
      <c r="CC46" s="221"/>
      <c r="CD46" s="221"/>
      <c r="CE46" s="221"/>
      <c r="CF46" s="221"/>
      <c r="CG46" s="221"/>
      <c r="CH46" s="198"/>
      <c r="CI46" s="202"/>
      <c r="CJ46" s="202"/>
    </row>
    <row r="47" spans="1:88" s="163" customFormat="1" ht="3" customHeight="1">
      <c r="A47" s="229"/>
      <c r="B47" s="229"/>
      <c r="C47" s="229"/>
      <c r="D47" s="230"/>
      <c r="E47" s="581"/>
      <c r="F47" s="581"/>
      <c r="G47" s="611"/>
      <c r="H47" s="611"/>
      <c r="I47" s="611"/>
      <c r="J47" s="611"/>
      <c r="K47" s="611"/>
      <c r="L47" s="611"/>
      <c r="M47" s="611"/>
      <c r="N47" s="611"/>
      <c r="O47" s="611"/>
      <c r="P47" s="611"/>
      <c r="Q47" s="611"/>
      <c r="R47" s="611"/>
      <c r="S47" s="611"/>
      <c r="T47" s="611"/>
      <c r="U47" s="611"/>
      <c r="V47" s="611"/>
      <c r="W47" s="611"/>
      <c r="X47" s="611"/>
      <c r="Y47" s="611"/>
      <c r="Z47" s="611"/>
      <c r="AA47" s="611"/>
      <c r="AB47" s="611"/>
      <c r="AC47" s="611"/>
      <c r="AD47" s="611"/>
      <c r="AE47" s="611"/>
      <c r="AF47" s="611"/>
      <c r="AG47" s="611"/>
      <c r="AH47" s="611"/>
      <c r="AI47" s="611"/>
      <c r="AJ47" s="611"/>
      <c r="AK47" s="612"/>
      <c r="AL47" s="612"/>
      <c r="AM47" s="612"/>
      <c r="AN47" s="240"/>
      <c r="AO47" s="284"/>
      <c r="AP47" s="284"/>
      <c r="AQ47" s="284"/>
      <c r="AR47" s="283"/>
      <c r="AS47" s="281"/>
      <c r="AT47" s="281"/>
      <c r="AU47" s="281"/>
      <c r="AV47" s="281"/>
      <c r="AW47" s="281"/>
      <c r="AX47" s="282"/>
      <c r="AY47" s="605"/>
      <c r="AZ47" s="605"/>
      <c r="BA47" s="605"/>
      <c r="BB47" s="605"/>
      <c r="BC47" s="605"/>
      <c r="BD47" s="605"/>
      <c r="BE47" s="282"/>
      <c r="BF47" s="566"/>
      <c r="BG47" s="566"/>
      <c r="BH47" s="566"/>
      <c r="BI47" s="566"/>
      <c r="BJ47" s="566"/>
      <c r="BK47" s="448"/>
      <c r="BL47" s="423"/>
      <c r="BM47" s="417"/>
      <c r="BN47" s="417"/>
      <c r="BO47" s="417"/>
      <c r="BP47" s="283"/>
      <c r="BQ47" s="605"/>
      <c r="BR47" s="605"/>
      <c r="BS47" s="605"/>
      <c r="BT47" s="605"/>
      <c r="BU47" s="605"/>
      <c r="BV47" s="606"/>
      <c r="BW47" s="566"/>
      <c r="BX47" s="566"/>
      <c r="BY47" s="566"/>
      <c r="BZ47" s="566"/>
      <c r="CA47" s="566"/>
      <c r="CB47" s="607"/>
      <c r="CC47" s="566"/>
      <c r="CD47" s="566"/>
      <c r="CE47" s="566"/>
      <c r="CF47" s="566"/>
      <c r="CG47" s="566"/>
      <c r="CH47" s="199"/>
      <c r="CI47" s="202"/>
      <c r="CJ47" s="202"/>
    </row>
    <row r="48" spans="1:88" s="231" customFormat="1" ht="15" customHeight="1">
      <c r="A48" s="229"/>
      <c r="B48" s="229"/>
      <c r="C48" s="229"/>
      <c r="E48" s="581"/>
      <c r="F48" s="581"/>
      <c r="G48" s="611"/>
      <c r="H48" s="611"/>
      <c r="I48" s="611"/>
      <c r="J48" s="611"/>
      <c r="K48" s="611"/>
      <c r="L48" s="611"/>
      <c r="M48" s="611"/>
      <c r="N48" s="611"/>
      <c r="O48" s="611"/>
      <c r="P48" s="611"/>
      <c r="Q48" s="611"/>
      <c r="R48" s="611"/>
      <c r="S48" s="611"/>
      <c r="T48" s="611"/>
      <c r="U48" s="611"/>
      <c r="V48" s="611"/>
      <c r="W48" s="611"/>
      <c r="X48" s="611"/>
      <c r="Y48" s="611"/>
      <c r="Z48" s="611"/>
      <c r="AA48" s="611"/>
      <c r="AB48" s="611"/>
      <c r="AC48" s="611"/>
      <c r="AD48" s="611"/>
      <c r="AE48" s="611"/>
      <c r="AF48" s="611"/>
      <c r="AG48" s="611"/>
      <c r="AH48" s="611"/>
      <c r="AI48" s="611"/>
      <c r="AJ48" s="611"/>
      <c r="AK48" s="612"/>
      <c r="AL48" s="612"/>
      <c r="AM48" s="612"/>
      <c r="AN48" s="240"/>
      <c r="AO48" s="280" t="e">
        <f>IF(LEN(VLOOKUP(AK46,#REF!,2,FALSE))&lt;11,"",LEFT(RIGHT(VLOOKUP(AK46,#REF!,2,FALSE),11),1))</f>
        <v>#REF!</v>
      </c>
      <c r="AP48" s="168"/>
      <c r="AQ48" s="280" t="e">
        <f>IF(LEN(VLOOKUP(AK46,#REF!,2,FALSE))&lt;10,"",LEFT(RIGHT(VLOOKUP(AK46,#REF!,2,FALSE),10),1))</f>
        <v>#REF!</v>
      </c>
      <c r="AR48" s="282"/>
      <c r="AS48" s="280" t="e">
        <f>IF(LEN(VLOOKUP(AK46,#REF!,2,FALSE))&lt;9,"",LEFT(RIGHT(VLOOKUP(AK46,#REF!,2,FALSE),9),1))</f>
        <v>#REF!</v>
      </c>
      <c r="AT48" s="168"/>
      <c r="AU48" s="280" t="e">
        <f>IF(LEN(VLOOKUP(AK46,#REF!,2,FALSE))&lt;8,"",LEFT(RIGHT(VLOOKUP(AK46,#REF!,2,FALSE),8),1))</f>
        <v>#REF!</v>
      </c>
      <c r="AV48" s="282"/>
      <c r="AW48" s="280" t="e">
        <f>IF(LEN(VLOOKUP(AK46,#REF!,2,FALSE))&lt;7,"",LEFT(RIGHT(VLOOKUP(AK46,#REF!,2,FALSE),7),1))</f>
        <v>#REF!</v>
      </c>
      <c r="AX48" s="282"/>
      <c r="AY48" s="280" t="e">
        <f>IF(LEN(VLOOKUP(AK46,#REF!,2,FALSE))&lt;6,"",LEFT(RIGHT(VLOOKUP(AK46,#REF!,2,FALSE),6),1))</f>
        <v>#REF!</v>
      </c>
      <c r="AZ48" s="168"/>
      <c r="BA48" s="559" t="e">
        <f>IF(LEN(VLOOKUP(AK46,#REF!,2,FALSE))&lt;5,"",LEFT(RIGHT(VLOOKUP(AK46,#REF!,2,FALSE),5),1))</f>
        <v>#REF!</v>
      </c>
      <c r="BB48" s="559" t="e">
        <f>IF(LEN(#REF!)&lt;5,"",LEFT(RIGHT(#REF!,5),1))</f>
        <v>#REF!</v>
      </c>
      <c r="BC48" s="282"/>
      <c r="BD48" s="280" t="e">
        <f>IF(LEN(VLOOKUP(AK46,#REF!,2,FALSE))&lt;4,"",LEFT(RIGHT(VLOOKUP(AK46,#REF!,2,FALSE),4),1))</f>
        <v>#REF!</v>
      </c>
      <c r="BE48" s="282"/>
      <c r="BF48" s="280" t="e">
        <f>IF(LEN(VLOOKUP(AK46,#REF!,2,FALSE))&lt;3,"",LEFT(RIGHT(VLOOKUP(AK46,#REF!,2,FALSE),3),1))</f>
        <v>#REF!</v>
      </c>
      <c r="BG48" s="282"/>
      <c r="BH48" s="280" t="e">
        <f>IF(LEN(VLOOKUP(AK46,#REF!,2,FALSE))&lt;2,"",LEFT(RIGHT(VLOOKUP(AK46,#REF!,2,FALSE),2),1))</f>
        <v>#REF!</v>
      </c>
      <c r="BI48" s="282"/>
      <c r="BJ48" s="280" t="e">
        <f>IF(VLOOKUP(AK46,#REF!,2,FALSE)=0,"",IF(LEN(VLOOKUP(AK46,#REF!,2,FALSE))&lt;1,"",LEFT(RIGHT(VLOOKUP(AK46,#REF!,2,FALSE),1),1)))</f>
        <v>#REF!</v>
      </c>
      <c r="BK48" s="448"/>
      <c r="BL48" s="423"/>
      <c r="BM48" s="280" t="e">
        <f>IF(LEN(VLOOKUP(AK46,#REF!,4,FALSE))&lt;11,"",LEFT(RIGHT(VLOOKUP(AK46,#REF!,4,FALSE),11),1))</f>
        <v>#REF!</v>
      </c>
      <c r="BN48" s="168"/>
      <c r="BO48" s="280" t="e">
        <f>IF(LEN(VLOOKUP(AK46,#REF!,4,FALSE))&lt;10,"",LEFT(RIGHT(VLOOKUP(AK46,#REF!,4,FALSE),10),1))</f>
        <v>#REF!</v>
      </c>
      <c r="BP48" s="282"/>
      <c r="BQ48" s="280" t="e">
        <f>IF(LEN(VLOOKUP(AK46,#REF!,4,FALSE))&lt;9,"",LEFT(RIGHT(VLOOKUP(AK46,#REF!,4,FALSE),9),1))</f>
        <v>#REF!</v>
      </c>
      <c r="BR48" s="168"/>
      <c r="BS48" s="280" t="e">
        <f>IF(LEN(VLOOKUP(AK46,#REF!,4,FALSE))&lt;8,"",LEFT(RIGHT(VLOOKUP(AK46,#REF!,4,FALSE),8),1))</f>
        <v>#REF!</v>
      </c>
      <c r="BT48" s="282"/>
      <c r="BU48" s="280" t="e">
        <f>IF(LEN(VLOOKUP(AK46,#REF!,4,FALSE))&lt;7,"",LEFT(RIGHT(VLOOKUP(AK46,#REF!,4,FALSE),7),1))</f>
        <v>#REF!</v>
      </c>
      <c r="BV48" s="606"/>
      <c r="BW48" s="280" t="e">
        <f>IF(LEN(VLOOKUP(AK46,#REF!,4,FALSE))&lt;6,"",LEFT(RIGHT(VLOOKUP(AK46,#REF!,4,FALSE),6),1))</f>
        <v>#REF!</v>
      </c>
      <c r="BX48" s="282"/>
      <c r="BY48" s="280" t="e">
        <f>IF(LEN(VLOOKUP(AK46,#REF!,4,FALSE))&lt;5,"",LEFT(RIGHT(VLOOKUP(AK46,#REF!,4,FALSE),5),1))</f>
        <v>#REF!</v>
      </c>
      <c r="BZ48" s="282"/>
      <c r="CA48" s="280" t="e">
        <f>IF(LEN(VLOOKUP(AK46,#REF!,4,FALSE))&lt;4,"",LEFT(RIGHT(VLOOKUP(AK46,#REF!,4,FALSE),4),1))</f>
        <v>#REF!</v>
      </c>
      <c r="CB48" s="607"/>
      <c r="CC48" s="280" t="e">
        <f>IF(LEN(VLOOKUP(AK46,#REF!,4,FALSE))&lt;3,"",LEFT(RIGHT(VLOOKUP(AK46,#REF!,4,FALSE),3),1))</f>
        <v>#REF!</v>
      </c>
      <c r="CD48" s="282"/>
      <c r="CE48" s="280" t="e">
        <f>IF(LEN(VLOOKUP(AK46,#REF!,4,FALSE))&lt;2,"",LEFT(RIGHT(VLOOKUP(AK46,#REF!,4,FALSE),2),1))</f>
        <v>#REF!</v>
      </c>
      <c r="CF48" s="282"/>
      <c r="CG48" s="280" t="e">
        <f>IF(VLOOKUP(AK46,#REF!,4,FALSE)=0,"",IF(LEN(VLOOKUP(AK46,#REF!,4,FALSE))&lt;1,"",LEFT(RIGHT(VLOOKUP(AK46,#REF!,4,FALSE),1),1)))</f>
        <v>#REF!</v>
      </c>
      <c r="CH48" s="199"/>
      <c r="CI48" s="229"/>
      <c r="CJ48" s="229"/>
    </row>
    <row r="49" spans="1:88" s="231" customFormat="1" ht="3" customHeight="1">
      <c r="A49" s="229"/>
      <c r="B49" s="229"/>
      <c r="C49" s="229"/>
      <c r="E49" s="581"/>
      <c r="F49" s="581"/>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2"/>
      <c r="AL49" s="612"/>
      <c r="AM49" s="612"/>
      <c r="AN49" s="243"/>
      <c r="AO49" s="252"/>
      <c r="AP49" s="252"/>
      <c r="AQ49" s="252"/>
      <c r="AR49" s="252"/>
      <c r="AS49" s="252"/>
      <c r="AT49" s="252"/>
      <c r="AU49" s="252"/>
      <c r="AV49" s="252"/>
      <c r="AW49" s="252"/>
      <c r="AX49" s="252"/>
      <c r="AY49" s="252"/>
      <c r="AZ49" s="252"/>
      <c r="BA49" s="252"/>
      <c r="BB49" s="252"/>
      <c r="BC49" s="252"/>
      <c r="BD49" s="252"/>
      <c r="BE49" s="227"/>
      <c r="BF49" s="227"/>
      <c r="BG49" s="227"/>
      <c r="BH49" s="227"/>
      <c r="BI49" s="227"/>
      <c r="BJ49" s="227"/>
      <c r="BK49" s="227"/>
      <c r="BL49" s="443"/>
      <c r="BM49" s="443"/>
      <c r="BN49" s="443"/>
      <c r="BO49" s="443"/>
      <c r="BP49" s="443"/>
      <c r="BQ49" s="443"/>
      <c r="BR49" s="443"/>
      <c r="BS49" s="443"/>
      <c r="BT49" s="443"/>
      <c r="BU49" s="443"/>
      <c r="BV49" s="443"/>
      <c r="BW49" s="443"/>
      <c r="BX49" s="443"/>
      <c r="BY49" s="443"/>
      <c r="BZ49" s="443"/>
      <c r="CA49" s="443"/>
      <c r="CB49" s="443"/>
      <c r="CC49" s="227"/>
      <c r="CD49" s="227"/>
      <c r="CE49" s="227"/>
      <c r="CF49" s="227"/>
      <c r="CG49" s="227"/>
      <c r="CH49" s="200"/>
      <c r="CI49" s="229"/>
      <c r="CJ49" s="229"/>
    </row>
    <row r="50" spans="1:88" s="163" customFormat="1" ht="3" customHeight="1">
      <c r="A50" s="229"/>
      <c r="B50" s="230"/>
      <c r="C50" s="135"/>
      <c r="D50" s="135"/>
      <c r="E50" s="581" t="s">
        <v>358</v>
      </c>
      <c r="F50" s="581"/>
      <c r="G50" s="611" t="e">
        <f>#REF!</f>
        <v>#REF!</v>
      </c>
      <c r="H50" s="611"/>
      <c r="I50" s="611"/>
      <c r="J50" s="611"/>
      <c r="K50" s="611"/>
      <c r="L50" s="611"/>
      <c r="M50" s="611"/>
      <c r="N50" s="611"/>
      <c r="O50" s="611"/>
      <c r="P50" s="611"/>
      <c r="Q50" s="611"/>
      <c r="R50" s="611"/>
      <c r="S50" s="611"/>
      <c r="T50" s="611"/>
      <c r="U50" s="611"/>
      <c r="V50" s="611"/>
      <c r="W50" s="611"/>
      <c r="X50" s="611"/>
      <c r="Y50" s="611"/>
      <c r="Z50" s="611"/>
      <c r="AA50" s="611"/>
      <c r="AB50" s="611"/>
      <c r="AC50" s="611"/>
      <c r="AD50" s="611"/>
      <c r="AE50" s="611"/>
      <c r="AF50" s="611"/>
      <c r="AG50" s="611"/>
      <c r="AH50" s="611"/>
      <c r="AI50" s="611"/>
      <c r="AJ50" s="611"/>
      <c r="AK50" s="612" t="s">
        <v>481</v>
      </c>
      <c r="AL50" s="612"/>
      <c r="AM50" s="612"/>
      <c r="AN50" s="242"/>
      <c r="AO50" s="253"/>
      <c r="AP50" s="253"/>
      <c r="AQ50" s="253"/>
      <c r="AR50" s="253"/>
      <c r="AS50" s="253"/>
      <c r="AT50" s="253"/>
      <c r="AU50" s="253"/>
      <c r="AV50" s="253"/>
      <c r="AW50" s="253"/>
      <c r="AX50" s="253"/>
      <c r="AY50" s="253"/>
      <c r="AZ50" s="253"/>
      <c r="BA50" s="253"/>
      <c r="BB50" s="253"/>
      <c r="BC50" s="253"/>
      <c r="BD50" s="253"/>
      <c r="BE50" s="221"/>
      <c r="BF50" s="221"/>
      <c r="BG50" s="221"/>
      <c r="BH50" s="221"/>
      <c r="BI50" s="221"/>
      <c r="BJ50" s="221"/>
      <c r="BK50" s="221"/>
      <c r="BL50" s="464"/>
      <c r="BM50" s="464"/>
      <c r="BN50" s="464"/>
      <c r="BO50" s="464"/>
      <c r="BP50" s="464"/>
      <c r="BQ50" s="464"/>
      <c r="BR50" s="464"/>
      <c r="BS50" s="464"/>
      <c r="BT50" s="464"/>
      <c r="BU50" s="464"/>
      <c r="BV50" s="464"/>
      <c r="BW50" s="464"/>
      <c r="BX50" s="464"/>
      <c r="BY50" s="464"/>
      <c r="BZ50" s="464"/>
      <c r="CA50" s="464"/>
      <c r="CB50" s="464"/>
      <c r="CC50" s="221"/>
      <c r="CD50" s="221"/>
      <c r="CE50" s="221"/>
      <c r="CF50" s="221"/>
      <c r="CG50" s="221"/>
      <c r="CH50" s="198"/>
      <c r="CI50" s="202"/>
      <c r="CJ50" s="202"/>
    </row>
    <row r="51" spans="1:88" s="163" customFormat="1" ht="3" customHeight="1">
      <c r="A51" s="229"/>
      <c r="B51" s="229"/>
      <c r="C51" s="229"/>
      <c r="D51" s="230"/>
      <c r="E51" s="581"/>
      <c r="F51" s="581"/>
      <c r="G51" s="611"/>
      <c r="H51" s="611"/>
      <c r="I51" s="611"/>
      <c r="J51" s="611"/>
      <c r="K51" s="611"/>
      <c r="L51" s="611"/>
      <c r="M51" s="611"/>
      <c r="N51" s="611"/>
      <c r="O51" s="611"/>
      <c r="P51" s="611"/>
      <c r="Q51" s="611"/>
      <c r="R51" s="611"/>
      <c r="S51" s="611"/>
      <c r="T51" s="611"/>
      <c r="U51" s="611"/>
      <c r="V51" s="611"/>
      <c r="W51" s="611"/>
      <c r="X51" s="611"/>
      <c r="Y51" s="611"/>
      <c r="Z51" s="611"/>
      <c r="AA51" s="611"/>
      <c r="AB51" s="611"/>
      <c r="AC51" s="611"/>
      <c r="AD51" s="611"/>
      <c r="AE51" s="611"/>
      <c r="AF51" s="611"/>
      <c r="AG51" s="611"/>
      <c r="AH51" s="611"/>
      <c r="AI51" s="611"/>
      <c r="AJ51" s="611"/>
      <c r="AK51" s="612"/>
      <c r="AL51" s="612"/>
      <c r="AM51" s="612"/>
      <c r="AN51" s="240"/>
      <c r="AO51" s="284"/>
      <c r="AP51" s="284"/>
      <c r="AQ51" s="284"/>
      <c r="AR51" s="283"/>
      <c r="AS51" s="281"/>
      <c r="AT51" s="281"/>
      <c r="AU51" s="281"/>
      <c r="AV51" s="281"/>
      <c r="AW51" s="281"/>
      <c r="AX51" s="282"/>
      <c r="AY51" s="605"/>
      <c r="AZ51" s="605"/>
      <c r="BA51" s="605"/>
      <c r="BB51" s="605"/>
      <c r="BC51" s="605"/>
      <c r="BD51" s="605"/>
      <c r="BE51" s="282"/>
      <c r="BF51" s="566"/>
      <c r="BG51" s="566"/>
      <c r="BH51" s="566"/>
      <c r="BI51" s="566"/>
      <c r="BJ51" s="566"/>
      <c r="BK51" s="448"/>
      <c r="BL51" s="423"/>
      <c r="BM51" s="417"/>
      <c r="BN51" s="417"/>
      <c r="BO51" s="417"/>
      <c r="BP51" s="283"/>
      <c r="BQ51" s="605"/>
      <c r="BR51" s="605"/>
      <c r="BS51" s="605"/>
      <c r="BT51" s="605"/>
      <c r="BU51" s="605"/>
      <c r="BV51" s="606"/>
      <c r="BW51" s="566"/>
      <c r="BX51" s="566"/>
      <c r="BY51" s="566"/>
      <c r="BZ51" s="566"/>
      <c r="CA51" s="566"/>
      <c r="CB51" s="607"/>
      <c r="CC51" s="566"/>
      <c r="CD51" s="566"/>
      <c r="CE51" s="566"/>
      <c r="CF51" s="566"/>
      <c r="CG51" s="566"/>
      <c r="CH51" s="199"/>
      <c r="CI51" s="202"/>
      <c r="CJ51" s="202"/>
    </row>
    <row r="52" spans="1:88" s="231" customFormat="1" ht="15" customHeight="1">
      <c r="A52" s="229"/>
      <c r="B52" s="229"/>
      <c r="C52" s="229"/>
      <c r="E52" s="581"/>
      <c r="F52" s="581"/>
      <c r="G52" s="611"/>
      <c r="H52" s="611"/>
      <c r="I52" s="611"/>
      <c r="J52" s="611"/>
      <c r="K52" s="611"/>
      <c r="L52" s="611"/>
      <c r="M52" s="611"/>
      <c r="N52" s="611"/>
      <c r="O52" s="611"/>
      <c r="P52" s="611"/>
      <c r="Q52" s="611"/>
      <c r="R52" s="611"/>
      <c r="S52" s="611"/>
      <c r="T52" s="611"/>
      <c r="U52" s="611"/>
      <c r="V52" s="611"/>
      <c r="W52" s="611"/>
      <c r="X52" s="611"/>
      <c r="Y52" s="611"/>
      <c r="Z52" s="611"/>
      <c r="AA52" s="611"/>
      <c r="AB52" s="611"/>
      <c r="AC52" s="611"/>
      <c r="AD52" s="611"/>
      <c r="AE52" s="611"/>
      <c r="AF52" s="611"/>
      <c r="AG52" s="611"/>
      <c r="AH52" s="611"/>
      <c r="AI52" s="611"/>
      <c r="AJ52" s="611"/>
      <c r="AK52" s="612"/>
      <c r="AL52" s="612"/>
      <c r="AM52" s="612"/>
      <c r="AN52" s="240"/>
      <c r="AO52" s="280" t="e">
        <f>IF(LEN(VLOOKUP(AK50,#REF!,2,FALSE))&lt;11,"",LEFT(RIGHT(VLOOKUP(AK50,#REF!,2,FALSE),11),1))</f>
        <v>#REF!</v>
      </c>
      <c r="AP52" s="168"/>
      <c r="AQ52" s="280" t="e">
        <f>IF(LEN(VLOOKUP(AK50,#REF!,2,FALSE))&lt;10,"",LEFT(RIGHT(VLOOKUP(AK50,#REF!,2,FALSE),10),1))</f>
        <v>#REF!</v>
      </c>
      <c r="AR52" s="282"/>
      <c r="AS52" s="280" t="e">
        <f>IF(LEN(VLOOKUP(AK50,#REF!,2,FALSE))&lt;9,"",LEFT(RIGHT(VLOOKUP(AK50,#REF!,2,FALSE),9),1))</f>
        <v>#REF!</v>
      </c>
      <c r="AT52" s="168"/>
      <c r="AU52" s="280" t="e">
        <f>IF(LEN(VLOOKUP(AK50,#REF!,2,FALSE))&lt;8,"",LEFT(RIGHT(VLOOKUP(AK50,#REF!,2,FALSE),8),1))</f>
        <v>#REF!</v>
      </c>
      <c r="AV52" s="282"/>
      <c r="AW52" s="280" t="e">
        <f>IF(LEN(VLOOKUP(AK50,#REF!,2,FALSE))&lt;7,"",LEFT(RIGHT(VLOOKUP(AK50,#REF!,2,FALSE),7),1))</f>
        <v>#REF!</v>
      </c>
      <c r="AX52" s="282"/>
      <c r="AY52" s="280" t="e">
        <f>IF(LEN(VLOOKUP(AK50,#REF!,2,FALSE))&lt;6,"",LEFT(RIGHT(VLOOKUP(AK50,#REF!,2,FALSE),6),1))</f>
        <v>#REF!</v>
      </c>
      <c r="AZ52" s="168"/>
      <c r="BA52" s="559" t="e">
        <f>IF(LEN(VLOOKUP(AK50,#REF!,2,FALSE))&lt;5,"",LEFT(RIGHT(VLOOKUP(AK50,#REF!,2,FALSE),5),1))</f>
        <v>#REF!</v>
      </c>
      <c r="BB52" s="559" t="e">
        <f>IF(LEN(#REF!)&lt;5,"",LEFT(RIGHT(#REF!,5),1))</f>
        <v>#REF!</v>
      </c>
      <c r="BC52" s="282"/>
      <c r="BD52" s="280" t="e">
        <f>IF(LEN(VLOOKUP(AK50,#REF!,2,FALSE))&lt;4,"",LEFT(RIGHT(VLOOKUP(AK50,#REF!,2,FALSE),4),1))</f>
        <v>#REF!</v>
      </c>
      <c r="BE52" s="282"/>
      <c r="BF52" s="280" t="e">
        <f>IF(LEN(VLOOKUP(AK50,#REF!,2,FALSE))&lt;3,"",LEFT(RIGHT(VLOOKUP(AK50,#REF!,2,FALSE),3),1))</f>
        <v>#REF!</v>
      </c>
      <c r="BG52" s="282"/>
      <c r="BH52" s="280" t="e">
        <f>IF(LEN(VLOOKUP(AK50,#REF!,2,FALSE))&lt;2,"",LEFT(RIGHT(VLOOKUP(AK50,#REF!,2,FALSE),2),1))</f>
        <v>#REF!</v>
      </c>
      <c r="BI52" s="282"/>
      <c r="BJ52" s="280" t="e">
        <f>IF(VLOOKUP(AK50,#REF!,2,FALSE)=0,"",IF(LEN(VLOOKUP(AK50,#REF!,2,FALSE))&lt;1,"",LEFT(RIGHT(VLOOKUP(AK50,#REF!,2,FALSE),1),1)))</f>
        <v>#REF!</v>
      </c>
      <c r="BK52" s="448"/>
      <c r="BL52" s="423"/>
      <c r="BM52" s="280" t="e">
        <f>IF(LEN(VLOOKUP(AK50,#REF!,4,FALSE))&lt;11,"",LEFT(RIGHT(VLOOKUP(AK50,#REF!,4,FALSE),11),1))</f>
        <v>#REF!</v>
      </c>
      <c r="BN52" s="168"/>
      <c r="BO52" s="280" t="e">
        <f>IF(LEN(VLOOKUP(AK50,#REF!,4,FALSE))&lt;10,"",LEFT(RIGHT(VLOOKUP(AK50,#REF!,4,FALSE),10),1))</f>
        <v>#REF!</v>
      </c>
      <c r="BP52" s="282"/>
      <c r="BQ52" s="280" t="e">
        <f>IF(LEN(VLOOKUP(AK50,#REF!,4,FALSE))&lt;9,"",LEFT(RIGHT(VLOOKUP(AK50,#REF!,4,FALSE),9),1))</f>
        <v>#REF!</v>
      </c>
      <c r="BR52" s="168"/>
      <c r="BS52" s="280" t="e">
        <f>IF(LEN(VLOOKUP(AK50,#REF!,4,FALSE))&lt;8,"",LEFT(RIGHT(VLOOKUP(AK50,#REF!,4,FALSE),8),1))</f>
        <v>#REF!</v>
      </c>
      <c r="BT52" s="282"/>
      <c r="BU52" s="280" t="e">
        <f>IF(LEN(VLOOKUP(AK50,#REF!,4,FALSE))&lt;7,"",LEFT(RIGHT(VLOOKUP(AK50,#REF!,4,FALSE),7),1))</f>
        <v>#REF!</v>
      </c>
      <c r="BV52" s="606"/>
      <c r="BW52" s="280" t="e">
        <f>IF(LEN(VLOOKUP(AK50,#REF!,4,FALSE))&lt;6,"",LEFT(RIGHT(VLOOKUP(AK50,#REF!,4,FALSE),6),1))</f>
        <v>#REF!</v>
      </c>
      <c r="BX52" s="282"/>
      <c r="BY52" s="280" t="e">
        <f>IF(LEN(VLOOKUP(AK50,#REF!,4,FALSE))&lt;5,"",LEFT(RIGHT(VLOOKUP(AK50,#REF!,4,FALSE),5),1))</f>
        <v>#REF!</v>
      </c>
      <c r="BZ52" s="282"/>
      <c r="CA52" s="280" t="e">
        <f>IF(LEN(VLOOKUP(AK50,#REF!,4,FALSE))&lt;4,"",LEFT(RIGHT(VLOOKUP(AK50,#REF!,4,FALSE),4),1))</f>
        <v>#REF!</v>
      </c>
      <c r="CB52" s="607"/>
      <c r="CC52" s="280" t="e">
        <f>IF(LEN(VLOOKUP(AK50,#REF!,4,FALSE))&lt;3,"",LEFT(RIGHT(VLOOKUP(AK50,#REF!,4,FALSE),3),1))</f>
        <v>#REF!</v>
      </c>
      <c r="CD52" s="282"/>
      <c r="CE52" s="280" t="e">
        <f>IF(LEN(VLOOKUP(AK50,#REF!,4,FALSE))&lt;2,"",LEFT(RIGHT(VLOOKUP(AK50,#REF!,4,FALSE),2),1))</f>
        <v>#REF!</v>
      </c>
      <c r="CF52" s="282"/>
      <c r="CG52" s="280" t="e">
        <f>IF(VLOOKUP(AK50,#REF!,4,FALSE)=0,"",IF(LEN(VLOOKUP(AK50,#REF!,4,FALSE))&lt;1,"",LEFT(RIGHT(VLOOKUP(AK50,#REF!,4,FALSE),1),1)))</f>
        <v>#REF!</v>
      </c>
      <c r="CH52" s="199"/>
      <c r="CI52" s="229"/>
      <c r="CJ52" s="229"/>
    </row>
    <row r="53" spans="1:88" s="231" customFormat="1" ht="3" customHeight="1">
      <c r="A53" s="229"/>
      <c r="B53" s="229"/>
      <c r="C53" s="229"/>
      <c r="E53" s="581"/>
      <c r="F53" s="581"/>
      <c r="G53" s="611"/>
      <c r="H53" s="611"/>
      <c r="I53" s="611"/>
      <c r="J53" s="611"/>
      <c r="K53" s="611"/>
      <c r="L53" s="611"/>
      <c r="M53" s="611"/>
      <c r="N53" s="611"/>
      <c r="O53" s="611"/>
      <c r="P53" s="611"/>
      <c r="Q53" s="611"/>
      <c r="R53" s="611"/>
      <c r="S53" s="611"/>
      <c r="T53" s="611"/>
      <c r="U53" s="611"/>
      <c r="V53" s="611"/>
      <c r="W53" s="611"/>
      <c r="X53" s="611"/>
      <c r="Y53" s="611"/>
      <c r="Z53" s="611"/>
      <c r="AA53" s="611"/>
      <c r="AB53" s="611"/>
      <c r="AC53" s="611"/>
      <c r="AD53" s="611"/>
      <c r="AE53" s="611"/>
      <c r="AF53" s="611"/>
      <c r="AG53" s="611"/>
      <c r="AH53" s="611"/>
      <c r="AI53" s="611"/>
      <c r="AJ53" s="611"/>
      <c r="AK53" s="612"/>
      <c r="AL53" s="612"/>
      <c r="AM53" s="612"/>
      <c r="AN53" s="243"/>
      <c r="AO53" s="252"/>
      <c r="AP53" s="252"/>
      <c r="AQ53" s="252"/>
      <c r="AR53" s="252"/>
      <c r="AS53" s="252"/>
      <c r="AT53" s="252"/>
      <c r="AU53" s="252"/>
      <c r="AV53" s="252"/>
      <c r="AW53" s="252"/>
      <c r="AX53" s="252"/>
      <c r="AY53" s="252"/>
      <c r="AZ53" s="252"/>
      <c r="BA53" s="252"/>
      <c r="BB53" s="252"/>
      <c r="BC53" s="252"/>
      <c r="BD53" s="252"/>
      <c r="BE53" s="227"/>
      <c r="BF53" s="227"/>
      <c r="BG53" s="227"/>
      <c r="BH53" s="227"/>
      <c r="BI53" s="227"/>
      <c r="BJ53" s="227"/>
      <c r="BK53" s="227"/>
      <c r="BL53" s="443"/>
      <c r="BM53" s="443"/>
      <c r="BN53" s="443"/>
      <c r="BO53" s="443"/>
      <c r="BP53" s="443"/>
      <c r="BQ53" s="443"/>
      <c r="BR53" s="443"/>
      <c r="BS53" s="443"/>
      <c r="BT53" s="443"/>
      <c r="BU53" s="443"/>
      <c r="BV53" s="443"/>
      <c r="BW53" s="443"/>
      <c r="BX53" s="443"/>
      <c r="BY53" s="443"/>
      <c r="BZ53" s="443"/>
      <c r="CA53" s="443"/>
      <c r="CB53" s="443"/>
      <c r="CC53" s="227"/>
      <c r="CD53" s="227"/>
      <c r="CE53" s="227"/>
      <c r="CF53" s="227"/>
      <c r="CG53" s="227"/>
      <c r="CH53" s="200"/>
      <c r="CI53" s="229"/>
      <c r="CJ53" s="229"/>
    </row>
    <row r="54" spans="1:88" s="163" customFormat="1" ht="3" customHeight="1">
      <c r="A54" s="229"/>
      <c r="B54" s="230"/>
      <c r="C54" s="135"/>
      <c r="D54" s="135"/>
      <c r="E54" s="581" t="s">
        <v>359</v>
      </c>
      <c r="F54" s="581"/>
      <c r="G54" s="641" t="e">
        <f>#REF!</f>
        <v>#REF!</v>
      </c>
      <c r="H54" s="641"/>
      <c r="I54" s="641"/>
      <c r="J54" s="641"/>
      <c r="K54" s="641"/>
      <c r="L54" s="641"/>
      <c r="M54" s="641"/>
      <c r="N54" s="641"/>
      <c r="O54" s="641"/>
      <c r="P54" s="641"/>
      <c r="Q54" s="641"/>
      <c r="R54" s="641"/>
      <c r="S54" s="641"/>
      <c r="T54" s="641"/>
      <c r="U54" s="641"/>
      <c r="V54" s="641"/>
      <c r="W54" s="641"/>
      <c r="X54" s="641"/>
      <c r="Y54" s="641"/>
      <c r="Z54" s="641"/>
      <c r="AA54" s="641"/>
      <c r="AB54" s="641"/>
      <c r="AC54" s="641"/>
      <c r="AD54" s="641"/>
      <c r="AE54" s="641"/>
      <c r="AF54" s="641"/>
      <c r="AG54" s="641"/>
      <c r="AH54" s="641"/>
      <c r="AI54" s="641"/>
      <c r="AJ54" s="641"/>
      <c r="AK54" s="612" t="s">
        <v>482</v>
      </c>
      <c r="AL54" s="612"/>
      <c r="AM54" s="612"/>
      <c r="AN54" s="242"/>
      <c r="AO54" s="253"/>
      <c r="AP54" s="253"/>
      <c r="AQ54" s="253"/>
      <c r="AR54" s="253"/>
      <c r="AS54" s="253"/>
      <c r="AT54" s="253"/>
      <c r="AU54" s="253"/>
      <c r="AV54" s="253"/>
      <c r="AW54" s="253"/>
      <c r="AX54" s="253"/>
      <c r="AY54" s="253"/>
      <c r="AZ54" s="253"/>
      <c r="BA54" s="253"/>
      <c r="BB54" s="253"/>
      <c r="BC54" s="253"/>
      <c r="BD54" s="253"/>
      <c r="BE54" s="221"/>
      <c r="BF54" s="221"/>
      <c r="BG54" s="221"/>
      <c r="BH54" s="221"/>
      <c r="BI54" s="221"/>
      <c r="BJ54" s="221"/>
      <c r="BK54" s="221"/>
      <c r="BL54" s="464"/>
      <c r="BM54" s="464"/>
      <c r="BN54" s="464"/>
      <c r="BO54" s="464"/>
      <c r="BP54" s="464"/>
      <c r="BQ54" s="464"/>
      <c r="BR54" s="464"/>
      <c r="BS54" s="464"/>
      <c r="BT54" s="464"/>
      <c r="BU54" s="464"/>
      <c r="BV54" s="464"/>
      <c r="BW54" s="464"/>
      <c r="BX54" s="464"/>
      <c r="BY54" s="464"/>
      <c r="BZ54" s="464"/>
      <c r="CA54" s="464"/>
      <c r="CB54" s="464"/>
      <c r="CC54" s="221"/>
      <c r="CD54" s="221"/>
      <c r="CE54" s="221"/>
      <c r="CF54" s="221"/>
      <c r="CG54" s="221"/>
      <c r="CH54" s="198"/>
      <c r="CI54" s="202"/>
      <c r="CJ54" s="202"/>
    </row>
    <row r="55" spans="1:88" s="163" customFormat="1" ht="3" customHeight="1">
      <c r="A55" s="229"/>
      <c r="B55" s="229"/>
      <c r="C55" s="229"/>
      <c r="D55" s="230"/>
      <c r="E55" s="581"/>
      <c r="F55" s="581"/>
      <c r="G55" s="641"/>
      <c r="H55" s="641"/>
      <c r="I55" s="641"/>
      <c r="J55" s="641"/>
      <c r="K55" s="641"/>
      <c r="L55" s="641"/>
      <c r="M55" s="641"/>
      <c r="N55" s="641"/>
      <c r="O55" s="641"/>
      <c r="P55" s="641"/>
      <c r="Q55" s="641"/>
      <c r="R55" s="641"/>
      <c r="S55" s="641"/>
      <c r="T55" s="641"/>
      <c r="U55" s="641"/>
      <c r="V55" s="641"/>
      <c r="W55" s="641"/>
      <c r="X55" s="641"/>
      <c r="Y55" s="641"/>
      <c r="Z55" s="641"/>
      <c r="AA55" s="641"/>
      <c r="AB55" s="641"/>
      <c r="AC55" s="641"/>
      <c r="AD55" s="641"/>
      <c r="AE55" s="641"/>
      <c r="AF55" s="641"/>
      <c r="AG55" s="641"/>
      <c r="AH55" s="641"/>
      <c r="AI55" s="641"/>
      <c r="AJ55" s="641"/>
      <c r="AK55" s="612"/>
      <c r="AL55" s="612"/>
      <c r="AM55" s="612"/>
      <c r="AN55" s="240"/>
      <c r="AO55" s="284"/>
      <c r="AP55" s="284"/>
      <c r="AQ55" s="284"/>
      <c r="AR55" s="283"/>
      <c r="AS55" s="281"/>
      <c r="AT55" s="281"/>
      <c r="AU55" s="281"/>
      <c r="AV55" s="281"/>
      <c r="AW55" s="281"/>
      <c r="AX55" s="282"/>
      <c r="AY55" s="605"/>
      <c r="AZ55" s="605"/>
      <c r="BA55" s="605"/>
      <c r="BB55" s="605"/>
      <c r="BC55" s="605"/>
      <c r="BD55" s="605"/>
      <c r="BE55" s="282"/>
      <c r="BF55" s="566"/>
      <c r="BG55" s="566"/>
      <c r="BH55" s="566"/>
      <c r="BI55" s="566"/>
      <c r="BJ55" s="566"/>
      <c r="BK55" s="448"/>
      <c r="BL55" s="423"/>
      <c r="BM55" s="417"/>
      <c r="BN55" s="417"/>
      <c r="BO55" s="417"/>
      <c r="BP55" s="283"/>
      <c r="BQ55" s="605"/>
      <c r="BR55" s="605"/>
      <c r="BS55" s="605"/>
      <c r="BT55" s="605"/>
      <c r="BU55" s="605"/>
      <c r="BV55" s="606"/>
      <c r="BW55" s="566"/>
      <c r="BX55" s="566"/>
      <c r="BY55" s="566"/>
      <c r="BZ55" s="566"/>
      <c r="CA55" s="566"/>
      <c r="CB55" s="607"/>
      <c r="CC55" s="566"/>
      <c r="CD55" s="566"/>
      <c r="CE55" s="566"/>
      <c r="CF55" s="566"/>
      <c r="CG55" s="566"/>
      <c r="CH55" s="199"/>
      <c r="CI55" s="202"/>
      <c r="CJ55" s="202"/>
    </row>
    <row r="56" spans="1:88" s="231" customFormat="1" ht="15" customHeight="1">
      <c r="A56" s="229"/>
      <c r="B56" s="229"/>
      <c r="C56" s="229"/>
      <c r="E56" s="581"/>
      <c r="F56" s="581"/>
      <c r="G56" s="641"/>
      <c r="H56" s="641"/>
      <c r="I56" s="641"/>
      <c r="J56" s="641"/>
      <c r="K56" s="641"/>
      <c r="L56" s="641"/>
      <c r="M56" s="641"/>
      <c r="N56" s="641"/>
      <c r="O56" s="641"/>
      <c r="P56" s="641"/>
      <c r="Q56" s="641"/>
      <c r="R56" s="641"/>
      <c r="S56" s="641"/>
      <c r="T56" s="641"/>
      <c r="U56" s="641"/>
      <c r="V56" s="641"/>
      <c r="W56" s="641"/>
      <c r="X56" s="641"/>
      <c r="Y56" s="641"/>
      <c r="Z56" s="641"/>
      <c r="AA56" s="641"/>
      <c r="AB56" s="641"/>
      <c r="AC56" s="641"/>
      <c r="AD56" s="641"/>
      <c r="AE56" s="641"/>
      <c r="AF56" s="641"/>
      <c r="AG56" s="641"/>
      <c r="AH56" s="641"/>
      <c r="AI56" s="641"/>
      <c r="AJ56" s="641"/>
      <c r="AK56" s="612"/>
      <c r="AL56" s="612"/>
      <c r="AM56" s="612"/>
      <c r="AN56" s="240"/>
      <c r="AO56" s="280" t="e">
        <f>IF(LEN(VLOOKUP(AK54,#REF!,2,FALSE))&lt;11,"",LEFT(RIGHT(VLOOKUP(AK54,#REF!,2,FALSE),11),1))</f>
        <v>#REF!</v>
      </c>
      <c r="AP56" s="168"/>
      <c r="AQ56" s="280" t="e">
        <f>IF(LEN(VLOOKUP(AK54,#REF!,2,FALSE))&lt;10,"",LEFT(RIGHT(VLOOKUP(AK54,#REF!,2,FALSE),10),1))</f>
        <v>#REF!</v>
      </c>
      <c r="AR56" s="282"/>
      <c r="AS56" s="280" t="e">
        <f>IF(LEN(VLOOKUP(AK54,#REF!,2,FALSE))&lt;9,"",LEFT(RIGHT(VLOOKUP(AK54,#REF!,2,FALSE),9),1))</f>
        <v>#REF!</v>
      </c>
      <c r="AT56" s="168"/>
      <c r="AU56" s="280" t="e">
        <f>IF(LEN(VLOOKUP(AK54,#REF!,2,FALSE))&lt;8,"",LEFT(RIGHT(VLOOKUP(AK54,#REF!,2,FALSE),8),1))</f>
        <v>#REF!</v>
      </c>
      <c r="AV56" s="282"/>
      <c r="AW56" s="280" t="e">
        <f>IF(LEN(VLOOKUP(AK54,#REF!,2,FALSE))&lt;7,"",LEFT(RIGHT(VLOOKUP(AK54,#REF!,2,FALSE),7),1))</f>
        <v>#REF!</v>
      </c>
      <c r="AX56" s="282"/>
      <c r="AY56" s="280" t="e">
        <f>IF(LEN(VLOOKUP(AK54,#REF!,2,FALSE))&lt;6,"",LEFT(RIGHT(VLOOKUP(AK54,#REF!,2,FALSE),6),1))</f>
        <v>#REF!</v>
      </c>
      <c r="AZ56" s="168"/>
      <c r="BA56" s="559" t="e">
        <f>IF(LEN(VLOOKUP(AK54,#REF!,2,FALSE))&lt;5,"",LEFT(RIGHT(VLOOKUP(AK54,#REF!,2,FALSE),5),1))</f>
        <v>#REF!</v>
      </c>
      <c r="BB56" s="559" t="e">
        <f>IF(LEN(#REF!)&lt;5,"",LEFT(RIGHT(#REF!,5),1))</f>
        <v>#REF!</v>
      </c>
      <c r="BC56" s="282"/>
      <c r="BD56" s="280" t="e">
        <f>IF(LEN(VLOOKUP(AK54,#REF!,2,FALSE))&lt;4,"",LEFT(RIGHT(VLOOKUP(AK54,#REF!,2,FALSE),4),1))</f>
        <v>#REF!</v>
      </c>
      <c r="BE56" s="282"/>
      <c r="BF56" s="280" t="e">
        <f>IF(LEN(VLOOKUP(AK54,#REF!,2,FALSE))&lt;3,"",LEFT(RIGHT(VLOOKUP(AK54,#REF!,2,FALSE),3),1))</f>
        <v>#REF!</v>
      </c>
      <c r="BG56" s="282"/>
      <c r="BH56" s="280" t="e">
        <f>IF(LEN(VLOOKUP(AK54,#REF!,2,FALSE))&lt;2,"",LEFT(RIGHT(VLOOKUP(AK54,#REF!,2,FALSE),2),1))</f>
        <v>#REF!</v>
      </c>
      <c r="BI56" s="282"/>
      <c r="BJ56" s="280" t="e">
        <f>IF(VLOOKUP(AK54,#REF!,2,FALSE)=0,"",IF(LEN(VLOOKUP(AK54,#REF!,2,FALSE))&lt;1,"",LEFT(RIGHT(VLOOKUP(AK54,#REF!,2,FALSE),1),1)))</f>
        <v>#REF!</v>
      </c>
      <c r="BK56" s="448"/>
      <c r="BL56" s="423"/>
      <c r="BM56" s="280" t="e">
        <f>IF(LEN(VLOOKUP(AK54,#REF!,4,FALSE))&lt;11,"",LEFT(RIGHT(VLOOKUP(AK54,#REF!,4,FALSE),11),1))</f>
        <v>#REF!</v>
      </c>
      <c r="BN56" s="168"/>
      <c r="BO56" s="280" t="e">
        <f>IF(LEN(VLOOKUP(AK54,#REF!,4,FALSE))&lt;10,"",LEFT(RIGHT(VLOOKUP(AK54,#REF!,4,FALSE),10),1))</f>
        <v>#REF!</v>
      </c>
      <c r="BP56" s="282"/>
      <c r="BQ56" s="280" t="e">
        <f>IF(LEN(VLOOKUP(AK54,#REF!,4,FALSE))&lt;9,"",LEFT(RIGHT(VLOOKUP(AK54,#REF!,4,FALSE),9),1))</f>
        <v>#REF!</v>
      </c>
      <c r="BR56" s="168"/>
      <c r="BS56" s="280" t="e">
        <f>IF(LEN(VLOOKUP(AK54,#REF!,4,FALSE))&lt;8,"",LEFT(RIGHT(VLOOKUP(AK54,#REF!,4,FALSE),8),1))</f>
        <v>#REF!</v>
      </c>
      <c r="BT56" s="282"/>
      <c r="BU56" s="280" t="e">
        <f>IF(LEN(VLOOKUP(AK54,#REF!,4,FALSE))&lt;7,"",LEFT(RIGHT(VLOOKUP(AK54,#REF!,4,FALSE),7),1))</f>
        <v>#REF!</v>
      </c>
      <c r="BV56" s="606"/>
      <c r="BW56" s="280" t="e">
        <f>IF(LEN(VLOOKUP(AK54,#REF!,4,FALSE))&lt;6,"",LEFT(RIGHT(VLOOKUP(AK54,#REF!,4,FALSE),6),1))</f>
        <v>#REF!</v>
      </c>
      <c r="BX56" s="282"/>
      <c r="BY56" s="280" t="e">
        <f>IF(LEN(VLOOKUP(AK54,#REF!,4,FALSE))&lt;5,"",LEFT(RIGHT(VLOOKUP(AK54,#REF!,4,FALSE),5),1))</f>
        <v>#REF!</v>
      </c>
      <c r="BZ56" s="282"/>
      <c r="CA56" s="280" t="e">
        <f>IF(LEN(VLOOKUP(AK54,#REF!,4,FALSE))&lt;4,"",LEFT(RIGHT(VLOOKUP(AK54,#REF!,4,FALSE),4),1))</f>
        <v>#REF!</v>
      </c>
      <c r="CB56" s="607"/>
      <c r="CC56" s="280" t="e">
        <f>IF(LEN(VLOOKUP(AK54,#REF!,4,FALSE))&lt;3,"",LEFT(RIGHT(VLOOKUP(AK54,#REF!,4,FALSE),3),1))</f>
        <v>#REF!</v>
      </c>
      <c r="CD56" s="282"/>
      <c r="CE56" s="280" t="e">
        <f>IF(LEN(VLOOKUP(AK54,#REF!,4,FALSE))&lt;2,"",LEFT(RIGHT(VLOOKUP(AK54,#REF!,4,FALSE),2),1))</f>
        <v>#REF!</v>
      </c>
      <c r="CF56" s="282"/>
      <c r="CG56" s="280" t="e">
        <f>IF(VLOOKUP(AK54,#REF!,4,FALSE)=0,"",IF(LEN(VLOOKUP(AK54,#REF!,4,FALSE))&lt;1,"",LEFT(RIGHT(VLOOKUP(AK54,#REF!,4,FALSE),1),1)))</f>
        <v>#REF!</v>
      </c>
      <c r="CH56" s="199"/>
      <c r="CI56" s="229"/>
      <c r="CJ56" s="229"/>
    </row>
    <row r="57" spans="1:88" s="231" customFormat="1">
      <c r="A57" s="229"/>
      <c r="B57" s="229"/>
      <c r="C57" s="229"/>
      <c r="E57" s="581"/>
      <c r="F57" s="581"/>
      <c r="G57" s="641"/>
      <c r="H57" s="641"/>
      <c r="I57" s="641"/>
      <c r="J57" s="641"/>
      <c r="K57" s="641"/>
      <c r="L57" s="641"/>
      <c r="M57" s="641"/>
      <c r="N57" s="641"/>
      <c r="O57" s="641"/>
      <c r="P57" s="641"/>
      <c r="Q57" s="641"/>
      <c r="R57" s="641"/>
      <c r="S57" s="641"/>
      <c r="T57" s="641"/>
      <c r="U57" s="641"/>
      <c r="V57" s="641"/>
      <c r="W57" s="641"/>
      <c r="X57" s="641"/>
      <c r="Y57" s="641"/>
      <c r="Z57" s="641"/>
      <c r="AA57" s="641"/>
      <c r="AB57" s="641"/>
      <c r="AC57" s="641"/>
      <c r="AD57" s="641"/>
      <c r="AE57" s="641"/>
      <c r="AF57" s="641"/>
      <c r="AG57" s="641"/>
      <c r="AH57" s="641"/>
      <c r="AI57" s="641"/>
      <c r="AJ57" s="641"/>
      <c r="AK57" s="612"/>
      <c r="AL57" s="612"/>
      <c r="AM57" s="612"/>
      <c r="AN57" s="243"/>
      <c r="AO57" s="252"/>
      <c r="AP57" s="252"/>
      <c r="AQ57" s="252"/>
      <c r="AR57" s="252"/>
      <c r="AS57" s="252"/>
      <c r="AT57" s="252"/>
      <c r="AU57" s="252"/>
      <c r="AV57" s="252"/>
      <c r="AW57" s="252"/>
      <c r="AX57" s="252"/>
      <c r="AY57" s="252"/>
      <c r="AZ57" s="252"/>
      <c r="BA57" s="252"/>
      <c r="BB57" s="252"/>
      <c r="BC57" s="252"/>
      <c r="BD57" s="252"/>
      <c r="BE57" s="227"/>
      <c r="BF57" s="227"/>
      <c r="BG57" s="227"/>
      <c r="BH57" s="227"/>
      <c r="BI57" s="227"/>
      <c r="BJ57" s="227"/>
      <c r="BK57" s="227"/>
      <c r="BL57" s="443"/>
      <c r="BM57" s="443"/>
      <c r="BN57" s="443"/>
      <c r="BO57" s="443"/>
      <c r="BP57" s="443"/>
      <c r="BQ57" s="443"/>
      <c r="BR57" s="443"/>
      <c r="BS57" s="443"/>
      <c r="BT57" s="443"/>
      <c r="BU57" s="443"/>
      <c r="BV57" s="443"/>
      <c r="BW57" s="443"/>
      <c r="BX57" s="443"/>
      <c r="BY57" s="443"/>
      <c r="BZ57" s="443"/>
      <c r="CA57" s="443"/>
      <c r="CB57" s="443"/>
      <c r="CC57" s="227"/>
      <c r="CD57" s="227"/>
      <c r="CE57" s="227"/>
      <c r="CF57" s="227"/>
      <c r="CG57" s="227"/>
      <c r="CH57" s="200"/>
      <c r="CI57" s="229"/>
      <c r="CJ57" s="229"/>
    </row>
    <row r="58" spans="1:88" s="163" customFormat="1" ht="3" customHeight="1">
      <c r="A58" s="229"/>
      <c r="B58" s="230"/>
      <c r="C58" s="135"/>
      <c r="D58" s="135"/>
      <c r="E58" s="581" t="s">
        <v>360</v>
      </c>
      <c r="F58" s="581"/>
      <c r="G58" s="640" t="e">
        <f>#REF!</f>
        <v>#REF!</v>
      </c>
      <c r="H58" s="640"/>
      <c r="I58" s="640"/>
      <c r="J58" s="640"/>
      <c r="K58" s="640"/>
      <c r="L58" s="640"/>
      <c r="M58" s="640"/>
      <c r="N58" s="640"/>
      <c r="O58" s="640"/>
      <c r="P58" s="640"/>
      <c r="Q58" s="640"/>
      <c r="R58" s="640"/>
      <c r="S58" s="640"/>
      <c r="T58" s="640"/>
      <c r="U58" s="640"/>
      <c r="V58" s="640"/>
      <c r="W58" s="640"/>
      <c r="X58" s="640"/>
      <c r="Y58" s="640"/>
      <c r="Z58" s="640"/>
      <c r="AA58" s="640"/>
      <c r="AB58" s="640"/>
      <c r="AC58" s="640"/>
      <c r="AD58" s="640"/>
      <c r="AE58" s="640"/>
      <c r="AF58" s="640"/>
      <c r="AG58" s="640"/>
      <c r="AH58" s="640"/>
      <c r="AI58" s="640"/>
      <c r="AJ58" s="640"/>
      <c r="AK58" s="612" t="s">
        <v>483</v>
      </c>
      <c r="AL58" s="612"/>
      <c r="AM58" s="612"/>
      <c r="AN58" s="242"/>
      <c r="AO58" s="253"/>
      <c r="AP58" s="253"/>
      <c r="AQ58" s="253"/>
      <c r="AR58" s="253"/>
      <c r="AS58" s="253"/>
      <c r="AT58" s="253"/>
      <c r="AU58" s="253"/>
      <c r="AV58" s="253"/>
      <c r="AW58" s="253"/>
      <c r="AX58" s="253"/>
      <c r="AY58" s="253"/>
      <c r="AZ58" s="253"/>
      <c r="BA58" s="253"/>
      <c r="BB58" s="253"/>
      <c r="BC58" s="253"/>
      <c r="BD58" s="253"/>
      <c r="BE58" s="221"/>
      <c r="BF58" s="221"/>
      <c r="BG58" s="221"/>
      <c r="BH58" s="221"/>
      <c r="BI58" s="221"/>
      <c r="BJ58" s="221"/>
      <c r="BK58" s="221"/>
      <c r="BL58" s="464"/>
      <c r="BM58" s="464"/>
      <c r="BN58" s="464"/>
      <c r="BO58" s="464"/>
      <c r="BP58" s="464"/>
      <c r="BQ58" s="464"/>
      <c r="BR58" s="464"/>
      <c r="BS58" s="464"/>
      <c r="BT58" s="464"/>
      <c r="BU58" s="464"/>
      <c r="BV58" s="464"/>
      <c r="BW58" s="464"/>
      <c r="BX58" s="464"/>
      <c r="BY58" s="464"/>
      <c r="BZ58" s="464"/>
      <c r="CA58" s="464"/>
      <c r="CB58" s="464"/>
      <c r="CC58" s="221"/>
      <c r="CD58" s="221"/>
      <c r="CE58" s="221"/>
      <c r="CF58" s="221"/>
      <c r="CG58" s="221"/>
      <c r="CH58" s="198"/>
      <c r="CI58" s="202"/>
      <c r="CJ58" s="202"/>
    </row>
    <row r="59" spans="1:88" s="163" customFormat="1" ht="3" customHeight="1">
      <c r="A59" s="229"/>
      <c r="B59" s="229"/>
      <c r="C59" s="229"/>
      <c r="D59" s="230"/>
      <c r="E59" s="581"/>
      <c r="F59" s="581"/>
      <c r="G59" s="640"/>
      <c r="H59" s="640"/>
      <c r="I59" s="640"/>
      <c r="J59" s="640"/>
      <c r="K59" s="640"/>
      <c r="L59" s="640"/>
      <c r="M59" s="640"/>
      <c r="N59" s="640"/>
      <c r="O59" s="640"/>
      <c r="P59" s="640"/>
      <c r="Q59" s="640"/>
      <c r="R59" s="640"/>
      <c r="S59" s="640"/>
      <c r="T59" s="640"/>
      <c r="U59" s="640"/>
      <c r="V59" s="640"/>
      <c r="W59" s="640"/>
      <c r="X59" s="640"/>
      <c r="Y59" s="640"/>
      <c r="Z59" s="640"/>
      <c r="AA59" s="640"/>
      <c r="AB59" s="640"/>
      <c r="AC59" s="640"/>
      <c r="AD59" s="640"/>
      <c r="AE59" s="640"/>
      <c r="AF59" s="640"/>
      <c r="AG59" s="640"/>
      <c r="AH59" s="640"/>
      <c r="AI59" s="640"/>
      <c r="AJ59" s="640"/>
      <c r="AK59" s="612"/>
      <c r="AL59" s="612"/>
      <c r="AM59" s="612"/>
      <c r="AN59" s="240"/>
      <c r="AO59" s="284"/>
      <c r="AP59" s="284"/>
      <c r="AQ59" s="284"/>
      <c r="AR59" s="283"/>
      <c r="AS59" s="281"/>
      <c r="AT59" s="281"/>
      <c r="AU59" s="281"/>
      <c r="AV59" s="281"/>
      <c r="AW59" s="281"/>
      <c r="AX59" s="282"/>
      <c r="AY59" s="605"/>
      <c r="AZ59" s="605"/>
      <c r="BA59" s="605"/>
      <c r="BB59" s="605"/>
      <c r="BC59" s="605"/>
      <c r="BD59" s="605"/>
      <c r="BE59" s="282"/>
      <c r="BF59" s="566"/>
      <c r="BG59" s="566"/>
      <c r="BH59" s="566"/>
      <c r="BI59" s="566"/>
      <c r="BJ59" s="566"/>
      <c r="BK59" s="448"/>
      <c r="BL59" s="423"/>
      <c r="BM59" s="417"/>
      <c r="BN59" s="417"/>
      <c r="BO59" s="417"/>
      <c r="BP59" s="283"/>
      <c r="BQ59" s="605"/>
      <c r="BR59" s="605"/>
      <c r="BS59" s="605"/>
      <c r="BT59" s="605"/>
      <c r="BU59" s="605"/>
      <c r="BV59" s="606"/>
      <c r="BW59" s="566"/>
      <c r="BX59" s="566"/>
      <c r="BY59" s="566"/>
      <c r="BZ59" s="566"/>
      <c r="CA59" s="566"/>
      <c r="CB59" s="607"/>
      <c r="CC59" s="566"/>
      <c r="CD59" s="566"/>
      <c r="CE59" s="566"/>
      <c r="CF59" s="566"/>
      <c r="CG59" s="566"/>
      <c r="CH59" s="199"/>
      <c r="CI59" s="202"/>
      <c r="CJ59" s="202"/>
    </row>
    <row r="60" spans="1:88" s="231" customFormat="1" ht="15" customHeight="1">
      <c r="A60" s="229"/>
      <c r="B60" s="229"/>
      <c r="C60" s="229"/>
      <c r="E60" s="581"/>
      <c r="F60" s="581"/>
      <c r="G60" s="640"/>
      <c r="H60" s="640"/>
      <c r="I60" s="640"/>
      <c r="J60" s="640"/>
      <c r="K60" s="640"/>
      <c r="L60" s="640"/>
      <c r="M60" s="640"/>
      <c r="N60" s="640"/>
      <c r="O60" s="640"/>
      <c r="P60" s="640"/>
      <c r="Q60" s="640"/>
      <c r="R60" s="640"/>
      <c r="S60" s="640"/>
      <c r="T60" s="640"/>
      <c r="U60" s="640"/>
      <c r="V60" s="640"/>
      <c r="W60" s="640"/>
      <c r="X60" s="640"/>
      <c r="Y60" s="640"/>
      <c r="Z60" s="640"/>
      <c r="AA60" s="640"/>
      <c r="AB60" s="640"/>
      <c r="AC60" s="640"/>
      <c r="AD60" s="640"/>
      <c r="AE60" s="640"/>
      <c r="AF60" s="640"/>
      <c r="AG60" s="640"/>
      <c r="AH60" s="640"/>
      <c r="AI60" s="640"/>
      <c r="AJ60" s="640"/>
      <c r="AK60" s="612"/>
      <c r="AL60" s="612"/>
      <c r="AM60" s="612"/>
      <c r="AN60" s="240"/>
      <c r="AO60" s="280" t="e">
        <f>IF(LEN(VLOOKUP(AK58,#REF!,2,FALSE))&lt;11,"",LEFT(RIGHT(VLOOKUP(AK58,#REF!,2,FALSE),11),1))</f>
        <v>#REF!</v>
      </c>
      <c r="AP60" s="168"/>
      <c r="AQ60" s="280" t="e">
        <f>IF(LEN(VLOOKUP(AK58,#REF!,2,FALSE))&lt;10,"",LEFT(RIGHT(VLOOKUP(AK58,#REF!,2,FALSE),10),1))</f>
        <v>#REF!</v>
      </c>
      <c r="AR60" s="282"/>
      <c r="AS60" s="280" t="e">
        <f>IF(LEN(VLOOKUP(AK58,#REF!,2,FALSE))&lt;9,"",LEFT(RIGHT(VLOOKUP(AK58,#REF!,2,FALSE),9),1))</f>
        <v>#REF!</v>
      </c>
      <c r="AT60" s="168"/>
      <c r="AU60" s="280" t="e">
        <f>IF(LEN(VLOOKUP(AK58,#REF!,2,FALSE))&lt;8,"",LEFT(RIGHT(VLOOKUP(AK58,#REF!,2,FALSE),8),1))</f>
        <v>#REF!</v>
      </c>
      <c r="AV60" s="282"/>
      <c r="AW60" s="280" t="e">
        <f>IF(LEN(VLOOKUP(AK58,#REF!,2,FALSE))&lt;7,"",LEFT(RIGHT(VLOOKUP(AK58,#REF!,2,FALSE),7),1))</f>
        <v>#REF!</v>
      </c>
      <c r="AX60" s="282"/>
      <c r="AY60" s="280" t="e">
        <f>IF(LEN(VLOOKUP(AK58,#REF!,2,FALSE))&lt;6,"",LEFT(RIGHT(VLOOKUP(AK58,#REF!,2,FALSE),6),1))</f>
        <v>#REF!</v>
      </c>
      <c r="AZ60" s="168"/>
      <c r="BA60" s="559" t="e">
        <f>IF(LEN(VLOOKUP(AK58,#REF!,2,FALSE))&lt;5,"",LEFT(RIGHT(VLOOKUP(AK58,#REF!,2,FALSE),5),1))</f>
        <v>#REF!</v>
      </c>
      <c r="BB60" s="559" t="e">
        <f>IF(LEN(#REF!)&lt;5,"",LEFT(RIGHT(#REF!,5),1))</f>
        <v>#REF!</v>
      </c>
      <c r="BC60" s="282"/>
      <c r="BD60" s="280" t="e">
        <f>IF(LEN(VLOOKUP(AK58,#REF!,2,FALSE))&lt;4,"",LEFT(RIGHT(VLOOKUP(AK58,#REF!,2,FALSE),4),1))</f>
        <v>#REF!</v>
      </c>
      <c r="BE60" s="282"/>
      <c r="BF60" s="280" t="e">
        <f>IF(LEN(VLOOKUP(AK58,#REF!,2,FALSE))&lt;3,"",LEFT(RIGHT(VLOOKUP(AK58,#REF!,2,FALSE),3),1))</f>
        <v>#REF!</v>
      </c>
      <c r="BG60" s="282"/>
      <c r="BH60" s="280" t="e">
        <f>IF(LEN(VLOOKUP(AK58,#REF!,2,FALSE))&lt;2,"",LEFT(RIGHT(VLOOKUP(AK58,#REF!,2,FALSE),2),1))</f>
        <v>#REF!</v>
      </c>
      <c r="BI60" s="282"/>
      <c r="BJ60" s="280" t="e">
        <f>IF(VLOOKUP(AK58,#REF!,2,FALSE)=0,"",IF(LEN(VLOOKUP(AK58,#REF!,2,FALSE))&lt;1,"",LEFT(RIGHT(VLOOKUP(AK58,#REF!,2,FALSE),1),1)))</f>
        <v>#REF!</v>
      </c>
      <c r="BK60" s="448"/>
      <c r="BL60" s="423"/>
      <c r="BM60" s="280" t="e">
        <f>IF(LEN(VLOOKUP(AK58,#REF!,4,FALSE))&lt;11,"",LEFT(RIGHT(VLOOKUP(AK58,#REF!,4,FALSE),11),1))</f>
        <v>#REF!</v>
      </c>
      <c r="BN60" s="168"/>
      <c r="BO60" s="280" t="e">
        <f>IF(LEN(VLOOKUP(AK58,#REF!,4,FALSE))&lt;10,"",LEFT(RIGHT(VLOOKUP(AK58,#REF!,4,FALSE),10),1))</f>
        <v>#REF!</v>
      </c>
      <c r="BP60" s="282"/>
      <c r="BQ60" s="280" t="e">
        <f>IF(LEN(VLOOKUP(AK58,#REF!,4,FALSE))&lt;9,"",LEFT(RIGHT(VLOOKUP(AK58,#REF!,4,FALSE),9),1))</f>
        <v>#REF!</v>
      </c>
      <c r="BR60" s="168"/>
      <c r="BS60" s="280" t="e">
        <f>IF(LEN(VLOOKUP(AK58,#REF!,4,FALSE))&lt;8,"",LEFT(RIGHT(VLOOKUP(AK58,#REF!,4,FALSE),8),1))</f>
        <v>#REF!</v>
      </c>
      <c r="BT60" s="282"/>
      <c r="BU60" s="280" t="e">
        <f>IF(LEN(VLOOKUP(AK58,#REF!,4,FALSE))&lt;7,"",LEFT(RIGHT(VLOOKUP(AK58,#REF!,4,FALSE),7),1))</f>
        <v>#REF!</v>
      </c>
      <c r="BV60" s="606"/>
      <c r="BW60" s="280" t="e">
        <f>IF(LEN(VLOOKUP(AK58,#REF!,4,FALSE))&lt;6,"",LEFT(RIGHT(VLOOKUP(AK58,#REF!,4,FALSE),6),1))</f>
        <v>#REF!</v>
      </c>
      <c r="BX60" s="282"/>
      <c r="BY60" s="280" t="e">
        <f>IF(LEN(VLOOKUP(AK58,#REF!,4,FALSE))&lt;5,"",LEFT(RIGHT(VLOOKUP(AK58,#REF!,4,FALSE),5),1))</f>
        <v>#REF!</v>
      </c>
      <c r="BZ60" s="282"/>
      <c r="CA60" s="280" t="e">
        <f>IF(LEN(VLOOKUP(AK58,#REF!,4,FALSE))&lt;4,"",LEFT(RIGHT(VLOOKUP(AK58,#REF!,4,FALSE),4),1))</f>
        <v>#REF!</v>
      </c>
      <c r="CB60" s="607"/>
      <c r="CC60" s="280" t="e">
        <f>IF(LEN(VLOOKUP(AK58,#REF!,4,FALSE))&lt;3,"",LEFT(RIGHT(VLOOKUP(AK58,#REF!,4,FALSE),3),1))</f>
        <v>#REF!</v>
      </c>
      <c r="CD60" s="282"/>
      <c r="CE60" s="280" t="e">
        <f>IF(LEN(VLOOKUP(AK58,#REF!,4,FALSE))&lt;2,"",LEFT(RIGHT(VLOOKUP(AK58,#REF!,4,FALSE),2),1))</f>
        <v>#REF!</v>
      </c>
      <c r="CF60" s="282"/>
      <c r="CG60" s="280" t="e">
        <f>IF(VLOOKUP(AK58,#REF!,4,FALSE)=0,"",IF(LEN(VLOOKUP(AK58,#REF!,4,FALSE))&lt;1,"",LEFT(RIGHT(VLOOKUP(AK58,#REF!,4,FALSE),1),1)))</f>
        <v>#REF!</v>
      </c>
      <c r="CH60" s="199"/>
      <c r="CI60" s="229"/>
      <c r="CJ60" s="229"/>
    </row>
    <row r="61" spans="1:88" s="231" customFormat="1" ht="3" customHeight="1">
      <c r="A61" s="229"/>
      <c r="B61" s="229"/>
      <c r="C61" s="229"/>
      <c r="E61" s="581"/>
      <c r="F61" s="581"/>
      <c r="G61" s="640"/>
      <c r="H61" s="640"/>
      <c r="I61" s="640"/>
      <c r="J61" s="640"/>
      <c r="K61" s="640"/>
      <c r="L61" s="640"/>
      <c r="M61" s="640"/>
      <c r="N61" s="640"/>
      <c r="O61" s="640"/>
      <c r="P61" s="640"/>
      <c r="Q61" s="640"/>
      <c r="R61" s="640"/>
      <c r="S61" s="640"/>
      <c r="T61" s="640"/>
      <c r="U61" s="640"/>
      <c r="V61" s="640"/>
      <c r="W61" s="640"/>
      <c r="X61" s="640"/>
      <c r="Y61" s="640"/>
      <c r="Z61" s="640"/>
      <c r="AA61" s="640"/>
      <c r="AB61" s="640"/>
      <c r="AC61" s="640"/>
      <c r="AD61" s="640"/>
      <c r="AE61" s="640"/>
      <c r="AF61" s="640"/>
      <c r="AG61" s="640"/>
      <c r="AH61" s="640"/>
      <c r="AI61" s="640"/>
      <c r="AJ61" s="640"/>
      <c r="AK61" s="612"/>
      <c r="AL61" s="612"/>
      <c r="AM61" s="612"/>
      <c r="AN61" s="243"/>
      <c r="AO61" s="252"/>
      <c r="AP61" s="252"/>
      <c r="AQ61" s="252"/>
      <c r="AR61" s="252"/>
      <c r="AS61" s="252"/>
      <c r="AT61" s="252"/>
      <c r="AU61" s="252"/>
      <c r="AV61" s="252"/>
      <c r="AW61" s="252"/>
      <c r="AX61" s="252"/>
      <c r="AY61" s="252"/>
      <c r="AZ61" s="252"/>
      <c r="BA61" s="252"/>
      <c r="BB61" s="252"/>
      <c r="BC61" s="252"/>
      <c r="BD61" s="252"/>
      <c r="BE61" s="227"/>
      <c r="BF61" s="227"/>
      <c r="BG61" s="227"/>
      <c r="BH61" s="227"/>
      <c r="BI61" s="227"/>
      <c r="BJ61" s="227"/>
      <c r="BK61" s="227"/>
      <c r="BL61" s="443"/>
      <c r="BM61" s="443"/>
      <c r="BN61" s="443"/>
      <c r="BO61" s="443"/>
      <c r="BP61" s="443"/>
      <c r="BQ61" s="443"/>
      <c r="BR61" s="443"/>
      <c r="BS61" s="443"/>
      <c r="BT61" s="443"/>
      <c r="BU61" s="443"/>
      <c r="BV61" s="443"/>
      <c r="BW61" s="443"/>
      <c r="BX61" s="443"/>
      <c r="BY61" s="443"/>
      <c r="BZ61" s="443"/>
      <c r="CA61" s="443"/>
      <c r="CB61" s="443"/>
      <c r="CC61" s="227"/>
      <c r="CD61" s="227"/>
      <c r="CE61" s="227"/>
      <c r="CF61" s="227"/>
      <c r="CG61" s="227"/>
      <c r="CH61" s="200"/>
      <c r="CI61" s="229"/>
      <c r="CJ61" s="229"/>
    </row>
    <row r="62" spans="1:88" s="163" customFormat="1">
      <c r="A62" s="229"/>
      <c r="B62" s="230"/>
      <c r="C62" s="135"/>
      <c r="D62" s="135"/>
      <c r="E62" s="581" t="s">
        <v>361</v>
      </c>
      <c r="F62" s="581"/>
      <c r="G62" s="611" t="e">
        <f>#REF!</f>
        <v>#REF!</v>
      </c>
      <c r="H62" s="611"/>
      <c r="I62" s="611"/>
      <c r="J62" s="611"/>
      <c r="K62" s="611"/>
      <c r="L62" s="611"/>
      <c r="M62" s="611"/>
      <c r="N62" s="611"/>
      <c r="O62" s="611"/>
      <c r="P62" s="611"/>
      <c r="Q62" s="611"/>
      <c r="R62" s="611"/>
      <c r="S62" s="611"/>
      <c r="T62" s="611"/>
      <c r="U62" s="611"/>
      <c r="V62" s="611"/>
      <c r="W62" s="611"/>
      <c r="X62" s="611"/>
      <c r="Y62" s="611"/>
      <c r="Z62" s="611"/>
      <c r="AA62" s="611"/>
      <c r="AB62" s="611"/>
      <c r="AC62" s="611"/>
      <c r="AD62" s="611"/>
      <c r="AE62" s="611"/>
      <c r="AF62" s="611"/>
      <c r="AG62" s="611"/>
      <c r="AH62" s="611"/>
      <c r="AI62" s="611"/>
      <c r="AJ62" s="611"/>
      <c r="AK62" s="612" t="s">
        <v>484</v>
      </c>
      <c r="AL62" s="612"/>
      <c r="AM62" s="612"/>
      <c r="AN62" s="242"/>
      <c r="AO62" s="253"/>
      <c r="AP62" s="253"/>
      <c r="AQ62" s="253"/>
      <c r="AR62" s="253"/>
      <c r="AS62" s="253"/>
      <c r="AT62" s="253"/>
      <c r="AU62" s="253"/>
      <c r="AV62" s="253"/>
      <c r="AW62" s="253"/>
      <c r="AX62" s="253"/>
      <c r="AY62" s="253"/>
      <c r="AZ62" s="253"/>
      <c r="BA62" s="253"/>
      <c r="BB62" s="253"/>
      <c r="BC62" s="253"/>
      <c r="BD62" s="253"/>
      <c r="BE62" s="221"/>
      <c r="BF62" s="221"/>
      <c r="BG62" s="221"/>
      <c r="BH62" s="221"/>
      <c r="BI62" s="221"/>
      <c r="BJ62" s="221"/>
      <c r="BK62" s="221"/>
      <c r="BL62" s="464"/>
      <c r="BM62" s="464"/>
      <c r="BN62" s="464"/>
      <c r="BO62" s="464"/>
      <c r="BP62" s="464"/>
      <c r="BQ62" s="464"/>
      <c r="BR62" s="464"/>
      <c r="BS62" s="464"/>
      <c r="BT62" s="464"/>
      <c r="BU62" s="464"/>
      <c r="BV62" s="464"/>
      <c r="BW62" s="464"/>
      <c r="BX62" s="464"/>
      <c r="BY62" s="464"/>
      <c r="BZ62" s="464"/>
      <c r="CA62" s="464"/>
      <c r="CB62" s="464"/>
      <c r="CC62" s="221"/>
      <c r="CD62" s="221"/>
      <c r="CE62" s="221"/>
      <c r="CF62" s="221"/>
      <c r="CG62" s="221"/>
      <c r="CH62" s="198"/>
      <c r="CI62" s="202"/>
      <c r="CJ62" s="202"/>
    </row>
    <row r="63" spans="1:88" s="163" customFormat="1" ht="3" customHeight="1">
      <c r="A63" s="229"/>
      <c r="B63" s="229"/>
      <c r="C63" s="229"/>
      <c r="D63" s="230"/>
      <c r="E63" s="581"/>
      <c r="F63" s="581"/>
      <c r="G63" s="611"/>
      <c r="H63" s="611"/>
      <c r="I63" s="611"/>
      <c r="J63" s="611"/>
      <c r="K63" s="611"/>
      <c r="L63" s="611"/>
      <c r="M63" s="611"/>
      <c r="N63" s="611"/>
      <c r="O63" s="611"/>
      <c r="P63" s="611"/>
      <c r="Q63" s="611"/>
      <c r="R63" s="611"/>
      <c r="S63" s="611"/>
      <c r="T63" s="611"/>
      <c r="U63" s="611"/>
      <c r="V63" s="611"/>
      <c r="W63" s="611"/>
      <c r="X63" s="611"/>
      <c r="Y63" s="611"/>
      <c r="Z63" s="611"/>
      <c r="AA63" s="611"/>
      <c r="AB63" s="611"/>
      <c r="AC63" s="611"/>
      <c r="AD63" s="611"/>
      <c r="AE63" s="611"/>
      <c r="AF63" s="611"/>
      <c r="AG63" s="611"/>
      <c r="AH63" s="611"/>
      <c r="AI63" s="611"/>
      <c r="AJ63" s="611"/>
      <c r="AK63" s="612"/>
      <c r="AL63" s="612"/>
      <c r="AM63" s="612"/>
      <c r="AN63" s="240"/>
      <c r="AO63" s="284"/>
      <c r="AP63" s="284"/>
      <c r="AQ63" s="284"/>
      <c r="AR63" s="283"/>
      <c r="AS63" s="281"/>
      <c r="AT63" s="281"/>
      <c r="AU63" s="281"/>
      <c r="AV63" s="281"/>
      <c r="AW63" s="281"/>
      <c r="AX63" s="282"/>
      <c r="AY63" s="605"/>
      <c r="AZ63" s="605"/>
      <c r="BA63" s="605"/>
      <c r="BB63" s="605"/>
      <c r="BC63" s="605"/>
      <c r="BD63" s="605"/>
      <c r="BE63" s="282"/>
      <c r="BF63" s="566"/>
      <c r="BG63" s="566"/>
      <c r="BH63" s="566"/>
      <c r="BI63" s="566"/>
      <c r="BJ63" s="566"/>
      <c r="BK63" s="448"/>
      <c r="BL63" s="423"/>
      <c r="BM63" s="417"/>
      <c r="BN63" s="417"/>
      <c r="BO63" s="417"/>
      <c r="BP63" s="283"/>
      <c r="BQ63" s="605"/>
      <c r="BR63" s="605"/>
      <c r="BS63" s="605"/>
      <c r="BT63" s="605"/>
      <c r="BU63" s="605"/>
      <c r="BV63" s="606"/>
      <c r="BW63" s="566"/>
      <c r="BX63" s="566"/>
      <c r="BY63" s="566"/>
      <c r="BZ63" s="566"/>
      <c r="CA63" s="566"/>
      <c r="CB63" s="607"/>
      <c r="CC63" s="566"/>
      <c r="CD63" s="566"/>
      <c r="CE63" s="566"/>
      <c r="CF63" s="566"/>
      <c r="CG63" s="566"/>
      <c r="CH63" s="199"/>
      <c r="CI63" s="202"/>
      <c r="CJ63" s="202"/>
    </row>
    <row r="64" spans="1:88" s="231" customFormat="1" ht="15" customHeight="1">
      <c r="A64" s="229"/>
      <c r="B64" s="229"/>
      <c r="C64" s="229"/>
      <c r="E64" s="581"/>
      <c r="F64" s="581"/>
      <c r="G64" s="611"/>
      <c r="H64" s="611"/>
      <c r="I64" s="611"/>
      <c r="J64" s="611"/>
      <c r="K64" s="611"/>
      <c r="L64" s="611"/>
      <c r="M64" s="611"/>
      <c r="N64" s="611"/>
      <c r="O64" s="611"/>
      <c r="P64" s="611"/>
      <c r="Q64" s="611"/>
      <c r="R64" s="611"/>
      <c r="S64" s="611"/>
      <c r="T64" s="611"/>
      <c r="U64" s="611"/>
      <c r="V64" s="611"/>
      <c r="W64" s="611"/>
      <c r="X64" s="611"/>
      <c r="Y64" s="611"/>
      <c r="Z64" s="611"/>
      <c r="AA64" s="611"/>
      <c r="AB64" s="611"/>
      <c r="AC64" s="611"/>
      <c r="AD64" s="611"/>
      <c r="AE64" s="611"/>
      <c r="AF64" s="611"/>
      <c r="AG64" s="611"/>
      <c r="AH64" s="611"/>
      <c r="AI64" s="611"/>
      <c r="AJ64" s="611"/>
      <c r="AK64" s="612"/>
      <c r="AL64" s="612"/>
      <c r="AM64" s="612"/>
      <c r="AN64" s="240"/>
      <c r="AO64" s="280" t="e">
        <f>IF(LEN(VLOOKUP(AK62,#REF!,2,FALSE))&lt;11,"",LEFT(RIGHT(VLOOKUP(AK62,#REF!,2,FALSE),11),1))</f>
        <v>#REF!</v>
      </c>
      <c r="AP64" s="168"/>
      <c r="AQ64" s="280" t="e">
        <f>IF(LEN(VLOOKUP(AK62,#REF!,2,FALSE))&lt;10,"",LEFT(RIGHT(VLOOKUP(AK62,#REF!,2,FALSE),10),1))</f>
        <v>#REF!</v>
      </c>
      <c r="AR64" s="282"/>
      <c r="AS64" s="280" t="e">
        <f>IF(LEN(VLOOKUP(AK62,#REF!,2,FALSE))&lt;9,"",LEFT(RIGHT(VLOOKUP(AK62,#REF!,2,FALSE),9),1))</f>
        <v>#REF!</v>
      </c>
      <c r="AT64" s="168"/>
      <c r="AU64" s="280" t="e">
        <f>IF(LEN(VLOOKUP(AK62,#REF!,2,FALSE))&lt;8,"",LEFT(RIGHT(VLOOKUP(AK62,#REF!,2,FALSE),8),1))</f>
        <v>#REF!</v>
      </c>
      <c r="AV64" s="282"/>
      <c r="AW64" s="280" t="e">
        <f>IF(LEN(VLOOKUP(AK62,#REF!,2,FALSE))&lt;7,"",LEFT(RIGHT(VLOOKUP(AK62,#REF!,2,FALSE),7),1))</f>
        <v>#REF!</v>
      </c>
      <c r="AX64" s="282"/>
      <c r="AY64" s="280" t="e">
        <f>IF(LEN(VLOOKUP(AK62,#REF!,2,FALSE))&lt;6,"",LEFT(RIGHT(VLOOKUP(AK62,#REF!,2,FALSE),6),1))</f>
        <v>#REF!</v>
      </c>
      <c r="AZ64" s="168"/>
      <c r="BA64" s="559" t="e">
        <f>IF(LEN(VLOOKUP(AK62,#REF!,2,FALSE))&lt;5,"",LEFT(RIGHT(VLOOKUP(AK62,#REF!,2,FALSE),5),1))</f>
        <v>#REF!</v>
      </c>
      <c r="BB64" s="559" t="e">
        <f>IF(LEN(#REF!)&lt;5,"",LEFT(RIGHT(#REF!,5),1))</f>
        <v>#REF!</v>
      </c>
      <c r="BC64" s="282"/>
      <c r="BD64" s="280" t="e">
        <f>IF(LEN(VLOOKUP(AK62,#REF!,2,FALSE))&lt;4,"",LEFT(RIGHT(VLOOKUP(AK62,#REF!,2,FALSE),4),1))</f>
        <v>#REF!</v>
      </c>
      <c r="BE64" s="282"/>
      <c r="BF64" s="280" t="e">
        <f>IF(LEN(VLOOKUP(AK62,#REF!,2,FALSE))&lt;3,"",LEFT(RIGHT(VLOOKUP(AK62,#REF!,2,FALSE),3),1))</f>
        <v>#REF!</v>
      </c>
      <c r="BG64" s="282"/>
      <c r="BH64" s="280" t="e">
        <f>IF(LEN(VLOOKUP(AK62,#REF!,2,FALSE))&lt;2,"",LEFT(RIGHT(VLOOKUP(AK62,#REF!,2,FALSE),2),1))</f>
        <v>#REF!</v>
      </c>
      <c r="BI64" s="282"/>
      <c r="BJ64" s="280" t="e">
        <f>IF(VLOOKUP(AK62,#REF!,2,FALSE)=0,"",IF(LEN(VLOOKUP(AK62,#REF!,2,FALSE))&lt;1,"",LEFT(RIGHT(VLOOKUP(AK62,#REF!,2,FALSE),1),1)))</f>
        <v>#REF!</v>
      </c>
      <c r="BK64" s="448"/>
      <c r="BL64" s="423"/>
      <c r="BM64" s="280" t="e">
        <f>IF(LEN(VLOOKUP(AK62,#REF!,4,FALSE))&lt;11,"",LEFT(RIGHT(VLOOKUP(AK62,#REF!,4,FALSE),11),1))</f>
        <v>#REF!</v>
      </c>
      <c r="BN64" s="168"/>
      <c r="BO64" s="280" t="e">
        <f>IF(LEN(VLOOKUP(AK62,#REF!,4,FALSE))&lt;10,"",LEFT(RIGHT(VLOOKUP(AK62,#REF!,4,FALSE),10),1))</f>
        <v>#REF!</v>
      </c>
      <c r="BP64" s="282"/>
      <c r="BQ64" s="280" t="e">
        <f>IF(LEN(VLOOKUP(AK62,#REF!,4,FALSE))&lt;9,"",LEFT(RIGHT(VLOOKUP(AK62,#REF!,4,FALSE),9),1))</f>
        <v>#REF!</v>
      </c>
      <c r="BR64" s="168"/>
      <c r="BS64" s="280" t="e">
        <f>IF(LEN(VLOOKUP(AK62,#REF!,4,FALSE))&lt;8,"",LEFT(RIGHT(VLOOKUP(AK62,#REF!,4,FALSE),8),1))</f>
        <v>#REF!</v>
      </c>
      <c r="BT64" s="282"/>
      <c r="BU64" s="280" t="e">
        <f>IF(LEN(VLOOKUP(AK62,#REF!,4,FALSE))&lt;7,"",LEFT(RIGHT(VLOOKUP(AK62,#REF!,4,FALSE),7),1))</f>
        <v>#REF!</v>
      </c>
      <c r="BV64" s="606"/>
      <c r="BW64" s="280" t="e">
        <f>IF(LEN(VLOOKUP(AK62,#REF!,4,FALSE))&lt;6,"",LEFT(RIGHT(VLOOKUP(AK62,#REF!,4,FALSE),6),1))</f>
        <v>#REF!</v>
      </c>
      <c r="BX64" s="282"/>
      <c r="BY64" s="280" t="e">
        <f>IF(LEN(VLOOKUP(AK62,#REF!,4,FALSE))&lt;5,"",LEFT(RIGHT(VLOOKUP(AK62,#REF!,4,FALSE),5),1))</f>
        <v>#REF!</v>
      </c>
      <c r="BZ64" s="282"/>
      <c r="CA64" s="280" t="e">
        <f>IF(LEN(VLOOKUP(AK62,#REF!,4,FALSE))&lt;4,"",LEFT(RIGHT(VLOOKUP(AK62,#REF!,4,FALSE),4),1))</f>
        <v>#REF!</v>
      </c>
      <c r="CB64" s="607"/>
      <c r="CC64" s="280" t="e">
        <f>IF(LEN(VLOOKUP(AK62,#REF!,4,FALSE))&lt;3,"",LEFT(RIGHT(VLOOKUP(AK62,#REF!,4,FALSE),3),1))</f>
        <v>#REF!</v>
      </c>
      <c r="CD64" s="282"/>
      <c r="CE64" s="280" t="e">
        <f>IF(LEN(VLOOKUP(AK62,#REF!,4,FALSE))&lt;2,"",LEFT(RIGHT(VLOOKUP(AK62,#REF!,4,FALSE),2),1))</f>
        <v>#REF!</v>
      </c>
      <c r="CF64" s="282"/>
      <c r="CG64" s="280" t="e">
        <f>IF(VLOOKUP(AK62,#REF!,4,FALSE)=0,"",IF(LEN(VLOOKUP(AK62,#REF!,4,FALSE))&lt;1,"",LEFT(RIGHT(VLOOKUP(AK62,#REF!,4,FALSE),1),1)))</f>
        <v>#REF!</v>
      </c>
      <c r="CH64" s="199"/>
      <c r="CI64" s="229"/>
      <c r="CJ64" s="229"/>
    </row>
    <row r="65" spans="1:88" s="231" customFormat="1" ht="3" customHeight="1">
      <c r="A65" s="229"/>
      <c r="B65" s="229"/>
      <c r="C65" s="229"/>
      <c r="E65" s="581"/>
      <c r="F65" s="581"/>
      <c r="G65" s="611"/>
      <c r="H65" s="611"/>
      <c r="I65" s="611"/>
      <c r="J65" s="611"/>
      <c r="K65" s="611"/>
      <c r="L65" s="611"/>
      <c r="M65" s="611"/>
      <c r="N65" s="611"/>
      <c r="O65" s="611"/>
      <c r="P65" s="611"/>
      <c r="Q65" s="611"/>
      <c r="R65" s="611"/>
      <c r="S65" s="611"/>
      <c r="T65" s="611"/>
      <c r="U65" s="611"/>
      <c r="V65" s="611"/>
      <c r="W65" s="611"/>
      <c r="X65" s="611"/>
      <c r="Y65" s="611"/>
      <c r="Z65" s="611"/>
      <c r="AA65" s="611"/>
      <c r="AB65" s="611"/>
      <c r="AC65" s="611"/>
      <c r="AD65" s="611"/>
      <c r="AE65" s="611"/>
      <c r="AF65" s="611"/>
      <c r="AG65" s="611"/>
      <c r="AH65" s="611"/>
      <c r="AI65" s="611"/>
      <c r="AJ65" s="611"/>
      <c r="AK65" s="612"/>
      <c r="AL65" s="612"/>
      <c r="AM65" s="612"/>
      <c r="AN65" s="243"/>
      <c r="AO65" s="252"/>
      <c r="AP65" s="252"/>
      <c r="AQ65" s="252"/>
      <c r="AR65" s="252"/>
      <c r="AS65" s="252"/>
      <c r="AT65" s="252"/>
      <c r="AU65" s="252"/>
      <c r="AV65" s="252"/>
      <c r="AW65" s="252"/>
      <c r="AX65" s="252"/>
      <c r="AY65" s="252"/>
      <c r="AZ65" s="252"/>
      <c r="BA65" s="252"/>
      <c r="BB65" s="252"/>
      <c r="BC65" s="252"/>
      <c r="BD65" s="252"/>
      <c r="BE65" s="227"/>
      <c r="BF65" s="227"/>
      <c r="BG65" s="227"/>
      <c r="BH65" s="227"/>
      <c r="BI65" s="227"/>
      <c r="BJ65" s="227"/>
      <c r="BK65" s="227"/>
      <c r="BL65" s="443"/>
      <c r="BM65" s="443"/>
      <c r="BN65" s="443"/>
      <c r="BO65" s="443"/>
      <c r="BP65" s="443"/>
      <c r="BQ65" s="443"/>
      <c r="BR65" s="443"/>
      <c r="BS65" s="443"/>
      <c r="BT65" s="443"/>
      <c r="BU65" s="443"/>
      <c r="BV65" s="443"/>
      <c r="BW65" s="443"/>
      <c r="BX65" s="443"/>
      <c r="BY65" s="443"/>
      <c r="BZ65" s="443"/>
      <c r="CA65" s="443"/>
      <c r="CB65" s="443"/>
      <c r="CC65" s="227"/>
      <c r="CD65" s="227"/>
      <c r="CE65" s="227"/>
      <c r="CF65" s="227"/>
      <c r="CG65" s="227"/>
      <c r="CH65" s="200"/>
      <c r="CI65" s="229"/>
      <c r="CJ65" s="229"/>
    </row>
    <row r="66" spans="1:88" s="163" customFormat="1" ht="3" customHeight="1">
      <c r="A66" s="130"/>
      <c r="B66" s="246"/>
      <c r="C66" s="135"/>
      <c r="D66" s="135"/>
      <c r="E66" s="581" t="s">
        <v>362</v>
      </c>
      <c r="F66" s="581"/>
      <c r="G66" s="570" t="e">
        <f>#REF!</f>
        <v>#REF!</v>
      </c>
      <c r="H66" s="570"/>
      <c r="I66" s="570"/>
      <c r="J66" s="570"/>
      <c r="K66" s="570"/>
      <c r="L66" s="570"/>
      <c r="M66" s="570"/>
      <c r="N66" s="570"/>
      <c r="O66" s="570"/>
      <c r="P66" s="570"/>
      <c r="Q66" s="570"/>
      <c r="R66" s="570"/>
      <c r="S66" s="570"/>
      <c r="T66" s="570"/>
      <c r="U66" s="570"/>
      <c r="V66" s="570"/>
      <c r="W66" s="570"/>
      <c r="X66" s="570"/>
      <c r="Y66" s="570"/>
      <c r="Z66" s="570"/>
      <c r="AA66" s="570"/>
      <c r="AB66" s="570"/>
      <c r="AC66" s="570"/>
      <c r="AD66" s="570"/>
      <c r="AE66" s="570"/>
      <c r="AF66" s="570"/>
      <c r="AG66" s="570"/>
      <c r="AH66" s="570"/>
      <c r="AI66" s="570"/>
      <c r="AJ66" s="570"/>
      <c r="AK66" s="571" t="s">
        <v>485</v>
      </c>
      <c r="AL66" s="571"/>
      <c r="AM66" s="571"/>
      <c r="AN66" s="242"/>
      <c r="AO66" s="253"/>
      <c r="AP66" s="253"/>
      <c r="AQ66" s="253"/>
      <c r="AR66" s="253"/>
      <c r="AS66" s="253"/>
      <c r="AT66" s="253"/>
      <c r="AU66" s="253"/>
      <c r="AV66" s="253"/>
      <c r="AW66" s="253"/>
      <c r="AX66" s="253"/>
      <c r="AY66" s="253"/>
      <c r="AZ66" s="253"/>
      <c r="BA66" s="253"/>
      <c r="BB66" s="253"/>
      <c r="BC66" s="253"/>
      <c r="BD66" s="253"/>
      <c r="BE66" s="221"/>
      <c r="BF66" s="221"/>
      <c r="BG66" s="221"/>
      <c r="BH66" s="221"/>
      <c r="BI66" s="221"/>
      <c r="BJ66" s="221"/>
      <c r="BK66" s="221"/>
      <c r="BL66" s="464"/>
      <c r="BM66" s="464"/>
      <c r="BN66" s="464"/>
      <c r="BO66" s="464"/>
      <c r="BP66" s="464"/>
      <c r="BQ66" s="464"/>
      <c r="BR66" s="464"/>
      <c r="BS66" s="464"/>
      <c r="BT66" s="464"/>
      <c r="BU66" s="464"/>
      <c r="BV66" s="464"/>
      <c r="BW66" s="464"/>
      <c r="BX66" s="464"/>
      <c r="BY66" s="464"/>
      <c r="BZ66" s="464"/>
      <c r="CA66" s="464"/>
      <c r="CB66" s="464"/>
      <c r="CC66" s="221"/>
      <c r="CD66" s="221"/>
      <c r="CE66" s="221"/>
      <c r="CF66" s="221"/>
      <c r="CG66" s="221"/>
      <c r="CH66" s="198"/>
      <c r="CI66" s="202"/>
      <c r="CJ66" s="202"/>
    </row>
    <row r="67" spans="1:88" s="163" customFormat="1" ht="3" customHeight="1">
      <c r="A67" s="130"/>
      <c r="B67" s="130"/>
      <c r="C67" s="130"/>
      <c r="D67" s="246"/>
      <c r="E67" s="581"/>
      <c r="F67" s="581"/>
      <c r="G67" s="570"/>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570"/>
      <c r="AK67" s="571"/>
      <c r="AL67" s="571"/>
      <c r="AM67" s="571"/>
      <c r="AN67" s="240"/>
      <c r="AO67" s="284"/>
      <c r="AP67" s="284"/>
      <c r="AQ67" s="284"/>
      <c r="AR67" s="283"/>
      <c r="AS67" s="285"/>
      <c r="AT67" s="285"/>
      <c r="AU67" s="285"/>
      <c r="AV67" s="285"/>
      <c r="AW67" s="285"/>
      <c r="AX67" s="286"/>
      <c r="AY67" s="418"/>
      <c r="AZ67" s="418"/>
      <c r="BA67" s="418"/>
      <c r="BB67" s="418"/>
      <c r="BC67" s="418"/>
      <c r="BD67" s="418"/>
      <c r="BE67" s="282"/>
      <c r="BF67" s="566"/>
      <c r="BG67" s="566"/>
      <c r="BH67" s="566"/>
      <c r="BI67" s="566"/>
      <c r="BJ67" s="566"/>
      <c r="BK67" s="448"/>
      <c r="BL67" s="423"/>
      <c r="BM67" s="417"/>
      <c r="BN67" s="417"/>
      <c r="BO67" s="417"/>
      <c r="BP67" s="283"/>
      <c r="BQ67" s="418"/>
      <c r="BR67" s="418"/>
      <c r="BS67" s="418"/>
      <c r="BT67" s="418"/>
      <c r="BU67" s="418"/>
      <c r="BV67" s="415"/>
      <c r="BW67" s="419"/>
      <c r="BX67" s="419"/>
      <c r="BY67" s="419"/>
      <c r="BZ67" s="419"/>
      <c r="CA67" s="419"/>
      <c r="CB67" s="416"/>
      <c r="CC67" s="419"/>
      <c r="CD67" s="419"/>
      <c r="CE67" s="419"/>
      <c r="CF67" s="419"/>
      <c r="CG67" s="419"/>
      <c r="CH67" s="199"/>
      <c r="CI67" s="202"/>
      <c r="CJ67" s="202"/>
    </row>
    <row r="68" spans="1:88" s="160" customFormat="1" ht="15" customHeight="1">
      <c r="A68" s="130"/>
      <c r="B68" s="130"/>
      <c r="C68" s="130"/>
      <c r="E68" s="581"/>
      <c r="F68" s="581"/>
      <c r="G68" s="570"/>
      <c r="H68" s="570"/>
      <c r="I68" s="570"/>
      <c r="J68" s="570"/>
      <c r="K68" s="570"/>
      <c r="L68" s="570"/>
      <c r="M68" s="570"/>
      <c r="N68" s="570"/>
      <c r="O68" s="570"/>
      <c r="P68" s="570"/>
      <c r="Q68" s="570"/>
      <c r="R68" s="570"/>
      <c r="S68" s="570"/>
      <c r="T68" s="570"/>
      <c r="U68" s="570"/>
      <c r="V68" s="570"/>
      <c r="W68" s="570"/>
      <c r="X68" s="570"/>
      <c r="Y68" s="570"/>
      <c r="Z68" s="570"/>
      <c r="AA68" s="570"/>
      <c r="AB68" s="570"/>
      <c r="AC68" s="570"/>
      <c r="AD68" s="570"/>
      <c r="AE68" s="570"/>
      <c r="AF68" s="570"/>
      <c r="AG68" s="570"/>
      <c r="AH68" s="570"/>
      <c r="AI68" s="570"/>
      <c r="AJ68" s="570"/>
      <c r="AK68" s="571"/>
      <c r="AL68" s="571"/>
      <c r="AM68" s="571"/>
      <c r="AN68" s="240"/>
      <c r="AO68" s="280" t="e">
        <f>IF(LEN(VLOOKUP(AK66,#REF!,2,FALSE))&lt;11,"",LEFT(RIGHT(VLOOKUP(AK66,#REF!,2,FALSE),11),1))</f>
        <v>#REF!</v>
      </c>
      <c r="AP68" s="168"/>
      <c r="AQ68" s="280" t="e">
        <f>IF(LEN(VLOOKUP(AK66,#REF!,2,FALSE))&lt;10,"",LEFT(RIGHT(VLOOKUP(AK66,#REF!,2,FALSE),10),1))</f>
        <v>#REF!</v>
      </c>
      <c r="AR68" s="282"/>
      <c r="AS68" s="280" t="e">
        <f>IF(LEN(VLOOKUP(AK66,#REF!,2,FALSE))&lt;9,"",LEFT(RIGHT(VLOOKUP(AK66,#REF!,2,FALSE),9),1))</f>
        <v>#REF!</v>
      </c>
      <c r="AT68" s="168"/>
      <c r="AU68" s="280" t="e">
        <f>IF(LEN(VLOOKUP(AK66,#REF!,2,FALSE))&lt;8,"",LEFT(RIGHT(VLOOKUP(AK66,#REF!,2,FALSE),8),1))</f>
        <v>#REF!</v>
      </c>
      <c r="AV68" s="282"/>
      <c r="AW68" s="280" t="e">
        <f>IF(LEN(VLOOKUP(AK66,#REF!,2,FALSE))&lt;7,"",LEFT(RIGHT(VLOOKUP(AK66,#REF!,2,FALSE),7),1))</f>
        <v>#REF!</v>
      </c>
      <c r="AX68" s="286"/>
      <c r="AY68" s="280" t="e">
        <f>IF(LEN(VLOOKUP(AK66,#REF!,2,FALSE))&lt;6,"",LEFT(RIGHT(VLOOKUP(AK66,#REF!,2,FALSE),6),1))</f>
        <v>#REF!</v>
      </c>
      <c r="AZ68" s="168"/>
      <c r="BA68" s="559" t="e">
        <f>IF(LEN(VLOOKUP(AK66,#REF!,2,FALSE))&lt;5,"",LEFT(RIGHT(VLOOKUP(AK66,#REF!,2,FALSE),5),1))</f>
        <v>#REF!</v>
      </c>
      <c r="BB68" s="559" t="e">
        <f>IF(LEN(#REF!)&lt;5,"",LEFT(RIGHT(#REF!,5),1))</f>
        <v>#REF!</v>
      </c>
      <c r="BC68" s="282"/>
      <c r="BD68" s="280" t="e">
        <f>IF(LEN(VLOOKUP(AK66,#REF!,2,FALSE))&lt;4,"",LEFT(RIGHT(VLOOKUP(AK66,#REF!,2,FALSE),4),1))</f>
        <v>#REF!</v>
      </c>
      <c r="BE68" s="282"/>
      <c r="BF68" s="280" t="e">
        <f>IF(LEN(VLOOKUP(AK66,#REF!,2,FALSE))&lt;3,"",LEFT(RIGHT(VLOOKUP(AK66,#REF!,2,FALSE),3),1))</f>
        <v>#REF!</v>
      </c>
      <c r="BG68" s="282"/>
      <c r="BH68" s="280" t="e">
        <f>IF(LEN(VLOOKUP(AK66,#REF!,2,FALSE))&lt;2,"",LEFT(RIGHT(VLOOKUP(AK66,#REF!,2,FALSE),2),1))</f>
        <v>#REF!</v>
      </c>
      <c r="BI68" s="282"/>
      <c r="BJ68" s="280" t="e">
        <f>IF(VLOOKUP(AK66,#REF!,2,FALSE)=0,"",IF(LEN(VLOOKUP(AK66,#REF!,2,FALSE))&lt;1,"",LEFT(RIGHT(VLOOKUP(AK66,#REF!,2,FALSE),1),1)))</f>
        <v>#REF!</v>
      </c>
      <c r="BK68" s="448"/>
      <c r="BL68" s="423"/>
      <c r="BM68" s="280" t="e">
        <f>IF(LEN(VLOOKUP(AK66,#REF!,4,FALSE))&lt;11,"",LEFT(RIGHT(VLOOKUP(AK66,#REF!,4,FALSE),11),1))</f>
        <v>#REF!</v>
      </c>
      <c r="BN68" s="168"/>
      <c r="BO68" s="280" t="e">
        <f>IF(LEN(VLOOKUP(AK66,#REF!,4,FALSE))&lt;10,"",LEFT(RIGHT(VLOOKUP(AK66,#REF!,4,FALSE),10),1))</f>
        <v>#REF!</v>
      </c>
      <c r="BP68" s="282"/>
      <c r="BQ68" s="280" t="e">
        <f>IF(LEN(VLOOKUP(AK66,#REF!,4,FALSE))&lt;9,"",LEFT(RIGHT(VLOOKUP(AK66,#REF!,4,FALSE),9),1))</f>
        <v>#REF!</v>
      </c>
      <c r="BR68" s="168"/>
      <c r="BS68" s="280" t="e">
        <f>IF(LEN(VLOOKUP(AK66,#REF!,4,FALSE))&lt;8,"",LEFT(RIGHT(VLOOKUP(AK66,#REF!,4,FALSE),8),1))</f>
        <v>#REF!</v>
      </c>
      <c r="BT68" s="282"/>
      <c r="BU68" s="280" t="e">
        <f>IF(LEN(VLOOKUP(AK66,#REF!,4,FALSE))&lt;7,"",LEFT(RIGHT(VLOOKUP(AK66,#REF!,4,FALSE),7),1))</f>
        <v>#REF!</v>
      </c>
      <c r="BV68" s="415"/>
      <c r="BW68" s="280" t="e">
        <f>IF(LEN(VLOOKUP(AK66,#REF!,4,FALSE))&lt;6,"",LEFT(RIGHT(VLOOKUP(AK66,#REF!,4,FALSE),6),1))</f>
        <v>#REF!</v>
      </c>
      <c r="BX68" s="282"/>
      <c r="BY68" s="280" t="e">
        <f>IF(LEN(VLOOKUP(AK66,#REF!,4,FALSE))&lt;5,"",LEFT(RIGHT(VLOOKUP(AK66,#REF!,4,FALSE),5),1))</f>
        <v>#REF!</v>
      </c>
      <c r="BZ68" s="282"/>
      <c r="CA68" s="280" t="e">
        <f>IF(LEN(VLOOKUP(AK66,#REF!,4,FALSE))&lt;4,"",LEFT(RIGHT(VLOOKUP(AK66,#REF!,4,FALSE),4),1))</f>
        <v>#REF!</v>
      </c>
      <c r="CB68" s="416"/>
      <c r="CC68" s="280" t="e">
        <f>IF(LEN(VLOOKUP(AK66,#REF!,4,FALSE))&lt;3,"",LEFT(RIGHT(VLOOKUP(AK66,#REF!,4,FALSE),3),1))</f>
        <v>#REF!</v>
      </c>
      <c r="CD68" s="282"/>
      <c r="CE68" s="280" t="e">
        <f>IF(LEN(VLOOKUP(AK66,#REF!,4,FALSE))&lt;2,"",LEFT(RIGHT(VLOOKUP(AK66,#REF!,4,FALSE),2),1))</f>
        <v>#REF!</v>
      </c>
      <c r="CF68" s="282"/>
      <c r="CG68" s="280" t="e">
        <f>IF(VLOOKUP(AK66,#REF!,4,FALSE)=0,"",IF(LEN(VLOOKUP(AK66,#REF!,4,FALSE))&lt;1,"",LEFT(RIGHT(VLOOKUP(AK66,#REF!,4,FALSE),1),1)))</f>
        <v>#REF!</v>
      </c>
      <c r="CH68" s="199"/>
      <c r="CI68" s="130"/>
      <c r="CJ68" s="130"/>
    </row>
    <row r="69" spans="1:88" s="160" customFormat="1" ht="3" customHeight="1">
      <c r="A69" s="130"/>
      <c r="B69" s="130"/>
      <c r="C69" s="130"/>
      <c r="E69" s="581"/>
      <c r="F69" s="581"/>
      <c r="G69" s="570"/>
      <c r="H69" s="570"/>
      <c r="I69" s="570"/>
      <c r="J69" s="570"/>
      <c r="K69" s="570"/>
      <c r="L69" s="570"/>
      <c r="M69" s="570"/>
      <c r="N69" s="570"/>
      <c r="O69" s="570"/>
      <c r="P69" s="570"/>
      <c r="Q69" s="570"/>
      <c r="R69" s="570"/>
      <c r="S69" s="570"/>
      <c r="T69" s="570"/>
      <c r="U69" s="570"/>
      <c r="V69" s="570"/>
      <c r="W69" s="570"/>
      <c r="X69" s="570"/>
      <c r="Y69" s="570"/>
      <c r="Z69" s="570"/>
      <c r="AA69" s="570"/>
      <c r="AB69" s="570"/>
      <c r="AC69" s="570"/>
      <c r="AD69" s="570"/>
      <c r="AE69" s="570"/>
      <c r="AF69" s="570"/>
      <c r="AG69" s="570"/>
      <c r="AH69" s="570"/>
      <c r="AI69" s="570"/>
      <c r="AJ69" s="570"/>
      <c r="AK69" s="571"/>
      <c r="AL69" s="571"/>
      <c r="AM69" s="571"/>
      <c r="AN69" s="243"/>
      <c r="AO69" s="252"/>
      <c r="AP69" s="252"/>
      <c r="AQ69" s="252"/>
      <c r="AR69" s="252"/>
      <c r="AS69" s="252"/>
      <c r="AT69" s="252"/>
      <c r="AU69" s="252"/>
      <c r="AV69" s="252"/>
      <c r="AW69" s="252"/>
      <c r="AX69" s="252"/>
      <c r="AY69" s="252"/>
      <c r="AZ69" s="252"/>
      <c r="BA69" s="252"/>
      <c r="BB69" s="252"/>
      <c r="BC69" s="252"/>
      <c r="BD69" s="252"/>
      <c r="BE69" s="227"/>
      <c r="BF69" s="227"/>
      <c r="BG69" s="227"/>
      <c r="BH69" s="227"/>
      <c r="BI69" s="227"/>
      <c r="BJ69" s="227"/>
      <c r="BK69" s="227"/>
      <c r="BL69" s="443"/>
      <c r="BM69" s="443"/>
      <c r="BN69" s="443"/>
      <c r="BO69" s="443"/>
      <c r="BP69" s="443"/>
      <c r="BQ69" s="443"/>
      <c r="BR69" s="443"/>
      <c r="BS69" s="443"/>
      <c r="BT69" s="443"/>
      <c r="BU69" s="443"/>
      <c r="BV69" s="443"/>
      <c r="BW69" s="443"/>
      <c r="BX69" s="443"/>
      <c r="BY69" s="443"/>
      <c r="BZ69" s="443"/>
      <c r="CA69" s="443"/>
      <c r="CB69" s="443"/>
      <c r="CC69" s="227"/>
      <c r="CD69" s="227"/>
      <c r="CE69" s="227"/>
      <c r="CF69" s="227"/>
      <c r="CG69" s="227"/>
      <c r="CH69" s="200"/>
      <c r="CI69" s="130"/>
      <c r="CJ69" s="130"/>
    </row>
    <row r="70" spans="1:88" s="163" customFormat="1" ht="3" customHeight="1">
      <c r="A70" s="130"/>
      <c r="B70" s="246"/>
      <c r="C70" s="135"/>
      <c r="D70" s="135"/>
      <c r="E70" s="581" t="s">
        <v>373</v>
      </c>
      <c r="F70" s="581"/>
      <c r="G70" s="570" t="e">
        <f>#REF!</f>
        <v>#REF!</v>
      </c>
      <c r="H70" s="570"/>
      <c r="I70" s="570"/>
      <c r="J70" s="570"/>
      <c r="K70" s="570"/>
      <c r="L70" s="570"/>
      <c r="M70" s="570"/>
      <c r="N70" s="570"/>
      <c r="O70" s="570"/>
      <c r="P70" s="570"/>
      <c r="Q70" s="570"/>
      <c r="R70" s="570"/>
      <c r="S70" s="570"/>
      <c r="T70" s="570"/>
      <c r="U70" s="570"/>
      <c r="V70" s="570"/>
      <c r="W70" s="570"/>
      <c r="X70" s="570"/>
      <c r="Y70" s="570"/>
      <c r="Z70" s="570"/>
      <c r="AA70" s="570"/>
      <c r="AB70" s="570"/>
      <c r="AC70" s="570"/>
      <c r="AD70" s="570"/>
      <c r="AE70" s="570"/>
      <c r="AF70" s="570"/>
      <c r="AG70" s="570"/>
      <c r="AH70" s="570"/>
      <c r="AI70" s="570"/>
      <c r="AJ70" s="570"/>
      <c r="AK70" s="571" t="s">
        <v>486</v>
      </c>
      <c r="AL70" s="571"/>
      <c r="AM70" s="571"/>
      <c r="AN70" s="242"/>
      <c r="AO70" s="253"/>
      <c r="AP70" s="253"/>
      <c r="AQ70" s="253"/>
      <c r="AR70" s="253"/>
      <c r="AS70" s="253"/>
      <c r="AT70" s="253"/>
      <c r="AU70" s="253"/>
      <c r="AV70" s="253"/>
      <c r="AW70" s="253"/>
      <c r="AX70" s="253"/>
      <c r="AY70" s="253"/>
      <c r="AZ70" s="253"/>
      <c r="BA70" s="253"/>
      <c r="BB70" s="253"/>
      <c r="BC70" s="253"/>
      <c r="BD70" s="253"/>
      <c r="BE70" s="221"/>
      <c r="BF70" s="221"/>
      <c r="BG70" s="221"/>
      <c r="BH70" s="221"/>
      <c r="BI70" s="221"/>
      <c r="BJ70" s="221"/>
      <c r="BK70" s="221"/>
      <c r="BL70" s="464"/>
      <c r="BM70" s="464"/>
      <c r="BN70" s="464"/>
      <c r="BO70" s="464"/>
      <c r="BP70" s="464"/>
      <c r="BQ70" s="464"/>
      <c r="BR70" s="464"/>
      <c r="BS70" s="464"/>
      <c r="BT70" s="464"/>
      <c r="BU70" s="464"/>
      <c r="BV70" s="464"/>
      <c r="BW70" s="464"/>
      <c r="BX70" s="464"/>
      <c r="BY70" s="464"/>
      <c r="BZ70" s="464"/>
      <c r="CA70" s="464"/>
      <c r="CB70" s="464"/>
      <c r="CC70" s="221"/>
      <c r="CD70" s="221"/>
      <c r="CE70" s="221"/>
      <c r="CF70" s="221"/>
      <c r="CG70" s="221"/>
      <c r="CH70" s="198"/>
      <c r="CI70" s="202"/>
      <c r="CJ70" s="202"/>
    </row>
    <row r="71" spans="1:88" s="163" customFormat="1" ht="3" customHeight="1">
      <c r="A71" s="130"/>
      <c r="B71" s="130"/>
      <c r="C71" s="130"/>
      <c r="D71" s="246"/>
      <c r="E71" s="581"/>
      <c r="F71" s="581"/>
      <c r="G71" s="570"/>
      <c r="H71" s="570"/>
      <c r="I71" s="570"/>
      <c r="J71" s="570"/>
      <c r="K71" s="570"/>
      <c r="L71" s="570"/>
      <c r="M71" s="570"/>
      <c r="N71" s="570"/>
      <c r="O71" s="570"/>
      <c r="P71" s="570"/>
      <c r="Q71" s="570"/>
      <c r="R71" s="570"/>
      <c r="S71" s="570"/>
      <c r="T71" s="570"/>
      <c r="U71" s="570"/>
      <c r="V71" s="570"/>
      <c r="W71" s="570"/>
      <c r="X71" s="570"/>
      <c r="Y71" s="570"/>
      <c r="Z71" s="570"/>
      <c r="AA71" s="570"/>
      <c r="AB71" s="570"/>
      <c r="AC71" s="570"/>
      <c r="AD71" s="570"/>
      <c r="AE71" s="570"/>
      <c r="AF71" s="570"/>
      <c r="AG71" s="570"/>
      <c r="AH71" s="570"/>
      <c r="AI71" s="570"/>
      <c r="AJ71" s="570"/>
      <c r="AK71" s="571"/>
      <c r="AL71" s="571"/>
      <c r="AM71" s="571"/>
      <c r="AN71" s="240"/>
      <c r="AO71" s="284"/>
      <c r="AP71" s="284"/>
      <c r="AQ71" s="284"/>
      <c r="AR71" s="283"/>
      <c r="AS71" s="285"/>
      <c r="AT71" s="285"/>
      <c r="AU71" s="285"/>
      <c r="AV71" s="285"/>
      <c r="AW71" s="285"/>
      <c r="AX71" s="286"/>
      <c r="AY71" s="418"/>
      <c r="AZ71" s="418"/>
      <c r="BA71" s="418"/>
      <c r="BB71" s="418"/>
      <c r="BC71" s="418"/>
      <c r="BD71" s="418"/>
      <c r="BE71" s="282"/>
      <c r="BF71" s="566"/>
      <c r="BG71" s="566"/>
      <c r="BH71" s="566"/>
      <c r="BI71" s="566"/>
      <c r="BJ71" s="566"/>
      <c r="BK71" s="448"/>
      <c r="BL71" s="423"/>
      <c r="BM71" s="417"/>
      <c r="BN71" s="417"/>
      <c r="BO71" s="417"/>
      <c r="BP71" s="283"/>
      <c r="BQ71" s="418"/>
      <c r="BR71" s="418"/>
      <c r="BS71" s="418"/>
      <c r="BT71" s="418"/>
      <c r="BU71" s="418"/>
      <c r="BV71" s="415"/>
      <c r="BW71" s="419"/>
      <c r="BX71" s="419"/>
      <c r="BY71" s="419"/>
      <c r="BZ71" s="419"/>
      <c r="CA71" s="419"/>
      <c r="CB71" s="416"/>
      <c r="CC71" s="419"/>
      <c r="CD71" s="419"/>
      <c r="CE71" s="419"/>
      <c r="CF71" s="419"/>
      <c r="CG71" s="419"/>
      <c r="CH71" s="199"/>
      <c r="CI71" s="202"/>
      <c r="CJ71" s="202"/>
    </row>
    <row r="72" spans="1:88" s="160" customFormat="1" ht="15" customHeight="1">
      <c r="A72" s="130"/>
      <c r="B72" s="130"/>
      <c r="C72" s="130"/>
      <c r="E72" s="581"/>
      <c r="F72" s="581"/>
      <c r="G72" s="570"/>
      <c r="H72" s="570"/>
      <c r="I72" s="570"/>
      <c r="J72" s="570"/>
      <c r="K72" s="570"/>
      <c r="L72" s="570"/>
      <c r="M72" s="570"/>
      <c r="N72" s="570"/>
      <c r="O72" s="570"/>
      <c r="P72" s="570"/>
      <c r="Q72" s="570"/>
      <c r="R72" s="570"/>
      <c r="S72" s="570"/>
      <c r="T72" s="570"/>
      <c r="U72" s="570"/>
      <c r="V72" s="570"/>
      <c r="W72" s="570"/>
      <c r="X72" s="570"/>
      <c r="Y72" s="570"/>
      <c r="Z72" s="570"/>
      <c r="AA72" s="570"/>
      <c r="AB72" s="570"/>
      <c r="AC72" s="570"/>
      <c r="AD72" s="570"/>
      <c r="AE72" s="570"/>
      <c r="AF72" s="570"/>
      <c r="AG72" s="570"/>
      <c r="AH72" s="570"/>
      <c r="AI72" s="570"/>
      <c r="AJ72" s="570"/>
      <c r="AK72" s="571"/>
      <c r="AL72" s="571"/>
      <c r="AM72" s="571"/>
      <c r="AN72" s="240"/>
      <c r="AO72" s="280" t="e">
        <f>IF(LEN(VLOOKUP(AK70,#REF!,2,FALSE))&lt;11,"",LEFT(RIGHT(VLOOKUP(AK70,#REF!,2,FALSE),11),1))</f>
        <v>#REF!</v>
      </c>
      <c r="AP72" s="168"/>
      <c r="AQ72" s="280" t="e">
        <f>IF(LEN(VLOOKUP(AK70,#REF!,2,FALSE))&lt;10,"",LEFT(RIGHT(VLOOKUP(AK70,#REF!,2,FALSE),10),1))</f>
        <v>#REF!</v>
      </c>
      <c r="AR72" s="282"/>
      <c r="AS72" s="280" t="e">
        <f>IF(LEN(VLOOKUP(AK70,#REF!,2,FALSE))&lt;9,"",LEFT(RIGHT(VLOOKUP(AK70,#REF!,2,FALSE),9),1))</f>
        <v>#REF!</v>
      </c>
      <c r="AT72" s="168"/>
      <c r="AU72" s="280" t="e">
        <f>IF(LEN(VLOOKUP(AK70,#REF!,2,FALSE))&lt;8,"",LEFT(RIGHT(VLOOKUP(AK70,#REF!,2,FALSE),8),1))</f>
        <v>#REF!</v>
      </c>
      <c r="AV72" s="282"/>
      <c r="AW72" s="280" t="e">
        <f>IF(LEN(VLOOKUP(AK70,#REF!,2,FALSE))&lt;7,"",LEFT(RIGHT(VLOOKUP(AK70,#REF!,2,FALSE),7),1))</f>
        <v>#REF!</v>
      </c>
      <c r="AX72" s="286"/>
      <c r="AY72" s="280" t="e">
        <f>IF(LEN(VLOOKUP(AK70,#REF!,2,FALSE))&lt;6,"",LEFT(RIGHT(VLOOKUP(AK70,#REF!,2,FALSE),6),1))</f>
        <v>#REF!</v>
      </c>
      <c r="AZ72" s="168"/>
      <c r="BA72" s="559" t="e">
        <f>IF(LEN(VLOOKUP(AK70,#REF!,2,FALSE))&lt;5,"",LEFT(RIGHT(VLOOKUP(AK70,#REF!,2,FALSE),5),1))</f>
        <v>#REF!</v>
      </c>
      <c r="BB72" s="559" t="e">
        <f>IF(LEN(#REF!)&lt;5,"",LEFT(RIGHT(#REF!,5),1))</f>
        <v>#REF!</v>
      </c>
      <c r="BC72" s="282"/>
      <c r="BD72" s="280" t="e">
        <f>IF(LEN(VLOOKUP(AK70,#REF!,2,FALSE))&lt;4,"",LEFT(RIGHT(VLOOKUP(AK70,#REF!,2,FALSE),4),1))</f>
        <v>#REF!</v>
      </c>
      <c r="BE72" s="282"/>
      <c r="BF72" s="280" t="e">
        <f>IF(LEN(VLOOKUP(AK70,#REF!,2,FALSE))&lt;3,"",LEFT(RIGHT(VLOOKUP(AK70,#REF!,2,FALSE),3),1))</f>
        <v>#REF!</v>
      </c>
      <c r="BG72" s="282"/>
      <c r="BH72" s="280" t="e">
        <f>IF(LEN(VLOOKUP(AK70,#REF!,2,FALSE))&lt;2,"",LEFT(RIGHT(VLOOKUP(AK70,#REF!,2,FALSE),2),1))</f>
        <v>#REF!</v>
      </c>
      <c r="BI72" s="282"/>
      <c r="BJ72" s="280" t="e">
        <f>IF(VLOOKUP(AK70,#REF!,2,FALSE)=0,"",IF(LEN(VLOOKUP(AK70,#REF!,2,FALSE))&lt;1,"",LEFT(RIGHT(VLOOKUP(AK70,#REF!,2,FALSE),1),1)))</f>
        <v>#REF!</v>
      </c>
      <c r="BK72" s="448"/>
      <c r="BL72" s="423"/>
      <c r="BM72" s="280" t="e">
        <f>IF(LEN(VLOOKUP(AK70,#REF!,4,FALSE))&lt;11,"",LEFT(RIGHT(VLOOKUP(AK70,#REF!,4,FALSE),11),1))</f>
        <v>#REF!</v>
      </c>
      <c r="BN72" s="168"/>
      <c r="BO72" s="280" t="e">
        <f>IF(LEN(VLOOKUP(AK70,#REF!,4,FALSE))&lt;10,"",LEFT(RIGHT(VLOOKUP(AK70,#REF!,4,FALSE),10),1))</f>
        <v>#REF!</v>
      </c>
      <c r="BP72" s="282"/>
      <c r="BQ72" s="280" t="e">
        <f>IF(LEN(VLOOKUP(AK70,#REF!,4,FALSE))&lt;9,"",LEFT(RIGHT(VLOOKUP(AK70,#REF!,4,FALSE),9),1))</f>
        <v>#REF!</v>
      </c>
      <c r="BR72" s="168"/>
      <c r="BS72" s="280" t="e">
        <f>IF(LEN(VLOOKUP(AK70,#REF!,4,FALSE))&lt;8,"",LEFT(RIGHT(VLOOKUP(AK70,#REF!,4,FALSE),8),1))</f>
        <v>#REF!</v>
      </c>
      <c r="BT72" s="282"/>
      <c r="BU72" s="280" t="e">
        <f>IF(LEN(VLOOKUP(AK70,#REF!,4,FALSE))&lt;7,"",LEFT(RIGHT(VLOOKUP(AK70,#REF!,4,FALSE),7),1))</f>
        <v>#REF!</v>
      </c>
      <c r="BV72" s="415"/>
      <c r="BW72" s="280" t="e">
        <f>IF(LEN(VLOOKUP(AK70,#REF!,4,FALSE))&lt;6,"",LEFT(RIGHT(VLOOKUP(AK70,#REF!,4,FALSE),6),1))</f>
        <v>#REF!</v>
      </c>
      <c r="BX72" s="282"/>
      <c r="BY72" s="280" t="e">
        <f>IF(LEN(VLOOKUP(AK70,#REF!,4,FALSE))&lt;5,"",LEFT(RIGHT(VLOOKUP(AK70,#REF!,4,FALSE),5),1))</f>
        <v>#REF!</v>
      </c>
      <c r="BZ72" s="282"/>
      <c r="CA72" s="280" t="e">
        <f>IF(LEN(VLOOKUP(AK70,#REF!,4,FALSE))&lt;4,"",LEFT(RIGHT(VLOOKUP(AK70,#REF!,4,FALSE),4),1))</f>
        <v>#REF!</v>
      </c>
      <c r="CB72" s="416"/>
      <c r="CC72" s="280" t="e">
        <f>IF(LEN(VLOOKUP(AK70,#REF!,4,FALSE))&lt;3,"",LEFT(RIGHT(VLOOKUP(AK70,#REF!,4,FALSE),3),1))</f>
        <v>#REF!</v>
      </c>
      <c r="CD72" s="282"/>
      <c r="CE72" s="280" t="e">
        <f>IF(LEN(VLOOKUP(AK70,#REF!,4,FALSE))&lt;2,"",LEFT(RIGHT(VLOOKUP(AK70,#REF!,4,FALSE),2),1))</f>
        <v>#REF!</v>
      </c>
      <c r="CF72" s="282"/>
      <c r="CG72" s="280" t="e">
        <f>IF(VLOOKUP(AK70,#REF!,4,FALSE)=0,"",IF(LEN(VLOOKUP(AK70,#REF!,4,FALSE))&lt;1,"",LEFT(RIGHT(VLOOKUP(AK70,#REF!,4,FALSE),1),1)))</f>
        <v>#REF!</v>
      </c>
      <c r="CH72" s="199"/>
      <c r="CI72" s="130"/>
      <c r="CJ72" s="130"/>
    </row>
    <row r="73" spans="1:88" s="160" customFormat="1" ht="3" customHeight="1">
      <c r="A73" s="130"/>
      <c r="B73" s="130"/>
      <c r="C73" s="130"/>
      <c r="E73" s="581"/>
      <c r="F73" s="581"/>
      <c r="G73" s="570"/>
      <c r="H73" s="570"/>
      <c r="I73" s="570"/>
      <c r="J73" s="570"/>
      <c r="K73" s="570"/>
      <c r="L73" s="570"/>
      <c r="M73" s="570"/>
      <c r="N73" s="570"/>
      <c r="O73" s="570"/>
      <c r="P73" s="570"/>
      <c r="Q73" s="570"/>
      <c r="R73" s="570"/>
      <c r="S73" s="570"/>
      <c r="T73" s="570"/>
      <c r="U73" s="570"/>
      <c r="V73" s="570"/>
      <c r="W73" s="570"/>
      <c r="X73" s="570"/>
      <c r="Y73" s="570"/>
      <c r="Z73" s="570"/>
      <c r="AA73" s="570"/>
      <c r="AB73" s="570"/>
      <c r="AC73" s="570"/>
      <c r="AD73" s="570"/>
      <c r="AE73" s="570"/>
      <c r="AF73" s="570"/>
      <c r="AG73" s="570"/>
      <c r="AH73" s="570"/>
      <c r="AI73" s="570"/>
      <c r="AJ73" s="570"/>
      <c r="AK73" s="571"/>
      <c r="AL73" s="571"/>
      <c r="AM73" s="571"/>
      <c r="AN73" s="243"/>
      <c r="AO73" s="252"/>
      <c r="AP73" s="252"/>
      <c r="AQ73" s="252"/>
      <c r="AR73" s="252"/>
      <c r="AS73" s="252"/>
      <c r="AT73" s="252"/>
      <c r="AU73" s="252"/>
      <c r="AV73" s="252"/>
      <c r="AW73" s="252"/>
      <c r="AX73" s="252"/>
      <c r="AY73" s="252"/>
      <c r="AZ73" s="252"/>
      <c r="BA73" s="252"/>
      <c r="BB73" s="252"/>
      <c r="BC73" s="252"/>
      <c r="BD73" s="252"/>
      <c r="BE73" s="227"/>
      <c r="BF73" s="227"/>
      <c r="BG73" s="227"/>
      <c r="BH73" s="227"/>
      <c r="BI73" s="227"/>
      <c r="BJ73" s="227"/>
      <c r="BK73" s="227"/>
      <c r="BL73" s="443"/>
      <c r="BM73" s="443"/>
      <c r="BN73" s="443"/>
      <c r="BO73" s="443"/>
      <c r="BP73" s="443"/>
      <c r="BQ73" s="443"/>
      <c r="BR73" s="443"/>
      <c r="BS73" s="443"/>
      <c r="BT73" s="443"/>
      <c r="BU73" s="443"/>
      <c r="BV73" s="443"/>
      <c r="BW73" s="443"/>
      <c r="BX73" s="443"/>
      <c r="BY73" s="443"/>
      <c r="BZ73" s="443"/>
      <c r="CA73" s="443"/>
      <c r="CB73" s="443"/>
      <c r="CC73" s="227"/>
      <c r="CD73" s="227"/>
      <c r="CE73" s="227"/>
      <c r="CF73" s="227"/>
      <c r="CG73" s="227"/>
      <c r="CH73" s="200"/>
      <c r="CI73" s="130"/>
      <c r="CJ73" s="130"/>
    </row>
    <row r="74" spans="1:88" s="163" customFormat="1" ht="3" customHeight="1">
      <c r="A74" s="130"/>
      <c r="B74" s="246"/>
      <c r="C74" s="135"/>
      <c r="D74" s="135"/>
      <c r="E74" s="581" t="s">
        <v>375</v>
      </c>
      <c r="F74" s="581"/>
      <c r="G74" s="570" t="e">
        <f>#REF!</f>
        <v>#REF!</v>
      </c>
      <c r="H74" s="570"/>
      <c r="I74" s="570"/>
      <c r="J74" s="570"/>
      <c r="K74" s="570"/>
      <c r="L74" s="570"/>
      <c r="M74" s="570"/>
      <c r="N74" s="570"/>
      <c r="O74" s="570"/>
      <c r="P74" s="570"/>
      <c r="Q74" s="570"/>
      <c r="R74" s="570"/>
      <c r="S74" s="570"/>
      <c r="T74" s="570"/>
      <c r="U74" s="570"/>
      <c r="V74" s="570"/>
      <c r="W74" s="570"/>
      <c r="X74" s="570"/>
      <c r="Y74" s="570"/>
      <c r="Z74" s="570"/>
      <c r="AA74" s="570"/>
      <c r="AB74" s="570"/>
      <c r="AC74" s="570"/>
      <c r="AD74" s="570"/>
      <c r="AE74" s="570"/>
      <c r="AF74" s="570"/>
      <c r="AG74" s="570"/>
      <c r="AH74" s="570"/>
      <c r="AI74" s="570"/>
      <c r="AJ74" s="570"/>
      <c r="AK74" s="571" t="s">
        <v>487</v>
      </c>
      <c r="AL74" s="571"/>
      <c r="AM74" s="571"/>
      <c r="AN74" s="242"/>
      <c r="AO74" s="253"/>
      <c r="AP74" s="253"/>
      <c r="AQ74" s="253"/>
      <c r="AR74" s="253"/>
      <c r="AS74" s="253"/>
      <c r="AT74" s="253"/>
      <c r="AU74" s="253"/>
      <c r="AV74" s="253"/>
      <c r="AW74" s="253"/>
      <c r="AX74" s="253"/>
      <c r="AY74" s="253"/>
      <c r="AZ74" s="253"/>
      <c r="BA74" s="253"/>
      <c r="BB74" s="253"/>
      <c r="BC74" s="253"/>
      <c r="BD74" s="253"/>
      <c r="BE74" s="221"/>
      <c r="BF74" s="221"/>
      <c r="BG74" s="221"/>
      <c r="BH74" s="221"/>
      <c r="BI74" s="221"/>
      <c r="BJ74" s="221"/>
      <c r="BK74" s="221"/>
      <c r="BL74" s="464"/>
      <c r="BM74" s="464"/>
      <c r="BN74" s="464"/>
      <c r="BO74" s="464"/>
      <c r="BP74" s="464"/>
      <c r="BQ74" s="464"/>
      <c r="BR74" s="464"/>
      <c r="BS74" s="464"/>
      <c r="BT74" s="464"/>
      <c r="BU74" s="464"/>
      <c r="BV74" s="464"/>
      <c r="BW74" s="464"/>
      <c r="BX74" s="464"/>
      <c r="BY74" s="464"/>
      <c r="BZ74" s="464"/>
      <c r="CA74" s="464"/>
      <c r="CB74" s="464"/>
      <c r="CC74" s="221"/>
      <c r="CD74" s="221"/>
      <c r="CE74" s="221"/>
      <c r="CF74" s="221"/>
      <c r="CG74" s="221"/>
      <c r="CH74" s="198"/>
      <c r="CI74" s="202"/>
      <c r="CJ74" s="202"/>
    </row>
    <row r="75" spans="1:88" s="163" customFormat="1" ht="3" customHeight="1">
      <c r="A75" s="130"/>
      <c r="B75" s="130"/>
      <c r="C75" s="130"/>
      <c r="D75" s="246"/>
      <c r="E75" s="581"/>
      <c r="F75" s="581"/>
      <c r="G75" s="570"/>
      <c r="H75" s="570"/>
      <c r="I75" s="570"/>
      <c r="J75" s="570"/>
      <c r="K75" s="570"/>
      <c r="L75" s="570"/>
      <c r="M75" s="570"/>
      <c r="N75" s="570"/>
      <c r="O75" s="570"/>
      <c r="P75" s="570"/>
      <c r="Q75" s="570"/>
      <c r="R75" s="570"/>
      <c r="S75" s="570"/>
      <c r="T75" s="570"/>
      <c r="U75" s="570"/>
      <c r="V75" s="570"/>
      <c r="W75" s="570"/>
      <c r="X75" s="570"/>
      <c r="Y75" s="570"/>
      <c r="Z75" s="570"/>
      <c r="AA75" s="570"/>
      <c r="AB75" s="570"/>
      <c r="AC75" s="570"/>
      <c r="AD75" s="570"/>
      <c r="AE75" s="570"/>
      <c r="AF75" s="570"/>
      <c r="AG75" s="570"/>
      <c r="AH75" s="570"/>
      <c r="AI75" s="570"/>
      <c r="AJ75" s="570"/>
      <c r="AK75" s="571"/>
      <c r="AL75" s="571"/>
      <c r="AM75" s="571"/>
      <c r="AN75" s="240"/>
      <c r="AO75" s="284"/>
      <c r="AP75" s="284"/>
      <c r="AQ75" s="284"/>
      <c r="AR75" s="283"/>
      <c r="AS75" s="285"/>
      <c r="AT75" s="285"/>
      <c r="AU75" s="285"/>
      <c r="AV75" s="285"/>
      <c r="AW75" s="285"/>
      <c r="AX75" s="286"/>
      <c r="AY75" s="418"/>
      <c r="AZ75" s="418"/>
      <c r="BA75" s="418"/>
      <c r="BB75" s="418"/>
      <c r="BC75" s="418"/>
      <c r="BD75" s="418"/>
      <c r="BE75" s="282"/>
      <c r="BF75" s="566"/>
      <c r="BG75" s="566"/>
      <c r="BH75" s="566"/>
      <c r="BI75" s="566"/>
      <c r="BJ75" s="566"/>
      <c r="BK75" s="448"/>
      <c r="BL75" s="423"/>
      <c r="BM75" s="417"/>
      <c r="BN75" s="417"/>
      <c r="BO75" s="417"/>
      <c r="BP75" s="283"/>
      <c r="BQ75" s="418"/>
      <c r="BR75" s="418"/>
      <c r="BS75" s="418"/>
      <c r="BT75" s="418"/>
      <c r="BU75" s="418"/>
      <c r="BV75" s="415"/>
      <c r="BW75" s="419"/>
      <c r="BX75" s="419"/>
      <c r="BY75" s="419"/>
      <c r="BZ75" s="419"/>
      <c r="CA75" s="419"/>
      <c r="CB75" s="416"/>
      <c r="CC75" s="419"/>
      <c r="CD75" s="419"/>
      <c r="CE75" s="419"/>
      <c r="CF75" s="419"/>
      <c r="CG75" s="419"/>
      <c r="CH75" s="199"/>
      <c r="CI75" s="202"/>
      <c r="CJ75" s="202"/>
    </row>
    <row r="76" spans="1:88" s="160" customFormat="1" ht="15" customHeight="1">
      <c r="A76" s="130"/>
      <c r="B76" s="130"/>
      <c r="C76" s="130"/>
      <c r="E76" s="581"/>
      <c r="F76" s="581"/>
      <c r="G76" s="570"/>
      <c r="H76" s="570"/>
      <c r="I76" s="570"/>
      <c r="J76" s="570"/>
      <c r="K76" s="570"/>
      <c r="L76" s="570"/>
      <c r="M76" s="570"/>
      <c r="N76" s="570"/>
      <c r="O76" s="570"/>
      <c r="P76" s="570"/>
      <c r="Q76" s="570"/>
      <c r="R76" s="570"/>
      <c r="S76" s="570"/>
      <c r="T76" s="570"/>
      <c r="U76" s="570"/>
      <c r="V76" s="570"/>
      <c r="W76" s="570"/>
      <c r="X76" s="570"/>
      <c r="Y76" s="570"/>
      <c r="Z76" s="570"/>
      <c r="AA76" s="570"/>
      <c r="AB76" s="570"/>
      <c r="AC76" s="570"/>
      <c r="AD76" s="570"/>
      <c r="AE76" s="570"/>
      <c r="AF76" s="570"/>
      <c r="AG76" s="570"/>
      <c r="AH76" s="570"/>
      <c r="AI76" s="570"/>
      <c r="AJ76" s="570"/>
      <c r="AK76" s="571"/>
      <c r="AL76" s="571"/>
      <c r="AM76" s="571"/>
      <c r="AN76" s="240"/>
      <c r="AO76" s="280" t="e">
        <f>IF(LEN(VLOOKUP(AK74,#REF!,2,FALSE))&lt;11,"",LEFT(RIGHT(VLOOKUP(AK74,#REF!,2,FALSE),11),1))</f>
        <v>#REF!</v>
      </c>
      <c r="AP76" s="168"/>
      <c r="AQ76" s="280" t="e">
        <f>IF(LEN(VLOOKUP(AK74,#REF!,2,FALSE))&lt;10,"",LEFT(RIGHT(VLOOKUP(AK74,#REF!,2,FALSE),10),1))</f>
        <v>#REF!</v>
      </c>
      <c r="AR76" s="282"/>
      <c r="AS76" s="280" t="e">
        <f>IF(LEN(VLOOKUP(AK74,#REF!,2,FALSE))&lt;9,"",LEFT(RIGHT(VLOOKUP(AK74,#REF!,2,FALSE),9),1))</f>
        <v>#REF!</v>
      </c>
      <c r="AT76" s="168"/>
      <c r="AU76" s="280" t="e">
        <f>IF(LEN(VLOOKUP(AK74,#REF!,2,FALSE))&lt;8,"",LEFT(RIGHT(VLOOKUP(AK74,#REF!,2,FALSE),8),1))</f>
        <v>#REF!</v>
      </c>
      <c r="AV76" s="282"/>
      <c r="AW76" s="280" t="e">
        <f>IF(LEN(VLOOKUP(AK74,#REF!,2,FALSE))&lt;7,"",LEFT(RIGHT(VLOOKUP(AK74,#REF!,2,FALSE),7),1))</f>
        <v>#REF!</v>
      </c>
      <c r="AX76" s="286"/>
      <c r="AY76" s="280" t="e">
        <f>IF(LEN(VLOOKUP(AK74,#REF!,2,FALSE))&lt;6,"",LEFT(RIGHT(VLOOKUP(AK74,#REF!,2,FALSE),6),1))</f>
        <v>#REF!</v>
      </c>
      <c r="AZ76" s="168"/>
      <c r="BA76" s="559" t="e">
        <f>IF(LEN(VLOOKUP(AK74,#REF!,2,FALSE))&lt;5,"",LEFT(RIGHT(VLOOKUP(AK74,#REF!,2,FALSE),5),1))</f>
        <v>#REF!</v>
      </c>
      <c r="BB76" s="559" t="e">
        <f>IF(LEN(#REF!)&lt;5,"",LEFT(RIGHT(#REF!,5),1))</f>
        <v>#REF!</v>
      </c>
      <c r="BC76" s="282"/>
      <c r="BD76" s="280" t="e">
        <f>IF(LEN(VLOOKUP(AK74,#REF!,2,FALSE))&lt;4,"",LEFT(RIGHT(VLOOKUP(AK74,#REF!,2,FALSE),4),1))</f>
        <v>#REF!</v>
      </c>
      <c r="BE76" s="282"/>
      <c r="BF76" s="280" t="e">
        <f>IF(LEN(VLOOKUP(AK74,#REF!,2,FALSE))&lt;3,"",LEFT(RIGHT(VLOOKUP(AK74,#REF!,2,FALSE),3),1))</f>
        <v>#REF!</v>
      </c>
      <c r="BG76" s="282"/>
      <c r="BH76" s="280" t="e">
        <f>IF(LEN(VLOOKUP(AK74,#REF!,2,FALSE))&lt;2,"",LEFT(RIGHT(VLOOKUP(AK74,#REF!,2,FALSE),2),1))</f>
        <v>#REF!</v>
      </c>
      <c r="BI76" s="282"/>
      <c r="BJ76" s="280" t="e">
        <f>IF(VLOOKUP(AK74,#REF!,2,FALSE)=0,"",IF(LEN(VLOOKUP(AK74,#REF!,2,FALSE))&lt;1,"",LEFT(RIGHT(VLOOKUP(AK74,#REF!,2,FALSE),1),1)))</f>
        <v>#REF!</v>
      </c>
      <c r="BK76" s="448"/>
      <c r="BL76" s="423"/>
      <c r="BM76" s="280" t="e">
        <f>IF(LEN(VLOOKUP(AK74,#REF!,4,FALSE))&lt;11,"",LEFT(RIGHT(VLOOKUP(AK74,#REF!,4,FALSE),11),1))</f>
        <v>#REF!</v>
      </c>
      <c r="BN76" s="168"/>
      <c r="BO76" s="280" t="e">
        <f>IF(LEN(VLOOKUP(AK74,#REF!,4,FALSE))&lt;10,"",LEFT(RIGHT(VLOOKUP(AK74,#REF!,4,FALSE),10),1))</f>
        <v>#REF!</v>
      </c>
      <c r="BP76" s="282"/>
      <c r="BQ76" s="280" t="e">
        <f>IF(LEN(VLOOKUP(AK74,#REF!,4,FALSE))&lt;9,"",LEFT(RIGHT(VLOOKUP(AK74,#REF!,4,FALSE),9),1))</f>
        <v>#REF!</v>
      </c>
      <c r="BR76" s="168"/>
      <c r="BS76" s="280" t="e">
        <f>IF(LEN(VLOOKUP(AK74,#REF!,4,FALSE))&lt;8,"",LEFT(RIGHT(VLOOKUP(AK74,#REF!,4,FALSE),8),1))</f>
        <v>#REF!</v>
      </c>
      <c r="BT76" s="282"/>
      <c r="BU76" s="280" t="e">
        <f>IF(LEN(VLOOKUP(AK74,#REF!,4,FALSE))&lt;7,"",LEFT(RIGHT(VLOOKUP(AK74,#REF!,4,FALSE),7),1))</f>
        <v>#REF!</v>
      </c>
      <c r="BV76" s="415"/>
      <c r="BW76" s="280" t="e">
        <f>IF(LEN(VLOOKUP(AK74,#REF!,4,FALSE))&lt;6,"",LEFT(RIGHT(VLOOKUP(AK74,#REF!,4,FALSE),6),1))</f>
        <v>#REF!</v>
      </c>
      <c r="BX76" s="282"/>
      <c r="BY76" s="280" t="e">
        <f>IF(LEN(VLOOKUP(AK74,#REF!,4,FALSE))&lt;5,"",LEFT(RIGHT(VLOOKUP(AK74,#REF!,4,FALSE),5),1))</f>
        <v>#REF!</v>
      </c>
      <c r="BZ76" s="282"/>
      <c r="CA76" s="280" t="e">
        <f>IF(LEN(VLOOKUP(AK74,#REF!,4,FALSE))&lt;4,"",LEFT(RIGHT(VLOOKUP(AK74,#REF!,4,FALSE),4),1))</f>
        <v>#REF!</v>
      </c>
      <c r="CB76" s="416"/>
      <c r="CC76" s="280" t="e">
        <f>IF(LEN(VLOOKUP(AK74,#REF!,4,FALSE))&lt;3,"",LEFT(RIGHT(VLOOKUP(AK74,#REF!,4,FALSE),3),1))</f>
        <v>#REF!</v>
      </c>
      <c r="CD76" s="282"/>
      <c r="CE76" s="280" t="e">
        <f>IF(LEN(VLOOKUP(AK74,#REF!,4,FALSE))&lt;2,"",LEFT(RIGHT(VLOOKUP(AK74,#REF!,4,FALSE),2),1))</f>
        <v>#REF!</v>
      </c>
      <c r="CF76" s="282"/>
      <c r="CG76" s="280" t="e">
        <f>IF(VLOOKUP(AK74,#REF!,4,FALSE)=0,"",IF(LEN(VLOOKUP(AK74,#REF!,4,FALSE))&lt;1,"",LEFT(RIGHT(VLOOKUP(AK74,#REF!,4,FALSE),1),1)))</f>
        <v>#REF!</v>
      </c>
      <c r="CH76" s="199"/>
      <c r="CI76" s="130"/>
      <c r="CJ76" s="130"/>
    </row>
    <row r="77" spans="1:88" s="160" customFormat="1" ht="3" customHeight="1">
      <c r="A77" s="130"/>
      <c r="B77" s="130"/>
      <c r="C77" s="130"/>
      <c r="E77" s="581"/>
      <c r="F77" s="581"/>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570"/>
      <c r="AK77" s="571"/>
      <c r="AL77" s="571"/>
      <c r="AM77" s="571"/>
      <c r="AN77" s="243"/>
      <c r="AO77" s="252"/>
      <c r="AP77" s="252"/>
      <c r="AQ77" s="252"/>
      <c r="AR77" s="252"/>
      <c r="AS77" s="252"/>
      <c r="AT77" s="252"/>
      <c r="AU77" s="252"/>
      <c r="AV77" s="252"/>
      <c r="AW77" s="252"/>
      <c r="AX77" s="252"/>
      <c r="AY77" s="252"/>
      <c r="AZ77" s="252"/>
      <c r="BA77" s="252"/>
      <c r="BB77" s="252"/>
      <c r="BC77" s="252"/>
      <c r="BD77" s="252"/>
      <c r="BE77" s="227"/>
      <c r="BF77" s="227"/>
      <c r="BG77" s="227"/>
      <c r="BH77" s="227"/>
      <c r="BI77" s="227"/>
      <c r="BJ77" s="227"/>
      <c r="BK77" s="227"/>
      <c r="BL77" s="443"/>
      <c r="BM77" s="443"/>
      <c r="BN77" s="443"/>
      <c r="BO77" s="443"/>
      <c r="BP77" s="443"/>
      <c r="BQ77" s="443"/>
      <c r="BR77" s="443"/>
      <c r="BS77" s="443"/>
      <c r="BT77" s="443"/>
      <c r="BU77" s="443"/>
      <c r="BV77" s="443"/>
      <c r="BW77" s="443"/>
      <c r="BX77" s="443"/>
      <c r="BY77" s="443"/>
      <c r="BZ77" s="443"/>
      <c r="CA77" s="443"/>
      <c r="CB77" s="443"/>
      <c r="CC77" s="227"/>
      <c r="CD77" s="227"/>
      <c r="CE77" s="227"/>
      <c r="CF77" s="227"/>
      <c r="CG77" s="227"/>
      <c r="CH77" s="200"/>
      <c r="CI77" s="130"/>
      <c r="CJ77" s="130"/>
    </row>
    <row r="78" spans="1:88" s="163" customFormat="1" ht="3" customHeight="1">
      <c r="A78" s="130"/>
      <c r="B78" s="246"/>
      <c r="C78" s="135"/>
      <c r="D78" s="135"/>
      <c r="E78" s="581" t="s">
        <v>390</v>
      </c>
      <c r="F78" s="581"/>
      <c r="G78" s="570" t="e">
        <f>#REF!</f>
        <v>#REF!</v>
      </c>
      <c r="H78" s="570"/>
      <c r="I78" s="570"/>
      <c r="J78" s="570"/>
      <c r="K78" s="570"/>
      <c r="L78" s="570"/>
      <c r="M78" s="570"/>
      <c r="N78" s="570"/>
      <c r="O78" s="570"/>
      <c r="P78" s="570"/>
      <c r="Q78" s="570"/>
      <c r="R78" s="570"/>
      <c r="S78" s="570"/>
      <c r="T78" s="570"/>
      <c r="U78" s="570"/>
      <c r="V78" s="570"/>
      <c r="W78" s="570"/>
      <c r="X78" s="570"/>
      <c r="Y78" s="570"/>
      <c r="Z78" s="570"/>
      <c r="AA78" s="570"/>
      <c r="AB78" s="570"/>
      <c r="AC78" s="570"/>
      <c r="AD78" s="570"/>
      <c r="AE78" s="570"/>
      <c r="AF78" s="570"/>
      <c r="AG78" s="570"/>
      <c r="AH78" s="570"/>
      <c r="AI78" s="570"/>
      <c r="AJ78" s="570"/>
      <c r="AK78" s="571" t="s">
        <v>488</v>
      </c>
      <c r="AL78" s="571"/>
      <c r="AM78" s="571"/>
      <c r="AN78" s="242"/>
      <c r="AO78" s="253"/>
      <c r="AP78" s="253"/>
      <c r="AQ78" s="253"/>
      <c r="AR78" s="253"/>
      <c r="AS78" s="253"/>
      <c r="AT78" s="253"/>
      <c r="AU78" s="253"/>
      <c r="AV78" s="253"/>
      <c r="AW78" s="253"/>
      <c r="AX78" s="253"/>
      <c r="AY78" s="253"/>
      <c r="AZ78" s="253"/>
      <c r="BA78" s="253"/>
      <c r="BB78" s="253"/>
      <c r="BC78" s="253"/>
      <c r="BD78" s="253"/>
      <c r="BE78" s="221"/>
      <c r="BF78" s="221"/>
      <c r="BG78" s="221"/>
      <c r="BH78" s="221"/>
      <c r="BI78" s="221"/>
      <c r="BJ78" s="221"/>
      <c r="BK78" s="221"/>
      <c r="BL78" s="464"/>
      <c r="BM78" s="464"/>
      <c r="BN78" s="464"/>
      <c r="BO78" s="464"/>
      <c r="BP78" s="464"/>
      <c r="BQ78" s="464"/>
      <c r="BR78" s="464"/>
      <c r="BS78" s="464"/>
      <c r="BT78" s="464"/>
      <c r="BU78" s="464"/>
      <c r="BV78" s="464"/>
      <c r="BW78" s="464"/>
      <c r="BX78" s="464"/>
      <c r="BY78" s="464"/>
      <c r="BZ78" s="464"/>
      <c r="CA78" s="464"/>
      <c r="CB78" s="464"/>
      <c r="CC78" s="221"/>
      <c r="CD78" s="221"/>
      <c r="CE78" s="221"/>
      <c r="CF78" s="221"/>
      <c r="CG78" s="221"/>
      <c r="CH78" s="198"/>
      <c r="CI78" s="202"/>
      <c r="CJ78" s="202"/>
    </row>
    <row r="79" spans="1:88" s="163" customFormat="1" ht="3" customHeight="1">
      <c r="A79" s="130"/>
      <c r="B79" s="130"/>
      <c r="C79" s="130"/>
      <c r="D79" s="246"/>
      <c r="E79" s="581"/>
      <c r="F79" s="581"/>
      <c r="G79" s="570"/>
      <c r="H79" s="570"/>
      <c r="I79" s="570"/>
      <c r="J79" s="570"/>
      <c r="K79" s="570"/>
      <c r="L79" s="570"/>
      <c r="M79" s="570"/>
      <c r="N79" s="570"/>
      <c r="O79" s="570"/>
      <c r="P79" s="570"/>
      <c r="Q79" s="570"/>
      <c r="R79" s="570"/>
      <c r="S79" s="570"/>
      <c r="T79" s="570"/>
      <c r="U79" s="570"/>
      <c r="V79" s="570"/>
      <c r="W79" s="570"/>
      <c r="X79" s="570"/>
      <c r="Y79" s="570"/>
      <c r="Z79" s="570"/>
      <c r="AA79" s="570"/>
      <c r="AB79" s="570"/>
      <c r="AC79" s="570"/>
      <c r="AD79" s="570"/>
      <c r="AE79" s="570"/>
      <c r="AF79" s="570"/>
      <c r="AG79" s="570"/>
      <c r="AH79" s="570"/>
      <c r="AI79" s="570"/>
      <c r="AJ79" s="570"/>
      <c r="AK79" s="571"/>
      <c r="AL79" s="571"/>
      <c r="AM79" s="571"/>
      <c r="AN79" s="240"/>
      <c r="AO79" s="284"/>
      <c r="AP79" s="284"/>
      <c r="AQ79" s="284"/>
      <c r="AR79" s="283"/>
      <c r="AS79" s="285"/>
      <c r="AT79" s="285"/>
      <c r="AU79" s="285"/>
      <c r="AV79" s="285"/>
      <c r="AW79" s="285"/>
      <c r="AX79" s="286"/>
      <c r="AY79" s="418"/>
      <c r="AZ79" s="418"/>
      <c r="BA79" s="418"/>
      <c r="BB79" s="418"/>
      <c r="BC79" s="418"/>
      <c r="BD79" s="418"/>
      <c r="BE79" s="282"/>
      <c r="BF79" s="566"/>
      <c r="BG79" s="566"/>
      <c r="BH79" s="566"/>
      <c r="BI79" s="566"/>
      <c r="BJ79" s="566"/>
      <c r="BK79" s="448"/>
      <c r="BL79" s="423"/>
      <c r="BM79" s="417"/>
      <c r="BN79" s="417"/>
      <c r="BO79" s="417"/>
      <c r="BP79" s="283"/>
      <c r="BQ79" s="418"/>
      <c r="BR79" s="418"/>
      <c r="BS79" s="418"/>
      <c r="BT79" s="418"/>
      <c r="BU79" s="418"/>
      <c r="BV79" s="415"/>
      <c r="BW79" s="419"/>
      <c r="BX79" s="419"/>
      <c r="BY79" s="419"/>
      <c r="BZ79" s="419"/>
      <c r="CA79" s="419"/>
      <c r="CB79" s="416"/>
      <c r="CC79" s="419"/>
      <c r="CD79" s="419"/>
      <c r="CE79" s="419"/>
      <c r="CF79" s="419"/>
      <c r="CG79" s="419"/>
      <c r="CH79" s="199"/>
      <c r="CI79" s="202"/>
      <c r="CJ79" s="202"/>
    </row>
    <row r="80" spans="1:88" s="160" customFormat="1" ht="15" customHeight="1">
      <c r="A80" s="130"/>
      <c r="B80" s="130"/>
      <c r="C80" s="130"/>
      <c r="E80" s="581"/>
      <c r="F80" s="581"/>
      <c r="G80" s="570"/>
      <c r="H80" s="570"/>
      <c r="I80" s="570"/>
      <c r="J80" s="570"/>
      <c r="K80" s="570"/>
      <c r="L80" s="570"/>
      <c r="M80" s="570"/>
      <c r="N80" s="570"/>
      <c r="O80" s="570"/>
      <c r="P80" s="570"/>
      <c r="Q80" s="570"/>
      <c r="R80" s="570"/>
      <c r="S80" s="570"/>
      <c r="T80" s="570"/>
      <c r="U80" s="570"/>
      <c r="V80" s="570"/>
      <c r="W80" s="570"/>
      <c r="X80" s="570"/>
      <c r="Y80" s="570"/>
      <c r="Z80" s="570"/>
      <c r="AA80" s="570"/>
      <c r="AB80" s="570"/>
      <c r="AC80" s="570"/>
      <c r="AD80" s="570"/>
      <c r="AE80" s="570"/>
      <c r="AF80" s="570"/>
      <c r="AG80" s="570"/>
      <c r="AH80" s="570"/>
      <c r="AI80" s="570"/>
      <c r="AJ80" s="570"/>
      <c r="AK80" s="571"/>
      <c r="AL80" s="571"/>
      <c r="AM80" s="571"/>
      <c r="AN80" s="240"/>
      <c r="AO80" s="280" t="e">
        <f>IF(LEN(VLOOKUP(AK78,#REF!,2,FALSE))&lt;11,"",LEFT(RIGHT(VLOOKUP(AK78,#REF!,2,FALSE),11),1))</f>
        <v>#REF!</v>
      </c>
      <c r="AP80" s="168"/>
      <c r="AQ80" s="280" t="e">
        <f>IF(LEN(VLOOKUP(AK78,#REF!,2,FALSE))&lt;10,"",LEFT(RIGHT(VLOOKUP(AK78,#REF!,2,FALSE),10),1))</f>
        <v>#REF!</v>
      </c>
      <c r="AR80" s="282"/>
      <c r="AS80" s="280" t="e">
        <f>IF(LEN(VLOOKUP(AK78,#REF!,2,FALSE))&lt;9,"",LEFT(RIGHT(VLOOKUP(AK78,#REF!,2,FALSE),9),1))</f>
        <v>#REF!</v>
      </c>
      <c r="AT80" s="168"/>
      <c r="AU80" s="280" t="e">
        <f>IF(LEN(VLOOKUP(AK78,#REF!,2,FALSE))&lt;8,"",LEFT(RIGHT(VLOOKUP(AK78,#REF!,2,FALSE),8),1))</f>
        <v>#REF!</v>
      </c>
      <c r="AV80" s="282"/>
      <c r="AW80" s="280" t="e">
        <f>IF(LEN(VLOOKUP(AK78,#REF!,2,FALSE))&lt;7,"",LEFT(RIGHT(VLOOKUP(AK78,#REF!,2,FALSE),7),1))</f>
        <v>#REF!</v>
      </c>
      <c r="AX80" s="286"/>
      <c r="AY80" s="280" t="e">
        <f>IF(LEN(VLOOKUP(AK78,#REF!,2,FALSE))&lt;6,"",LEFT(RIGHT(VLOOKUP(AK78,#REF!,2,FALSE),6),1))</f>
        <v>#REF!</v>
      </c>
      <c r="AZ80" s="168"/>
      <c r="BA80" s="559" t="e">
        <f>IF(LEN(VLOOKUP(AK78,#REF!,2,FALSE))&lt;5,"",LEFT(RIGHT(VLOOKUP(AK78,#REF!,2,FALSE),5),1))</f>
        <v>#REF!</v>
      </c>
      <c r="BB80" s="559" t="e">
        <f>IF(LEN(#REF!)&lt;5,"",LEFT(RIGHT(#REF!,5),1))</f>
        <v>#REF!</v>
      </c>
      <c r="BC80" s="282"/>
      <c r="BD80" s="280" t="e">
        <f>IF(LEN(VLOOKUP(AK78,#REF!,2,FALSE))&lt;4,"",LEFT(RIGHT(VLOOKUP(AK78,#REF!,2,FALSE),4),1))</f>
        <v>#REF!</v>
      </c>
      <c r="BE80" s="282"/>
      <c r="BF80" s="280" t="e">
        <f>IF(LEN(VLOOKUP(AK78,#REF!,2,FALSE))&lt;3,"",LEFT(RIGHT(VLOOKUP(AK78,#REF!,2,FALSE),3),1))</f>
        <v>#REF!</v>
      </c>
      <c r="BG80" s="282"/>
      <c r="BH80" s="280" t="e">
        <f>IF(LEN(VLOOKUP(AK78,#REF!,2,FALSE))&lt;2,"",LEFT(RIGHT(VLOOKUP(AK78,#REF!,2,FALSE),2),1))</f>
        <v>#REF!</v>
      </c>
      <c r="BI80" s="282"/>
      <c r="BJ80" s="280" t="e">
        <f>IF(VLOOKUP(AK78,#REF!,2,FALSE)=0,"",IF(LEN(VLOOKUP(AK78,#REF!,2,FALSE))&lt;1,"",LEFT(RIGHT(VLOOKUP(AK78,#REF!,2,FALSE),1),1)))</f>
        <v>#REF!</v>
      </c>
      <c r="BK80" s="448"/>
      <c r="BL80" s="423"/>
      <c r="BM80" s="280" t="e">
        <f>IF(LEN(VLOOKUP(AK78,#REF!,4,FALSE))&lt;11,"",LEFT(RIGHT(VLOOKUP(AK78,#REF!,4,FALSE),11),1))</f>
        <v>#REF!</v>
      </c>
      <c r="BN80" s="168"/>
      <c r="BO80" s="280" t="e">
        <f>IF(LEN(VLOOKUP(AK78,#REF!,4,FALSE))&lt;10,"",LEFT(RIGHT(VLOOKUP(AK78,#REF!,4,FALSE),10),1))</f>
        <v>#REF!</v>
      </c>
      <c r="BP80" s="282"/>
      <c r="BQ80" s="280" t="e">
        <f>IF(LEN(VLOOKUP(AK78,#REF!,4,FALSE))&lt;9,"",LEFT(RIGHT(VLOOKUP(AK78,#REF!,4,FALSE),9),1))</f>
        <v>#REF!</v>
      </c>
      <c r="BR80" s="168"/>
      <c r="BS80" s="280" t="e">
        <f>IF(LEN(VLOOKUP(AK78,#REF!,4,FALSE))&lt;8,"",LEFT(RIGHT(VLOOKUP(AK78,#REF!,4,FALSE),8),1))</f>
        <v>#REF!</v>
      </c>
      <c r="BT80" s="282"/>
      <c r="BU80" s="280" t="e">
        <f>IF(LEN(VLOOKUP(AK78,#REF!,4,FALSE))&lt;7,"",LEFT(RIGHT(VLOOKUP(AK78,#REF!,4,FALSE),7),1))</f>
        <v>#REF!</v>
      </c>
      <c r="BV80" s="415"/>
      <c r="BW80" s="280" t="e">
        <f>IF(LEN(VLOOKUP(AK78,#REF!,4,FALSE))&lt;6,"",LEFT(RIGHT(VLOOKUP(AK78,#REF!,4,FALSE),6),1))</f>
        <v>#REF!</v>
      </c>
      <c r="BX80" s="282"/>
      <c r="BY80" s="280" t="e">
        <f>IF(LEN(VLOOKUP(AK78,#REF!,4,FALSE))&lt;5,"",LEFT(RIGHT(VLOOKUP(AK78,#REF!,4,FALSE),5),1))</f>
        <v>#REF!</v>
      </c>
      <c r="BZ80" s="282"/>
      <c r="CA80" s="280" t="e">
        <f>IF(LEN(VLOOKUP(AK78,#REF!,4,FALSE))&lt;4,"",LEFT(RIGHT(VLOOKUP(AK78,#REF!,4,FALSE),4),1))</f>
        <v>#REF!</v>
      </c>
      <c r="CB80" s="416"/>
      <c r="CC80" s="280" t="e">
        <f>IF(LEN(VLOOKUP(AK78,#REF!,4,FALSE))&lt;3,"",LEFT(RIGHT(VLOOKUP(AK78,#REF!,4,FALSE),3),1))</f>
        <v>#REF!</v>
      </c>
      <c r="CD80" s="282"/>
      <c r="CE80" s="280" t="e">
        <f>IF(LEN(VLOOKUP(AK78,#REF!,4,FALSE))&lt;2,"",LEFT(RIGHT(VLOOKUP(AK78,#REF!,4,FALSE),2),1))</f>
        <v>#REF!</v>
      </c>
      <c r="CF80" s="282"/>
      <c r="CG80" s="280" t="e">
        <f>IF(VLOOKUP(AK78,#REF!,4,FALSE)=0,"",IF(LEN(VLOOKUP(AK78,#REF!,4,FALSE))&lt;1,"",LEFT(RIGHT(VLOOKUP(AK78,#REF!,4,FALSE),1),1)))</f>
        <v>#REF!</v>
      </c>
      <c r="CH80" s="199"/>
      <c r="CI80" s="130"/>
      <c r="CJ80" s="130"/>
    </row>
    <row r="81" spans="1:88" s="160" customFormat="1" ht="3" customHeight="1">
      <c r="A81" s="130"/>
      <c r="B81" s="130"/>
      <c r="C81" s="130"/>
      <c r="E81" s="581"/>
      <c r="F81" s="581"/>
      <c r="G81" s="570"/>
      <c r="H81" s="570"/>
      <c r="I81" s="570"/>
      <c r="J81" s="570"/>
      <c r="K81" s="570"/>
      <c r="L81" s="570"/>
      <c r="M81" s="570"/>
      <c r="N81" s="570"/>
      <c r="O81" s="570"/>
      <c r="P81" s="570"/>
      <c r="Q81" s="570"/>
      <c r="R81" s="570"/>
      <c r="S81" s="570"/>
      <c r="T81" s="570"/>
      <c r="U81" s="570"/>
      <c r="V81" s="570"/>
      <c r="W81" s="570"/>
      <c r="X81" s="570"/>
      <c r="Y81" s="570"/>
      <c r="Z81" s="570"/>
      <c r="AA81" s="570"/>
      <c r="AB81" s="570"/>
      <c r="AC81" s="570"/>
      <c r="AD81" s="570"/>
      <c r="AE81" s="570"/>
      <c r="AF81" s="570"/>
      <c r="AG81" s="570"/>
      <c r="AH81" s="570"/>
      <c r="AI81" s="570"/>
      <c r="AJ81" s="570"/>
      <c r="AK81" s="571"/>
      <c r="AL81" s="571"/>
      <c r="AM81" s="571"/>
      <c r="AN81" s="243"/>
      <c r="AO81" s="252"/>
      <c r="AP81" s="252"/>
      <c r="AQ81" s="252"/>
      <c r="AR81" s="252"/>
      <c r="AS81" s="252"/>
      <c r="AT81" s="252"/>
      <c r="AU81" s="252"/>
      <c r="AV81" s="252"/>
      <c r="AW81" s="252"/>
      <c r="AX81" s="252"/>
      <c r="AY81" s="252"/>
      <c r="AZ81" s="252"/>
      <c r="BA81" s="252"/>
      <c r="BB81" s="252"/>
      <c r="BC81" s="252"/>
      <c r="BD81" s="252"/>
      <c r="BE81" s="227"/>
      <c r="BF81" s="227"/>
      <c r="BG81" s="227"/>
      <c r="BH81" s="227"/>
      <c r="BI81" s="227"/>
      <c r="BJ81" s="227"/>
      <c r="BK81" s="227"/>
      <c r="BL81" s="443"/>
      <c r="BM81" s="443"/>
      <c r="BN81" s="443"/>
      <c r="BO81" s="443"/>
      <c r="BP81" s="443"/>
      <c r="BQ81" s="443"/>
      <c r="BR81" s="443"/>
      <c r="BS81" s="443"/>
      <c r="BT81" s="443"/>
      <c r="BU81" s="443"/>
      <c r="BV81" s="443"/>
      <c r="BW81" s="443"/>
      <c r="BX81" s="443"/>
      <c r="BY81" s="443"/>
      <c r="BZ81" s="443"/>
      <c r="CA81" s="443"/>
      <c r="CB81" s="443"/>
      <c r="CC81" s="227"/>
      <c r="CD81" s="227"/>
      <c r="CE81" s="227"/>
      <c r="CF81" s="227"/>
      <c r="CG81" s="227"/>
      <c r="CH81" s="200"/>
      <c r="CI81" s="130"/>
      <c r="CJ81" s="130"/>
    </row>
    <row r="82" spans="1:88" s="224" customFormat="1" ht="3" customHeight="1">
      <c r="A82" s="218"/>
      <c r="B82" s="219"/>
      <c r="C82" s="220"/>
      <c r="D82" s="220"/>
      <c r="E82" s="638" t="s">
        <v>44</v>
      </c>
      <c r="F82" s="639"/>
      <c r="G82" s="590" t="e">
        <f>#REF!</f>
        <v>#REF!</v>
      </c>
      <c r="H82" s="590"/>
      <c r="I82" s="590"/>
      <c r="J82" s="590"/>
      <c r="K82" s="590"/>
      <c r="L82" s="590"/>
      <c r="M82" s="590"/>
      <c r="N82" s="590"/>
      <c r="O82" s="590"/>
      <c r="P82" s="590"/>
      <c r="Q82" s="590"/>
      <c r="R82" s="590"/>
      <c r="S82" s="590"/>
      <c r="T82" s="590"/>
      <c r="U82" s="590"/>
      <c r="V82" s="590"/>
      <c r="W82" s="590"/>
      <c r="X82" s="590"/>
      <c r="Y82" s="590"/>
      <c r="Z82" s="590"/>
      <c r="AA82" s="590"/>
      <c r="AB82" s="590"/>
      <c r="AC82" s="590"/>
      <c r="AD82" s="590"/>
      <c r="AE82" s="590"/>
      <c r="AF82" s="590"/>
      <c r="AG82" s="590"/>
      <c r="AH82" s="590"/>
      <c r="AI82" s="590"/>
      <c r="AJ82" s="590"/>
      <c r="AK82" s="591" t="s">
        <v>489</v>
      </c>
      <c r="AL82" s="591"/>
      <c r="AM82" s="591"/>
      <c r="AN82" s="251"/>
      <c r="AO82" s="253"/>
      <c r="AP82" s="253"/>
      <c r="AQ82" s="253"/>
      <c r="AR82" s="253"/>
      <c r="AS82" s="253"/>
      <c r="AT82" s="253"/>
      <c r="AU82" s="253"/>
      <c r="AV82" s="253"/>
      <c r="AW82" s="253"/>
      <c r="AX82" s="253"/>
      <c r="AY82" s="253"/>
      <c r="AZ82" s="253"/>
      <c r="BA82" s="253"/>
      <c r="BB82" s="253"/>
      <c r="BC82" s="253"/>
      <c r="BD82" s="253"/>
      <c r="BE82" s="221"/>
      <c r="BF82" s="221"/>
      <c r="BG82" s="221"/>
      <c r="BH82" s="221"/>
      <c r="BI82" s="221"/>
      <c r="BJ82" s="221"/>
      <c r="BK82" s="221"/>
      <c r="BL82" s="464"/>
      <c r="BM82" s="464"/>
      <c r="BN82" s="464"/>
      <c r="BO82" s="464"/>
      <c r="BP82" s="464"/>
      <c r="BQ82" s="464"/>
      <c r="BR82" s="464"/>
      <c r="BS82" s="464"/>
      <c r="BT82" s="464"/>
      <c r="BU82" s="464"/>
      <c r="BV82" s="464"/>
      <c r="BW82" s="464"/>
      <c r="BX82" s="464"/>
      <c r="BY82" s="464"/>
      <c r="BZ82" s="464"/>
      <c r="CA82" s="464"/>
      <c r="CB82" s="464"/>
      <c r="CC82" s="221"/>
      <c r="CD82" s="221"/>
      <c r="CE82" s="221"/>
      <c r="CF82" s="221"/>
      <c r="CG82" s="221"/>
      <c r="CH82" s="222"/>
      <c r="CI82" s="223"/>
      <c r="CJ82" s="223"/>
    </row>
    <row r="83" spans="1:88" s="224" customFormat="1" ht="3" customHeight="1">
      <c r="A83" s="218"/>
      <c r="B83" s="218"/>
      <c r="C83" s="218"/>
      <c r="D83" s="219"/>
      <c r="E83" s="638"/>
      <c r="F83" s="639"/>
      <c r="G83" s="590"/>
      <c r="H83" s="590"/>
      <c r="I83" s="590"/>
      <c r="J83" s="590"/>
      <c r="K83" s="590"/>
      <c r="L83" s="590"/>
      <c r="M83" s="590"/>
      <c r="N83" s="590"/>
      <c r="O83" s="590"/>
      <c r="P83" s="590"/>
      <c r="Q83" s="590"/>
      <c r="R83" s="590"/>
      <c r="S83" s="590"/>
      <c r="T83" s="590"/>
      <c r="U83" s="590"/>
      <c r="V83" s="590"/>
      <c r="W83" s="590"/>
      <c r="X83" s="590"/>
      <c r="Y83" s="590"/>
      <c r="Z83" s="590"/>
      <c r="AA83" s="590"/>
      <c r="AB83" s="590"/>
      <c r="AC83" s="590"/>
      <c r="AD83" s="590"/>
      <c r="AE83" s="590"/>
      <c r="AF83" s="590"/>
      <c r="AG83" s="590"/>
      <c r="AH83" s="590"/>
      <c r="AI83" s="590"/>
      <c r="AJ83" s="590"/>
      <c r="AK83" s="591"/>
      <c r="AL83" s="591"/>
      <c r="AM83" s="591"/>
      <c r="AN83" s="254"/>
      <c r="AO83" s="284"/>
      <c r="AP83" s="284"/>
      <c r="AQ83" s="284"/>
      <c r="AR83" s="283"/>
      <c r="AS83" s="281"/>
      <c r="AT83" s="281"/>
      <c r="AU83" s="281"/>
      <c r="AV83" s="281"/>
      <c r="AW83" s="281"/>
      <c r="AX83" s="282"/>
      <c r="AY83" s="605"/>
      <c r="AZ83" s="605"/>
      <c r="BA83" s="605"/>
      <c r="BB83" s="605"/>
      <c r="BC83" s="605"/>
      <c r="BD83" s="605"/>
      <c r="BE83" s="282"/>
      <c r="BF83" s="566"/>
      <c r="BG83" s="566"/>
      <c r="BH83" s="566"/>
      <c r="BI83" s="566"/>
      <c r="BJ83" s="566"/>
      <c r="BK83" s="448"/>
      <c r="BL83" s="423"/>
      <c r="BM83" s="417"/>
      <c r="BN83" s="417"/>
      <c r="BO83" s="417"/>
      <c r="BP83" s="283"/>
      <c r="BQ83" s="605"/>
      <c r="BR83" s="605"/>
      <c r="BS83" s="605"/>
      <c r="BT83" s="605"/>
      <c r="BU83" s="605"/>
      <c r="BV83" s="606"/>
      <c r="BW83" s="566"/>
      <c r="BX83" s="566"/>
      <c r="BY83" s="566"/>
      <c r="BZ83" s="566"/>
      <c r="CA83" s="566"/>
      <c r="CB83" s="607"/>
      <c r="CC83" s="566"/>
      <c r="CD83" s="566"/>
      <c r="CE83" s="566"/>
      <c r="CF83" s="566"/>
      <c r="CG83" s="566"/>
      <c r="CH83" s="225"/>
      <c r="CI83" s="223"/>
      <c r="CJ83" s="223"/>
    </row>
    <row r="84" spans="1:88" s="226" customFormat="1" ht="15" customHeight="1">
      <c r="A84" s="218"/>
      <c r="B84" s="218"/>
      <c r="C84" s="218"/>
      <c r="E84" s="638"/>
      <c r="F84" s="639"/>
      <c r="G84" s="590"/>
      <c r="H84" s="590"/>
      <c r="I84" s="590"/>
      <c r="J84" s="590"/>
      <c r="K84" s="590"/>
      <c r="L84" s="590"/>
      <c r="M84" s="590"/>
      <c r="N84" s="590"/>
      <c r="O84" s="590"/>
      <c r="P84" s="590"/>
      <c r="Q84" s="590"/>
      <c r="R84" s="590"/>
      <c r="S84" s="590"/>
      <c r="T84" s="590"/>
      <c r="U84" s="590"/>
      <c r="V84" s="590"/>
      <c r="W84" s="590"/>
      <c r="X84" s="590"/>
      <c r="Y84" s="590"/>
      <c r="Z84" s="590"/>
      <c r="AA84" s="590"/>
      <c r="AB84" s="590"/>
      <c r="AC84" s="590"/>
      <c r="AD84" s="590"/>
      <c r="AE84" s="590"/>
      <c r="AF84" s="590"/>
      <c r="AG84" s="590"/>
      <c r="AH84" s="590"/>
      <c r="AI84" s="590"/>
      <c r="AJ84" s="590"/>
      <c r="AK84" s="591"/>
      <c r="AL84" s="591"/>
      <c r="AM84" s="591"/>
      <c r="AN84" s="254"/>
      <c r="AO84" s="280" t="e">
        <f>IF(LEN(VLOOKUP(AK82,#REF!,2,FALSE))&lt;11,"",LEFT(RIGHT(VLOOKUP(AK82,#REF!,2,FALSE),11),1))</f>
        <v>#REF!</v>
      </c>
      <c r="AP84" s="168"/>
      <c r="AQ84" s="280" t="e">
        <f>IF(LEN(VLOOKUP(AK82,#REF!,2,FALSE))&lt;10,"",LEFT(RIGHT(VLOOKUP(AK82,#REF!,2,FALSE),10),1))</f>
        <v>#REF!</v>
      </c>
      <c r="AR84" s="282"/>
      <c r="AS84" s="280" t="e">
        <f>IF(LEN(VLOOKUP(AK82,#REF!,2,FALSE))&lt;9,"",LEFT(RIGHT(VLOOKUP(AK82,#REF!,2,FALSE),9),1))</f>
        <v>#REF!</v>
      </c>
      <c r="AT84" s="168"/>
      <c r="AU84" s="280" t="e">
        <f>IF(LEN(VLOOKUP(AK82,#REF!,2,FALSE))&lt;8,"",LEFT(RIGHT(VLOOKUP(AK82,#REF!,2,FALSE),8),1))</f>
        <v>#REF!</v>
      </c>
      <c r="AV84" s="282"/>
      <c r="AW84" s="280" t="e">
        <f>IF(LEN(VLOOKUP(AK82,#REF!,2,FALSE))&lt;7,"",LEFT(RIGHT(VLOOKUP(AK82,#REF!,2,FALSE),7),1))</f>
        <v>#REF!</v>
      </c>
      <c r="AX84" s="282"/>
      <c r="AY84" s="280" t="e">
        <f>IF(LEN(VLOOKUP(AK82,#REF!,2,FALSE))&lt;6,"",LEFT(RIGHT(VLOOKUP(AK82,#REF!,2,FALSE),6),1))</f>
        <v>#REF!</v>
      </c>
      <c r="AZ84" s="168"/>
      <c r="BA84" s="559" t="e">
        <f>IF(LEN(VLOOKUP(AK82,#REF!,2,FALSE))&lt;5,"",LEFT(RIGHT(VLOOKUP(AK82,#REF!,2,FALSE),5),1))</f>
        <v>#REF!</v>
      </c>
      <c r="BB84" s="559" t="e">
        <f>IF(LEN(#REF!)&lt;5,"",LEFT(RIGHT(#REF!,5),1))</f>
        <v>#REF!</v>
      </c>
      <c r="BC84" s="282"/>
      <c r="BD84" s="280" t="e">
        <f>IF(LEN(VLOOKUP(AK82,#REF!,2,FALSE))&lt;4,"",LEFT(RIGHT(VLOOKUP(AK82,#REF!,2,FALSE),4),1))</f>
        <v>#REF!</v>
      </c>
      <c r="BE84" s="282"/>
      <c r="BF84" s="280" t="e">
        <f>IF(LEN(VLOOKUP(AK82,#REF!,2,FALSE))&lt;3,"",LEFT(RIGHT(VLOOKUP(AK82,#REF!,2,FALSE),3),1))</f>
        <v>#REF!</v>
      </c>
      <c r="BG84" s="282"/>
      <c r="BH84" s="280" t="e">
        <f>IF(LEN(VLOOKUP(AK82,#REF!,2,FALSE))&lt;2,"",LEFT(RIGHT(VLOOKUP(AK82,#REF!,2,FALSE),2),1))</f>
        <v>#REF!</v>
      </c>
      <c r="BI84" s="282"/>
      <c r="BJ84" s="280" t="e">
        <f>IF(VLOOKUP(AK82,#REF!,2,FALSE)=0,"",IF(LEN(VLOOKUP(AK82,#REF!,2,FALSE))&lt;1,"",LEFT(RIGHT(VLOOKUP(AK82,#REF!,2,FALSE),1),1)))</f>
        <v>#REF!</v>
      </c>
      <c r="BK84" s="448"/>
      <c r="BL84" s="423"/>
      <c r="BM84" s="280" t="e">
        <f>IF(LEN(VLOOKUP(AK82,#REF!,4,FALSE))&lt;11,"",LEFT(RIGHT(VLOOKUP(AK82,#REF!,4,FALSE),11),1))</f>
        <v>#REF!</v>
      </c>
      <c r="BN84" s="168"/>
      <c r="BO84" s="280" t="e">
        <f>IF(LEN(VLOOKUP(AK82,#REF!,4,FALSE))&lt;10,"",LEFT(RIGHT(VLOOKUP(AK82,#REF!,4,FALSE),10),1))</f>
        <v>#REF!</v>
      </c>
      <c r="BP84" s="282"/>
      <c r="BQ84" s="280" t="e">
        <f>IF(LEN(VLOOKUP(AK82,#REF!,4,FALSE))&lt;9,"",LEFT(RIGHT(VLOOKUP(AK82,#REF!,4,FALSE),9),1))</f>
        <v>#REF!</v>
      </c>
      <c r="BR84" s="168"/>
      <c r="BS84" s="280" t="e">
        <f>IF(LEN(VLOOKUP(AK82,#REF!,4,FALSE))&lt;8,"",LEFT(RIGHT(VLOOKUP(AK82,#REF!,4,FALSE),8),1))</f>
        <v>#REF!</v>
      </c>
      <c r="BT84" s="282"/>
      <c r="BU84" s="280" t="e">
        <f>IF(LEN(VLOOKUP(AK82,#REF!,4,FALSE))&lt;7,"",LEFT(RIGHT(VLOOKUP(AK82,#REF!,4,FALSE),7),1))</f>
        <v>#REF!</v>
      </c>
      <c r="BV84" s="606"/>
      <c r="BW84" s="280" t="e">
        <f>IF(LEN(VLOOKUP(AK82,#REF!,4,FALSE))&lt;6,"",LEFT(RIGHT(VLOOKUP(AK82,#REF!,4,FALSE),6),1))</f>
        <v>#REF!</v>
      </c>
      <c r="BX84" s="282"/>
      <c r="BY84" s="280" t="e">
        <f>IF(LEN(VLOOKUP(AK82,#REF!,4,FALSE))&lt;5,"",LEFT(RIGHT(VLOOKUP(AK82,#REF!,4,FALSE),5),1))</f>
        <v>#REF!</v>
      </c>
      <c r="BZ84" s="282"/>
      <c r="CA84" s="280" t="e">
        <f>IF(LEN(VLOOKUP(AK82,#REF!,4,FALSE))&lt;4,"",LEFT(RIGHT(VLOOKUP(AK82,#REF!,4,FALSE),4),1))</f>
        <v>#REF!</v>
      </c>
      <c r="CB84" s="607"/>
      <c r="CC84" s="280" t="e">
        <f>IF(LEN(VLOOKUP(AK82,#REF!,4,FALSE))&lt;3,"",LEFT(RIGHT(VLOOKUP(AK82,#REF!,4,FALSE),3),1))</f>
        <v>#REF!</v>
      </c>
      <c r="CD84" s="282"/>
      <c r="CE84" s="280" t="e">
        <f>IF(LEN(VLOOKUP(AK82,#REF!,4,FALSE))&lt;2,"",LEFT(RIGHT(VLOOKUP(AK82,#REF!,4,FALSE),2),1))</f>
        <v>#REF!</v>
      </c>
      <c r="CF84" s="282"/>
      <c r="CG84" s="280" t="e">
        <f>IF(VLOOKUP(AK82,#REF!,4,FALSE)=0,"",IF(LEN(VLOOKUP(AK82,#REF!,4,FALSE))&lt;1,"",LEFT(RIGHT(VLOOKUP(AK82,#REF!,4,FALSE),1),1)))</f>
        <v>#REF!</v>
      </c>
      <c r="CH84" s="225"/>
      <c r="CI84" s="218"/>
      <c r="CJ84" s="218"/>
    </row>
    <row r="85" spans="1:88" s="226" customFormat="1" ht="3" customHeight="1">
      <c r="A85" s="218"/>
      <c r="B85" s="218"/>
      <c r="C85" s="218"/>
      <c r="E85" s="638"/>
      <c r="F85" s="639"/>
      <c r="G85" s="590"/>
      <c r="H85" s="590"/>
      <c r="I85" s="590"/>
      <c r="J85" s="590"/>
      <c r="K85" s="590"/>
      <c r="L85" s="590"/>
      <c r="M85" s="590"/>
      <c r="N85" s="590"/>
      <c r="O85" s="590"/>
      <c r="P85" s="590"/>
      <c r="Q85" s="590"/>
      <c r="R85" s="590"/>
      <c r="S85" s="590"/>
      <c r="T85" s="590"/>
      <c r="U85" s="590"/>
      <c r="V85" s="590"/>
      <c r="W85" s="590"/>
      <c r="X85" s="590"/>
      <c r="Y85" s="590"/>
      <c r="Z85" s="590"/>
      <c r="AA85" s="590"/>
      <c r="AB85" s="590"/>
      <c r="AC85" s="590"/>
      <c r="AD85" s="590"/>
      <c r="AE85" s="590"/>
      <c r="AF85" s="590"/>
      <c r="AG85" s="590"/>
      <c r="AH85" s="590"/>
      <c r="AI85" s="590"/>
      <c r="AJ85" s="590"/>
      <c r="AK85" s="591"/>
      <c r="AL85" s="591"/>
      <c r="AM85" s="591"/>
      <c r="AN85" s="250"/>
      <c r="AO85" s="252"/>
      <c r="AP85" s="252"/>
      <c r="AQ85" s="252"/>
      <c r="AR85" s="252"/>
      <c r="AS85" s="252"/>
      <c r="AT85" s="252"/>
      <c r="AU85" s="252"/>
      <c r="AV85" s="252"/>
      <c r="AW85" s="252"/>
      <c r="AX85" s="252"/>
      <c r="AY85" s="252"/>
      <c r="AZ85" s="252"/>
      <c r="BA85" s="252"/>
      <c r="BB85" s="252"/>
      <c r="BC85" s="252"/>
      <c r="BD85" s="252"/>
      <c r="BE85" s="227"/>
      <c r="BF85" s="227"/>
      <c r="BG85" s="227"/>
      <c r="BH85" s="227"/>
      <c r="BI85" s="227"/>
      <c r="BJ85" s="227"/>
      <c r="BK85" s="227"/>
      <c r="BL85" s="443"/>
      <c r="BM85" s="443"/>
      <c r="BN85" s="443"/>
      <c r="BO85" s="443"/>
      <c r="BP85" s="443"/>
      <c r="BQ85" s="443"/>
      <c r="BR85" s="443"/>
      <c r="BS85" s="443"/>
      <c r="BT85" s="443"/>
      <c r="BU85" s="443"/>
      <c r="BV85" s="443"/>
      <c r="BW85" s="443"/>
      <c r="BX85" s="443"/>
      <c r="BY85" s="443"/>
      <c r="BZ85" s="443"/>
      <c r="CA85" s="443"/>
      <c r="CB85" s="443"/>
      <c r="CC85" s="227"/>
      <c r="CD85" s="227"/>
      <c r="CE85" s="227"/>
      <c r="CF85" s="227"/>
      <c r="CG85" s="227"/>
      <c r="CH85" s="228"/>
      <c r="CI85" s="218"/>
      <c r="CJ85" s="218"/>
    </row>
    <row r="86" spans="1:88" s="163" customFormat="1" ht="3" customHeight="1">
      <c r="A86" s="130"/>
      <c r="B86" s="246"/>
      <c r="C86" s="135"/>
      <c r="D86" s="135"/>
      <c r="E86" s="568" t="s">
        <v>46</v>
      </c>
      <c r="F86" s="569"/>
      <c r="G86" s="570" t="e">
        <f>#REF!</f>
        <v>#REF!</v>
      </c>
      <c r="H86" s="570"/>
      <c r="I86" s="570"/>
      <c r="J86" s="570"/>
      <c r="K86" s="570"/>
      <c r="L86" s="570"/>
      <c r="M86" s="570"/>
      <c r="N86" s="570"/>
      <c r="O86" s="570"/>
      <c r="P86" s="570"/>
      <c r="Q86" s="570"/>
      <c r="R86" s="570"/>
      <c r="S86" s="570"/>
      <c r="T86" s="570"/>
      <c r="U86" s="570"/>
      <c r="V86" s="570"/>
      <c r="W86" s="570"/>
      <c r="X86" s="570"/>
      <c r="Y86" s="570"/>
      <c r="Z86" s="570"/>
      <c r="AA86" s="570"/>
      <c r="AB86" s="570"/>
      <c r="AC86" s="570"/>
      <c r="AD86" s="570"/>
      <c r="AE86" s="570"/>
      <c r="AF86" s="570"/>
      <c r="AG86" s="570"/>
      <c r="AH86" s="570"/>
      <c r="AI86" s="570"/>
      <c r="AJ86" s="570"/>
      <c r="AK86" s="571" t="s">
        <v>490</v>
      </c>
      <c r="AL86" s="571"/>
      <c r="AM86" s="571"/>
      <c r="AN86" s="242"/>
      <c r="AO86" s="253"/>
      <c r="AP86" s="253"/>
      <c r="AQ86" s="253"/>
      <c r="AR86" s="253"/>
      <c r="AS86" s="253"/>
      <c r="AT86" s="253"/>
      <c r="AU86" s="253"/>
      <c r="AV86" s="253"/>
      <c r="AW86" s="253"/>
      <c r="AX86" s="253"/>
      <c r="AY86" s="253"/>
      <c r="AZ86" s="253"/>
      <c r="BA86" s="253"/>
      <c r="BB86" s="253"/>
      <c r="BC86" s="253"/>
      <c r="BD86" s="253"/>
      <c r="BE86" s="221"/>
      <c r="BF86" s="221"/>
      <c r="BG86" s="221"/>
      <c r="BH86" s="221"/>
      <c r="BI86" s="221"/>
      <c r="BJ86" s="221"/>
      <c r="BK86" s="221"/>
      <c r="BL86" s="464"/>
      <c r="BM86" s="464"/>
      <c r="BN86" s="464"/>
      <c r="BO86" s="464"/>
      <c r="BP86" s="464"/>
      <c r="BQ86" s="464"/>
      <c r="BR86" s="464"/>
      <c r="BS86" s="464"/>
      <c r="BT86" s="464"/>
      <c r="BU86" s="464"/>
      <c r="BV86" s="464"/>
      <c r="BW86" s="464"/>
      <c r="BX86" s="464"/>
      <c r="BY86" s="464"/>
      <c r="BZ86" s="464"/>
      <c r="CA86" s="464"/>
      <c r="CB86" s="464"/>
      <c r="CC86" s="221"/>
      <c r="CD86" s="221"/>
      <c r="CE86" s="221"/>
      <c r="CF86" s="221"/>
      <c r="CG86" s="221"/>
      <c r="CH86" s="198"/>
      <c r="CI86" s="202"/>
      <c r="CJ86" s="202"/>
    </row>
    <row r="87" spans="1:88" s="163" customFormat="1" ht="3" customHeight="1">
      <c r="A87" s="130"/>
      <c r="B87" s="130"/>
      <c r="C87" s="130"/>
      <c r="D87" s="246"/>
      <c r="E87" s="568"/>
      <c r="F87" s="569"/>
      <c r="G87" s="570"/>
      <c r="H87" s="570"/>
      <c r="I87" s="570"/>
      <c r="J87" s="570"/>
      <c r="K87" s="570"/>
      <c r="L87" s="570"/>
      <c r="M87" s="570"/>
      <c r="N87" s="570"/>
      <c r="O87" s="570"/>
      <c r="P87" s="570"/>
      <c r="Q87" s="570"/>
      <c r="R87" s="570"/>
      <c r="S87" s="570"/>
      <c r="T87" s="570"/>
      <c r="U87" s="570"/>
      <c r="V87" s="570"/>
      <c r="W87" s="570"/>
      <c r="X87" s="570"/>
      <c r="Y87" s="570"/>
      <c r="Z87" s="570"/>
      <c r="AA87" s="570"/>
      <c r="AB87" s="570"/>
      <c r="AC87" s="570"/>
      <c r="AD87" s="570"/>
      <c r="AE87" s="570"/>
      <c r="AF87" s="570"/>
      <c r="AG87" s="570"/>
      <c r="AH87" s="570"/>
      <c r="AI87" s="570"/>
      <c r="AJ87" s="570"/>
      <c r="AK87" s="571"/>
      <c r="AL87" s="571"/>
      <c r="AM87" s="571"/>
      <c r="AN87" s="240"/>
      <c r="AO87" s="284"/>
      <c r="AP87" s="284"/>
      <c r="AQ87" s="284"/>
      <c r="AR87" s="283"/>
      <c r="AS87" s="285"/>
      <c r="AT87" s="285"/>
      <c r="AU87" s="285"/>
      <c r="AV87" s="285"/>
      <c r="AW87" s="285"/>
      <c r="AX87" s="286"/>
      <c r="AY87" s="418"/>
      <c r="AZ87" s="418"/>
      <c r="BA87" s="418"/>
      <c r="BB87" s="418"/>
      <c r="BC87" s="418"/>
      <c r="BD87" s="418"/>
      <c r="BE87" s="282"/>
      <c r="BF87" s="566"/>
      <c r="BG87" s="566"/>
      <c r="BH87" s="566"/>
      <c r="BI87" s="566"/>
      <c r="BJ87" s="566"/>
      <c r="BK87" s="448"/>
      <c r="BL87" s="423"/>
      <c r="BM87" s="417"/>
      <c r="BN87" s="417"/>
      <c r="BO87" s="417"/>
      <c r="BP87" s="283"/>
      <c r="BQ87" s="418"/>
      <c r="BR87" s="418"/>
      <c r="BS87" s="418"/>
      <c r="BT87" s="418"/>
      <c r="BU87" s="418"/>
      <c r="BV87" s="415"/>
      <c r="BW87" s="419"/>
      <c r="BX87" s="419"/>
      <c r="BY87" s="419"/>
      <c r="BZ87" s="419"/>
      <c r="CA87" s="419"/>
      <c r="CB87" s="416"/>
      <c r="CC87" s="419"/>
      <c r="CD87" s="419"/>
      <c r="CE87" s="419"/>
      <c r="CF87" s="419"/>
      <c r="CG87" s="419"/>
      <c r="CH87" s="199"/>
      <c r="CI87" s="202"/>
      <c r="CJ87" s="202"/>
    </row>
    <row r="88" spans="1:88" s="160" customFormat="1" ht="15" customHeight="1">
      <c r="A88" s="130"/>
      <c r="B88" s="130"/>
      <c r="C88" s="130"/>
      <c r="E88" s="568"/>
      <c r="F88" s="569"/>
      <c r="G88" s="570"/>
      <c r="H88" s="570"/>
      <c r="I88" s="570"/>
      <c r="J88" s="570"/>
      <c r="K88" s="570"/>
      <c r="L88" s="570"/>
      <c r="M88" s="570"/>
      <c r="N88" s="570"/>
      <c r="O88" s="570"/>
      <c r="P88" s="570"/>
      <c r="Q88" s="570"/>
      <c r="R88" s="570"/>
      <c r="S88" s="570"/>
      <c r="T88" s="570"/>
      <c r="U88" s="570"/>
      <c r="V88" s="570"/>
      <c r="W88" s="570"/>
      <c r="X88" s="570"/>
      <c r="Y88" s="570"/>
      <c r="Z88" s="570"/>
      <c r="AA88" s="570"/>
      <c r="AB88" s="570"/>
      <c r="AC88" s="570"/>
      <c r="AD88" s="570"/>
      <c r="AE88" s="570"/>
      <c r="AF88" s="570"/>
      <c r="AG88" s="570"/>
      <c r="AH88" s="570"/>
      <c r="AI88" s="570"/>
      <c r="AJ88" s="570"/>
      <c r="AK88" s="571"/>
      <c r="AL88" s="571"/>
      <c r="AM88" s="571"/>
      <c r="AN88" s="240"/>
      <c r="AO88" s="280" t="e">
        <f>IF(LEN(VLOOKUP(AK86,#REF!,2,FALSE))&lt;11,"",LEFT(RIGHT(VLOOKUP(AK86,#REF!,2,FALSE),11),1))</f>
        <v>#REF!</v>
      </c>
      <c r="AP88" s="168"/>
      <c r="AQ88" s="280" t="e">
        <f>IF(LEN(VLOOKUP(AK86,#REF!,2,FALSE))&lt;10,"",LEFT(RIGHT(VLOOKUP(AK86,#REF!,2,FALSE),10),1))</f>
        <v>#REF!</v>
      </c>
      <c r="AR88" s="282"/>
      <c r="AS88" s="280" t="e">
        <f>IF(LEN(VLOOKUP(AK86,#REF!,2,FALSE))&lt;9,"",LEFT(RIGHT(VLOOKUP(AK86,#REF!,2,FALSE),9),1))</f>
        <v>#REF!</v>
      </c>
      <c r="AT88" s="168"/>
      <c r="AU88" s="280" t="e">
        <f>IF(LEN(VLOOKUP(AK86,#REF!,2,FALSE))&lt;8,"",LEFT(RIGHT(VLOOKUP(AK86,#REF!,2,FALSE),8),1))</f>
        <v>#REF!</v>
      </c>
      <c r="AV88" s="282"/>
      <c r="AW88" s="280" t="e">
        <f>IF(LEN(VLOOKUP(AK86,#REF!,2,FALSE))&lt;7,"",LEFT(RIGHT(VLOOKUP(AK86,#REF!,2,FALSE),7),1))</f>
        <v>#REF!</v>
      </c>
      <c r="AX88" s="286"/>
      <c r="AY88" s="280" t="e">
        <f>IF(LEN(VLOOKUP(AK86,#REF!,2,FALSE))&lt;6,"",LEFT(RIGHT(VLOOKUP(AK86,#REF!,2,FALSE),6),1))</f>
        <v>#REF!</v>
      </c>
      <c r="AZ88" s="168"/>
      <c r="BA88" s="559" t="e">
        <f>IF(LEN(VLOOKUP(AK86,#REF!,2,FALSE))&lt;5,"",LEFT(RIGHT(VLOOKUP(AK86,#REF!,2,FALSE),5),1))</f>
        <v>#REF!</v>
      </c>
      <c r="BB88" s="559" t="e">
        <f>IF(LEN(#REF!)&lt;5,"",LEFT(RIGHT(#REF!,5),1))</f>
        <v>#REF!</v>
      </c>
      <c r="BC88" s="282"/>
      <c r="BD88" s="280" t="e">
        <f>IF(LEN(VLOOKUP(AK86,#REF!,2,FALSE))&lt;4,"",LEFT(RIGHT(VLOOKUP(AK86,#REF!,2,FALSE),4),1))</f>
        <v>#REF!</v>
      </c>
      <c r="BE88" s="282"/>
      <c r="BF88" s="280" t="e">
        <f>IF(LEN(VLOOKUP(AK86,#REF!,2,FALSE))&lt;3,"",LEFT(RIGHT(VLOOKUP(AK86,#REF!,2,FALSE),3),1))</f>
        <v>#REF!</v>
      </c>
      <c r="BG88" s="282"/>
      <c r="BH88" s="280" t="e">
        <f>IF(LEN(VLOOKUP(AK86,#REF!,2,FALSE))&lt;2,"",LEFT(RIGHT(VLOOKUP(AK86,#REF!,2,FALSE),2),1))</f>
        <v>#REF!</v>
      </c>
      <c r="BI88" s="282"/>
      <c r="BJ88" s="280" t="e">
        <f>IF(VLOOKUP(AK86,#REF!,2,FALSE)=0,"",IF(LEN(VLOOKUP(AK86,#REF!,2,FALSE))&lt;1,"",LEFT(RIGHT(VLOOKUP(AK86,#REF!,2,FALSE),1),1)))</f>
        <v>#REF!</v>
      </c>
      <c r="BK88" s="448"/>
      <c r="BL88" s="423"/>
      <c r="BM88" s="280" t="e">
        <f>IF(LEN(VLOOKUP(AK86,#REF!,4,FALSE))&lt;11,"",LEFT(RIGHT(VLOOKUP(AK86,#REF!,4,FALSE),11),1))</f>
        <v>#REF!</v>
      </c>
      <c r="BN88" s="168"/>
      <c r="BO88" s="280" t="e">
        <f>IF(LEN(VLOOKUP(AK86,#REF!,4,FALSE))&lt;10,"",LEFT(RIGHT(VLOOKUP(AK86,#REF!,4,FALSE),10),1))</f>
        <v>#REF!</v>
      </c>
      <c r="BP88" s="282"/>
      <c r="BQ88" s="280" t="e">
        <f>IF(LEN(VLOOKUP(AK86,#REF!,4,FALSE))&lt;9,"",LEFT(RIGHT(VLOOKUP(AK86,#REF!,4,FALSE),9),1))</f>
        <v>#REF!</v>
      </c>
      <c r="BR88" s="168"/>
      <c r="BS88" s="280" t="e">
        <f>IF(LEN(VLOOKUP(AK86,#REF!,4,FALSE))&lt;8,"",LEFT(RIGHT(VLOOKUP(AK86,#REF!,4,FALSE),8),1))</f>
        <v>#REF!</v>
      </c>
      <c r="BT88" s="282"/>
      <c r="BU88" s="280" t="e">
        <f>IF(LEN(VLOOKUP(AK86,#REF!,4,FALSE))&lt;7,"",LEFT(RIGHT(VLOOKUP(AK86,#REF!,4,FALSE),7),1))</f>
        <v>#REF!</v>
      </c>
      <c r="BV88" s="415"/>
      <c r="BW88" s="280" t="e">
        <f>IF(LEN(VLOOKUP(AK86,#REF!,4,FALSE))&lt;6,"",LEFT(RIGHT(VLOOKUP(AK86,#REF!,4,FALSE),6),1))</f>
        <v>#REF!</v>
      </c>
      <c r="BX88" s="282"/>
      <c r="BY88" s="280" t="e">
        <f>IF(LEN(VLOOKUP(AK86,#REF!,4,FALSE))&lt;5,"",LEFT(RIGHT(VLOOKUP(AK86,#REF!,4,FALSE),5),1))</f>
        <v>#REF!</v>
      </c>
      <c r="BZ88" s="282"/>
      <c r="CA88" s="280" t="e">
        <f>IF(LEN(VLOOKUP(AK86,#REF!,4,FALSE))&lt;4,"",LEFT(RIGHT(VLOOKUP(AK86,#REF!,4,FALSE),4),1))</f>
        <v>#REF!</v>
      </c>
      <c r="CB88" s="416"/>
      <c r="CC88" s="280" t="e">
        <f>IF(LEN(VLOOKUP(AK86,#REF!,4,FALSE))&lt;3,"",LEFT(RIGHT(VLOOKUP(AK86,#REF!,4,FALSE),3),1))</f>
        <v>#REF!</v>
      </c>
      <c r="CD88" s="282"/>
      <c r="CE88" s="280" t="e">
        <f>IF(LEN(VLOOKUP(AK86,#REF!,4,FALSE))&lt;2,"",LEFT(RIGHT(VLOOKUP(AK86,#REF!,4,FALSE),2),1))</f>
        <v>#REF!</v>
      </c>
      <c r="CF88" s="282"/>
      <c r="CG88" s="280" t="e">
        <f>IF(VLOOKUP(AK86,#REF!,4,FALSE)=0,"",IF(LEN(VLOOKUP(AK86,#REF!,4,FALSE))&lt;1,"",LEFT(RIGHT(VLOOKUP(AK86,#REF!,4,FALSE),1),1)))</f>
        <v>#REF!</v>
      </c>
      <c r="CH88" s="199"/>
      <c r="CI88" s="130"/>
      <c r="CJ88" s="130"/>
    </row>
    <row r="89" spans="1:88" s="160" customFormat="1" ht="3" customHeight="1">
      <c r="A89" s="130"/>
      <c r="B89" s="130"/>
      <c r="C89" s="130"/>
      <c r="E89" s="568"/>
      <c r="F89" s="569"/>
      <c r="G89" s="570"/>
      <c r="H89" s="570"/>
      <c r="I89" s="570"/>
      <c r="J89" s="570"/>
      <c r="K89" s="570"/>
      <c r="L89" s="570"/>
      <c r="M89" s="570"/>
      <c r="N89" s="570"/>
      <c r="O89" s="570"/>
      <c r="P89" s="570"/>
      <c r="Q89" s="570"/>
      <c r="R89" s="570"/>
      <c r="S89" s="570"/>
      <c r="T89" s="570"/>
      <c r="U89" s="570"/>
      <c r="V89" s="570"/>
      <c r="W89" s="570"/>
      <c r="X89" s="570"/>
      <c r="Y89" s="570"/>
      <c r="Z89" s="570"/>
      <c r="AA89" s="570"/>
      <c r="AB89" s="570"/>
      <c r="AC89" s="570"/>
      <c r="AD89" s="570"/>
      <c r="AE89" s="570"/>
      <c r="AF89" s="570"/>
      <c r="AG89" s="570"/>
      <c r="AH89" s="570"/>
      <c r="AI89" s="570"/>
      <c r="AJ89" s="570"/>
      <c r="AK89" s="571"/>
      <c r="AL89" s="571"/>
      <c r="AM89" s="571"/>
      <c r="AN89" s="243"/>
      <c r="AO89" s="252"/>
      <c r="AP89" s="252"/>
      <c r="AQ89" s="252"/>
      <c r="AR89" s="252"/>
      <c r="AS89" s="252"/>
      <c r="AT89" s="252"/>
      <c r="AU89" s="252"/>
      <c r="AV89" s="252"/>
      <c r="AW89" s="252"/>
      <c r="AX89" s="252"/>
      <c r="AY89" s="252"/>
      <c r="AZ89" s="252"/>
      <c r="BA89" s="252"/>
      <c r="BB89" s="252"/>
      <c r="BC89" s="252"/>
      <c r="BD89" s="252"/>
      <c r="BE89" s="227"/>
      <c r="BF89" s="227"/>
      <c r="BG89" s="227"/>
      <c r="BH89" s="227"/>
      <c r="BI89" s="227"/>
      <c r="BJ89" s="227"/>
      <c r="BK89" s="227"/>
      <c r="BL89" s="443"/>
      <c r="BM89" s="443"/>
      <c r="BN89" s="443"/>
      <c r="BO89" s="443"/>
      <c r="BP89" s="443"/>
      <c r="BQ89" s="443"/>
      <c r="BR89" s="443"/>
      <c r="BS89" s="443"/>
      <c r="BT89" s="443"/>
      <c r="BU89" s="443"/>
      <c r="BV89" s="443"/>
      <c r="BW89" s="443"/>
      <c r="BX89" s="443"/>
      <c r="BY89" s="443"/>
      <c r="BZ89" s="443"/>
      <c r="CA89" s="443"/>
      <c r="CB89" s="443"/>
      <c r="CC89" s="227"/>
      <c r="CD89" s="227"/>
      <c r="CE89" s="227"/>
      <c r="CF89" s="227"/>
      <c r="CG89" s="227"/>
      <c r="CH89" s="200"/>
      <c r="CI89" s="130"/>
      <c r="CJ89" s="130"/>
    </row>
    <row r="90" spans="1:88" s="163" customFormat="1" ht="3" customHeight="1">
      <c r="A90" s="130"/>
      <c r="B90" s="246"/>
      <c r="C90" s="135"/>
      <c r="D90" s="135"/>
      <c r="E90" s="581" t="s">
        <v>357</v>
      </c>
      <c r="F90" s="581"/>
      <c r="G90" s="570" t="e">
        <f>#REF!</f>
        <v>#REF!</v>
      </c>
      <c r="H90" s="570"/>
      <c r="I90" s="570"/>
      <c r="J90" s="570"/>
      <c r="K90" s="570"/>
      <c r="L90" s="570"/>
      <c r="M90" s="570"/>
      <c r="N90" s="570"/>
      <c r="O90" s="570"/>
      <c r="P90" s="570"/>
      <c r="Q90" s="570"/>
      <c r="R90" s="570"/>
      <c r="S90" s="570"/>
      <c r="T90" s="570"/>
      <c r="U90" s="570"/>
      <c r="V90" s="570"/>
      <c r="W90" s="570"/>
      <c r="X90" s="570"/>
      <c r="Y90" s="570"/>
      <c r="Z90" s="570"/>
      <c r="AA90" s="570"/>
      <c r="AB90" s="570"/>
      <c r="AC90" s="570"/>
      <c r="AD90" s="570"/>
      <c r="AE90" s="570"/>
      <c r="AF90" s="570"/>
      <c r="AG90" s="570"/>
      <c r="AH90" s="570"/>
      <c r="AI90" s="570"/>
      <c r="AJ90" s="570"/>
      <c r="AK90" s="571" t="s">
        <v>491</v>
      </c>
      <c r="AL90" s="571"/>
      <c r="AM90" s="571"/>
      <c r="AN90" s="242"/>
      <c r="AO90" s="253"/>
      <c r="AP90" s="253"/>
      <c r="AQ90" s="253"/>
      <c r="AR90" s="253"/>
      <c r="AS90" s="253"/>
      <c r="AT90" s="253"/>
      <c r="AU90" s="253"/>
      <c r="AV90" s="253"/>
      <c r="AW90" s="253"/>
      <c r="AX90" s="253"/>
      <c r="AY90" s="253"/>
      <c r="AZ90" s="253"/>
      <c r="BA90" s="253"/>
      <c r="BB90" s="253"/>
      <c r="BC90" s="253"/>
      <c r="BD90" s="253"/>
      <c r="BE90" s="221"/>
      <c r="BF90" s="221"/>
      <c r="BG90" s="221"/>
      <c r="BH90" s="221"/>
      <c r="BI90" s="221"/>
      <c r="BJ90" s="221"/>
      <c r="BK90" s="221"/>
      <c r="BL90" s="464"/>
      <c r="BM90" s="464"/>
      <c r="BN90" s="464"/>
      <c r="BO90" s="464"/>
      <c r="BP90" s="464"/>
      <c r="BQ90" s="464"/>
      <c r="BR90" s="464"/>
      <c r="BS90" s="464"/>
      <c r="BT90" s="464"/>
      <c r="BU90" s="464"/>
      <c r="BV90" s="464"/>
      <c r="BW90" s="464"/>
      <c r="BX90" s="464"/>
      <c r="BY90" s="464"/>
      <c r="BZ90" s="464"/>
      <c r="CA90" s="464"/>
      <c r="CB90" s="464"/>
      <c r="CC90" s="221"/>
      <c r="CD90" s="221"/>
      <c r="CE90" s="221"/>
      <c r="CF90" s="221"/>
      <c r="CG90" s="221"/>
      <c r="CH90" s="198"/>
      <c r="CI90" s="202"/>
      <c r="CJ90" s="202"/>
    </row>
    <row r="91" spans="1:88" s="163" customFormat="1" ht="3" customHeight="1">
      <c r="A91" s="130"/>
      <c r="B91" s="130"/>
      <c r="C91" s="130"/>
      <c r="D91" s="246"/>
      <c r="E91" s="581"/>
      <c r="F91" s="581"/>
      <c r="G91" s="570"/>
      <c r="H91" s="570"/>
      <c r="I91" s="570"/>
      <c r="J91" s="570"/>
      <c r="K91" s="570"/>
      <c r="L91" s="570"/>
      <c r="M91" s="570"/>
      <c r="N91" s="570"/>
      <c r="O91" s="570"/>
      <c r="P91" s="570"/>
      <c r="Q91" s="570"/>
      <c r="R91" s="570"/>
      <c r="S91" s="570"/>
      <c r="T91" s="570"/>
      <c r="U91" s="570"/>
      <c r="V91" s="570"/>
      <c r="W91" s="570"/>
      <c r="X91" s="570"/>
      <c r="Y91" s="570"/>
      <c r="Z91" s="570"/>
      <c r="AA91" s="570"/>
      <c r="AB91" s="570"/>
      <c r="AC91" s="570"/>
      <c r="AD91" s="570"/>
      <c r="AE91" s="570"/>
      <c r="AF91" s="570"/>
      <c r="AG91" s="570"/>
      <c r="AH91" s="570"/>
      <c r="AI91" s="570"/>
      <c r="AJ91" s="570"/>
      <c r="AK91" s="571"/>
      <c r="AL91" s="571"/>
      <c r="AM91" s="571"/>
      <c r="AN91" s="240"/>
      <c r="AO91" s="284"/>
      <c r="AP91" s="284"/>
      <c r="AQ91" s="284"/>
      <c r="AR91" s="283"/>
      <c r="AS91" s="285"/>
      <c r="AT91" s="285"/>
      <c r="AU91" s="285"/>
      <c r="AV91" s="285"/>
      <c r="AW91" s="285"/>
      <c r="AX91" s="286"/>
      <c r="AY91" s="418"/>
      <c r="AZ91" s="418"/>
      <c r="BA91" s="418"/>
      <c r="BB91" s="418"/>
      <c r="BC91" s="418"/>
      <c r="BD91" s="418"/>
      <c r="BE91" s="282"/>
      <c r="BF91" s="566"/>
      <c r="BG91" s="566"/>
      <c r="BH91" s="566"/>
      <c r="BI91" s="566"/>
      <c r="BJ91" s="566"/>
      <c r="BK91" s="448"/>
      <c r="BL91" s="423"/>
      <c r="BM91" s="417"/>
      <c r="BN91" s="417"/>
      <c r="BO91" s="417"/>
      <c r="BP91" s="283"/>
      <c r="BQ91" s="418"/>
      <c r="BR91" s="418"/>
      <c r="BS91" s="418"/>
      <c r="BT91" s="418"/>
      <c r="BU91" s="418"/>
      <c r="BV91" s="415"/>
      <c r="BW91" s="419"/>
      <c r="BX91" s="419"/>
      <c r="BY91" s="419"/>
      <c r="BZ91" s="419"/>
      <c r="CA91" s="419"/>
      <c r="CB91" s="416"/>
      <c r="CC91" s="419"/>
      <c r="CD91" s="419"/>
      <c r="CE91" s="419"/>
      <c r="CF91" s="419"/>
      <c r="CG91" s="419"/>
      <c r="CH91" s="199"/>
      <c r="CI91" s="202"/>
      <c r="CJ91" s="202"/>
    </row>
    <row r="92" spans="1:88" s="160" customFormat="1" ht="15" customHeight="1">
      <c r="A92" s="130"/>
      <c r="B92" s="130"/>
      <c r="C92" s="130"/>
      <c r="E92" s="581"/>
      <c r="F92" s="581"/>
      <c r="G92" s="570"/>
      <c r="H92" s="570"/>
      <c r="I92" s="570"/>
      <c r="J92" s="570"/>
      <c r="K92" s="570"/>
      <c r="L92" s="570"/>
      <c r="M92" s="570"/>
      <c r="N92" s="570"/>
      <c r="O92" s="570"/>
      <c r="P92" s="570"/>
      <c r="Q92" s="570"/>
      <c r="R92" s="570"/>
      <c r="S92" s="570"/>
      <c r="T92" s="570"/>
      <c r="U92" s="570"/>
      <c r="V92" s="570"/>
      <c r="W92" s="570"/>
      <c r="X92" s="570"/>
      <c r="Y92" s="570"/>
      <c r="Z92" s="570"/>
      <c r="AA92" s="570"/>
      <c r="AB92" s="570"/>
      <c r="AC92" s="570"/>
      <c r="AD92" s="570"/>
      <c r="AE92" s="570"/>
      <c r="AF92" s="570"/>
      <c r="AG92" s="570"/>
      <c r="AH92" s="570"/>
      <c r="AI92" s="570"/>
      <c r="AJ92" s="570"/>
      <c r="AK92" s="571"/>
      <c r="AL92" s="571"/>
      <c r="AM92" s="571"/>
      <c r="AN92" s="240"/>
      <c r="AO92" s="280" t="e">
        <f>IF(LEN(VLOOKUP(AK90,#REF!,2,FALSE))&lt;11,"",LEFT(RIGHT(VLOOKUP(AK90,#REF!,2,FALSE),11),1))</f>
        <v>#REF!</v>
      </c>
      <c r="AP92" s="168"/>
      <c r="AQ92" s="280" t="e">
        <f>IF(LEN(VLOOKUP(AK90,#REF!,2,FALSE))&lt;10,"",LEFT(RIGHT(VLOOKUP(AK90,#REF!,2,FALSE),10),1))</f>
        <v>#REF!</v>
      </c>
      <c r="AR92" s="282"/>
      <c r="AS92" s="280" t="e">
        <f>IF(LEN(VLOOKUP(AK90,#REF!,2,FALSE))&lt;9,"",LEFT(RIGHT(VLOOKUP(AK90,#REF!,2,FALSE),9),1))</f>
        <v>#REF!</v>
      </c>
      <c r="AT92" s="168"/>
      <c r="AU92" s="280" t="e">
        <f>IF(LEN(VLOOKUP(AK90,#REF!,2,FALSE))&lt;8,"",LEFT(RIGHT(VLOOKUP(AK90,#REF!,2,FALSE),8),1))</f>
        <v>#REF!</v>
      </c>
      <c r="AV92" s="282"/>
      <c r="AW92" s="280" t="e">
        <f>IF(LEN(VLOOKUP(AK90,#REF!,2,FALSE))&lt;7,"",LEFT(RIGHT(VLOOKUP(AK90,#REF!,2,FALSE),7),1))</f>
        <v>#REF!</v>
      </c>
      <c r="AX92" s="286"/>
      <c r="AY92" s="280" t="e">
        <f>IF(LEN(VLOOKUP(AK90,#REF!,2,FALSE))&lt;6,"",LEFT(RIGHT(VLOOKUP(AK90,#REF!,2,FALSE),6),1))</f>
        <v>#REF!</v>
      </c>
      <c r="AZ92" s="168"/>
      <c r="BA92" s="559" t="e">
        <f>IF(LEN(VLOOKUP(AK90,#REF!,2,FALSE))&lt;5,"",LEFT(RIGHT(VLOOKUP(AK90,#REF!,2,FALSE),5),1))</f>
        <v>#REF!</v>
      </c>
      <c r="BB92" s="559" t="e">
        <f>IF(LEN(#REF!)&lt;5,"",LEFT(RIGHT(#REF!,5),1))</f>
        <v>#REF!</v>
      </c>
      <c r="BC92" s="282"/>
      <c r="BD92" s="280" t="e">
        <f>IF(LEN(VLOOKUP(AK90,#REF!,2,FALSE))&lt;4,"",LEFT(RIGHT(VLOOKUP(AK90,#REF!,2,FALSE),4),1))</f>
        <v>#REF!</v>
      </c>
      <c r="BE92" s="282"/>
      <c r="BF92" s="280" t="e">
        <f>IF(LEN(VLOOKUP(AK90,#REF!,2,FALSE))&lt;3,"",LEFT(RIGHT(VLOOKUP(AK90,#REF!,2,FALSE),3),1))</f>
        <v>#REF!</v>
      </c>
      <c r="BG92" s="282"/>
      <c r="BH92" s="280" t="e">
        <f>IF(LEN(VLOOKUP(AK90,#REF!,2,FALSE))&lt;2,"",LEFT(RIGHT(VLOOKUP(AK90,#REF!,2,FALSE),2),1))</f>
        <v>#REF!</v>
      </c>
      <c r="BI92" s="282"/>
      <c r="BJ92" s="280" t="e">
        <f>IF(VLOOKUP(AK90,#REF!,2,FALSE)=0,"",IF(LEN(VLOOKUP(AK90,#REF!,2,FALSE))&lt;1,"",LEFT(RIGHT(VLOOKUP(AK90,#REF!,2,FALSE),1),1)))</f>
        <v>#REF!</v>
      </c>
      <c r="BK92" s="448"/>
      <c r="BL92" s="423"/>
      <c r="BM92" s="280" t="e">
        <f>IF(LEN(VLOOKUP(AK90,#REF!,4,FALSE))&lt;11,"",LEFT(RIGHT(VLOOKUP(AK90,#REF!,4,FALSE),11),1))</f>
        <v>#REF!</v>
      </c>
      <c r="BN92" s="168"/>
      <c r="BO92" s="280" t="e">
        <f>IF(LEN(VLOOKUP(AK90,#REF!,4,FALSE))&lt;10,"",LEFT(RIGHT(VLOOKUP(AK90,#REF!,4,FALSE),10),1))</f>
        <v>#REF!</v>
      </c>
      <c r="BP92" s="282"/>
      <c r="BQ92" s="280" t="e">
        <f>IF(LEN(VLOOKUP(AK90,#REF!,4,FALSE))&lt;9,"",LEFT(RIGHT(VLOOKUP(AK90,#REF!,4,FALSE),9),1))</f>
        <v>#REF!</v>
      </c>
      <c r="BR92" s="168"/>
      <c r="BS92" s="280" t="e">
        <f>IF(LEN(VLOOKUP(AK90,#REF!,4,FALSE))&lt;8,"",LEFT(RIGHT(VLOOKUP(AK90,#REF!,4,FALSE),8),1))</f>
        <v>#REF!</v>
      </c>
      <c r="BT92" s="282"/>
      <c r="BU92" s="280" t="e">
        <f>IF(LEN(VLOOKUP(AK90,#REF!,4,FALSE))&lt;7,"",LEFT(RIGHT(VLOOKUP(AK90,#REF!,4,FALSE),7),1))</f>
        <v>#REF!</v>
      </c>
      <c r="BV92" s="415"/>
      <c r="BW92" s="280" t="e">
        <f>IF(LEN(VLOOKUP(AK90,#REF!,4,FALSE))&lt;6,"",LEFT(RIGHT(VLOOKUP(AK90,#REF!,4,FALSE),6),1))</f>
        <v>#REF!</v>
      </c>
      <c r="BX92" s="282"/>
      <c r="BY92" s="280" t="e">
        <f>IF(LEN(VLOOKUP(AK90,#REF!,4,FALSE))&lt;5,"",LEFT(RIGHT(VLOOKUP(AK90,#REF!,4,FALSE),5),1))</f>
        <v>#REF!</v>
      </c>
      <c r="BZ92" s="282"/>
      <c r="CA92" s="280" t="e">
        <f>IF(LEN(VLOOKUP(AK90,#REF!,4,FALSE))&lt;4,"",LEFT(RIGHT(VLOOKUP(AK90,#REF!,4,FALSE),4),1))</f>
        <v>#REF!</v>
      </c>
      <c r="CB92" s="416"/>
      <c r="CC92" s="280" t="e">
        <f>IF(LEN(VLOOKUP(AK90,#REF!,4,FALSE))&lt;3,"",LEFT(RIGHT(VLOOKUP(AK90,#REF!,4,FALSE),3),1))</f>
        <v>#REF!</v>
      </c>
      <c r="CD92" s="282"/>
      <c r="CE92" s="280" t="e">
        <f>IF(LEN(VLOOKUP(AK90,#REF!,4,FALSE))&lt;2,"",LEFT(RIGHT(VLOOKUP(AK90,#REF!,4,FALSE),2),1))</f>
        <v>#REF!</v>
      </c>
      <c r="CF92" s="282"/>
      <c r="CG92" s="280" t="e">
        <f>IF(VLOOKUP(AK90,#REF!,4,FALSE)=0,"",IF(LEN(VLOOKUP(AK90,#REF!,4,FALSE))&lt;1,"",LEFT(RIGHT(VLOOKUP(AK90,#REF!,4,FALSE),1),1)))</f>
        <v>#REF!</v>
      </c>
      <c r="CH92" s="199"/>
      <c r="CI92" s="130"/>
      <c r="CJ92" s="130"/>
    </row>
    <row r="93" spans="1:88" s="160" customFormat="1" ht="3" customHeight="1">
      <c r="A93" s="130"/>
      <c r="B93" s="130"/>
      <c r="C93" s="130"/>
      <c r="E93" s="581"/>
      <c r="F93" s="581"/>
      <c r="G93" s="570"/>
      <c r="H93" s="570"/>
      <c r="I93" s="570"/>
      <c r="J93" s="570"/>
      <c r="K93" s="570"/>
      <c r="L93" s="570"/>
      <c r="M93" s="570"/>
      <c r="N93" s="570"/>
      <c r="O93" s="570"/>
      <c r="P93" s="570"/>
      <c r="Q93" s="570"/>
      <c r="R93" s="570"/>
      <c r="S93" s="570"/>
      <c r="T93" s="570"/>
      <c r="U93" s="570"/>
      <c r="V93" s="570"/>
      <c r="W93" s="570"/>
      <c r="X93" s="570"/>
      <c r="Y93" s="570"/>
      <c r="Z93" s="570"/>
      <c r="AA93" s="570"/>
      <c r="AB93" s="570"/>
      <c r="AC93" s="570"/>
      <c r="AD93" s="570"/>
      <c r="AE93" s="570"/>
      <c r="AF93" s="570"/>
      <c r="AG93" s="570"/>
      <c r="AH93" s="570"/>
      <c r="AI93" s="570"/>
      <c r="AJ93" s="570"/>
      <c r="AK93" s="571"/>
      <c r="AL93" s="571"/>
      <c r="AM93" s="571"/>
      <c r="AN93" s="243"/>
      <c r="AO93" s="252"/>
      <c r="AP93" s="252"/>
      <c r="AQ93" s="252"/>
      <c r="AR93" s="252"/>
      <c r="AS93" s="252"/>
      <c r="AT93" s="252"/>
      <c r="AU93" s="252"/>
      <c r="AV93" s="252"/>
      <c r="AW93" s="252"/>
      <c r="AX93" s="252"/>
      <c r="AY93" s="252"/>
      <c r="AZ93" s="252"/>
      <c r="BA93" s="252"/>
      <c r="BB93" s="252"/>
      <c r="BC93" s="252"/>
      <c r="BD93" s="252"/>
      <c r="BE93" s="227"/>
      <c r="BF93" s="227"/>
      <c r="BG93" s="227"/>
      <c r="BH93" s="227"/>
      <c r="BI93" s="227"/>
      <c r="BJ93" s="227"/>
      <c r="BK93" s="227"/>
      <c r="BL93" s="443"/>
      <c r="BM93" s="443"/>
      <c r="BN93" s="443"/>
      <c r="BO93" s="443"/>
      <c r="BP93" s="443"/>
      <c r="BQ93" s="443"/>
      <c r="BR93" s="443"/>
      <c r="BS93" s="443"/>
      <c r="BT93" s="443"/>
      <c r="BU93" s="443"/>
      <c r="BV93" s="443"/>
      <c r="BW93" s="443"/>
      <c r="BX93" s="443"/>
      <c r="BY93" s="443"/>
      <c r="BZ93" s="443"/>
      <c r="CA93" s="443"/>
      <c r="CB93" s="443"/>
      <c r="CC93" s="227"/>
      <c r="CD93" s="227"/>
      <c r="CE93" s="227"/>
      <c r="CF93" s="227"/>
      <c r="CG93" s="227"/>
      <c r="CH93" s="200"/>
      <c r="CI93" s="130"/>
      <c r="CJ93" s="130"/>
    </row>
    <row r="94" spans="1:88" s="224" customFormat="1" ht="3" customHeight="1">
      <c r="A94" s="218"/>
      <c r="B94" s="219"/>
      <c r="C94" s="220"/>
      <c r="D94" s="220"/>
      <c r="E94" s="638" t="s">
        <v>492</v>
      </c>
      <c r="F94" s="639"/>
      <c r="G94" s="590" t="e">
        <f>#REF!</f>
        <v>#REF!</v>
      </c>
      <c r="H94" s="590"/>
      <c r="I94" s="590"/>
      <c r="J94" s="590"/>
      <c r="K94" s="590"/>
      <c r="L94" s="590"/>
      <c r="M94" s="590"/>
      <c r="N94" s="590"/>
      <c r="O94" s="590"/>
      <c r="P94" s="590"/>
      <c r="Q94" s="590"/>
      <c r="R94" s="590"/>
      <c r="S94" s="590"/>
      <c r="T94" s="590"/>
      <c r="U94" s="590"/>
      <c r="V94" s="590"/>
      <c r="W94" s="590"/>
      <c r="X94" s="590"/>
      <c r="Y94" s="590"/>
      <c r="Z94" s="590"/>
      <c r="AA94" s="590"/>
      <c r="AB94" s="590"/>
      <c r="AC94" s="590"/>
      <c r="AD94" s="590"/>
      <c r="AE94" s="590"/>
      <c r="AF94" s="590"/>
      <c r="AG94" s="590"/>
      <c r="AH94" s="590"/>
      <c r="AI94" s="590"/>
      <c r="AJ94" s="590"/>
      <c r="AK94" s="591" t="s">
        <v>493</v>
      </c>
      <c r="AL94" s="591"/>
      <c r="AM94" s="591"/>
      <c r="AN94" s="251"/>
      <c r="AO94" s="253"/>
      <c r="AP94" s="253"/>
      <c r="AQ94" s="253"/>
      <c r="AR94" s="253"/>
      <c r="AS94" s="253"/>
      <c r="AT94" s="253"/>
      <c r="AU94" s="253"/>
      <c r="AV94" s="253"/>
      <c r="AW94" s="253"/>
      <c r="AX94" s="253"/>
      <c r="AY94" s="253"/>
      <c r="AZ94" s="253"/>
      <c r="BA94" s="253"/>
      <c r="BB94" s="253"/>
      <c r="BC94" s="253"/>
      <c r="BD94" s="253"/>
      <c r="BE94" s="221"/>
      <c r="BF94" s="221"/>
      <c r="BG94" s="221"/>
      <c r="BH94" s="221"/>
      <c r="BI94" s="221"/>
      <c r="BJ94" s="221"/>
      <c r="BK94" s="221"/>
      <c r="BL94" s="464"/>
      <c r="BM94" s="464"/>
      <c r="BN94" s="464"/>
      <c r="BO94" s="464"/>
      <c r="BP94" s="464"/>
      <c r="BQ94" s="464"/>
      <c r="BR94" s="464"/>
      <c r="BS94" s="464"/>
      <c r="BT94" s="464"/>
      <c r="BU94" s="464"/>
      <c r="BV94" s="464"/>
      <c r="BW94" s="464"/>
      <c r="BX94" s="464"/>
      <c r="BY94" s="464"/>
      <c r="BZ94" s="464"/>
      <c r="CA94" s="464"/>
      <c r="CB94" s="464"/>
      <c r="CC94" s="221"/>
      <c r="CD94" s="221"/>
      <c r="CE94" s="221"/>
      <c r="CF94" s="221"/>
      <c r="CG94" s="221"/>
      <c r="CH94" s="222"/>
      <c r="CI94" s="223"/>
      <c r="CJ94" s="223"/>
    </row>
    <row r="95" spans="1:88" s="224" customFormat="1" ht="3" customHeight="1">
      <c r="A95" s="218"/>
      <c r="B95" s="218"/>
      <c r="C95" s="218"/>
      <c r="D95" s="219"/>
      <c r="E95" s="638"/>
      <c r="F95" s="639"/>
      <c r="G95" s="590"/>
      <c r="H95" s="590"/>
      <c r="I95" s="590"/>
      <c r="J95" s="590"/>
      <c r="K95" s="590"/>
      <c r="L95" s="590"/>
      <c r="M95" s="590"/>
      <c r="N95" s="590"/>
      <c r="O95" s="590"/>
      <c r="P95" s="590"/>
      <c r="Q95" s="590"/>
      <c r="R95" s="590"/>
      <c r="S95" s="590"/>
      <c r="T95" s="590"/>
      <c r="U95" s="590"/>
      <c r="V95" s="590"/>
      <c r="W95" s="590"/>
      <c r="X95" s="590"/>
      <c r="Y95" s="590"/>
      <c r="Z95" s="590"/>
      <c r="AA95" s="590"/>
      <c r="AB95" s="590"/>
      <c r="AC95" s="590"/>
      <c r="AD95" s="590"/>
      <c r="AE95" s="590"/>
      <c r="AF95" s="590"/>
      <c r="AG95" s="590"/>
      <c r="AH95" s="590"/>
      <c r="AI95" s="590"/>
      <c r="AJ95" s="590"/>
      <c r="AK95" s="591"/>
      <c r="AL95" s="591"/>
      <c r="AM95" s="591"/>
      <c r="AN95" s="254"/>
      <c r="AO95" s="284"/>
      <c r="AP95" s="284"/>
      <c r="AQ95" s="284"/>
      <c r="AR95" s="283"/>
      <c r="AS95" s="281"/>
      <c r="AT95" s="281"/>
      <c r="AU95" s="281"/>
      <c r="AV95" s="281"/>
      <c r="AW95" s="281"/>
      <c r="AX95" s="282"/>
      <c r="AY95" s="605"/>
      <c r="AZ95" s="605"/>
      <c r="BA95" s="605"/>
      <c r="BB95" s="605"/>
      <c r="BC95" s="605"/>
      <c r="BD95" s="605"/>
      <c r="BE95" s="282"/>
      <c r="BF95" s="566"/>
      <c r="BG95" s="566"/>
      <c r="BH95" s="566"/>
      <c r="BI95" s="566"/>
      <c r="BJ95" s="566"/>
      <c r="BK95" s="448"/>
      <c r="BL95" s="423"/>
      <c r="BM95" s="417"/>
      <c r="BN95" s="417"/>
      <c r="BO95" s="417"/>
      <c r="BP95" s="283"/>
      <c r="BQ95" s="605"/>
      <c r="BR95" s="605"/>
      <c r="BS95" s="605"/>
      <c r="BT95" s="605"/>
      <c r="BU95" s="605"/>
      <c r="BV95" s="606"/>
      <c r="BW95" s="566"/>
      <c r="BX95" s="566"/>
      <c r="BY95" s="566"/>
      <c r="BZ95" s="566"/>
      <c r="CA95" s="566"/>
      <c r="CB95" s="607"/>
      <c r="CC95" s="566"/>
      <c r="CD95" s="566"/>
      <c r="CE95" s="566"/>
      <c r="CF95" s="566"/>
      <c r="CG95" s="566"/>
      <c r="CH95" s="225"/>
      <c r="CI95" s="223"/>
      <c r="CJ95" s="223"/>
    </row>
    <row r="96" spans="1:88" s="226" customFormat="1" ht="15" customHeight="1">
      <c r="A96" s="218"/>
      <c r="B96" s="218"/>
      <c r="C96" s="218"/>
      <c r="E96" s="638"/>
      <c r="F96" s="639"/>
      <c r="G96" s="590"/>
      <c r="H96" s="590"/>
      <c r="I96" s="590"/>
      <c r="J96" s="590"/>
      <c r="K96" s="590"/>
      <c r="L96" s="590"/>
      <c r="M96" s="590"/>
      <c r="N96" s="590"/>
      <c r="O96" s="590"/>
      <c r="P96" s="590"/>
      <c r="Q96" s="590"/>
      <c r="R96" s="590"/>
      <c r="S96" s="590"/>
      <c r="T96" s="590"/>
      <c r="U96" s="590"/>
      <c r="V96" s="590"/>
      <c r="W96" s="590"/>
      <c r="X96" s="590"/>
      <c r="Y96" s="590"/>
      <c r="Z96" s="590"/>
      <c r="AA96" s="590"/>
      <c r="AB96" s="590"/>
      <c r="AC96" s="590"/>
      <c r="AD96" s="590"/>
      <c r="AE96" s="590"/>
      <c r="AF96" s="590"/>
      <c r="AG96" s="590"/>
      <c r="AH96" s="590"/>
      <c r="AI96" s="590"/>
      <c r="AJ96" s="590"/>
      <c r="AK96" s="591"/>
      <c r="AL96" s="591"/>
      <c r="AM96" s="591"/>
      <c r="AN96" s="254"/>
      <c r="AO96" s="280" t="e">
        <f>IF(LEN(VLOOKUP(AK94,#REF!,2,FALSE))&lt;11,"",LEFT(RIGHT(VLOOKUP(AK94,#REF!,2,FALSE),11),1))</f>
        <v>#REF!</v>
      </c>
      <c r="AP96" s="168"/>
      <c r="AQ96" s="280" t="e">
        <f>IF(LEN(VLOOKUP(AK94,#REF!,2,FALSE))&lt;10,"",LEFT(RIGHT(VLOOKUP(AK94,#REF!,2,FALSE),10),1))</f>
        <v>#REF!</v>
      </c>
      <c r="AR96" s="282"/>
      <c r="AS96" s="280" t="e">
        <f>IF(LEN(VLOOKUP(AK94,#REF!,2,FALSE))&lt;9,"",LEFT(RIGHT(VLOOKUP(AK94,#REF!,2,FALSE),9),1))</f>
        <v>#REF!</v>
      </c>
      <c r="AT96" s="168"/>
      <c r="AU96" s="280" t="e">
        <f>IF(LEN(VLOOKUP(AK94,#REF!,2,FALSE))&lt;8,"",LEFT(RIGHT(VLOOKUP(AK94,#REF!,2,FALSE),8),1))</f>
        <v>#REF!</v>
      </c>
      <c r="AV96" s="282"/>
      <c r="AW96" s="280" t="e">
        <f>IF(LEN(VLOOKUP(AK94,#REF!,2,FALSE))&lt;7,"",LEFT(RIGHT(VLOOKUP(AK94,#REF!,2,FALSE),7),1))</f>
        <v>#REF!</v>
      </c>
      <c r="AX96" s="282"/>
      <c r="AY96" s="280" t="e">
        <f>IF(LEN(VLOOKUP(AK94,#REF!,2,FALSE))&lt;6,"",LEFT(RIGHT(VLOOKUP(AK94,#REF!,2,FALSE),6),1))</f>
        <v>#REF!</v>
      </c>
      <c r="AZ96" s="168"/>
      <c r="BA96" s="559" t="e">
        <f>IF(LEN(VLOOKUP(AK94,#REF!,2,FALSE))&lt;5,"",LEFT(RIGHT(VLOOKUP(AK94,#REF!,2,FALSE),5),1))</f>
        <v>#REF!</v>
      </c>
      <c r="BB96" s="559" t="e">
        <f>IF(LEN(#REF!)&lt;5,"",LEFT(RIGHT(#REF!,5),1))</f>
        <v>#REF!</v>
      </c>
      <c r="BC96" s="282"/>
      <c r="BD96" s="280" t="e">
        <f>IF(LEN(VLOOKUP(AK94,#REF!,2,FALSE))&lt;4,"",LEFT(RIGHT(VLOOKUP(AK94,#REF!,2,FALSE),4),1))</f>
        <v>#REF!</v>
      </c>
      <c r="BE96" s="282"/>
      <c r="BF96" s="280" t="e">
        <f>IF(LEN(VLOOKUP(AK94,#REF!,2,FALSE))&lt;3,"",LEFT(RIGHT(VLOOKUP(AK94,#REF!,2,FALSE),3),1))</f>
        <v>#REF!</v>
      </c>
      <c r="BG96" s="282"/>
      <c r="BH96" s="280" t="e">
        <f>IF(LEN(VLOOKUP(AK94,#REF!,2,FALSE))&lt;2,"",LEFT(RIGHT(VLOOKUP(AK94,#REF!,2,FALSE),2),1))</f>
        <v>#REF!</v>
      </c>
      <c r="BI96" s="282"/>
      <c r="BJ96" s="280" t="e">
        <f>IF(VLOOKUP(AK94,#REF!,2,FALSE)=0,"",IF(LEN(VLOOKUP(AK94,#REF!,2,FALSE))&lt;1,"",LEFT(RIGHT(VLOOKUP(AK94,#REF!,2,FALSE),1),1)))</f>
        <v>#REF!</v>
      </c>
      <c r="BK96" s="448"/>
      <c r="BL96" s="423"/>
      <c r="BM96" s="280" t="e">
        <f>IF(LEN(VLOOKUP(AK94,#REF!,4,FALSE))&lt;11,"",LEFT(RIGHT(VLOOKUP(AK94,#REF!,4,FALSE),11),1))</f>
        <v>#REF!</v>
      </c>
      <c r="BN96" s="168"/>
      <c r="BO96" s="280" t="e">
        <f>IF(LEN(VLOOKUP(AK94,#REF!,4,FALSE))&lt;10,"",LEFT(RIGHT(VLOOKUP(AK94,#REF!,4,FALSE),10),1))</f>
        <v>#REF!</v>
      </c>
      <c r="BP96" s="282"/>
      <c r="BQ96" s="280" t="e">
        <f>IF(LEN(VLOOKUP(AK94,#REF!,4,FALSE))&lt;9,"",LEFT(RIGHT(VLOOKUP(AK94,#REF!,4,FALSE),9),1))</f>
        <v>#REF!</v>
      </c>
      <c r="BR96" s="168"/>
      <c r="BS96" s="280" t="e">
        <f>IF(LEN(VLOOKUP(AK94,#REF!,4,FALSE))&lt;8,"",LEFT(RIGHT(VLOOKUP(AK94,#REF!,4,FALSE),8),1))</f>
        <v>#REF!</v>
      </c>
      <c r="BT96" s="282"/>
      <c r="BU96" s="280" t="e">
        <f>IF(LEN(VLOOKUP(AK94,#REF!,4,FALSE))&lt;7,"",LEFT(RIGHT(VLOOKUP(AK94,#REF!,4,FALSE),7),1))</f>
        <v>#REF!</v>
      </c>
      <c r="BV96" s="606"/>
      <c r="BW96" s="280" t="e">
        <f>IF(LEN(VLOOKUP(AK94,#REF!,4,FALSE))&lt;6,"",LEFT(RIGHT(VLOOKUP(AK94,#REF!,4,FALSE),6),1))</f>
        <v>#REF!</v>
      </c>
      <c r="BX96" s="282"/>
      <c r="BY96" s="280" t="e">
        <f>IF(LEN(VLOOKUP(AK94,#REF!,4,FALSE))&lt;5,"",LEFT(RIGHT(VLOOKUP(AK94,#REF!,4,FALSE),5),1))</f>
        <v>#REF!</v>
      </c>
      <c r="BZ96" s="282"/>
      <c r="CA96" s="280" t="e">
        <f>IF(LEN(VLOOKUP(AK94,#REF!,4,FALSE))&lt;4,"",LEFT(RIGHT(VLOOKUP(AK94,#REF!,4,FALSE),4),1))</f>
        <v>#REF!</v>
      </c>
      <c r="CB96" s="607"/>
      <c r="CC96" s="280" t="e">
        <f>IF(LEN(VLOOKUP(AK94,#REF!,4,FALSE))&lt;3,"",LEFT(RIGHT(VLOOKUP(AK94,#REF!,4,FALSE),3),1))</f>
        <v>#REF!</v>
      </c>
      <c r="CD96" s="282"/>
      <c r="CE96" s="280" t="e">
        <f>IF(LEN(VLOOKUP(AK94,#REF!,4,FALSE))&lt;2,"",LEFT(RIGHT(VLOOKUP(AK94,#REF!,4,FALSE),2),1))</f>
        <v>#REF!</v>
      </c>
      <c r="CF96" s="282"/>
      <c r="CG96" s="280" t="e">
        <f>IF(VLOOKUP(AK94,#REF!,4,FALSE)=0,"",IF(LEN(VLOOKUP(AK94,#REF!,4,FALSE))&lt;1,"",LEFT(RIGHT(VLOOKUP(AK94,#REF!,4,FALSE),1),1)))</f>
        <v>#REF!</v>
      </c>
      <c r="CH96" s="225"/>
      <c r="CI96" s="218"/>
      <c r="CJ96" s="218"/>
    </row>
    <row r="97" spans="1:88" s="226" customFormat="1" ht="3" customHeight="1">
      <c r="A97" s="218"/>
      <c r="B97" s="218"/>
      <c r="C97" s="218"/>
      <c r="E97" s="638"/>
      <c r="F97" s="639"/>
      <c r="G97" s="590"/>
      <c r="H97" s="590"/>
      <c r="I97" s="590"/>
      <c r="J97" s="590"/>
      <c r="K97" s="590"/>
      <c r="L97" s="590"/>
      <c r="M97" s="590"/>
      <c r="N97" s="590"/>
      <c r="O97" s="590"/>
      <c r="P97" s="590"/>
      <c r="Q97" s="590"/>
      <c r="R97" s="590"/>
      <c r="S97" s="590"/>
      <c r="T97" s="590"/>
      <c r="U97" s="590"/>
      <c r="V97" s="590"/>
      <c r="W97" s="590"/>
      <c r="X97" s="590"/>
      <c r="Y97" s="590"/>
      <c r="Z97" s="590"/>
      <c r="AA97" s="590"/>
      <c r="AB97" s="590"/>
      <c r="AC97" s="590"/>
      <c r="AD97" s="590"/>
      <c r="AE97" s="590"/>
      <c r="AF97" s="590"/>
      <c r="AG97" s="590"/>
      <c r="AH97" s="590"/>
      <c r="AI97" s="590"/>
      <c r="AJ97" s="590"/>
      <c r="AK97" s="591"/>
      <c r="AL97" s="591"/>
      <c r="AM97" s="591"/>
      <c r="AN97" s="250"/>
      <c r="AO97" s="252"/>
      <c r="AP97" s="252"/>
      <c r="AQ97" s="252"/>
      <c r="AR97" s="252"/>
      <c r="AS97" s="252"/>
      <c r="AT97" s="252"/>
      <c r="AU97" s="252"/>
      <c r="AV97" s="252"/>
      <c r="AW97" s="252"/>
      <c r="AX97" s="252"/>
      <c r="AY97" s="252"/>
      <c r="AZ97" s="252"/>
      <c r="BA97" s="252"/>
      <c r="BB97" s="252"/>
      <c r="BC97" s="252"/>
      <c r="BD97" s="252"/>
      <c r="BE97" s="227"/>
      <c r="BF97" s="227"/>
      <c r="BG97" s="227"/>
      <c r="BH97" s="227"/>
      <c r="BI97" s="227"/>
      <c r="BJ97" s="227"/>
      <c r="BK97" s="227"/>
      <c r="BL97" s="443"/>
      <c r="BM97" s="443"/>
      <c r="BN97" s="443"/>
      <c r="BO97" s="443"/>
      <c r="BP97" s="443"/>
      <c r="BQ97" s="443"/>
      <c r="BR97" s="443"/>
      <c r="BS97" s="443"/>
      <c r="BT97" s="443"/>
      <c r="BU97" s="443"/>
      <c r="BV97" s="443"/>
      <c r="BW97" s="443"/>
      <c r="BX97" s="443"/>
      <c r="BY97" s="443"/>
      <c r="BZ97" s="443"/>
      <c r="CA97" s="443"/>
      <c r="CB97" s="443"/>
      <c r="CC97" s="227"/>
      <c r="CD97" s="227"/>
      <c r="CE97" s="227"/>
      <c r="CF97" s="227"/>
      <c r="CG97" s="227"/>
      <c r="CH97" s="228"/>
      <c r="CI97" s="218"/>
      <c r="CJ97" s="218"/>
    </row>
    <row r="98" spans="1:88" s="224" customFormat="1" ht="3" customHeight="1">
      <c r="A98" s="218"/>
      <c r="B98" s="219"/>
      <c r="C98" s="220"/>
      <c r="D98" s="220"/>
      <c r="E98" s="638" t="s">
        <v>494</v>
      </c>
      <c r="F98" s="639"/>
      <c r="G98" s="590" t="e">
        <f>#REF!</f>
        <v>#REF!</v>
      </c>
      <c r="H98" s="590"/>
      <c r="I98" s="590"/>
      <c r="J98" s="590"/>
      <c r="K98" s="590"/>
      <c r="L98" s="590"/>
      <c r="M98" s="590"/>
      <c r="N98" s="590"/>
      <c r="O98" s="590"/>
      <c r="P98" s="590"/>
      <c r="Q98" s="590"/>
      <c r="R98" s="590"/>
      <c r="S98" s="590"/>
      <c r="T98" s="590"/>
      <c r="U98" s="590"/>
      <c r="V98" s="590"/>
      <c r="W98" s="590"/>
      <c r="X98" s="590"/>
      <c r="Y98" s="590"/>
      <c r="Z98" s="590"/>
      <c r="AA98" s="590"/>
      <c r="AB98" s="590"/>
      <c r="AC98" s="590"/>
      <c r="AD98" s="590"/>
      <c r="AE98" s="590"/>
      <c r="AF98" s="590"/>
      <c r="AG98" s="590"/>
      <c r="AH98" s="590"/>
      <c r="AI98" s="590"/>
      <c r="AJ98" s="590"/>
      <c r="AK98" s="591" t="s">
        <v>495</v>
      </c>
      <c r="AL98" s="591"/>
      <c r="AM98" s="591"/>
      <c r="AN98" s="251"/>
      <c r="AO98" s="253"/>
      <c r="AP98" s="253"/>
      <c r="AQ98" s="253"/>
      <c r="AR98" s="253"/>
      <c r="AS98" s="253"/>
      <c r="AT98" s="253"/>
      <c r="AU98" s="253"/>
      <c r="AV98" s="253"/>
      <c r="AW98" s="253"/>
      <c r="AX98" s="253"/>
      <c r="AY98" s="253"/>
      <c r="AZ98" s="253"/>
      <c r="BA98" s="253"/>
      <c r="BB98" s="253"/>
      <c r="BC98" s="253"/>
      <c r="BD98" s="253"/>
      <c r="BE98" s="221"/>
      <c r="BF98" s="221"/>
      <c r="BG98" s="221"/>
      <c r="BH98" s="221"/>
      <c r="BI98" s="221"/>
      <c r="BJ98" s="221"/>
      <c r="BK98" s="221"/>
      <c r="BL98" s="464"/>
      <c r="BM98" s="464"/>
      <c r="BN98" s="464"/>
      <c r="BO98" s="464"/>
      <c r="BP98" s="464"/>
      <c r="BQ98" s="464"/>
      <c r="BR98" s="464"/>
      <c r="BS98" s="464"/>
      <c r="BT98" s="464"/>
      <c r="BU98" s="464"/>
      <c r="BV98" s="464"/>
      <c r="BW98" s="464"/>
      <c r="BX98" s="464"/>
      <c r="BY98" s="464"/>
      <c r="BZ98" s="464"/>
      <c r="CA98" s="464"/>
      <c r="CB98" s="464"/>
      <c r="CC98" s="221"/>
      <c r="CD98" s="221"/>
      <c r="CE98" s="221"/>
      <c r="CF98" s="221"/>
      <c r="CG98" s="221"/>
      <c r="CH98" s="222"/>
      <c r="CI98" s="223"/>
      <c r="CJ98" s="223"/>
    </row>
    <row r="99" spans="1:88" s="224" customFormat="1" ht="3" customHeight="1">
      <c r="A99" s="218"/>
      <c r="B99" s="218"/>
      <c r="C99" s="218"/>
      <c r="D99" s="219"/>
      <c r="E99" s="638"/>
      <c r="F99" s="639"/>
      <c r="G99" s="590"/>
      <c r="H99" s="590"/>
      <c r="I99" s="590"/>
      <c r="J99" s="590"/>
      <c r="K99" s="590"/>
      <c r="L99" s="590"/>
      <c r="M99" s="590"/>
      <c r="N99" s="590"/>
      <c r="O99" s="590"/>
      <c r="P99" s="590"/>
      <c r="Q99" s="590"/>
      <c r="R99" s="590"/>
      <c r="S99" s="590"/>
      <c r="T99" s="590"/>
      <c r="U99" s="590"/>
      <c r="V99" s="590"/>
      <c r="W99" s="590"/>
      <c r="X99" s="590"/>
      <c r="Y99" s="590"/>
      <c r="Z99" s="590"/>
      <c r="AA99" s="590"/>
      <c r="AB99" s="590"/>
      <c r="AC99" s="590"/>
      <c r="AD99" s="590"/>
      <c r="AE99" s="590"/>
      <c r="AF99" s="590"/>
      <c r="AG99" s="590"/>
      <c r="AH99" s="590"/>
      <c r="AI99" s="590"/>
      <c r="AJ99" s="590"/>
      <c r="AK99" s="591"/>
      <c r="AL99" s="591"/>
      <c r="AM99" s="591"/>
      <c r="AN99" s="254"/>
      <c r="AO99" s="284"/>
      <c r="AP99" s="284"/>
      <c r="AQ99" s="284"/>
      <c r="AR99" s="283"/>
      <c r="AS99" s="281"/>
      <c r="AT99" s="281"/>
      <c r="AU99" s="281"/>
      <c r="AV99" s="281"/>
      <c r="AW99" s="281"/>
      <c r="AX99" s="282"/>
      <c r="AY99" s="605"/>
      <c r="AZ99" s="605"/>
      <c r="BA99" s="605"/>
      <c r="BB99" s="605"/>
      <c r="BC99" s="605"/>
      <c r="BD99" s="605"/>
      <c r="BE99" s="282"/>
      <c r="BF99" s="566"/>
      <c r="BG99" s="566"/>
      <c r="BH99" s="566"/>
      <c r="BI99" s="566"/>
      <c r="BJ99" s="566"/>
      <c r="BK99" s="448"/>
      <c r="BL99" s="423"/>
      <c r="BM99" s="417"/>
      <c r="BN99" s="417"/>
      <c r="BO99" s="417"/>
      <c r="BP99" s="283"/>
      <c r="BQ99" s="605"/>
      <c r="BR99" s="605"/>
      <c r="BS99" s="605"/>
      <c r="BT99" s="605"/>
      <c r="BU99" s="605"/>
      <c r="BV99" s="606"/>
      <c r="BW99" s="566"/>
      <c r="BX99" s="566"/>
      <c r="BY99" s="566"/>
      <c r="BZ99" s="566"/>
      <c r="CA99" s="566"/>
      <c r="CB99" s="607"/>
      <c r="CC99" s="566"/>
      <c r="CD99" s="566"/>
      <c r="CE99" s="566"/>
      <c r="CF99" s="566"/>
      <c r="CG99" s="566"/>
      <c r="CH99" s="225"/>
      <c r="CI99" s="223"/>
      <c r="CJ99" s="223"/>
    </row>
    <row r="100" spans="1:88" s="226" customFormat="1" ht="15" customHeight="1">
      <c r="A100" s="218"/>
      <c r="B100" s="218"/>
      <c r="C100" s="218"/>
      <c r="E100" s="638"/>
      <c r="F100" s="639"/>
      <c r="G100" s="590"/>
      <c r="H100" s="590"/>
      <c r="I100" s="590"/>
      <c r="J100" s="590"/>
      <c r="K100" s="590"/>
      <c r="L100" s="590"/>
      <c r="M100" s="590"/>
      <c r="N100" s="590"/>
      <c r="O100" s="590"/>
      <c r="P100" s="590"/>
      <c r="Q100" s="590"/>
      <c r="R100" s="590"/>
      <c r="S100" s="590"/>
      <c r="T100" s="590"/>
      <c r="U100" s="590"/>
      <c r="V100" s="590"/>
      <c r="W100" s="590"/>
      <c r="X100" s="590"/>
      <c r="Y100" s="590"/>
      <c r="Z100" s="590"/>
      <c r="AA100" s="590"/>
      <c r="AB100" s="590"/>
      <c r="AC100" s="590"/>
      <c r="AD100" s="590"/>
      <c r="AE100" s="590"/>
      <c r="AF100" s="590"/>
      <c r="AG100" s="590"/>
      <c r="AH100" s="590"/>
      <c r="AI100" s="590"/>
      <c r="AJ100" s="590"/>
      <c r="AK100" s="591"/>
      <c r="AL100" s="591"/>
      <c r="AM100" s="591"/>
      <c r="AN100" s="254"/>
      <c r="AO100" s="280" t="e">
        <f>IF(LEN(VLOOKUP(AK98,#REF!,2,FALSE))&lt;11,"",LEFT(RIGHT(VLOOKUP(AK98,#REF!,2,FALSE),11),1))</f>
        <v>#REF!</v>
      </c>
      <c r="AP100" s="168"/>
      <c r="AQ100" s="280" t="e">
        <f>IF(LEN(VLOOKUP(AK98,#REF!,2,FALSE))&lt;10,"",LEFT(RIGHT(VLOOKUP(AK98,#REF!,2,FALSE),10),1))</f>
        <v>#REF!</v>
      </c>
      <c r="AR100" s="282"/>
      <c r="AS100" s="280" t="e">
        <f>IF(LEN(VLOOKUP(AK98,#REF!,2,FALSE))&lt;9,"",LEFT(RIGHT(VLOOKUP(AK98,#REF!,2,FALSE),9),1))</f>
        <v>#REF!</v>
      </c>
      <c r="AT100" s="168"/>
      <c r="AU100" s="280" t="e">
        <f>IF(LEN(VLOOKUP(AK98,#REF!,2,FALSE))&lt;8,"",LEFT(RIGHT(VLOOKUP(AK98,#REF!,2,FALSE),8),1))</f>
        <v>#REF!</v>
      </c>
      <c r="AV100" s="282"/>
      <c r="AW100" s="280" t="e">
        <f>IF(LEN(VLOOKUP(AK98,#REF!,2,FALSE))&lt;7,"",LEFT(RIGHT(VLOOKUP(AK98,#REF!,2,FALSE),7),1))</f>
        <v>#REF!</v>
      </c>
      <c r="AX100" s="282"/>
      <c r="AY100" s="280" t="e">
        <f>IF(LEN(VLOOKUP(AK98,#REF!,2,FALSE))&lt;6,"",LEFT(RIGHT(VLOOKUP(AK98,#REF!,2,FALSE),6),1))</f>
        <v>#REF!</v>
      </c>
      <c r="AZ100" s="168"/>
      <c r="BA100" s="559" t="e">
        <f>IF(LEN(VLOOKUP(AK98,#REF!,2,FALSE))&lt;5,"",LEFT(RIGHT(VLOOKUP(AK98,#REF!,2,FALSE),5),1))</f>
        <v>#REF!</v>
      </c>
      <c r="BB100" s="559" t="e">
        <f>IF(LEN(#REF!)&lt;5,"",LEFT(RIGHT(#REF!,5),1))</f>
        <v>#REF!</v>
      </c>
      <c r="BC100" s="282"/>
      <c r="BD100" s="280" t="e">
        <f>IF(LEN(VLOOKUP(AK98,#REF!,2,FALSE))&lt;4,"",LEFT(RIGHT(VLOOKUP(AK98,#REF!,2,FALSE),4),1))</f>
        <v>#REF!</v>
      </c>
      <c r="BE100" s="282"/>
      <c r="BF100" s="280" t="e">
        <f>IF(LEN(VLOOKUP(AK98,#REF!,2,FALSE))&lt;3,"",LEFT(RIGHT(VLOOKUP(AK98,#REF!,2,FALSE),3),1))</f>
        <v>#REF!</v>
      </c>
      <c r="BG100" s="282"/>
      <c r="BH100" s="280" t="e">
        <f>IF(LEN(VLOOKUP(AK98,#REF!,2,FALSE))&lt;2,"",LEFT(RIGHT(VLOOKUP(AK98,#REF!,2,FALSE),2),1))</f>
        <v>#REF!</v>
      </c>
      <c r="BI100" s="282"/>
      <c r="BJ100" s="280" t="e">
        <f>IF(VLOOKUP(AK98,#REF!,2,FALSE)=0,"",IF(LEN(VLOOKUP(AK98,#REF!,2,FALSE))&lt;1,"",LEFT(RIGHT(VLOOKUP(AK98,#REF!,2,FALSE),1),1)))</f>
        <v>#REF!</v>
      </c>
      <c r="BK100" s="448"/>
      <c r="BL100" s="423"/>
      <c r="BM100" s="280" t="e">
        <f>IF(LEN(VLOOKUP(AK98,#REF!,4,FALSE))&lt;11,"",LEFT(RIGHT(VLOOKUP(AK98,#REF!,4,FALSE),11),1))</f>
        <v>#REF!</v>
      </c>
      <c r="BN100" s="168"/>
      <c r="BO100" s="280" t="e">
        <f>IF(LEN(VLOOKUP(AK98,#REF!,4,FALSE))&lt;10,"",LEFT(RIGHT(VLOOKUP(AK98,#REF!,4,FALSE),10),1))</f>
        <v>#REF!</v>
      </c>
      <c r="BP100" s="282"/>
      <c r="BQ100" s="280" t="e">
        <f>IF(LEN(VLOOKUP(AK98,#REF!,4,FALSE))&lt;9,"",LEFT(RIGHT(VLOOKUP(AK98,#REF!,4,FALSE),9),1))</f>
        <v>#REF!</v>
      </c>
      <c r="BR100" s="168"/>
      <c r="BS100" s="280" t="e">
        <f>IF(LEN(VLOOKUP(AK98,#REF!,4,FALSE))&lt;8,"",LEFT(RIGHT(VLOOKUP(AK98,#REF!,4,FALSE),8),1))</f>
        <v>#REF!</v>
      </c>
      <c r="BT100" s="282"/>
      <c r="BU100" s="280" t="e">
        <f>IF(LEN(VLOOKUP(AK98,#REF!,4,FALSE))&lt;7,"",LEFT(RIGHT(VLOOKUP(AK98,#REF!,4,FALSE),7),1))</f>
        <v>#REF!</v>
      </c>
      <c r="BV100" s="606"/>
      <c r="BW100" s="280" t="e">
        <f>IF(LEN(VLOOKUP(AK98,#REF!,4,FALSE))&lt;6,"",LEFT(RIGHT(VLOOKUP(AK98,#REF!,4,FALSE),6),1))</f>
        <v>#REF!</v>
      </c>
      <c r="BX100" s="282"/>
      <c r="BY100" s="280" t="e">
        <f>IF(LEN(VLOOKUP(AK98,#REF!,4,FALSE))&lt;5,"",LEFT(RIGHT(VLOOKUP(AK98,#REF!,4,FALSE),5),1))</f>
        <v>#REF!</v>
      </c>
      <c r="BZ100" s="282"/>
      <c r="CA100" s="280" t="e">
        <f>IF(LEN(VLOOKUP(AK98,#REF!,4,FALSE))&lt;4,"",LEFT(RIGHT(VLOOKUP(AK98,#REF!,4,FALSE),4),1))</f>
        <v>#REF!</v>
      </c>
      <c r="CB100" s="607"/>
      <c r="CC100" s="280" t="e">
        <f>IF(LEN(VLOOKUP(AK98,#REF!,4,FALSE))&lt;3,"",LEFT(RIGHT(VLOOKUP(AK98,#REF!,4,FALSE),3),1))</f>
        <v>#REF!</v>
      </c>
      <c r="CD100" s="282"/>
      <c r="CE100" s="280" t="e">
        <f>IF(LEN(VLOOKUP(AK98,#REF!,4,FALSE))&lt;2,"",LEFT(RIGHT(VLOOKUP(AK98,#REF!,4,FALSE),2),1))</f>
        <v>#REF!</v>
      </c>
      <c r="CF100" s="282"/>
      <c r="CG100" s="280" t="e">
        <f>IF(VLOOKUP(AK98,#REF!,4,FALSE)=0,"",IF(LEN(VLOOKUP(AK98,#REF!,4,FALSE))&lt;1,"",LEFT(RIGHT(VLOOKUP(AK98,#REF!,4,FALSE),1),1)))</f>
        <v>#REF!</v>
      </c>
      <c r="CH100" s="225"/>
      <c r="CI100" s="218"/>
      <c r="CJ100" s="218"/>
    </row>
    <row r="101" spans="1:88" s="226" customFormat="1" ht="3" customHeight="1">
      <c r="A101" s="218"/>
      <c r="B101" s="218"/>
      <c r="C101" s="218"/>
      <c r="E101" s="638"/>
      <c r="F101" s="639"/>
      <c r="G101" s="590"/>
      <c r="H101" s="590"/>
      <c r="I101" s="590"/>
      <c r="J101" s="590"/>
      <c r="K101" s="590"/>
      <c r="L101" s="590"/>
      <c r="M101" s="590"/>
      <c r="N101" s="590"/>
      <c r="O101" s="590"/>
      <c r="P101" s="590"/>
      <c r="Q101" s="590"/>
      <c r="R101" s="590"/>
      <c r="S101" s="590"/>
      <c r="T101" s="590"/>
      <c r="U101" s="590"/>
      <c r="V101" s="590"/>
      <c r="W101" s="590"/>
      <c r="X101" s="590"/>
      <c r="Y101" s="590"/>
      <c r="Z101" s="590"/>
      <c r="AA101" s="590"/>
      <c r="AB101" s="590"/>
      <c r="AC101" s="590"/>
      <c r="AD101" s="590"/>
      <c r="AE101" s="590"/>
      <c r="AF101" s="590"/>
      <c r="AG101" s="590"/>
      <c r="AH101" s="590"/>
      <c r="AI101" s="590"/>
      <c r="AJ101" s="590"/>
      <c r="AK101" s="591"/>
      <c r="AL101" s="591"/>
      <c r="AM101" s="591"/>
      <c r="AN101" s="250"/>
      <c r="AO101" s="252"/>
      <c r="AP101" s="252"/>
      <c r="AQ101" s="252"/>
      <c r="AR101" s="252"/>
      <c r="AS101" s="252"/>
      <c r="AT101" s="252"/>
      <c r="AU101" s="252"/>
      <c r="AV101" s="252"/>
      <c r="AW101" s="252"/>
      <c r="AX101" s="252"/>
      <c r="AY101" s="252"/>
      <c r="AZ101" s="252"/>
      <c r="BA101" s="252"/>
      <c r="BB101" s="252"/>
      <c r="BC101" s="252"/>
      <c r="BD101" s="252"/>
      <c r="BE101" s="227"/>
      <c r="BF101" s="227"/>
      <c r="BG101" s="227"/>
      <c r="BH101" s="227"/>
      <c r="BI101" s="227"/>
      <c r="BJ101" s="227"/>
      <c r="BK101" s="227"/>
      <c r="BL101" s="443"/>
      <c r="BM101" s="443"/>
      <c r="BN101" s="443"/>
      <c r="BO101" s="443"/>
      <c r="BP101" s="443"/>
      <c r="BQ101" s="443"/>
      <c r="BR101" s="443"/>
      <c r="BS101" s="443"/>
      <c r="BT101" s="443"/>
      <c r="BU101" s="443"/>
      <c r="BV101" s="443"/>
      <c r="BW101" s="443"/>
      <c r="BX101" s="443"/>
      <c r="BY101" s="443"/>
      <c r="BZ101" s="443"/>
      <c r="CA101" s="443"/>
      <c r="CB101" s="443"/>
      <c r="CC101" s="227"/>
      <c r="CD101" s="227"/>
      <c r="CE101" s="227"/>
      <c r="CF101" s="227"/>
      <c r="CG101" s="227"/>
      <c r="CH101" s="228"/>
      <c r="CI101" s="218"/>
      <c r="CJ101" s="218"/>
    </row>
    <row r="102" spans="1:88" s="224" customFormat="1" ht="3" customHeight="1">
      <c r="A102" s="218"/>
      <c r="B102" s="219"/>
      <c r="C102" s="220"/>
      <c r="D102" s="220"/>
      <c r="E102" s="638" t="s">
        <v>19</v>
      </c>
      <c r="F102" s="639"/>
      <c r="G102" s="590" t="e">
        <f>#REF!</f>
        <v>#REF!</v>
      </c>
      <c r="H102" s="590"/>
      <c r="I102" s="590"/>
      <c r="J102" s="590"/>
      <c r="K102" s="590"/>
      <c r="L102" s="590"/>
      <c r="M102" s="590"/>
      <c r="N102" s="590"/>
      <c r="O102" s="590"/>
      <c r="P102" s="590"/>
      <c r="Q102" s="590"/>
      <c r="R102" s="590"/>
      <c r="S102" s="590"/>
      <c r="T102" s="590"/>
      <c r="U102" s="590"/>
      <c r="V102" s="590"/>
      <c r="W102" s="590"/>
      <c r="X102" s="590"/>
      <c r="Y102" s="590"/>
      <c r="Z102" s="590"/>
      <c r="AA102" s="590"/>
      <c r="AB102" s="590"/>
      <c r="AC102" s="590"/>
      <c r="AD102" s="590"/>
      <c r="AE102" s="590"/>
      <c r="AF102" s="590"/>
      <c r="AG102" s="590"/>
      <c r="AH102" s="590"/>
      <c r="AI102" s="590"/>
      <c r="AJ102" s="590"/>
      <c r="AK102" s="591" t="s">
        <v>496</v>
      </c>
      <c r="AL102" s="591"/>
      <c r="AM102" s="591"/>
      <c r="AN102" s="251"/>
      <c r="AO102" s="253"/>
      <c r="AP102" s="253"/>
      <c r="AQ102" s="253"/>
      <c r="AR102" s="253"/>
      <c r="AS102" s="253"/>
      <c r="AT102" s="253"/>
      <c r="AU102" s="253"/>
      <c r="AV102" s="253"/>
      <c r="AW102" s="253"/>
      <c r="AX102" s="253"/>
      <c r="AY102" s="253"/>
      <c r="AZ102" s="253"/>
      <c r="BA102" s="253"/>
      <c r="BB102" s="253"/>
      <c r="BC102" s="253"/>
      <c r="BD102" s="253"/>
      <c r="BE102" s="221"/>
      <c r="BF102" s="221"/>
      <c r="BG102" s="221"/>
      <c r="BH102" s="221"/>
      <c r="BI102" s="221"/>
      <c r="BJ102" s="221"/>
      <c r="BK102" s="221"/>
      <c r="BL102" s="464"/>
      <c r="BM102" s="464"/>
      <c r="BN102" s="464"/>
      <c r="BO102" s="464"/>
      <c r="BP102" s="464"/>
      <c r="BQ102" s="464"/>
      <c r="BR102" s="464"/>
      <c r="BS102" s="464"/>
      <c r="BT102" s="464"/>
      <c r="BU102" s="464"/>
      <c r="BV102" s="464"/>
      <c r="BW102" s="464"/>
      <c r="BX102" s="464"/>
      <c r="BY102" s="464"/>
      <c r="BZ102" s="464"/>
      <c r="CA102" s="464"/>
      <c r="CB102" s="464"/>
      <c r="CC102" s="221"/>
      <c r="CD102" s="221"/>
      <c r="CE102" s="221"/>
      <c r="CF102" s="221"/>
      <c r="CG102" s="221"/>
      <c r="CH102" s="222"/>
      <c r="CI102" s="223"/>
      <c r="CJ102" s="223"/>
    </row>
    <row r="103" spans="1:88" s="224" customFormat="1" ht="3" customHeight="1">
      <c r="A103" s="218"/>
      <c r="B103" s="218"/>
      <c r="C103" s="218"/>
      <c r="D103" s="219"/>
      <c r="E103" s="638"/>
      <c r="F103" s="639"/>
      <c r="G103" s="590"/>
      <c r="H103" s="590"/>
      <c r="I103" s="590"/>
      <c r="J103" s="590"/>
      <c r="K103" s="590"/>
      <c r="L103" s="590"/>
      <c r="M103" s="590"/>
      <c r="N103" s="590"/>
      <c r="O103" s="590"/>
      <c r="P103" s="590"/>
      <c r="Q103" s="590"/>
      <c r="R103" s="590"/>
      <c r="S103" s="590"/>
      <c r="T103" s="590"/>
      <c r="U103" s="590"/>
      <c r="V103" s="590"/>
      <c r="W103" s="590"/>
      <c r="X103" s="590"/>
      <c r="Y103" s="590"/>
      <c r="Z103" s="590"/>
      <c r="AA103" s="590"/>
      <c r="AB103" s="590"/>
      <c r="AC103" s="590"/>
      <c r="AD103" s="590"/>
      <c r="AE103" s="590"/>
      <c r="AF103" s="590"/>
      <c r="AG103" s="590"/>
      <c r="AH103" s="590"/>
      <c r="AI103" s="590"/>
      <c r="AJ103" s="590"/>
      <c r="AK103" s="591"/>
      <c r="AL103" s="591"/>
      <c r="AM103" s="591"/>
      <c r="AN103" s="254"/>
      <c r="AO103" s="284"/>
      <c r="AP103" s="284"/>
      <c r="AQ103" s="284"/>
      <c r="AR103" s="283"/>
      <c r="AS103" s="281"/>
      <c r="AT103" s="281"/>
      <c r="AU103" s="281"/>
      <c r="AV103" s="281"/>
      <c r="AW103" s="281"/>
      <c r="AX103" s="282"/>
      <c r="AY103" s="605"/>
      <c r="AZ103" s="605"/>
      <c r="BA103" s="605"/>
      <c r="BB103" s="605"/>
      <c r="BC103" s="605"/>
      <c r="BD103" s="605"/>
      <c r="BE103" s="282"/>
      <c r="BF103" s="566"/>
      <c r="BG103" s="566"/>
      <c r="BH103" s="566"/>
      <c r="BI103" s="566"/>
      <c r="BJ103" s="566"/>
      <c r="BK103" s="448"/>
      <c r="BL103" s="423"/>
      <c r="BM103" s="417"/>
      <c r="BN103" s="417"/>
      <c r="BO103" s="417"/>
      <c r="BP103" s="283"/>
      <c r="BQ103" s="605"/>
      <c r="BR103" s="605"/>
      <c r="BS103" s="605"/>
      <c r="BT103" s="605"/>
      <c r="BU103" s="605"/>
      <c r="BV103" s="606"/>
      <c r="BW103" s="566"/>
      <c r="BX103" s="566"/>
      <c r="BY103" s="566"/>
      <c r="BZ103" s="566"/>
      <c r="CA103" s="566"/>
      <c r="CB103" s="607"/>
      <c r="CC103" s="566"/>
      <c r="CD103" s="566"/>
      <c r="CE103" s="566"/>
      <c r="CF103" s="566"/>
      <c r="CG103" s="566"/>
      <c r="CH103" s="225"/>
      <c r="CI103" s="223"/>
      <c r="CJ103" s="223"/>
    </row>
    <row r="104" spans="1:88" s="226" customFormat="1" ht="15" customHeight="1">
      <c r="A104" s="218"/>
      <c r="B104" s="218"/>
      <c r="C104" s="218"/>
      <c r="E104" s="638"/>
      <c r="F104" s="639"/>
      <c r="G104" s="590"/>
      <c r="H104" s="590"/>
      <c r="I104" s="590"/>
      <c r="J104" s="590"/>
      <c r="K104" s="590"/>
      <c r="L104" s="590"/>
      <c r="M104" s="590"/>
      <c r="N104" s="590"/>
      <c r="O104" s="590"/>
      <c r="P104" s="590"/>
      <c r="Q104" s="590"/>
      <c r="R104" s="590"/>
      <c r="S104" s="590"/>
      <c r="T104" s="590"/>
      <c r="U104" s="590"/>
      <c r="V104" s="590"/>
      <c r="W104" s="590"/>
      <c r="X104" s="590"/>
      <c r="Y104" s="590"/>
      <c r="Z104" s="590"/>
      <c r="AA104" s="590"/>
      <c r="AB104" s="590"/>
      <c r="AC104" s="590"/>
      <c r="AD104" s="590"/>
      <c r="AE104" s="590"/>
      <c r="AF104" s="590"/>
      <c r="AG104" s="590"/>
      <c r="AH104" s="590"/>
      <c r="AI104" s="590"/>
      <c r="AJ104" s="590"/>
      <c r="AK104" s="591"/>
      <c r="AL104" s="591"/>
      <c r="AM104" s="591"/>
      <c r="AN104" s="254"/>
      <c r="AO104" s="280" t="e">
        <f>IF(LEN(VLOOKUP(AK102,#REF!,2,FALSE))&lt;11,"",LEFT(RIGHT(VLOOKUP(AK102,#REF!,2,FALSE),11),1))</f>
        <v>#REF!</v>
      </c>
      <c r="AP104" s="168"/>
      <c r="AQ104" s="280" t="e">
        <f>IF(LEN(VLOOKUP(AK102,#REF!,2,FALSE))&lt;10,"",LEFT(RIGHT(VLOOKUP(AK102,#REF!,2,FALSE),10),1))</f>
        <v>#REF!</v>
      </c>
      <c r="AR104" s="282"/>
      <c r="AS104" s="280" t="e">
        <f>IF(LEN(VLOOKUP(AK102,#REF!,2,FALSE))&lt;9,"",LEFT(RIGHT(VLOOKUP(AK102,#REF!,2,FALSE),9),1))</f>
        <v>#REF!</v>
      </c>
      <c r="AT104" s="168"/>
      <c r="AU104" s="280" t="e">
        <f>IF(LEN(VLOOKUP(AK102,#REF!,2,FALSE))&lt;8,"",LEFT(RIGHT(VLOOKUP(AK102,#REF!,2,FALSE),8),1))</f>
        <v>#REF!</v>
      </c>
      <c r="AV104" s="282"/>
      <c r="AW104" s="280" t="e">
        <f>IF(LEN(VLOOKUP(AK102,#REF!,2,FALSE))&lt;7,"",LEFT(RIGHT(VLOOKUP(AK102,#REF!,2,FALSE),7),1))</f>
        <v>#REF!</v>
      </c>
      <c r="AX104" s="282"/>
      <c r="AY104" s="280" t="e">
        <f>IF(LEN(VLOOKUP(AK102,#REF!,2,FALSE))&lt;6,"",LEFT(RIGHT(VLOOKUP(AK102,#REF!,2,FALSE),6),1))</f>
        <v>#REF!</v>
      </c>
      <c r="AZ104" s="168"/>
      <c r="BA104" s="559" t="e">
        <f>IF(LEN(VLOOKUP(AK102,#REF!,2,FALSE))&lt;5,"",LEFT(RIGHT(VLOOKUP(AK102,#REF!,2,FALSE),5),1))</f>
        <v>#REF!</v>
      </c>
      <c r="BB104" s="559" t="e">
        <f>IF(LEN(#REF!)&lt;5,"",LEFT(RIGHT(#REF!,5),1))</f>
        <v>#REF!</v>
      </c>
      <c r="BC104" s="282"/>
      <c r="BD104" s="280" t="e">
        <f>IF(LEN(VLOOKUP(AK102,#REF!,2,FALSE))&lt;4,"",LEFT(RIGHT(VLOOKUP(AK102,#REF!,2,FALSE),4),1))</f>
        <v>#REF!</v>
      </c>
      <c r="BE104" s="282"/>
      <c r="BF104" s="280" t="e">
        <f>IF(LEN(VLOOKUP(AK102,#REF!,2,FALSE))&lt;3,"",LEFT(RIGHT(VLOOKUP(AK102,#REF!,2,FALSE),3),1))</f>
        <v>#REF!</v>
      </c>
      <c r="BG104" s="282"/>
      <c r="BH104" s="280" t="e">
        <f>IF(LEN(VLOOKUP(AK102,#REF!,2,FALSE))&lt;2,"",LEFT(RIGHT(VLOOKUP(AK102,#REF!,2,FALSE),2),1))</f>
        <v>#REF!</v>
      </c>
      <c r="BI104" s="282"/>
      <c r="BJ104" s="280" t="e">
        <f>IF(VLOOKUP(AK102,#REF!,2,FALSE)=0,"",IF(LEN(VLOOKUP(AK102,#REF!,2,FALSE))&lt;1,"",LEFT(RIGHT(VLOOKUP(AK102,#REF!,2,FALSE),1),1)))</f>
        <v>#REF!</v>
      </c>
      <c r="BK104" s="448"/>
      <c r="BL104" s="423"/>
      <c r="BM104" s="280" t="e">
        <f>IF(LEN(VLOOKUP(AK102,#REF!,4,FALSE))&lt;11,"",LEFT(RIGHT(VLOOKUP(AK102,#REF!,4,FALSE),11),1))</f>
        <v>#REF!</v>
      </c>
      <c r="BN104" s="168"/>
      <c r="BO104" s="280" t="e">
        <f>IF(LEN(VLOOKUP(AK102,#REF!,4,FALSE))&lt;10,"",LEFT(RIGHT(VLOOKUP(AK102,#REF!,4,FALSE),10),1))</f>
        <v>#REF!</v>
      </c>
      <c r="BP104" s="282"/>
      <c r="BQ104" s="280" t="e">
        <f>IF(LEN(VLOOKUP(AK102,#REF!,4,FALSE))&lt;9,"",LEFT(RIGHT(VLOOKUP(AK102,#REF!,4,FALSE),9),1))</f>
        <v>#REF!</v>
      </c>
      <c r="BR104" s="168"/>
      <c r="BS104" s="280" t="e">
        <f>IF(LEN(VLOOKUP(AK102,#REF!,4,FALSE))&lt;8,"",LEFT(RIGHT(VLOOKUP(AK102,#REF!,4,FALSE),8),1))</f>
        <v>#REF!</v>
      </c>
      <c r="BT104" s="282"/>
      <c r="BU104" s="280" t="e">
        <f>IF(LEN(VLOOKUP(AK102,#REF!,4,FALSE))&lt;7,"",LEFT(RIGHT(VLOOKUP(AK102,#REF!,4,FALSE),7),1))</f>
        <v>#REF!</v>
      </c>
      <c r="BV104" s="606"/>
      <c r="BW104" s="280" t="e">
        <f>IF(LEN(VLOOKUP(AK102,#REF!,4,FALSE))&lt;6,"",LEFT(RIGHT(VLOOKUP(AK102,#REF!,4,FALSE),6),1))</f>
        <v>#REF!</v>
      </c>
      <c r="BX104" s="282"/>
      <c r="BY104" s="280" t="e">
        <f>IF(LEN(VLOOKUP(AK102,#REF!,4,FALSE))&lt;5,"",LEFT(RIGHT(VLOOKUP(AK102,#REF!,4,FALSE),5),1))</f>
        <v>#REF!</v>
      </c>
      <c r="BZ104" s="282"/>
      <c r="CA104" s="280" t="e">
        <f>IF(LEN(VLOOKUP(AK102,#REF!,4,FALSE))&lt;4,"",LEFT(RIGHT(VLOOKUP(AK102,#REF!,4,FALSE),4),1))</f>
        <v>#REF!</v>
      </c>
      <c r="CB104" s="607"/>
      <c r="CC104" s="280" t="e">
        <f>IF(LEN(VLOOKUP(AK102,#REF!,4,FALSE))&lt;3,"",LEFT(RIGHT(VLOOKUP(AK102,#REF!,4,FALSE),3),1))</f>
        <v>#REF!</v>
      </c>
      <c r="CD104" s="282"/>
      <c r="CE104" s="280" t="e">
        <f>IF(LEN(VLOOKUP(AK102,#REF!,4,FALSE))&lt;2,"",LEFT(RIGHT(VLOOKUP(AK102,#REF!,4,FALSE),2),1))</f>
        <v>#REF!</v>
      </c>
      <c r="CF104" s="282"/>
      <c r="CG104" s="280" t="e">
        <f>IF(VLOOKUP(AK102,#REF!,4,FALSE)=0,"",IF(LEN(VLOOKUP(AK102,#REF!,4,FALSE))&lt;1,"",LEFT(RIGHT(VLOOKUP(AK102,#REF!,4,FALSE),1),1)))</f>
        <v>#REF!</v>
      </c>
      <c r="CH104" s="225"/>
      <c r="CI104" s="218"/>
      <c r="CJ104" s="218"/>
    </row>
    <row r="105" spans="1:88" s="226" customFormat="1" ht="3" customHeight="1">
      <c r="A105" s="218"/>
      <c r="B105" s="218"/>
      <c r="C105" s="218"/>
      <c r="E105" s="638"/>
      <c r="F105" s="639"/>
      <c r="G105" s="590"/>
      <c r="H105" s="590"/>
      <c r="I105" s="590"/>
      <c r="J105" s="590"/>
      <c r="K105" s="590"/>
      <c r="L105" s="590"/>
      <c r="M105" s="590"/>
      <c r="N105" s="590"/>
      <c r="O105" s="590"/>
      <c r="P105" s="590"/>
      <c r="Q105" s="590"/>
      <c r="R105" s="590"/>
      <c r="S105" s="590"/>
      <c r="T105" s="590"/>
      <c r="U105" s="590"/>
      <c r="V105" s="590"/>
      <c r="W105" s="590"/>
      <c r="X105" s="590"/>
      <c r="Y105" s="590"/>
      <c r="Z105" s="590"/>
      <c r="AA105" s="590"/>
      <c r="AB105" s="590"/>
      <c r="AC105" s="590"/>
      <c r="AD105" s="590"/>
      <c r="AE105" s="590"/>
      <c r="AF105" s="590"/>
      <c r="AG105" s="590"/>
      <c r="AH105" s="590"/>
      <c r="AI105" s="590"/>
      <c r="AJ105" s="590"/>
      <c r="AK105" s="591"/>
      <c r="AL105" s="591"/>
      <c r="AM105" s="591"/>
      <c r="AN105" s="250"/>
      <c r="AO105" s="252"/>
      <c r="AP105" s="252"/>
      <c r="AQ105" s="252"/>
      <c r="AR105" s="252"/>
      <c r="AS105" s="252"/>
      <c r="AT105" s="252"/>
      <c r="AU105" s="252"/>
      <c r="AV105" s="252"/>
      <c r="AW105" s="252"/>
      <c r="AX105" s="252"/>
      <c r="AY105" s="252"/>
      <c r="AZ105" s="252"/>
      <c r="BA105" s="252"/>
      <c r="BB105" s="252"/>
      <c r="BC105" s="252"/>
      <c r="BD105" s="252"/>
      <c r="BE105" s="227"/>
      <c r="BF105" s="227"/>
      <c r="BG105" s="227"/>
      <c r="BH105" s="227"/>
      <c r="BI105" s="227"/>
      <c r="BJ105" s="227"/>
      <c r="BK105" s="227"/>
      <c r="BL105" s="443"/>
      <c r="BM105" s="443"/>
      <c r="BN105" s="443"/>
      <c r="BO105" s="443"/>
      <c r="BP105" s="443"/>
      <c r="BQ105" s="443"/>
      <c r="BR105" s="443"/>
      <c r="BS105" s="443"/>
      <c r="BT105" s="443"/>
      <c r="BU105" s="443"/>
      <c r="BV105" s="443"/>
      <c r="BW105" s="443"/>
      <c r="BX105" s="443"/>
      <c r="BY105" s="443"/>
      <c r="BZ105" s="443"/>
      <c r="CA105" s="443"/>
      <c r="CB105" s="443"/>
      <c r="CC105" s="227"/>
      <c r="CD105" s="227"/>
      <c r="CE105" s="227"/>
      <c r="CF105" s="227"/>
      <c r="CG105" s="227"/>
      <c r="CH105" s="228"/>
      <c r="CI105" s="218"/>
      <c r="CJ105" s="218"/>
    </row>
    <row r="106" spans="1:88" s="163" customFormat="1" ht="3" customHeight="1">
      <c r="A106" s="130"/>
      <c r="B106" s="246"/>
      <c r="C106" s="135"/>
      <c r="D106" s="135"/>
      <c r="E106" s="568" t="s">
        <v>20</v>
      </c>
      <c r="F106" s="569"/>
      <c r="G106" s="570" t="e">
        <f>#REF!</f>
        <v>#REF!</v>
      </c>
      <c r="H106" s="570"/>
      <c r="I106" s="570"/>
      <c r="J106" s="570"/>
      <c r="K106" s="570"/>
      <c r="L106" s="570"/>
      <c r="M106" s="570"/>
      <c r="N106" s="570"/>
      <c r="O106" s="570"/>
      <c r="P106" s="570"/>
      <c r="Q106" s="570"/>
      <c r="R106" s="570"/>
      <c r="S106" s="570"/>
      <c r="T106" s="570"/>
      <c r="U106" s="570"/>
      <c r="V106" s="570"/>
      <c r="W106" s="570"/>
      <c r="X106" s="570"/>
      <c r="Y106" s="570"/>
      <c r="Z106" s="570"/>
      <c r="AA106" s="570"/>
      <c r="AB106" s="570"/>
      <c r="AC106" s="570"/>
      <c r="AD106" s="570"/>
      <c r="AE106" s="570"/>
      <c r="AF106" s="570"/>
      <c r="AG106" s="570"/>
      <c r="AH106" s="570"/>
      <c r="AI106" s="570"/>
      <c r="AJ106" s="570"/>
      <c r="AK106" s="571" t="s">
        <v>497</v>
      </c>
      <c r="AL106" s="571"/>
      <c r="AM106" s="571"/>
      <c r="AN106" s="242"/>
      <c r="AO106" s="253"/>
      <c r="AP106" s="253"/>
      <c r="AQ106" s="253"/>
      <c r="AR106" s="253"/>
      <c r="AS106" s="253"/>
      <c r="AT106" s="253"/>
      <c r="AU106" s="253"/>
      <c r="AV106" s="253"/>
      <c r="AW106" s="253"/>
      <c r="AX106" s="253"/>
      <c r="AY106" s="253"/>
      <c r="AZ106" s="253"/>
      <c r="BA106" s="253"/>
      <c r="BB106" s="253"/>
      <c r="BC106" s="253"/>
      <c r="BD106" s="253"/>
      <c r="BE106" s="221"/>
      <c r="BF106" s="221"/>
      <c r="BG106" s="221"/>
      <c r="BH106" s="221"/>
      <c r="BI106" s="221"/>
      <c r="BJ106" s="221"/>
      <c r="BK106" s="221"/>
      <c r="BL106" s="464"/>
      <c r="BM106" s="464"/>
      <c r="BN106" s="464"/>
      <c r="BO106" s="464"/>
      <c r="BP106" s="464"/>
      <c r="BQ106" s="464"/>
      <c r="BR106" s="464"/>
      <c r="BS106" s="464"/>
      <c r="BT106" s="464"/>
      <c r="BU106" s="464"/>
      <c r="BV106" s="464"/>
      <c r="BW106" s="464"/>
      <c r="BX106" s="464"/>
      <c r="BY106" s="464"/>
      <c r="BZ106" s="464"/>
      <c r="CA106" s="464"/>
      <c r="CB106" s="464"/>
      <c r="CC106" s="221"/>
      <c r="CD106" s="221"/>
      <c r="CE106" s="221"/>
      <c r="CF106" s="221"/>
      <c r="CG106" s="221"/>
      <c r="CH106" s="198"/>
      <c r="CI106" s="202"/>
      <c r="CJ106" s="202"/>
    </row>
    <row r="107" spans="1:88" s="163" customFormat="1" ht="3" customHeight="1">
      <c r="A107" s="130"/>
      <c r="B107" s="130"/>
      <c r="C107" s="130"/>
      <c r="D107" s="246"/>
      <c r="E107" s="568"/>
      <c r="F107" s="569"/>
      <c r="G107" s="570"/>
      <c r="H107" s="570"/>
      <c r="I107" s="570"/>
      <c r="J107" s="570"/>
      <c r="K107" s="570"/>
      <c r="L107" s="570"/>
      <c r="M107" s="570"/>
      <c r="N107" s="570"/>
      <c r="O107" s="570"/>
      <c r="P107" s="570"/>
      <c r="Q107" s="570"/>
      <c r="R107" s="570"/>
      <c r="S107" s="570"/>
      <c r="T107" s="570"/>
      <c r="U107" s="570"/>
      <c r="V107" s="570"/>
      <c r="W107" s="570"/>
      <c r="X107" s="570"/>
      <c r="Y107" s="570"/>
      <c r="Z107" s="570"/>
      <c r="AA107" s="570"/>
      <c r="AB107" s="570"/>
      <c r="AC107" s="570"/>
      <c r="AD107" s="570"/>
      <c r="AE107" s="570"/>
      <c r="AF107" s="570"/>
      <c r="AG107" s="570"/>
      <c r="AH107" s="570"/>
      <c r="AI107" s="570"/>
      <c r="AJ107" s="570"/>
      <c r="AK107" s="571"/>
      <c r="AL107" s="571"/>
      <c r="AM107" s="571"/>
      <c r="AN107" s="240"/>
      <c r="AO107" s="284"/>
      <c r="AP107" s="284"/>
      <c r="AQ107" s="284"/>
      <c r="AR107" s="283"/>
      <c r="AS107" s="285"/>
      <c r="AT107" s="285"/>
      <c r="AU107" s="285"/>
      <c r="AV107" s="285"/>
      <c r="AW107" s="285"/>
      <c r="AX107" s="286"/>
      <c r="AY107" s="418"/>
      <c r="AZ107" s="418"/>
      <c r="BA107" s="418"/>
      <c r="BB107" s="418"/>
      <c r="BC107" s="418"/>
      <c r="BD107" s="418"/>
      <c r="BE107" s="282"/>
      <c r="BF107" s="566"/>
      <c r="BG107" s="566"/>
      <c r="BH107" s="566"/>
      <c r="BI107" s="566"/>
      <c r="BJ107" s="566"/>
      <c r="BK107" s="448"/>
      <c r="BL107" s="423"/>
      <c r="BM107" s="417"/>
      <c r="BN107" s="417"/>
      <c r="BO107" s="417"/>
      <c r="BP107" s="283"/>
      <c r="BQ107" s="418"/>
      <c r="BR107" s="418"/>
      <c r="BS107" s="418"/>
      <c r="BT107" s="418"/>
      <c r="BU107" s="418"/>
      <c r="BV107" s="415"/>
      <c r="BW107" s="419"/>
      <c r="BX107" s="419"/>
      <c r="BY107" s="419"/>
      <c r="BZ107" s="419"/>
      <c r="CA107" s="419"/>
      <c r="CB107" s="416"/>
      <c r="CC107" s="419"/>
      <c r="CD107" s="419"/>
      <c r="CE107" s="419"/>
      <c r="CF107" s="419"/>
      <c r="CG107" s="419"/>
      <c r="CH107" s="199"/>
      <c r="CI107" s="202"/>
      <c r="CJ107" s="202"/>
    </row>
    <row r="108" spans="1:88" s="160" customFormat="1" ht="15" customHeight="1">
      <c r="A108" s="130"/>
      <c r="B108" s="130"/>
      <c r="C108" s="130"/>
      <c r="E108" s="568"/>
      <c r="F108" s="569"/>
      <c r="G108" s="570"/>
      <c r="H108" s="570"/>
      <c r="I108" s="570"/>
      <c r="J108" s="570"/>
      <c r="K108" s="570"/>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70"/>
      <c r="AK108" s="571"/>
      <c r="AL108" s="571"/>
      <c r="AM108" s="571"/>
      <c r="AN108" s="240"/>
      <c r="AO108" s="280" t="e">
        <f>IF(LEN(VLOOKUP(AK106,#REF!,2,FALSE))&lt;11,"",LEFT(RIGHT(VLOOKUP(AK106,#REF!,2,FALSE),11),1))</f>
        <v>#REF!</v>
      </c>
      <c r="AP108" s="168"/>
      <c r="AQ108" s="280" t="e">
        <f>IF(LEN(VLOOKUP(AK106,#REF!,2,FALSE))&lt;10,"",LEFT(RIGHT(VLOOKUP(AK106,#REF!,2,FALSE),10),1))</f>
        <v>#REF!</v>
      </c>
      <c r="AR108" s="282"/>
      <c r="AS108" s="280" t="e">
        <f>IF(LEN(VLOOKUP(AK106,#REF!,2,FALSE))&lt;9,"",LEFT(RIGHT(VLOOKUP(AK106,#REF!,2,FALSE),9),1))</f>
        <v>#REF!</v>
      </c>
      <c r="AT108" s="168"/>
      <c r="AU108" s="280" t="e">
        <f>IF(LEN(VLOOKUP(AK106,#REF!,2,FALSE))&lt;8,"",LEFT(RIGHT(VLOOKUP(AK106,#REF!,2,FALSE),8),1))</f>
        <v>#REF!</v>
      </c>
      <c r="AV108" s="282"/>
      <c r="AW108" s="280" t="e">
        <f>IF(LEN(VLOOKUP(AK106,#REF!,2,FALSE))&lt;7,"",LEFT(RIGHT(VLOOKUP(AK106,#REF!,2,FALSE),7),1))</f>
        <v>#REF!</v>
      </c>
      <c r="AX108" s="286"/>
      <c r="AY108" s="280" t="e">
        <f>IF(LEN(VLOOKUP(AK106,#REF!,2,FALSE))&lt;6,"",LEFT(RIGHT(VLOOKUP(AK106,#REF!,2,FALSE),6),1))</f>
        <v>#REF!</v>
      </c>
      <c r="AZ108" s="168"/>
      <c r="BA108" s="559" t="e">
        <f>IF(LEN(VLOOKUP(AK106,#REF!,2,FALSE))&lt;5,"",LEFT(RIGHT(VLOOKUP(AK106,#REF!,2,FALSE),5),1))</f>
        <v>#REF!</v>
      </c>
      <c r="BB108" s="559" t="e">
        <f>IF(LEN(#REF!)&lt;5,"",LEFT(RIGHT(#REF!,5),1))</f>
        <v>#REF!</v>
      </c>
      <c r="BC108" s="282"/>
      <c r="BD108" s="280" t="e">
        <f>IF(LEN(VLOOKUP(AK106,#REF!,2,FALSE))&lt;4,"",LEFT(RIGHT(VLOOKUP(AK106,#REF!,2,FALSE),4),1))</f>
        <v>#REF!</v>
      </c>
      <c r="BE108" s="282"/>
      <c r="BF108" s="280" t="e">
        <f>IF(LEN(VLOOKUP(AK106,#REF!,2,FALSE))&lt;3,"",LEFT(RIGHT(VLOOKUP(AK106,#REF!,2,FALSE),3),1))</f>
        <v>#REF!</v>
      </c>
      <c r="BG108" s="282"/>
      <c r="BH108" s="280" t="e">
        <f>IF(LEN(VLOOKUP(AK106,#REF!,2,FALSE))&lt;2,"",LEFT(RIGHT(VLOOKUP(AK106,#REF!,2,FALSE),2),1))</f>
        <v>#REF!</v>
      </c>
      <c r="BI108" s="282"/>
      <c r="BJ108" s="280" t="e">
        <f>IF(VLOOKUP(AK106,#REF!,2,FALSE)=0,"",IF(LEN(VLOOKUP(AK106,#REF!,2,FALSE))&lt;1,"",LEFT(RIGHT(VLOOKUP(AK106,#REF!,2,FALSE),1),1)))</f>
        <v>#REF!</v>
      </c>
      <c r="BK108" s="448"/>
      <c r="BL108" s="423"/>
      <c r="BM108" s="280" t="e">
        <f>IF(LEN(VLOOKUP(AK106,#REF!,4,FALSE))&lt;11,"",LEFT(RIGHT(VLOOKUP(AK106,#REF!,4,FALSE),11),1))</f>
        <v>#REF!</v>
      </c>
      <c r="BN108" s="168"/>
      <c r="BO108" s="280" t="e">
        <f>IF(LEN(VLOOKUP(AK106,#REF!,4,FALSE))&lt;10,"",LEFT(RIGHT(VLOOKUP(AK106,#REF!,4,FALSE),10),1))</f>
        <v>#REF!</v>
      </c>
      <c r="BP108" s="282"/>
      <c r="BQ108" s="280" t="e">
        <f>IF(LEN(VLOOKUP(AK106,#REF!,4,FALSE))&lt;9,"",LEFT(RIGHT(VLOOKUP(AK106,#REF!,4,FALSE),9),1))</f>
        <v>#REF!</v>
      </c>
      <c r="BR108" s="168"/>
      <c r="BS108" s="280" t="e">
        <f>IF(LEN(VLOOKUP(AK106,#REF!,4,FALSE))&lt;8,"",LEFT(RIGHT(VLOOKUP(AK106,#REF!,4,FALSE),8),1))</f>
        <v>#REF!</v>
      </c>
      <c r="BT108" s="282"/>
      <c r="BU108" s="280" t="e">
        <f>IF(LEN(VLOOKUP(AK106,#REF!,4,FALSE))&lt;7,"",LEFT(RIGHT(VLOOKUP(AK106,#REF!,4,FALSE),7),1))</f>
        <v>#REF!</v>
      </c>
      <c r="BV108" s="415"/>
      <c r="BW108" s="280" t="e">
        <f>IF(LEN(VLOOKUP(AK106,#REF!,4,FALSE))&lt;6,"",LEFT(RIGHT(VLOOKUP(AK106,#REF!,4,FALSE),6),1))</f>
        <v>#REF!</v>
      </c>
      <c r="BX108" s="282"/>
      <c r="BY108" s="280" t="e">
        <f>IF(LEN(VLOOKUP(AK106,#REF!,4,FALSE))&lt;5,"",LEFT(RIGHT(VLOOKUP(AK106,#REF!,4,FALSE),5),1))</f>
        <v>#REF!</v>
      </c>
      <c r="BZ108" s="282"/>
      <c r="CA108" s="280" t="e">
        <f>IF(LEN(VLOOKUP(AK106,#REF!,4,FALSE))&lt;4,"",LEFT(RIGHT(VLOOKUP(AK106,#REF!,4,FALSE),4),1))</f>
        <v>#REF!</v>
      </c>
      <c r="CB108" s="416"/>
      <c r="CC108" s="280" t="e">
        <f>IF(LEN(VLOOKUP(AK106,#REF!,4,FALSE))&lt;3,"",LEFT(RIGHT(VLOOKUP(AK106,#REF!,4,FALSE),3),1))</f>
        <v>#REF!</v>
      </c>
      <c r="CD108" s="282"/>
      <c r="CE108" s="280" t="e">
        <f>IF(LEN(VLOOKUP(AK106,#REF!,4,FALSE))&lt;2,"",LEFT(RIGHT(VLOOKUP(AK106,#REF!,4,FALSE),2),1))</f>
        <v>#REF!</v>
      </c>
      <c r="CF108" s="282"/>
      <c r="CG108" s="280" t="e">
        <f>IF(VLOOKUP(AK106,#REF!,4,FALSE)=0,"",IF(LEN(VLOOKUP(AK106,#REF!,4,FALSE))&lt;1,"",LEFT(RIGHT(VLOOKUP(AK106,#REF!,4,FALSE),1),1)))</f>
        <v>#REF!</v>
      </c>
      <c r="CH108" s="199"/>
      <c r="CI108" s="130"/>
      <c r="CJ108" s="130"/>
    </row>
    <row r="109" spans="1:88" s="160" customFormat="1" ht="3" customHeight="1">
      <c r="A109" s="130"/>
      <c r="B109" s="130"/>
      <c r="C109" s="130"/>
      <c r="E109" s="568"/>
      <c r="F109" s="569"/>
      <c r="G109" s="570"/>
      <c r="H109" s="570"/>
      <c r="I109" s="570"/>
      <c r="J109" s="570"/>
      <c r="K109" s="570"/>
      <c r="L109" s="570"/>
      <c r="M109" s="570"/>
      <c r="N109" s="570"/>
      <c r="O109" s="570"/>
      <c r="P109" s="570"/>
      <c r="Q109" s="570"/>
      <c r="R109" s="570"/>
      <c r="S109" s="570"/>
      <c r="T109" s="570"/>
      <c r="U109" s="570"/>
      <c r="V109" s="570"/>
      <c r="W109" s="570"/>
      <c r="X109" s="570"/>
      <c r="Y109" s="570"/>
      <c r="Z109" s="570"/>
      <c r="AA109" s="570"/>
      <c r="AB109" s="570"/>
      <c r="AC109" s="570"/>
      <c r="AD109" s="570"/>
      <c r="AE109" s="570"/>
      <c r="AF109" s="570"/>
      <c r="AG109" s="570"/>
      <c r="AH109" s="570"/>
      <c r="AI109" s="570"/>
      <c r="AJ109" s="570"/>
      <c r="AK109" s="571"/>
      <c r="AL109" s="571"/>
      <c r="AM109" s="571"/>
      <c r="AN109" s="243"/>
      <c r="AO109" s="252"/>
      <c r="AP109" s="252"/>
      <c r="AQ109" s="252"/>
      <c r="AR109" s="252"/>
      <c r="AS109" s="252"/>
      <c r="AT109" s="252"/>
      <c r="AU109" s="252"/>
      <c r="AV109" s="252"/>
      <c r="AW109" s="252"/>
      <c r="AX109" s="252"/>
      <c r="AY109" s="252"/>
      <c r="AZ109" s="252"/>
      <c r="BA109" s="252"/>
      <c r="BB109" s="252"/>
      <c r="BC109" s="252"/>
      <c r="BD109" s="252"/>
      <c r="BE109" s="227"/>
      <c r="BF109" s="227"/>
      <c r="BG109" s="227"/>
      <c r="BH109" s="227"/>
      <c r="BI109" s="227"/>
      <c r="BJ109" s="227"/>
      <c r="BK109" s="227"/>
      <c r="BL109" s="443"/>
      <c r="BM109" s="443"/>
      <c r="BN109" s="443"/>
      <c r="BO109" s="443"/>
      <c r="BP109" s="443"/>
      <c r="BQ109" s="443"/>
      <c r="BR109" s="443"/>
      <c r="BS109" s="443"/>
      <c r="BT109" s="443"/>
      <c r="BU109" s="443"/>
      <c r="BV109" s="443"/>
      <c r="BW109" s="443"/>
      <c r="BX109" s="443"/>
      <c r="BY109" s="443"/>
      <c r="BZ109" s="443"/>
      <c r="CA109" s="443"/>
      <c r="CB109" s="443"/>
      <c r="CC109" s="227"/>
      <c r="CD109" s="227"/>
      <c r="CE109" s="227"/>
      <c r="CF109" s="227"/>
      <c r="CG109" s="227"/>
      <c r="CH109" s="200"/>
      <c r="CI109" s="130"/>
      <c r="CJ109" s="130"/>
    </row>
    <row r="110" spans="1:88" s="163" customFormat="1" ht="3" customHeight="1">
      <c r="A110" s="130"/>
      <c r="B110" s="246"/>
      <c r="C110" s="135"/>
      <c r="D110" s="135"/>
      <c r="E110" s="581" t="s">
        <v>357</v>
      </c>
      <c r="F110" s="581"/>
      <c r="G110" s="570" t="e">
        <f>#REF!</f>
        <v>#REF!</v>
      </c>
      <c r="H110" s="570"/>
      <c r="I110" s="570"/>
      <c r="J110" s="570"/>
      <c r="K110" s="570"/>
      <c r="L110" s="570"/>
      <c r="M110" s="570"/>
      <c r="N110" s="570"/>
      <c r="O110" s="570"/>
      <c r="P110" s="570"/>
      <c r="Q110" s="570"/>
      <c r="R110" s="570"/>
      <c r="S110" s="570"/>
      <c r="T110" s="570"/>
      <c r="U110" s="570"/>
      <c r="V110" s="570"/>
      <c r="W110" s="570"/>
      <c r="X110" s="570"/>
      <c r="Y110" s="570"/>
      <c r="Z110" s="570"/>
      <c r="AA110" s="570"/>
      <c r="AB110" s="570"/>
      <c r="AC110" s="570"/>
      <c r="AD110" s="570"/>
      <c r="AE110" s="570"/>
      <c r="AF110" s="570"/>
      <c r="AG110" s="570"/>
      <c r="AH110" s="570"/>
      <c r="AI110" s="570"/>
      <c r="AJ110" s="570"/>
      <c r="AK110" s="571" t="s">
        <v>498</v>
      </c>
      <c r="AL110" s="571"/>
      <c r="AM110" s="571"/>
      <c r="AN110" s="242"/>
      <c r="AO110" s="253"/>
      <c r="AP110" s="253"/>
      <c r="AQ110" s="253"/>
      <c r="AR110" s="253"/>
      <c r="AS110" s="253"/>
      <c r="AT110" s="253"/>
      <c r="AU110" s="253"/>
      <c r="AV110" s="253"/>
      <c r="AW110" s="253"/>
      <c r="AX110" s="253"/>
      <c r="AY110" s="253"/>
      <c r="AZ110" s="253"/>
      <c r="BA110" s="253"/>
      <c r="BB110" s="253"/>
      <c r="BC110" s="253"/>
      <c r="BD110" s="253"/>
      <c r="BE110" s="221"/>
      <c r="BF110" s="221"/>
      <c r="BG110" s="221"/>
      <c r="BH110" s="221"/>
      <c r="BI110" s="221"/>
      <c r="BJ110" s="221"/>
      <c r="BK110" s="221"/>
      <c r="BL110" s="464"/>
      <c r="BM110" s="464"/>
      <c r="BN110" s="464"/>
      <c r="BO110" s="464"/>
      <c r="BP110" s="464"/>
      <c r="BQ110" s="464"/>
      <c r="BR110" s="464"/>
      <c r="BS110" s="464"/>
      <c r="BT110" s="464"/>
      <c r="BU110" s="464"/>
      <c r="BV110" s="464"/>
      <c r="BW110" s="464"/>
      <c r="BX110" s="464"/>
      <c r="BY110" s="464"/>
      <c r="BZ110" s="464"/>
      <c r="CA110" s="464"/>
      <c r="CB110" s="464"/>
      <c r="CC110" s="221"/>
      <c r="CD110" s="221"/>
      <c r="CE110" s="221"/>
      <c r="CF110" s="221"/>
      <c r="CG110" s="221"/>
      <c r="CH110" s="198"/>
      <c r="CI110" s="202"/>
      <c r="CJ110" s="202"/>
    </row>
    <row r="111" spans="1:88" s="163" customFormat="1" ht="3" customHeight="1">
      <c r="A111" s="130"/>
      <c r="B111" s="130"/>
      <c r="C111" s="130"/>
      <c r="D111" s="246"/>
      <c r="E111" s="581"/>
      <c r="F111" s="581"/>
      <c r="G111" s="570"/>
      <c r="H111" s="570"/>
      <c r="I111" s="570"/>
      <c r="J111" s="570"/>
      <c r="K111" s="570"/>
      <c r="L111" s="570"/>
      <c r="M111" s="570"/>
      <c r="N111" s="570"/>
      <c r="O111" s="570"/>
      <c r="P111" s="570"/>
      <c r="Q111" s="570"/>
      <c r="R111" s="570"/>
      <c r="S111" s="570"/>
      <c r="T111" s="570"/>
      <c r="U111" s="570"/>
      <c r="V111" s="570"/>
      <c r="W111" s="570"/>
      <c r="X111" s="570"/>
      <c r="Y111" s="570"/>
      <c r="Z111" s="570"/>
      <c r="AA111" s="570"/>
      <c r="AB111" s="570"/>
      <c r="AC111" s="570"/>
      <c r="AD111" s="570"/>
      <c r="AE111" s="570"/>
      <c r="AF111" s="570"/>
      <c r="AG111" s="570"/>
      <c r="AH111" s="570"/>
      <c r="AI111" s="570"/>
      <c r="AJ111" s="570"/>
      <c r="AK111" s="571"/>
      <c r="AL111" s="571"/>
      <c r="AM111" s="571"/>
      <c r="AN111" s="240"/>
      <c r="AO111" s="284"/>
      <c r="AP111" s="284"/>
      <c r="AQ111" s="284"/>
      <c r="AR111" s="283"/>
      <c r="AS111" s="285"/>
      <c r="AT111" s="285"/>
      <c r="AU111" s="285"/>
      <c r="AV111" s="285"/>
      <c r="AW111" s="285"/>
      <c r="AX111" s="286"/>
      <c r="AY111" s="418"/>
      <c r="AZ111" s="418"/>
      <c r="BA111" s="418"/>
      <c r="BB111" s="418"/>
      <c r="BC111" s="418"/>
      <c r="BD111" s="418"/>
      <c r="BE111" s="282"/>
      <c r="BF111" s="566"/>
      <c r="BG111" s="566"/>
      <c r="BH111" s="566"/>
      <c r="BI111" s="566"/>
      <c r="BJ111" s="566"/>
      <c r="BK111" s="448"/>
      <c r="BL111" s="423"/>
      <c r="BM111" s="417"/>
      <c r="BN111" s="417"/>
      <c r="BO111" s="417"/>
      <c r="BP111" s="283"/>
      <c r="BQ111" s="418"/>
      <c r="BR111" s="418"/>
      <c r="BS111" s="418"/>
      <c r="BT111" s="418"/>
      <c r="BU111" s="418"/>
      <c r="BV111" s="415"/>
      <c r="BW111" s="419"/>
      <c r="BX111" s="419"/>
      <c r="BY111" s="419"/>
      <c r="BZ111" s="419"/>
      <c r="CA111" s="419"/>
      <c r="CB111" s="416"/>
      <c r="CC111" s="419"/>
      <c r="CD111" s="419"/>
      <c r="CE111" s="419"/>
      <c r="CF111" s="419"/>
      <c r="CG111" s="419"/>
      <c r="CH111" s="199"/>
      <c r="CI111" s="202"/>
      <c r="CJ111" s="202"/>
    </row>
    <row r="112" spans="1:88" s="160" customFormat="1" ht="15" customHeight="1">
      <c r="A112" s="130"/>
      <c r="B112" s="130"/>
      <c r="C112" s="130"/>
      <c r="E112" s="581"/>
      <c r="F112" s="581"/>
      <c r="G112" s="570"/>
      <c r="H112" s="570"/>
      <c r="I112" s="570"/>
      <c r="J112" s="570"/>
      <c r="K112" s="570"/>
      <c r="L112" s="570"/>
      <c r="M112" s="570"/>
      <c r="N112" s="570"/>
      <c r="O112" s="570"/>
      <c r="P112" s="570"/>
      <c r="Q112" s="570"/>
      <c r="R112" s="570"/>
      <c r="S112" s="570"/>
      <c r="T112" s="570"/>
      <c r="U112" s="570"/>
      <c r="V112" s="570"/>
      <c r="W112" s="570"/>
      <c r="X112" s="570"/>
      <c r="Y112" s="570"/>
      <c r="Z112" s="570"/>
      <c r="AA112" s="570"/>
      <c r="AB112" s="570"/>
      <c r="AC112" s="570"/>
      <c r="AD112" s="570"/>
      <c r="AE112" s="570"/>
      <c r="AF112" s="570"/>
      <c r="AG112" s="570"/>
      <c r="AH112" s="570"/>
      <c r="AI112" s="570"/>
      <c r="AJ112" s="570"/>
      <c r="AK112" s="571"/>
      <c r="AL112" s="571"/>
      <c r="AM112" s="571"/>
      <c r="AN112" s="240"/>
      <c r="AO112" s="280" t="e">
        <f>IF(LEN(VLOOKUP(AK110,#REF!,2,FALSE))&lt;11,"",LEFT(RIGHT(VLOOKUP(AK110,#REF!,2,FALSE),11),1))</f>
        <v>#REF!</v>
      </c>
      <c r="AP112" s="168"/>
      <c r="AQ112" s="280" t="e">
        <f>IF(LEN(VLOOKUP(AK110,#REF!,2,FALSE))&lt;10,"",LEFT(RIGHT(VLOOKUP(AK110,#REF!,2,FALSE),10),1))</f>
        <v>#REF!</v>
      </c>
      <c r="AR112" s="282"/>
      <c r="AS112" s="280" t="e">
        <f>IF(LEN(VLOOKUP(AK110,#REF!,2,FALSE))&lt;9,"",LEFT(RIGHT(VLOOKUP(AK110,#REF!,2,FALSE),9),1))</f>
        <v>#REF!</v>
      </c>
      <c r="AT112" s="168"/>
      <c r="AU112" s="280" t="e">
        <f>IF(LEN(VLOOKUP(AK110,#REF!,2,FALSE))&lt;8,"",LEFT(RIGHT(VLOOKUP(AK110,#REF!,2,FALSE),8),1))</f>
        <v>#REF!</v>
      </c>
      <c r="AV112" s="282"/>
      <c r="AW112" s="280" t="e">
        <f>IF(LEN(VLOOKUP(AK110,#REF!,2,FALSE))&lt;7,"",LEFT(RIGHT(VLOOKUP(AK110,#REF!,2,FALSE),7),1))</f>
        <v>#REF!</v>
      </c>
      <c r="AX112" s="286"/>
      <c r="AY112" s="280" t="e">
        <f>IF(LEN(VLOOKUP(AK110,#REF!,2,FALSE))&lt;6,"",LEFT(RIGHT(VLOOKUP(AK110,#REF!,2,FALSE),6),1))</f>
        <v>#REF!</v>
      </c>
      <c r="AZ112" s="168"/>
      <c r="BA112" s="559" t="e">
        <f>IF(LEN(VLOOKUP(AK110,#REF!,2,FALSE))&lt;5,"",LEFT(RIGHT(VLOOKUP(AK110,#REF!,2,FALSE),5),1))</f>
        <v>#REF!</v>
      </c>
      <c r="BB112" s="559" t="e">
        <f>IF(LEN(#REF!)&lt;5,"",LEFT(RIGHT(#REF!,5),1))</f>
        <v>#REF!</v>
      </c>
      <c r="BC112" s="282"/>
      <c r="BD112" s="280" t="e">
        <f>IF(LEN(VLOOKUP(AK110,#REF!,2,FALSE))&lt;4,"",LEFT(RIGHT(VLOOKUP(AK110,#REF!,2,FALSE),4),1))</f>
        <v>#REF!</v>
      </c>
      <c r="BE112" s="282"/>
      <c r="BF112" s="280" t="e">
        <f>IF(LEN(VLOOKUP(AK110,#REF!,2,FALSE))&lt;3,"",LEFT(RIGHT(VLOOKUP(AK110,#REF!,2,FALSE),3),1))</f>
        <v>#REF!</v>
      </c>
      <c r="BG112" s="282"/>
      <c r="BH112" s="280" t="e">
        <f>IF(LEN(VLOOKUP(AK110,#REF!,2,FALSE))&lt;2,"",LEFT(RIGHT(VLOOKUP(AK110,#REF!,2,FALSE),2),1))</f>
        <v>#REF!</v>
      </c>
      <c r="BI112" s="282"/>
      <c r="BJ112" s="280" t="e">
        <f>IF(VLOOKUP(AK110,#REF!,2,FALSE)=0,"",IF(LEN(VLOOKUP(AK110,#REF!,2,FALSE))&lt;1,"",LEFT(RIGHT(VLOOKUP(AK110,#REF!,2,FALSE),1),1)))</f>
        <v>#REF!</v>
      </c>
      <c r="BK112" s="448"/>
      <c r="BL112" s="423"/>
      <c r="BM112" s="280" t="e">
        <f>IF(LEN(VLOOKUP(AK110,#REF!,4,FALSE))&lt;11,"",LEFT(RIGHT(VLOOKUP(AK110,#REF!,4,FALSE),11),1))</f>
        <v>#REF!</v>
      </c>
      <c r="BN112" s="168"/>
      <c r="BO112" s="280" t="e">
        <f>IF(LEN(VLOOKUP(AK110,#REF!,4,FALSE))&lt;10,"",LEFT(RIGHT(VLOOKUP(AK110,#REF!,4,FALSE),10),1))</f>
        <v>#REF!</v>
      </c>
      <c r="BP112" s="282"/>
      <c r="BQ112" s="280" t="e">
        <f>IF(LEN(VLOOKUP(AK110,#REF!,4,FALSE))&lt;9,"",LEFT(RIGHT(VLOOKUP(AK110,#REF!,4,FALSE),9),1))</f>
        <v>#REF!</v>
      </c>
      <c r="BR112" s="168"/>
      <c r="BS112" s="280" t="e">
        <f>IF(LEN(VLOOKUP(AK110,#REF!,4,FALSE))&lt;8,"",LEFT(RIGHT(VLOOKUP(AK110,#REF!,4,FALSE),8),1))</f>
        <v>#REF!</v>
      </c>
      <c r="BT112" s="282"/>
      <c r="BU112" s="280" t="e">
        <f>IF(LEN(VLOOKUP(AK110,#REF!,4,FALSE))&lt;7,"",LEFT(RIGHT(VLOOKUP(AK110,#REF!,4,FALSE),7),1))</f>
        <v>#REF!</v>
      </c>
      <c r="BV112" s="415"/>
      <c r="BW112" s="280" t="e">
        <f>IF(LEN(VLOOKUP(AK110,#REF!,4,FALSE))&lt;6,"",LEFT(RIGHT(VLOOKUP(AK110,#REF!,4,FALSE),6),1))</f>
        <v>#REF!</v>
      </c>
      <c r="BX112" s="282"/>
      <c r="BY112" s="280" t="e">
        <f>IF(LEN(VLOOKUP(AK110,#REF!,4,FALSE))&lt;5,"",LEFT(RIGHT(VLOOKUP(AK110,#REF!,4,FALSE),5),1))</f>
        <v>#REF!</v>
      </c>
      <c r="BZ112" s="282"/>
      <c r="CA112" s="280" t="e">
        <f>IF(LEN(VLOOKUP(AK110,#REF!,4,FALSE))&lt;4,"",LEFT(RIGHT(VLOOKUP(AK110,#REF!,4,FALSE),4),1))</f>
        <v>#REF!</v>
      </c>
      <c r="CB112" s="416"/>
      <c r="CC112" s="280" t="e">
        <f>IF(LEN(VLOOKUP(AK110,#REF!,4,FALSE))&lt;3,"",LEFT(RIGHT(VLOOKUP(AK110,#REF!,4,FALSE),3),1))</f>
        <v>#REF!</v>
      </c>
      <c r="CD112" s="282"/>
      <c r="CE112" s="280" t="e">
        <f>IF(LEN(VLOOKUP(AK110,#REF!,4,FALSE))&lt;2,"",LEFT(RIGHT(VLOOKUP(AK110,#REF!,4,FALSE),2),1))</f>
        <v>#REF!</v>
      </c>
      <c r="CF112" s="282"/>
      <c r="CG112" s="280" t="e">
        <f>IF(VLOOKUP(AK110,#REF!,4,FALSE)=0,"",IF(LEN(VLOOKUP(AK110,#REF!,4,FALSE))&lt;1,"",LEFT(RIGHT(VLOOKUP(AK110,#REF!,4,FALSE),1),1)))</f>
        <v>#REF!</v>
      </c>
      <c r="CH112" s="199"/>
      <c r="CI112" s="130"/>
      <c r="CJ112" s="130"/>
    </row>
    <row r="113" spans="1:88" s="160" customFormat="1" ht="3" customHeight="1">
      <c r="A113" s="130"/>
      <c r="B113" s="130"/>
      <c r="C113" s="130"/>
      <c r="E113" s="581"/>
      <c r="F113" s="581"/>
      <c r="G113" s="570"/>
      <c r="H113" s="570"/>
      <c r="I113" s="570"/>
      <c r="J113" s="570"/>
      <c r="K113" s="570"/>
      <c r="L113" s="570"/>
      <c r="M113" s="570"/>
      <c r="N113" s="570"/>
      <c r="O113" s="570"/>
      <c r="P113" s="570"/>
      <c r="Q113" s="570"/>
      <c r="R113" s="570"/>
      <c r="S113" s="570"/>
      <c r="T113" s="570"/>
      <c r="U113" s="570"/>
      <c r="V113" s="570"/>
      <c r="W113" s="570"/>
      <c r="X113" s="570"/>
      <c r="Y113" s="570"/>
      <c r="Z113" s="570"/>
      <c r="AA113" s="570"/>
      <c r="AB113" s="570"/>
      <c r="AC113" s="570"/>
      <c r="AD113" s="570"/>
      <c r="AE113" s="570"/>
      <c r="AF113" s="570"/>
      <c r="AG113" s="570"/>
      <c r="AH113" s="570"/>
      <c r="AI113" s="570"/>
      <c r="AJ113" s="570"/>
      <c r="AK113" s="571"/>
      <c r="AL113" s="571"/>
      <c r="AM113" s="571"/>
      <c r="AN113" s="243"/>
      <c r="AO113" s="252"/>
      <c r="AP113" s="252"/>
      <c r="AQ113" s="252"/>
      <c r="AR113" s="252"/>
      <c r="AS113" s="252"/>
      <c r="AT113" s="252"/>
      <c r="AU113" s="252"/>
      <c r="AV113" s="252"/>
      <c r="AW113" s="252"/>
      <c r="AX113" s="252"/>
      <c r="AY113" s="252"/>
      <c r="AZ113" s="252"/>
      <c r="BA113" s="252"/>
      <c r="BB113" s="252"/>
      <c r="BC113" s="252"/>
      <c r="BD113" s="252"/>
      <c r="BE113" s="227"/>
      <c r="BF113" s="227"/>
      <c r="BG113" s="227"/>
      <c r="BH113" s="227"/>
      <c r="BI113" s="227"/>
      <c r="BJ113" s="227"/>
      <c r="BK113" s="227"/>
      <c r="BL113" s="443"/>
      <c r="BM113" s="443"/>
      <c r="BN113" s="443"/>
      <c r="BO113" s="443"/>
      <c r="BP113" s="443"/>
      <c r="BQ113" s="443"/>
      <c r="BR113" s="443"/>
      <c r="BS113" s="443"/>
      <c r="BT113" s="443"/>
      <c r="BU113" s="443"/>
      <c r="BV113" s="443"/>
      <c r="BW113" s="443"/>
      <c r="BX113" s="443"/>
      <c r="BY113" s="443"/>
      <c r="BZ113" s="443"/>
      <c r="CA113" s="443"/>
      <c r="CB113" s="443"/>
      <c r="CC113" s="227"/>
      <c r="CD113" s="227"/>
      <c r="CE113" s="227"/>
      <c r="CF113" s="227"/>
      <c r="CG113" s="227"/>
      <c r="CH113" s="200"/>
      <c r="CI113" s="130"/>
      <c r="CJ113" s="130"/>
    </row>
    <row r="114" spans="1:88" s="163" customFormat="1" ht="3" customHeight="1">
      <c r="A114" s="130"/>
      <c r="B114" s="246"/>
      <c r="C114" s="135"/>
      <c r="D114" s="135"/>
      <c r="E114" s="581" t="s">
        <v>358</v>
      </c>
      <c r="F114" s="581"/>
      <c r="G114" s="570" t="e">
        <f>#REF!</f>
        <v>#REF!</v>
      </c>
      <c r="H114" s="570"/>
      <c r="I114" s="570"/>
      <c r="J114" s="570"/>
      <c r="K114" s="570"/>
      <c r="L114" s="570"/>
      <c r="M114" s="570"/>
      <c r="N114" s="570"/>
      <c r="O114" s="570"/>
      <c r="P114" s="570"/>
      <c r="Q114" s="570"/>
      <c r="R114" s="570"/>
      <c r="S114" s="570"/>
      <c r="T114" s="570"/>
      <c r="U114" s="570"/>
      <c r="V114" s="570"/>
      <c r="W114" s="570"/>
      <c r="X114" s="570"/>
      <c r="Y114" s="570"/>
      <c r="Z114" s="570"/>
      <c r="AA114" s="570"/>
      <c r="AB114" s="570"/>
      <c r="AC114" s="570"/>
      <c r="AD114" s="570"/>
      <c r="AE114" s="570"/>
      <c r="AF114" s="570"/>
      <c r="AG114" s="570"/>
      <c r="AH114" s="570"/>
      <c r="AI114" s="570"/>
      <c r="AJ114" s="570"/>
      <c r="AK114" s="571" t="s">
        <v>499</v>
      </c>
      <c r="AL114" s="571"/>
      <c r="AM114" s="571"/>
      <c r="AN114" s="242"/>
      <c r="AO114" s="253"/>
      <c r="AP114" s="253"/>
      <c r="AQ114" s="253"/>
      <c r="AR114" s="253"/>
      <c r="AS114" s="253"/>
      <c r="AT114" s="253"/>
      <c r="AU114" s="253"/>
      <c r="AV114" s="253"/>
      <c r="AW114" s="253"/>
      <c r="AX114" s="253"/>
      <c r="AY114" s="253"/>
      <c r="AZ114" s="253"/>
      <c r="BA114" s="253"/>
      <c r="BB114" s="253"/>
      <c r="BC114" s="253"/>
      <c r="BD114" s="253"/>
      <c r="BE114" s="221"/>
      <c r="BF114" s="221"/>
      <c r="BG114" s="221"/>
      <c r="BH114" s="221"/>
      <c r="BI114" s="221"/>
      <c r="BJ114" s="221"/>
      <c r="BK114" s="221"/>
      <c r="BL114" s="464"/>
      <c r="BM114" s="464"/>
      <c r="BN114" s="464"/>
      <c r="BO114" s="464"/>
      <c r="BP114" s="464"/>
      <c r="BQ114" s="464"/>
      <c r="BR114" s="464"/>
      <c r="BS114" s="464"/>
      <c r="BT114" s="464"/>
      <c r="BU114" s="464"/>
      <c r="BV114" s="464"/>
      <c r="BW114" s="464"/>
      <c r="BX114" s="464"/>
      <c r="BY114" s="464"/>
      <c r="BZ114" s="464"/>
      <c r="CA114" s="464"/>
      <c r="CB114" s="464"/>
      <c r="CC114" s="221"/>
      <c r="CD114" s="221"/>
      <c r="CE114" s="221"/>
      <c r="CF114" s="221"/>
      <c r="CG114" s="221"/>
      <c r="CH114" s="198"/>
      <c r="CI114" s="202"/>
      <c r="CJ114" s="202"/>
    </row>
    <row r="115" spans="1:88" s="163" customFormat="1" ht="3" customHeight="1">
      <c r="A115" s="130"/>
      <c r="B115" s="130"/>
      <c r="C115" s="130"/>
      <c r="D115" s="246"/>
      <c r="E115" s="581"/>
      <c r="F115" s="581"/>
      <c r="G115" s="570"/>
      <c r="H115" s="570"/>
      <c r="I115" s="570"/>
      <c r="J115" s="570"/>
      <c r="K115" s="570"/>
      <c r="L115" s="570"/>
      <c r="M115" s="570"/>
      <c r="N115" s="570"/>
      <c r="O115" s="570"/>
      <c r="P115" s="570"/>
      <c r="Q115" s="570"/>
      <c r="R115" s="570"/>
      <c r="S115" s="570"/>
      <c r="T115" s="570"/>
      <c r="U115" s="570"/>
      <c r="V115" s="570"/>
      <c r="W115" s="570"/>
      <c r="X115" s="570"/>
      <c r="Y115" s="570"/>
      <c r="Z115" s="570"/>
      <c r="AA115" s="570"/>
      <c r="AB115" s="570"/>
      <c r="AC115" s="570"/>
      <c r="AD115" s="570"/>
      <c r="AE115" s="570"/>
      <c r="AF115" s="570"/>
      <c r="AG115" s="570"/>
      <c r="AH115" s="570"/>
      <c r="AI115" s="570"/>
      <c r="AJ115" s="570"/>
      <c r="AK115" s="571"/>
      <c r="AL115" s="571"/>
      <c r="AM115" s="571"/>
      <c r="AN115" s="240"/>
      <c r="AO115" s="284"/>
      <c r="AP115" s="284"/>
      <c r="AQ115" s="284"/>
      <c r="AR115" s="283"/>
      <c r="AS115" s="285"/>
      <c r="AT115" s="285"/>
      <c r="AU115" s="285"/>
      <c r="AV115" s="285"/>
      <c r="AW115" s="285"/>
      <c r="AX115" s="286"/>
      <c r="AY115" s="418"/>
      <c r="AZ115" s="418"/>
      <c r="BA115" s="418"/>
      <c r="BB115" s="418"/>
      <c r="BC115" s="418"/>
      <c r="BD115" s="418"/>
      <c r="BE115" s="282"/>
      <c r="BF115" s="566"/>
      <c r="BG115" s="566"/>
      <c r="BH115" s="566"/>
      <c r="BI115" s="566"/>
      <c r="BJ115" s="566"/>
      <c r="BK115" s="448"/>
      <c r="BL115" s="423"/>
      <c r="BM115" s="417"/>
      <c r="BN115" s="417"/>
      <c r="BO115" s="417"/>
      <c r="BP115" s="283"/>
      <c r="BQ115" s="418"/>
      <c r="BR115" s="418"/>
      <c r="BS115" s="418"/>
      <c r="BT115" s="418"/>
      <c r="BU115" s="418"/>
      <c r="BV115" s="415"/>
      <c r="BW115" s="419"/>
      <c r="BX115" s="419"/>
      <c r="BY115" s="419"/>
      <c r="BZ115" s="419"/>
      <c r="CA115" s="419"/>
      <c r="CB115" s="416"/>
      <c r="CC115" s="419"/>
      <c r="CD115" s="419"/>
      <c r="CE115" s="419"/>
      <c r="CF115" s="419"/>
      <c r="CG115" s="419"/>
      <c r="CH115" s="199"/>
      <c r="CI115" s="202"/>
      <c r="CJ115" s="202"/>
    </row>
    <row r="116" spans="1:88" s="160" customFormat="1" ht="15" customHeight="1">
      <c r="A116" s="130"/>
      <c r="B116" s="130"/>
      <c r="C116" s="130"/>
      <c r="E116" s="581"/>
      <c r="F116" s="581"/>
      <c r="G116" s="570"/>
      <c r="H116" s="570"/>
      <c r="I116" s="570"/>
      <c r="J116" s="570"/>
      <c r="K116" s="570"/>
      <c r="L116" s="570"/>
      <c r="M116" s="570"/>
      <c r="N116" s="570"/>
      <c r="O116" s="570"/>
      <c r="P116" s="570"/>
      <c r="Q116" s="570"/>
      <c r="R116" s="570"/>
      <c r="S116" s="570"/>
      <c r="T116" s="570"/>
      <c r="U116" s="570"/>
      <c r="V116" s="570"/>
      <c r="W116" s="570"/>
      <c r="X116" s="570"/>
      <c r="Y116" s="570"/>
      <c r="Z116" s="570"/>
      <c r="AA116" s="570"/>
      <c r="AB116" s="570"/>
      <c r="AC116" s="570"/>
      <c r="AD116" s="570"/>
      <c r="AE116" s="570"/>
      <c r="AF116" s="570"/>
      <c r="AG116" s="570"/>
      <c r="AH116" s="570"/>
      <c r="AI116" s="570"/>
      <c r="AJ116" s="570"/>
      <c r="AK116" s="571"/>
      <c r="AL116" s="571"/>
      <c r="AM116" s="571"/>
      <c r="AN116" s="240"/>
      <c r="AO116" s="280" t="e">
        <f>IF(LEN(VLOOKUP(AK114,#REF!,2,FALSE))&lt;11,"",LEFT(RIGHT(VLOOKUP(AK114,#REF!,2,FALSE),11),1))</f>
        <v>#REF!</v>
      </c>
      <c r="AP116" s="168"/>
      <c r="AQ116" s="280" t="e">
        <f>IF(LEN(VLOOKUP(AK114,#REF!,2,FALSE))&lt;10,"",LEFT(RIGHT(VLOOKUP(AK114,#REF!,2,FALSE),10),1))</f>
        <v>#REF!</v>
      </c>
      <c r="AR116" s="282"/>
      <c r="AS116" s="280" t="e">
        <f>IF(LEN(VLOOKUP(AK114,#REF!,2,FALSE))&lt;9,"",LEFT(RIGHT(VLOOKUP(AK114,#REF!,2,FALSE),9),1))</f>
        <v>#REF!</v>
      </c>
      <c r="AT116" s="168"/>
      <c r="AU116" s="280" t="e">
        <f>IF(LEN(VLOOKUP(AK114,#REF!,2,FALSE))&lt;8,"",LEFT(RIGHT(VLOOKUP(AK114,#REF!,2,FALSE),8),1))</f>
        <v>#REF!</v>
      </c>
      <c r="AV116" s="282"/>
      <c r="AW116" s="280" t="e">
        <f>IF(LEN(VLOOKUP(AK114,#REF!,2,FALSE))&lt;7,"",LEFT(RIGHT(VLOOKUP(AK114,#REF!,2,FALSE),7),1))</f>
        <v>#REF!</v>
      </c>
      <c r="AX116" s="286"/>
      <c r="AY116" s="280" t="e">
        <f>IF(LEN(VLOOKUP(AK114,#REF!,2,FALSE))&lt;6,"",LEFT(RIGHT(VLOOKUP(AK114,#REF!,2,FALSE),6),1))</f>
        <v>#REF!</v>
      </c>
      <c r="AZ116" s="168"/>
      <c r="BA116" s="559" t="e">
        <f>IF(LEN(VLOOKUP(AK114,#REF!,2,FALSE))&lt;5,"",LEFT(RIGHT(VLOOKUP(AK114,#REF!,2,FALSE),5),1))</f>
        <v>#REF!</v>
      </c>
      <c r="BB116" s="559" t="e">
        <f>IF(LEN(#REF!)&lt;5,"",LEFT(RIGHT(#REF!,5),1))</f>
        <v>#REF!</v>
      </c>
      <c r="BC116" s="282"/>
      <c r="BD116" s="280" t="e">
        <f>IF(LEN(VLOOKUP(AK114,#REF!,2,FALSE))&lt;4,"",LEFT(RIGHT(VLOOKUP(AK114,#REF!,2,FALSE),4),1))</f>
        <v>#REF!</v>
      </c>
      <c r="BE116" s="282"/>
      <c r="BF116" s="280" t="e">
        <f>IF(LEN(VLOOKUP(AK114,#REF!,2,FALSE))&lt;3,"",LEFT(RIGHT(VLOOKUP(AK114,#REF!,2,FALSE),3),1))</f>
        <v>#REF!</v>
      </c>
      <c r="BG116" s="282"/>
      <c r="BH116" s="280" t="e">
        <f>IF(LEN(VLOOKUP(AK114,#REF!,2,FALSE))&lt;2,"",LEFT(RIGHT(VLOOKUP(AK114,#REF!,2,FALSE),2),1))</f>
        <v>#REF!</v>
      </c>
      <c r="BI116" s="282"/>
      <c r="BJ116" s="280" t="e">
        <f>IF(VLOOKUP(AK114,#REF!,2,FALSE)=0,"",IF(LEN(VLOOKUP(AK114,#REF!,2,FALSE))&lt;1,"",LEFT(RIGHT(VLOOKUP(AK114,#REF!,2,FALSE),1),1)))</f>
        <v>#REF!</v>
      </c>
      <c r="BK116" s="448"/>
      <c r="BL116" s="423"/>
      <c r="BM116" s="280" t="e">
        <f>IF(LEN(VLOOKUP(AK114,#REF!,4,FALSE))&lt;11,"",LEFT(RIGHT(VLOOKUP(AK114,#REF!,4,FALSE),11),1))</f>
        <v>#REF!</v>
      </c>
      <c r="BN116" s="168"/>
      <c r="BO116" s="280" t="e">
        <f>IF(LEN(VLOOKUP(AK114,#REF!,4,FALSE))&lt;10,"",LEFT(RIGHT(VLOOKUP(AK114,#REF!,4,FALSE),10),1))</f>
        <v>#REF!</v>
      </c>
      <c r="BP116" s="282"/>
      <c r="BQ116" s="280" t="e">
        <f>IF(LEN(VLOOKUP(AK114,#REF!,4,FALSE))&lt;9,"",LEFT(RIGHT(VLOOKUP(AK114,#REF!,4,FALSE),9),1))</f>
        <v>#REF!</v>
      </c>
      <c r="BR116" s="168"/>
      <c r="BS116" s="280" t="e">
        <f>IF(LEN(VLOOKUP(AK114,#REF!,4,FALSE))&lt;8,"",LEFT(RIGHT(VLOOKUP(AK114,#REF!,4,FALSE),8),1))</f>
        <v>#REF!</v>
      </c>
      <c r="BT116" s="282"/>
      <c r="BU116" s="280" t="e">
        <f>IF(LEN(VLOOKUP(AK114,#REF!,4,FALSE))&lt;7,"",LEFT(RIGHT(VLOOKUP(AK114,#REF!,4,FALSE),7),1))</f>
        <v>#REF!</v>
      </c>
      <c r="BV116" s="415"/>
      <c r="BW116" s="280" t="e">
        <f>IF(LEN(VLOOKUP(AK114,#REF!,4,FALSE))&lt;6,"",LEFT(RIGHT(VLOOKUP(AK114,#REF!,4,FALSE),6),1))</f>
        <v>#REF!</v>
      </c>
      <c r="BX116" s="282"/>
      <c r="BY116" s="280" t="e">
        <f>IF(LEN(VLOOKUP(AK114,#REF!,4,FALSE))&lt;5,"",LEFT(RIGHT(VLOOKUP(AK114,#REF!,4,FALSE),5),1))</f>
        <v>#REF!</v>
      </c>
      <c r="BZ116" s="282"/>
      <c r="CA116" s="280" t="e">
        <f>IF(LEN(VLOOKUP(AK114,#REF!,4,FALSE))&lt;4,"",LEFT(RIGHT(VLOOKUP(AK114,#REF!,4,FALSE),4),1))</f>
        <v>#REF!</v>
      </c>
      <c r="CB116" s="416"/>
      <c r="CC116" s="280" t="e">
        <f>IF(LEN(VLOOKUP(AK114,#REF!,4,FALSE))&lt;3,"",LEFT(RIGHT(VLOOKUP(AK114,#REF!,4,FALSE),3),1))</f>
        <v>#REF!</v>
      </c>
      <c r="CD116" s="282"/>
      <c r="CE116" s="280" t="e">
        <f>IF(LEN(VLOOKUP(AK114,#REF!,4,FALSE))&lt;2,"",LEFT(RIGHT(VLOOKUP(AK114,#REF!,4,FALSE),2),1))</f>
        <v>#REF!</v>
      </c>
      <c r="CF116" s="282"/>
      <c r="CG116" s="280" t="e">
        <f>IF(VLOOKUP(AK114,#REF!,4,FALSE)=0,"",IF(LEN(VLOOKUP(AK114,#REF!,4,FALSE))&lt;1,"",LEFT(RIGHT(VLOOKUP(AK114,#REF!,4,FALSE),1),1)))</f>
        <v>#REF!</v>
      </c>
      <c r="CH116" s="199"/>
      <c r="CI116" s="130"/>
      <c r="CJ116" s="130"/>
    </row>
    <row r="117" spans="1:88" s="160" customFormat="1" ht="3" customHeight="1">
      <c r="A117" s="130"/>
      <c r="B117" s="130"/>
      <c r="C117" s="130"/>
      <c r="E117" s="581"/>
      <c r="F117" s="581"/>
      <c r="G117" s="570"/>
      <c r="H117" s="570"/>
      <c r="I117" s="570"/>
      <c r="J117" s="570"/>
      <c r="K117" s="570"/>
      <c r="L117" s="570"/>
      <c r="M117" s="570"/>
      <c r="N117" s="570"/>
      <c r="O117" s="570"/>
      <c r="P117" s="570"/>
      <c r="Q117" s="570"/>
      <c r="R117" s="570"/>
      <c r="S117" s="570"/>
      <c r="T117" s="570"/>
      <c r="U117" s="570"/>
      <c r="V117" s="570"/>
      <c r="W117" s="570"/>
      <c r="X117" s="570"/>
      <c r="Y117" s="570"/>
      <c r="Z117" s="570"/>
      <c r="AA117" s="570"/>
      <c r="AB117" s="570"/>
      <c r="AC117" s="570"/>
      <c r="AD117" s="570"/>
      <c r="AE117" s="570"/>
      <c r="AF117" s="570"/>
      <c r="AG117" s="570"/>
      <c r="AH117" s="570"/>
      <c r="AI117" s="570"/>
      <c r="AJ117" s="570"/>
      <c r="AK117" s="571"/>
      <c r="AL117" s="571"/>
      <c r="AM117" s="571"/>
      <c r="AN117" s="243"/>
      <c r="AO117" s="252"/>
      <c r="AP117" s="252"/>
      <c r="AQ117" s="252"/>
      <c r="AR117" s="252"/>
      <c r="AS117" s="252"/>
      <c r="AT117" s="252"/>
      <c r="AU117" s="252"/>
      <c r="AV117" s="252"/>
      <c r="AW117" s="252"/>
      <c r="AX117" s="252"/>
      <c r="AY117" s="252"/>
      <c r="AZ117" s="252"/>
      <c r="BA117" s="252"/>
      <c r="BB117" s="252"/>
      <c r="BC117" s="252"/>
      <c r="BD117" s="252"/>
      <c r="BE117" s="227"/>
      <c r="BF117" s="227"/>
      <c r="BG117" s="227"/>
      <c r="BH117" s="227"/>
      <c r="BI117" s="227"/>
      <c r="BJ117" s="227"/>
      <c r="BK117" s="227"/>
      <c r="BL117" s="443"/>
      <c r="BM117" s="443"/>
      <c r="BN117" s="443"/>
      <c r="BO117" s="443"/>
      <c r="BP117" s="443"/>
      <c r="BQ117" s="443"/>
      <c r="BR117" s="443"/>
      <c r="BS117" s="443"/>
      <c r="BT117" s="443"/>
      <c r="BU117" s="443"/>
      <c r="BV117" s="443"/>
      <c r="BW117" s="443"/>
      <c r="BX117" s="443"/>
      <c r="BY117" s="443"/>
      <c r="BZ117" s="443"/>
      <c r="CA117" s="443"/>
      <c r="CB117" s="443"/>
      <c r="CC117" s="227"/>
      <c r="CD117" s="227"/>
      <c r="CE117" s="227"/>
      <c r="CF117" s="227"/>
      <c r="CG117" s="227"/>
      <c r="CH117" s="200"/>
      <c r="CI117" s="130"/>
      <c r="CJ117" s="130"/>
    </row>
    <row r="118" spans="1:88" s="163" customFormat="1" ht="3" customHeight="1" thickBot="1">
      <c r="A118" s="130"/>
      <c r="B118" s="246"/>
      <c r="C118" s="135"/>
      <c r="D118" s="135"/>
      <c r="E118" s="560" t="s">
        <v>359</v>
      </c>
      <c r="F118" s="560"/>
      <c r="G118" s="562" t="e">
        <f>#REF!</f>
        <v>#REF!</v>
      </c>
      <c r="H118" s="562"/>
      <c r="I118" s="562"/>
      <c r="J118" s="562"/>
      <c r="K118" s="562"/>
      <c r="L118" s="562"/>
      <c r="M118" s="562"/>
      <c r="N118" s="562"/>
      <c r="O118" s="562"/>
      <c r="P118" s="562"/>
      <c r="Q118" s="562"/>
      <c r="R118" s="562"/>
      <c r="S118" s="562"/>
      <c r="T118" s="562"/>
      <c r="U118" s="562"/>
      <c r="V118" s="562"/>
      <c r="W118" s="562"/>
      <c r="X118" s="562"/>
      <c r="Y118" s="562"/>
      <c r="Z118" s="562"/>
      <c r="AA118" s="562"/>
      <c r="AB118" s="562"/>
      <c r="AC118" s="562"/>
      <c r="AD118" s="562"/>
      <c r="AE118" s="562"/>
      <c r="AF118" s="562"/>
      <c r="AG118" s="562"/>
      <c r="AH118" s="562"/>
      <c r="AI118" s="562"/>
      <c r="AJ118" s="562"/>
      <c r="AK118" s="564" t="s">
        <v>500</v>
      </c>
      <c r="AL118" s="564"/>
      <c r="AM118" s="564"/>
      <c r="AN118" s="242"/>
      <c r="AO118" s="253"/>
      <c r="AP118" s="253"/>
      <c r="AQ118" s="253"/>
      <c r="AR118" s="253"/>
      <c r="AS118" s="253"/>
      <c r="AT118" s="253"/>
      <c r="AU118" s="253"/>
      <c r="AV118" s="253"/>
      <c r="AW118" s="253"/>
      <c r="AX118" s="253"/>
      <c r="AY118" s="253"/>
      <c r="AZ118" s="253"/>
      <c r="BA118" s="253"/>
      <c r="BB118" s="253"/>
      <c r="BC118" s="253"/>
      <c r="BD118" s="253"/>
      <c r="BE118" s="221"/>
      <c r="BF118" s="221"/>
      <c r="BG118" s="221"/>
      <c r="BH118" s="221"/>
      <c r="BI118" s="221"/>
      <c r="BJ118" s="221"/>
      <c r="BK118" s="221"/>
      <c r="BL118" s="464"/>
      <c r="BM118" s="464"/>
      <c r="BN118" s="464"/>
      <c r="BO118" s="464"/>
      <c r="BP118" s="464"/>
      <c r="BQ118" s="464"/>
      <c r="BR118" s="464"/>
      <c r="BS118" s="464"/>
      <c r="BT118" s="464"/>
      <c r="BU118" s="464"/>
      <c r="BV118" s="464"/>
      <c r="BW118" s="464"/>
      <c r="BX118" s="464"/>
      <c r="BY118" s="464"/>
      <c r="BZ118" s="464"/>
      <c r="CA118" s="464"/>
      <c r="CB118" s="464"/>
      <c r="CC118" s="221"/>
      <c r="CD118" s="221"/>
      <c r="CE118" s="221"/>
      <c r="CF118" s="221"/>
      <c r="CG118" s="221"/>
      <c r="CH118" s="198"/>
      <c r="CI118" s="202"/>
      <c r="CJ118" s="202"/>
    </row>
    <row r="119" spans="1:88" s="163" customFormat="1" ht="3" customHeight="1" thickBot="1">
      <c r="A119" s="130"/>
      <c r="B119" s="130"/>
      <c r="C119" s="130"/>
      <c r="D119" s="246"/>
      <c r="E119" s="561"/>
      <c r="F119" s="561"/>
      <c r="G119" s="563"/>
      <c r="H119" s="563"/>
      <c r="I119" s="563"/>
      <c r="J119" s="563"/>
      <c r="K119" s="563"/>
      <c r="L119" s="563"/>
      <c r="M119" s="563"/>
      <c r="N119" s="563"/>
      <c r="O119" s="563"/>
      <c r="P119" s="563"/>
      <c r="Q119" s="563"/>
      <c r="R119" s="563"/>
      <c r="S119" s="563"/>
      <c r="T119" s="563"/>
      <c r="U119" s="563"/>
      <c r="V119" s="563"/>
      <c r="W119" s="563"/>
      <c r="X119" s="563"/>
      <c r="Y119" s="563"/>
      <c r="Z119" s="563"/>
      <c r="AA119" s="563"/>
      <c r="AB119" s="563"/>
      <c r="AC119" s="563"/>
      <c r="AD119" s="563"/>
      <c r="AE119" s="563"/>
      <c r="AF119" s="563"/>
      <c r="AG119" s="563"/>
      <c r="AH119" s="563"/>
      <c r="AI119" s="563"/>
      <c r="AJ119" s="563"/>
      <c r="AK119" s="565"/>
      <c r="AL119" s="565"/>
      <c r="AM119" s="565"/>
      <c r="AN119" s="240"/>
      <c r="AO119" s="284"/>
      <c r="AP119" s="284"/>
      <c r="AQ119" s="284"/>
      <c r="AR119" s="283"/>
      <c r="AS119" s="285"/>
      <c r="AT119" s="285"/>
      <c r="AU119" s="285"/>
      <c r="AV119" s="285"/>
      <c r="AW119" s="285"/>
      <c r="AX119" s="286"/>
      <c r="AY119" s="418"/>
      <c r="AZ119" s="418"/>
      <c r="BA119" s="418"/>
      <c r="BB119" s="418"/>
      <c r="BC119" s="418"/>
      <c r="BD119" s="418"/>
      <c r="BE119" s="282"/>
      <c r="BF119" s="566"/>
      <c r="BG119" s="566"/>
      <c r="BH119" s="566"/>
      <c r="BI119" s="566"/>
      <c r="BJ119" s="566"/>
      <c r="BK119" s="448"/>
      <c r="BL119" s="423"/>
      <c r="BM119" s="417"/>
      <c r="BN119" s="417"/>
      <c r="BO119" s="417"/>
      <c r="BP119" s="283"/>
      <c r="BQ119" s="418"/>
      <c r="BR119" s="418"/>
      <c r="BS119" s="418"/>
      <c r="BT119" s="418"/>
      <c r="BU119" s="418"/>
      <c r="BV119" s="415"/>
      <c r="BW119" s="419"/>
      <c r="BX119" s="419"/>
      <c r="BY119" s="419"/>
      <c r="BZ119" s="419"/>
      <c r="CA119" s="419"/>
      <c r="CB119" s="416"/>
      <c r="CC119" s="419"/>
      <c r="CD119" s="419"/>
      <c r="CE119" s="419"/>
      <c r="CF119" s="419"/>
      <c r="CG119" s="419"/>
      <c r="CH119" s="199"/>
      <c r="CI119" s="202"/>
      <c r="CJ119" s="202"/>
    </row>
    <row r="120" spans="1:88" s="160" customFormat="1" ht="15" customHeight="1" thickBot="1">
      <c r="A120" s="130"/>
      <c r="B120" s="130"/>
      <c r="C120" s="130"/>
      <c r="E120" s="561"/>
      <c r="F120" s="561"/>
      <c r="G120" s="563"/>
      <c r="H120" s="563"/>
      <c r="I120" s="563"/>
      <c r="J120" s="563"/>
      <c r="K120" s="563"/>
      <c r="L120" s="563"/>
      <c r="M120" s="563"/>
      <c r="N120" s="563"/>
      <c r="O120" s="563"/>
      <c r="P120" s="563"/>
      <c r="Q120" s="563"/>
      <c r="R120" s="563"/>
      <c r="S120" s="563"/>
      <c r="T120" s="563"/>
      <c r="U120" s="563"/>
      <c r="V120" s="563"/>
      <c r="W120" s="563"/>
      <c r="X120" s="563"/>
      <c r="Y120" s="563"/>
      <c r="Z120" s="563"/>
      <c r="AA120" s="563"/>
      <c r="AB120" s="563"/>
      <c r="AC120" s="563"/>
      <c r="AD120" s="563"/>
      <c r="AE120" s="563"/>
      <c r="AF120" s="563"/>
      <c r="AG120" s="563"/>
      <c r="AH120" s="563"/>
      <c r="AI120" s="563"/>
      <c r="AJ120" s="563"/>
      <c r="AK120" s="565"/>
      <c r="AL120" s="565"/>
      <c r="AM120" s="565"/>
      <c r="AN120" s="240"/>
      <c r="AO120" s="280" t="e">
        <f>IF(LEN(VLOOKUP(AK118,#REF!,2,FALSE))&lt;11,"",LEFT(RIGHT(VLOOKUP(AK118,#REF!,2,FALSE),11),1))</f>
        <v>#REF!</v>
      </c>
      <c r="AP120" s="168"/>
      <c r="AQ120" s="280" t="e">
        <f>IF(LEN(VLOOKUP(AK118,#REF!,2,FALSE))&lt;10,"",LEFT(RIGHT(VLOOKUP(AK118,#REF!,2,FALSE),10),1))</f>
        <v>#REF!</v>
      </c>
      <c r="AR120" s="282"/>
      <c r="AS120" s="280" t="e">
        <f>IF(LEN(VLOOKUP(AK118,#REF!,2,FALSE))&lt;9,"",LEFT(RIGHT(VLOOKUP(AK118,#REF!,2,FALSE),9),1))</f>
        <v>#REF!</v>
      </c>
      <c r="AT120" s="168"/>
      <c r="AU120" s="280" t="e">
        <f>IF(LEN(VLOOKUP(AK118,#REF!,2,FALSE))&lt;8,"",LEFT(RIGHT(VLOOKUP(AK118,#REF!,2,FALSE),8),1))</f>
        <v>#REF!</v>
      </c>
      <c r="AV120" s="282"/>
      <c r="AW120" s="280" t="e">
        <f>IF(LEN(VLOOKUP(AK118,#REF!,2,FALSE))&lt;7,"",LEFT(RIGHT(VLOOKUP(AK118,#REF!,2,FALSE),7),1))</f>
        <v>#REF!</v>
      </c>
      <c r="AX120" s="286"/>
      <c r="AY120" s="280" t="e">
        <f>IF(LEN(VLOOKUP(AK118,#REF!,2,FALSE))&lt;6,"",LEFT(RIGHT(VLOOKUP(AK118,#REF!,2,FALSE),6),1))</f>
        <v>#REF!</v>
      </c>
      <c r="AZ120" s="168"/>
      <c r="BA120" s="559" t="e">
        <f>IF(LEN(VLOOKUP(AK118,#REF!,2,FALSE))&lt;5,"",LEFT(RIGHT(VLOOKUP(AK118,#REF!,2,FALSE),5),1))</f>
        <v>#REF!</v>
      </c>
      <c r="BB120" s="559" t="e">
        <f>IF(LEN(#REF!)&lt;5,"",LEFT(RIGHT(#REF!,5),1))</f>
        <v>#REF!</v>
      </c>
      <c r="BC120" s="282"/>
      <c r="BD120" s="280" t="e">
        <f>IF(LEN(VLOOKUP(AK118,#REF!,2,FALSE))&lt;4,"",LEFT(RIGHT(VLOOKUP(AK118,#REF!,2,FALSE),4),1))</f>
        <v>#REF!</v>
      </c>
      <c r="BE120" s="282"/>
      <c r="BF120" s="280" t="e">
        <f>IF(LEN(VLOOKUP(AK118,#REF!,2,FALSE))&lt;3,"",LEFT(RIGHT(VLOOKUP(AK118,#REF!,2,FALSE),3),1))</f>
        <v>#REF!</v>
      </c>
      <c r="BG120" s="282"/>
      <c r="BH120" s="280" t="e">
        <f>IF(LEN(VLOOKUP(AK118,#REF!,2,FALSE))&lt;2,"",LEFT(RIGHT(VLOOKUP(AK118,#REF!,2,FALSE),2),1))</f>
        <v>#REF!</v>
      </c>
      <c r="BI120" s="282"/>
      <c r="BJ120" s="280" t="e">
        <f>IF(VLOOKUP(AK118,#REF!,2,FALSE)=0,"",IF(LEN(VLOOKUP(AK118,#REF!,2,FALSE))&lt;1,"",LEFT(RIGHT(VLOOKUP(AK118,#REF!,2,FALSE),1),1)))</f>
        <v>#REF!</v>
      </c>
      <c r="BK120" s="448"/>
      <c r="BL120" s="423"/>
      <c r="BM120" s="280" t="e">
        <f>IF(LEN(VLOOKUP(AK118,#REF!,4,FALSE))&lt;11,"",LEFT(RIGHT(VLOOKUP(AK118,#REF!,4,FALSE),11),1))</f>
        <v>#REF!</v>
      </c>
      <c r="BN120" s="168"/>
      <c r="BO120" s="280" t="e">
        <f>IF(LEN(VLOOKUP(AK118,#REF!,4,FALSE))&lt;10,"",LEFT(RIGHT(VLOOKUP(AK118,#REF!,4,FALSE),10),1))</f>
        <v>#REF!</v>
      </c>
      <c r="BP120" s="282"/>
      <c r="BQ120" s="280" t="e">
        <f>IF(LEN(VLOOKUP(AK118,#REF!,4,FALSE))&lt;9,"",LEFT(RIGHT(VLOOKUP(AK118,#REF!,4,FALSE),9),1))</f>
        <v>#REF!</v>
      </c>
      <c r="BR120" s="168"/>
      <c r="BS120" s="280" t="e">
        <f>IF(LEN(VLOOKUP(AK118,#REF!,4,FALSE))&lt;8,"",LEFT(RIGHT(VLOOKUP(AK118,#REF!,4,FALSE),8),1))</f>
        <v>#REF!</v>
      </c>
      <c r="BT120" s="282"/>
      <c r="BU120" s="280" t="e">
        <f>IF(LEN(VLOOKUP(AK118,#REF!,4,FALSE))&lt;7,"",LEFT(RIGHT(VLOOKUP(AK118,#REF!,4,FALSE),7),1))</f>
        <v>#REF!</v>
      </c>
      <c r="BV120" s="415"/>
      <c r="BW120" s="280" t="e">
        <f>IF(LEN(VLOOKUP(AK118,#REF!,4,FALSE))&lt;6,"",LEFT(RIGHT(VLOOKUP(AK118,#REF!,4,FALSE),6),1))</f>
        <v>#REF!</v>
      </c>
      <c r="BX120" s="282"/>
      <c r="BY120" s="280" t="e">
        <f>IF(LEN(VLOOKUP(AK118,#REF!,4,FALSE))&lt;5,"",LEFT(RIGHT(VLOOKUP(AK118,#REF!,4,FALSE),5),1))</f>
        <v>#REF!</v>
      </c>
      <c r="BZ120" s="282"/>
      <c r="CA120" s="280" t="e">
        <f>IF(LEN(VLOOKUP(AK118,#REF!,4,FALSE))&lt;4,"",LEFT(RIGHT(VLOOKUP(AK118,#REF!,4,FALSE),4),1))</f>
        <v>#REF!</v>
      </c>
      <c r="CB120" s="416"/>
      <c r="CC120" s="280" t="e">
        <f>IF(LEN(VLOOKUP(AK118,#REF!,4,FALSE))&lt;3,"",LEFT(RIGHT(VLOOKUP(AK118,#REF!,4,FALSE),3),1))</f>
        <v>#REF!</v>
      </c>
      <c r="CD120" s="282"/>
      <c r="CE120" s="280" t="e">
        <f>IF(LEN(VLOOKUP(AK118,#REF!,4,FALSE))&lt;2,"",LEFT(RIGHT(VLOOKUP(AK118,#REF!,4,FALSE),2),1))</f>
        <v>#REF!</v>
      </c>
      <c r="CF120" s="282"/>
      <c r="CG120" s="280" t="e">
        <f>IF(VLOOKUP(AK118,#REF!,4,FALSE)=0,"",IF(LEN(VLOOKUP(AK118,#REF!,4,FALSE))&lt;1,"",LEFT(RIGHT(VLOOKUP(AK118,#REF!,4,FALSE),1),1)))</f>
        <v>#REF!</v>
      </c>
      <c r="CH120" s="199"/>
      <c r="CI120" s="130"/>
      <c r="CJ120" s="130"/>
    </row>
    <row r="121" spans="1:88" s="160" customFormat="1" ht="3" customHeight="1" thickBot="1">
      <c r="A121" s="130"/>
      <c r="B121" s="130"/>
      <c r="C121" s="130"/>
      <c r="E121" s="561"/>
      <c r="F121" s="561"/>
      <c r="G121" s="563"/>
      <c r="H121" s="563"/>
      <c r="I121" s="563"/>
      <c r="J121" s="563"/>
      <c r="K121" s="563"/>
      <c r="L121" s="563"/>
      <c r="M121" s="563"/>
      <c r="N121" s="563"/>
      <c r="O121" s="563"/>
      <c r="P121" s="563"/>
      <c r="Q121" s="563"/>
      <c r="R121" s="563"/>
      <c r="S121" s="563"/>
      <c r="T121" s="563"/>
      <c r="U121" s="563"/>
      <c r="V121" s="563"/>
      <c r="W121" s="563"/>
      <c r="X121" s="563"/>
      <c r="Y121" s="563"/>
      <c r="Z121" s="563"/>
      <c r="AA121" s="563"/>
      <c r="AB121" s="563"/>
      <c r="AC121" s="563"/>
      <c r="AD121" s="563"/>
      <c r="AE121" s="563"/>
      <c r="AF121" s="563"/>
      <c r="AG121" s="563"/>
      <c r="AH121" s="563"/>
      <c r="AI121" s="563"/>
      <c r="AJ121" s="563"/>
      <c r="AK121" s="565"/>
      <c r="AL121" s="565"/>
      <c r="AM121" s="565"/>
      <c r="AN121" s="243"/>
      <c r="AO121" s="247"/>
      <c r="AP121" s="247"/>
      <c r="AQ121" s="247"/>
      <c r="AR121" s="247"/>
      <c r="AS121" s="247"/>
      <c r="AT121" s="247"/>
      <c r="AU121" s="247"/>
      <c r="AV121" s="247"/>
      <c r="AW121" s="247"/>
      <c r="AX121" s="247"/>
      <c r="AY121" s="247"/>
      <c r="AZ121" s="247"/>
      <c r="BA121" s="247"/>
      <c r="BB121" s="247"/>
      <c r="BC121" s="247"/>
      <c r="BD121" s="247"/>
      <c r="BE121" s="169"/>
      <c r="BF121" s="169"/>
      <c r="BG121" s="169"/>
      <c r="BH121" s="169"/>
      <c r="BI121" s="169"/>
      <c r="BJ121" s="169"/>
      <c r="BK121" s="169"/>
      <c r="BL121" s="567"/>
      <c r="BM121" s="567"/>
      <c r="BN121" s="567"/>
      <c r="BO121" s="567"/>
      <c r="BP121" s="567"/>
      <c r="BQ121" s="567"/>
      <c r="BR121" s="567"/>
      <c r="BS121" s="567"/>
      <c r="BT121" s="567"/>
      <c r="BU121" s="567"/>
      <c r="BV121" s="567"/>
      <c r="BW121" s="567"/>
      <c r="BX121" s="567"/>
      <c r="BY121" s="567"/>
      <c r="BZ121" s="567"/>
      <c r="CA121" s="567"/>
      <c r="CB121" s="567"/>
      <c r="CC121" s="169"/>
      <c r="CD121" s="169"/>
      <c r="CE121" s="169"/>
      <c r="CF121" s="169"/>
      <c r="CG121" s="169"/>
      <c r="CH121" s="200"/>
      <c r="CI121" s="130"/>
      <c r="CJ121" s="130"/>
    </row>
    <row r="122" spans="1:88" ht="6" customHeight="1">
      <c r="D122" s="145"/>
      <c r="E122" s="181"/>
      <c r="F122" s="181"/>
      <c r="G122" s="181"/>
      <c r="H122" s="152"/>
      <c r="I122" s="152"/>
      <c r="J122" s="152"/>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145"/>
      <c r="CJ122" s="145"/>
    </row>
    <row r="123" spans="1:88" ht="13.5" thickBot="1">
      <c r="D123" s="145"/>
      <c r="E123" s="203"/>
      <c r="F123" s="181"/>
      <c r="G123" s="181"/>
      <c r="H123" s="8"/>
      <c r="I123" s="152"/>
      <c r="J123" s="152"/>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557"/>
      <c r="CH123" s="557"/>
      <c r="CI123" s="145"/>
      <c r="CJ123" s="145"/>
    </row>
    <row r="124" spans="1:88" ht="8.25" customHeight="1" thickTop="1">
      <c r="D124" s="145"/>
      <c r="E124" s="181"/>
      <c r="F124" s="181"/>
      <c r="G124" s="181"/>
      <c r="H124" s="8" t="s">
        <v>351</v>
      </c>
      <c r="I124" s="152"/>
      <c r="J124" s="152"/>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04"/>
      <c r="BZ124" s="241"/>
      <c r="CA124" s="272" t="e">
        <f>#REF!</f>
        <v>#REF!</v>
      </c>
      <c r="CB124" s="241"/>
      <c r="CC124" s="241"/>
      <c r="CD124" s="241"/>
      <c r="CE124" s="241"/>
      <c r="CF124" s="241"/>
      <c r="CG124" s="241"/>
      <c r="CH124" s="241"/>
    </row>
    <row r="125" spans="1:88" s="191" customFormat="1">
      <c r="A125" s="186"/>
      <c r="B125" s="185"/>
      <c r="C125" s="186"/>
      <c r="D125" s="186"/>
      <c r="E125" s="187"/>
      <c r="F125" s="187"/>
      <c r="G125" s="187"/>
      <c r="H125" s="188"/>
      <c r="I125" s="188"/>
      <c r="J125" s="188"/>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89"/>
      <c r="AH125" s="189"/>
      <c r="AI125" s="189"/>
      <c r="AJ125" s="189"/>
      <c r="AK125" s="189"/>
      <c r="AL125" s="189"/>
      <c r="AM125" s="189"/>
      <c r="AN125" s="189"/>
      <c r="AO125" s="189"/>
      <c r="AP125" s="189"/>
      <c r="AQ125" s="189"/>
      <c r="AR125" s="189"/>
      <c r="AS125" s="189"/>
      <c r="AT125" s="189"/>
      <c r="AU125" s="189"/>
      <c r="AV125" s="189"/>
      <c r="AW125" s="189"/>
      <c r="AX125" s="189"/>
      <c r="AY125" s="189"/>
      <c r="AZ125" s="189"/>
      <c r="BA125" s="189"/>
      <c r="BB125" s="189"/>
      <c r="BC125" s="189"/>
      <c r="BD125" s="189"/>
      <c r="BE125" s="189"/>
      <c r="BF125" s="189"/>
      <c r="BG125" s="189"/>
      <c r="BH125" s="189"/>
      <c r="BI125" s="189"/>
      <c r="BJ125" s="189"/>
      <c r="BK125" s="189"/>
      <c r="BL125" s="189"/>
      <c r="BM125" s="189"/>
      <c r="BN125" s="189"/>
      <c r="BO125" s="189"/>
      <c r="BP125" s="189"/>
      <c r="BQ125" s="189"/>
      <c r="BR125" s="189"/>
      <c r="BS125" s="189"/>
      <c r="BT125" s="189"/>
      <c r="BU125" s="189"/>
      <c r="BV125" s="189"/>
      <c r="BW125" s="189"/>
      <c r="BX125" s="189"/>
      <c r="BY125" s="189"/>
      <c r="BZ125" s="189"/>
      <c r="CA125" s="189"/>
      <c r="CB125" s="189"/>
      <c r="CC125" s="189"/>
      <c r="CD125" s="189"/>
      <c r="CE125" s="189"/>
      <c r="CF125" s="189"/>
      <c r="CG125" s="189"/>
      <c r="CH125" s="189"/>
    </row>
    <row r="126" spans="1:88" s="191" customFormat="1">
      <c r="A126" s="186"/>
      <c r="B126" s="185"/>
      <c r="C126" s="186"/>
      <c r="D126" s="186"/>
      <c r="E126" s="187"/>
      <c r="F126" s="187"/>
      <c r="G126" s="187"/>
      <c r="H126" s="188"/>
      <c r="I126" s="188"/>
      <c r="J126" s="188"/>
      <c r="K126" s="189"/>
      <c r="L126" s="189"/>
      <c r="M126" s="189"/>
      <c r="N126" s="189"/>
      <c r="O126" s="189"/>
      <c r="P126" s="189"/>
      <c r="Q126" s="189"/>
      <c r="R126" s="189"/>
      <c r="S126" s="189"/>
      <c r="T126" s="189"/>
      <c r="U126" s="189"/>
      <c r="V126" s="189"/>
      <c r="W126" s="189"/>
      <c r="X126" s="189"/>
      <c r="Y126" s="189"/>
      <c r="Z126" s="189"/>
      <c r="AA126" s="189"/>
      <c r="AB126" s="189"/>
      <c r="AC126" s="189"/>
      <c r="AD126" s="189"/>
      <c r="AE126" s="190">
        <v>10</v>
      </c>
      <c r="AF126" s="189"/>
      <c r="AG126" s="190">
        <v>9</v>
      </c>
      <c r="AH126" s="189"/>
      <c r="AI126" s="190">
        <v>8</v>
      </c>
      <c r="AJ126" s="189"/>
      <c r="AK126" s="190">
        <v>7</v>
      </c>
      <c r="AL126" s="189"/>
      <c r="AM126" s="190">
        <v>6</v>
      </c>
      <c r="AN126" s="189"/>
      <c r="AO126" s="190">
        <v>5</v>
      </c>
      <c r="AP126" s="189"/>
      <c r="AQ126" s="190">
        <v>4</v>
      </c>
      <c r="AR126" s="189"/>
      <c r="AS126" s="190">
        <v>3</v>
      </c>
      <c r="AT126" s="189"/>
      <c r="AU126" s="190">
        <v>2</v>
      </c>
      <c r="AV126" s="189"/>
      <c r="AW126" s="190">
        <v>1</v>
      </c>
      <c r="AX126" s="189"/>
      <c r="AY126" s="190">
        <v>0</v>
      </c>
      <c r="AZ126" s="189"/>
      <c r="BA126" s="189"/>
      <c r="BB126" s="190">
        <v>10</v>
      </c>
      <c r="BC126" s="189"/>
      <c r="BD126" s="190">
        <v>9</v>
      </c>
      <c r="BE126" s="189"/>
      <c r="BF126" s="190">
        <v>8</v>
      </c>
      <c r="BG126" s="189"/>
      <c r="BH126" s="190">
        <v>7</v>
      </c>
      <c r="BI126" s="189"/>
      <c r="BJ126" s="190">
        <v>6</v>
      </c>
      <c r="BK126" s="190">
        <v>5</v>
      </c>
      <c r="BL126" s="190">
        <v>5</v>
      </c>
      <c r="BM126" s="190">
        <v>5</v>
      </c>
      <c r="BN126" s="190"/>
      <c r="BO126" s="190">
        <v>4</v>
      </c>
      <c r="BP126" s="190"/>
      <c r="BQ126" s="190">
        <v>3</v>
      </c>
      <c r="BR126" s="190">
        <v>2</v>
      </c>
      <c r="BS126" s="190">
        <v>2</v>
      </c>
      <c r="BT126" s="190">
        <v>1</v>
      </c>
      <c r="BU126" s="190">
        <v>1</v>
      </c>
      <c r="BV126" s="190"/>
      <c r="BW126" s="190">
        <v>0</v>
      </c>
      <c r="BX126" s="189"/>
      <c r="BY126" s="189"/>
      <c r="BZ126" s="189"/>
      <c r="CA126" s="189"/>
      <c r="CB126" s="189"/>
      <c r="CC126" s="189"/>
      <c r="CD126" s="189"/>
      <c r="CE126" s="189"/>
      <c r="CF126" s="189"/>
      <c r="CG126" s="189"/>
      <c r="CH126" s="186"/>
      <c r="CI126" s="186"/>
      <c r="CJ126" s="186"/>
    </row>
    <row r="127" spans="1:88" s="191" customFormat="1">
      <c r="B127" s="185"/>
      <c r="C127" s="186"/>
      <c r="D127" s="186"/>
      <c r="E127" s="187"/>
      <c r="F127" s="187"/>
      <c r="G127" s="187"/>
      <c r="H127" s="188"/>
      <c r="I127" s="188"/>
      <c r="J127" s="188"/>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90">
        <v>10</v>
      </c>
      <c r="AP127" s="190"/>
      <c r="AQ127" s="190">
        <v>9</v>
      </c>
      <c r="AR127" s="190"/>
      <c r="AS127" s="190">
        <v>8</v>
      </c>
      <c r="AT127" s="190"/>
      <c r="AU127" s="190">
        <v>7</v>
      </c>
      <c r="AV127" s="190"/>
      <c r="AW127" s="190">
        <v>6</v>
      </c>
      <c r="AX127" s="190"/>
      <c r="AY127" s="190">
        <v>5</v>
      </c>
      <c r="AZ127" s="190"/>
      <c r="BA127" s="190"/>
      <c r="BB127" s="190">
        <v>4</v>
      </c>
      <c r="BC127" s="190"/>
      <c r="BD127" s="190">
        <v>3</v>
      </c>
      <c r="BE127" s="190"/>
      <c r="BF127" s="190">
        <v>2</v>
      </c>
      <c r="BG127" s="190"/>
      <c r="BH127" s="190">
        <v>1</v>
      </c>
      <c r="BI127" s="190"/>
      <c r="BJ127" s="190">
        <v>0</v>
      </c>
      <c r="BK127" s="190">
        <v>10</v>
      </c>
      <c r="BL127" s="190">
        <v>10</v>
      </c>
      <c r="BM127" s="190">
        <v>10</v>
      </c>
      <c r="BN127" s="190"/>
      <c r="BO127" s="190">
        <v>9</v>
      </c>
      <c r="BP127" s="190"/>
      <c r="BQ127" s="190">
        <v>8</v>
      </c>
      <c r="BR127" s="190"/>
      <c r="BS127" s="190">
        <v>7</v>
      </c>
      <c r="BT127" s="190"/>
      <c r="BU127" s="190">
        <v>6</v>
      </c>
      <c r="BV127" s="190"/>
      <c r="BW127" s="190">
        <v>5</v>
      </c>
      <c r="BX127" s="190"/>
      <c r="BY127" s="190">
        <v>4</v>
      </c>
      <c r="BZ127" s="190"/>
      <c r="CA127" s="190">
        <v>3</v>
      </c>
      <c r="CB127" s="190"/>
      <c r="CC127" s="190">
        <v>2</v>
      </c>
      <c r="CD127" s="190"/>
      <c r="CE127" s="190">
        <v>1</v>
      </c>
      <c r="CF127" s="190"/>
      <c r="CG127" s="190">
        <v>0</v>
      </c>
      <c r="CH127" s="186"/>
      <c r="CJ127" s="186"/>
    </row>
    <row r="128" spans="1:88" s="208" customFormat="1">
      <c r="A128" s="206"/>
      <c r="B128" s="207"/>
      <c r="C128" s="206"/>
      <c r="E128" s="209"/>
      <c r="F128" s="209"/>
      <c r="G128" s="209"/>
      <c r="H128" s="210"/>
      <c r="I128" s="210"/>
      <c r="J128" s="210"/>
      <c r="K128" s="211"/>
      <c r="L128" s="211"/>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row>
    <row r="129" spans="5:86">
      <c r="E129" s="181"/>
      <c r="F129" s="181"/>
      <c r="G129" s="181"/>
      <c r="H129" s="152"/>
      <c r="I129" s="152"/>
      <c r="J129" s="152"/>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row>
    <row r="130" spans="5:86">
      <c r="E130" s="181"/>
      <c r="F130" s="181"/>
      <c r="G130" s="181"/>
      <c r="H130" s="152"/>
      <c r="I130" s="152"/>
      <c r="J130" s="152"/>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row>
  </sheetData>
  <mergeCells count="47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 ref="B8:D8"/>
    <mergeCell ref="B9:C9"/>
    <mergeCell ref="E9:F9"/>
    <mergeCell ref="G9:AJ9"/>
    <mergeCell ref="AK9:AM9"/>
    <mergeCell ref="AN9:BJ9"/>
    <mergeCell ref="AR4:AR5"/>
    <mergeCell ref="E7:F8"/>
    <mergeCell ref="G7:AJ8"/>
    <mergeCell ref="AK7:AM8"/>
    <mergeCell ref="AN7:BJ8"/>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BD4:BD5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BF4:BF5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BH4:BH5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BJ4:BJ5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BO4:BO5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AO4:AO5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UPU983044:UPU983045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UZQ983044:UZQ983045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VJM983044:VJM983045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VTI983044:VTI983045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WDE983044:WDE983045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WNA983044:WNA983045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WWW983044:WWW983045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AQ4:AQ5 AE4:AE5 AG4:AG5 AI4:AI5 AK4:AK5 AM4:AM5 BM4:BM5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A1:CK127"/>
  <sheetViews>
    <sheetView topLeftCell="A40" zoomScaleNormal="100" workbookViewId="0">
      <selection activeCell="E7" sqref="E7:F9"/>
    </sheetView>
  </sheetViews>
  <sheetFormatPr defaultRowHeight="12.75"/>
  <cols>
    <col min="1" max="1" width="0.7109375" style="145" customWidth="1"/>
    <col min="2" max="2" width="0.42578125" style="130" customWidth="1"/>
    <col min="3" max="3" width="0.5703125" style="145" customWidth="1"/>
    <col min="4" max="4" width="0.28515625" style="134" customWidth="1"/>
    <col min="5" max="5" width="3.7109375" style="192" customWidth="1"/>
    <col min="6" max="6" width="1.28515625" style="192" customWidth="1"/>
    <col min="7" max="7" width="0.7109375" style="192" customWidth="1"/>
    <col min="8" max="10" width="0.7109375" style="193" customWidth="1"/>
    <col min="11" max="11" width="0.7109375" style="194" customWidth="1"/>
    <col min="12" max="12" width="0.5703125" style="194" customWidth="1"/>
    <col min="13" max="25" width="0.7109375" style="194" customWidth="1"/>
    <col min="26" max="26" width="1.4257812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 style="194" customWidth="1"/>
    <col min="63" max="64" width="0.5703125" style="194" customWidth="1"/>
    <col min="65" max="65" width="2.28515625" style="194" customWidth="1"/>
    <col min="66" max="66" width="0.5703125" style="194" customWidth="1"/>
    <col min="67" max="67" width="2.28515625" style="194" customWidth="1"/>
    <col min="68" max="68" width="0.5703125" style="194" customWidth="1"/>
    <col min="69" max="69" width="2.28515625" style="194" customWidth="1"/>
    <col min="70" max="70" width="0.5703125" style="194" customWidth="1"/>
    <col min="71" max="71" width="2.28515625" style="194" customWidth="1"/>
    <col min="72" max="72" width="0.5703125" style="194" customWidth="1"/>
    <col min="73" max="73" width="2.28515625" style="194" customWidth="1"/>
    <col min="74" max="74" width="0.5703125" style="194" customWidth="1"/>
    <col min="75" max="75" width="2.28515625" style="194" customWidth="1"/>
    <col min="76" max="76" width="0.5703125" style="194" customWidth="1"/>
    <col min="77" max="77" width="2.28515625" style="194" customWidth="1"/>
    <col min="78" max="78" width="0.5703125" style="194" customWidth="1"/>
    <col min="79" max="79" width="2.28515625" style="194" customWidth="1"/>
    <col min="80" max="80" width="0.5703125" style="194" customWidth="1"/>
    <col min="81" max="81" width="2.28515625" style="194" customWidth="1"/>
    <col min="82" max="82" width="0.5703125" style="194" customWidth="1"/>
    <col min="83" max="83" width="2.28515625" style="194" customWidth="1"/>
    <col min="84" max="84" width="0.5703125" style="194" customWidth="1"/>
    <col min="85" max="85" width="2.28515625" style="194" customWidth="1"/>
    <col min="86" max="86" width="0.5703125" style="194" customWidth="1"/>
    <col min="87" max="88" width="2.5703125" style="134" customWidth="1"/>
    <col min="89" max="256" width="9.28515625" style="134"/>
    <col min="257" max="257" width="0.7109375" style="134" customWidth="1"/>
    <col min="258" max="258" width="0.42578125" style="134" customWidth="1"/>
    <col min="259" max="259" width="0.5703125" style="134" customWidth="1"/>
    <col min="260" max="260" width="0.28515625" style="134" customWidth="1"/>
    <col min="261" max="261" width="3.7109375" style="134" customWidth="1"/>
    <col min="262" max="262" width="1.28515625" style="134" customWidth="1"/>
    <col min="263" max="267" width="0.7109375" style="134" customWidth="1"/>
    <col min="268" max="268" width="0.5703125" style="134" customWidth="1"/>
    <col min="269" max="281" width="0.7109375" style="134" customWidth="1"/>
    <col min="282" max="282" width="1.4257812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 style="134" customWidth="1"/>
    <col min="319" max="320" width="0.5703125" style="134" customWidth="1"/>
    <col min="321" max="321" width="2.28515625" style="134" customWidth="1"/>
    <col min="322" max="322" width="0.5703125" style="134" customWidth="1"/>
    <col min="323" max="323" width="2.28515625" style="134" customWidth="1"/>
    <col min="324" max="324" width="0.5703125" style="134" customWidth="1"/>
    <col min="325" max="325" width="2.28515625" style="134" customWidth="1"/>
    <col min="326" max="326" width="0.5703125" style="134" customWidth="1"/>
    <col min="327" max="327" width="2.28515625" style="134" customWidth="1"/>
    <col min="328" max="328" width="0.5703125" style="134" customWidth="1"/>
    <col min="329" max="329" width="2.28515625" style="134" customWidth="1"/>
    <col min="330" max="330" width="0.5703125" style="134" customWidth="1"/>
    <col min="331" max="331" width="2.28515625" style="134" customWidth="1"/>
    <col min="332" max="332" width="0.5703125" style="134" customWidth="1"/>
    <col min="333" max="333" width="2.28515625" style="134" customWidth="1"/>
    <col min="334" max="334" width="0.5703125" style="134" customWidth="1"/>
    <col min="335" max="335" width="2.28515625" style="134" customWidth="1"/>
    <col min="336" max="336" width="0.5703125" style="134" customWidth="1"/>
    <col min="337" max="337" width="2.28515625" style="134" customWidth="1"/>
    <col min="338" max="338" width="0.5703125" style="134" customWidth="1"/>
    <col min="339" max="339" width="2.28515625" style="134" customWidth="1"/>
    <col min="340" max="340" width="0.5703125" style="134" customWidth="1"/>
    <col min="341" max="341" width="2.28515625" style="134" customWidth="1"/>
    <col min="342" max="342" width="0.5703125" style="134" customWidth="1"/>
    <col min="343" max="344" width="2.5703125" style="134" customWidth="1"/>
    <col min="345" max="512" width="9.28515625" style="134"/>
    <col min="513" max="513" width="0.7109375" style="134" customWidth="1"/>
    <col min="514" max="514" width="0.42578125" style="134" customWidth="1"/>
    <col min="515" max="515" width="0.5703125" style="134" customWidth="1"/>
    <col min="516" max="516" width="0.28515625" style="134" customWidth="1"/>
    <col min="517" max="517" width="3.7109375" style="134" customWidth="1"/>
    <col min="518" max="518" width="1.28515625" style="134" customWidth="1"/>
    <col min="519" max="523" width="0.7109375" style="134" customWidth="1"/>
    <col min="524" max="524" width="0.5703125" style="134" customWidth="1"/>
    <col min="525" max="537" width="0.7109375" style="134" customWidth="1"/>
    <col min="538" max="538" width="1.4257812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 style="134" customWidth="1"/>
    <col min="575" max="576" width="0.5703125" style="134" customWidth="1"/>
    <col min="577" max="577" width="2.28515625" style="134" customWidth="1"/>
    <col min="578" max="578" width="0.5703125" style="134" customWidth="1"/>
    <col min="579" max="579" width="2.28515625" style="134" customWidth="1"/>
    <col min="580" max="580" width="0.5703125" style="134" customWidth="1"/>
    <col min="581" max="581" width="2.28515625" style="134" customWidth="1"/>
    <col min="582" max="582" width="0.5703125" style="134" customWidth="1"/>
    <col min="583" max="583" width="2.28515625" style="134" customWidth="1"/>
    <col min="584" max="584" width="0.5703125" style="134" customWidth="1"/>
    <col min="585" max="585" width="2.28515625" style="134" customWidth="1"/>
    <col min="586" max="586" width="0.5703125" style="134" customWidth="1"/>
    <col min="587" max="587" width="2.28515625" style="134" customWidth="1"/>
    <col min="588" max="588" width="0.5703125" style="134" customWidth="1"/>
    <col min="589" max="589" width="2.28515625" style="134" customWidth="1"/>
    <col min="590" max="590" width="0.5703125" style="134" customWidth="1"/>
    <col min="591" max="591" width="2.28515625" style="134" customWidth="1"/>
    <col min="592" max="592" width="0.5703125" style="134" customWidth="1"/>
    <col min="593" max="593" width="2.28515625" style="134" customWidth="1"/>
    <col min="594" max="594" width="0.5703125" style="134" customWidth="1"/>
    <col min="595" max="595" width="2.28515625" style="134" customWidth="1"/>
    <col min="596" max="596" width="0.5703125" style="134" customWidth="1"/>
    <col min="597" max="597" width="2.28515625" style="134" customWidth="1"/>
    <col min="598" max="598" width="0.5703125" style="134" customWidth="1"/>
    <col min="599" max="600" width="2.5703125" style="134" customWidth="1"/>
    <col min="601" max="768" width="9.28515625" style="134"/>
    <col min="769" max="769" width="0.7109375" style="134" customWidth="1"/>
    <col min="770" max="770" width="0.42578125" style="134" customWidth="1"/>
    <col min="771" max="771" width="0.5703125" style="134" customWidth="1"/>
    <col min="772" max="772" width="0.28515625" style="134" customWidth="1"/>
    <col min="773" max="773" width="3.7109375" style="134" customWidth="1"/>
    <col min="774" max="774" width="1.28515625" style="134" customWidth="1"/>
    <col min="775" max="779" width="0.7109375" style="134" customWidth="1"/>
    <col min="780" max="780" width="0.5703125" style="134" customWidth="1"/>
    <col min="781" max="793" width="0.7109375" style="134" customWidth="1"/>
    <col min="794" max="794" width="1.4257812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 style="134" customWidth="1"/>
    <col min="831" max="832" width="0.5703125" style="134" customWidth="1"/>
    <col min="833" max="833" width="2.28515625" style="134" customWidth="1"/>
    <col min="834" max="834" width="0.5703125" style="134" customWidth="1"/>
    <col min="835" max="835" width="2.28515625" style="134" customWidth="1"/>
    <col min="836" max="836" width="0.5703125" style="134" customWidth="1"/>
    <col min="837" max="837" width="2.28515625" style="134" customWidth="1"/>
    <col min="838" max="838" width="0.5703125" style="134" customWidth="1"/>
    <col min="839" max="839" width="2.28515625" style="134" customWidth="1"/>
    <col min="840" max="840" width="0.5703125" style="134" customWidth="1"/>
    <col min="841" max="841" width="2.28515625" style="134" customWidth="1"/>
    <col min="842" max="842" width="0.5703125" style="134" customWidth="1"/>
    <col min="843" max="843" width="2.28515625" style="134" customWidth="1"/>
    <col min="844" max="844" width="0.5703125" style="134" customWidth="1"/>
    <col min="845" max="845" width="2.28515625" style="134" customWidth="1"/>
    <col min="846" max="846" width="0.5703125" style="134" customWidth="1"/>
    <col min="847" max="847" width="2.28515625" style="134" customWidth="1"/>
    <col min="848" max="848" width="0.5703125" style="134" customWidth="1"/>
    <col min="849" max="849" width="2.28515625" style="134" customWidth="1"/>
    <col min="850" max="850" width="0.5703125" style="134" customWidth="1"/>
    <col min="851" max="851" width="2.28515625" style="134" customWidth="1"/>
    <col min="852" max="852" width="0.5703125" style="134" customWidth="1"/>
    <col min="853" max="853" width="2.28515625" style="134" customWidth="1"/>
    <col min="854" max="854" width="0.5703125" style="134" customWidth="1"/>
    <col min="855" max="856" width="2.5703125" style="134" customWidth="1"/>
    <col min="857"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7109375" style="134" customWidth="1"/>
    <col min="1030" max="1030" width="1.28515625" style="134" customWidth="1"/>
    <col min="1031" max="1035" width="0.7109375" style="134" customWidth="1"/>
    <col min="1036" max="1036" width="0.5703125" style="134" customWidth="1"/>
    <col min="1037" max="1049" width="0.7109375" style="134" customWidth="1"/>
    <col min="1050" max="1050" width="1.4257812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 style="134" customWidth="1"/>
    <col min="1087" max="1088" width="0.5703125" style="134" customWidth="1"/>
    <col min="1089" max="1089" width="2.28515625" style="134" customWidth="1"/>
    <col min="1090" max="1090" width="0.5703125" style="134" customWidth="1"/>
    <col min="1091" max="1091" width="2.28515625" style="134" customWidth="1"/>
    <col min="1092" max="1092" width="0.5703125" style="134" customWidth="1"/>
    <col min="1093" max="1093" width="2.28515625" style="134" customWidth="1"/>
    <col min="1094" max="1094" width="0.5703125" style="134" customWidth="1"/>
    <col min="1095" max="1095" width="2.28515625" style="134" customWidth="1"/>
    <col min="1096" max="1096" width="0.5703125" style="134" customWidth="1"/>
    <col min="1097" max="1097" width="2.28515625" style="134" customWidth="1"/>
    <col min="1098" max="1098" width="0.5703125" style="134" customWidth="1"/>
    <col min="1099" max="1099" width="2.28515625" style="134" customWidth="1"/>
    <col min="1100" max="1100" width="0.5703125" style="134" customWidth="1"/>
    <col min="1101" max="1101" width="2.28515625" style="134" customWidth="1"/>
    <col min="1102" max="1102" width="0.5703125" style="134" customWidth="1"/>
    <col min="1103" max="1103" width="2.28515625" style="134" customWidth="1"/>
    <col min="1104" max="1104" width="0.5703125" style="134" customWidth="1"/>
    <col min="1105" max="1105" width="2.28515625" style="134" customWidth="1"/>
    <col min="1106" max="1106" width="0.5703125" style="134" customWidth="1"/>
    <col min="1107" max="1107" width="2.28515625" style="134" customWidth="1"/>
    <col min="1108" max="1108" width="0.5703125" style="134" customWidth="1"/>
    <col min="1109" max="1109" width="2.28515625" style="134" customWidth="1"/>
    <col min="1110" max="1110" width="0.5703125" style="134" customWidth="1"/>
    <col min="1111" max="1112" width="2.5703125" style="134" customWidth="1"/>
    <col min="1113"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7109375" style="134" customWidth="1"/>
    <col min="1286" max="1286" width="1.28515625" style="134" customWidth="1"/>
    <col min="1287" max="1291" width="0.7109375" style="134" customWidth="1"/>
    <col min="1292" max="1292" width="0.5703125" style="134" customWidth="1"/>
    <col min="1293" max="1305" width="0.7109375" style="134" customWidth="1"/>
    <col min="1306" max="1306" width="1.4257812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 style="134" customWidth="1"/>
    <col min="1343" max="1344" width="0.5703125" style="134" customWidth="1"/>
    <col min="1345" max="1345" width="2.28515625" style="134" customWidth="1"/>
    <col min="1346" max="1346" width="0.5703125" style="134" customWidth="1"/>
    <col min="1347" max="1347" width="2.28515625" style="134" customWidth="1"/>
    <col min="1348" max="1348" width="0.5703125" style="134" customWidth="1"/>
    <col min="1349" max="1349" width="2.28515625" style="134" customWidth="1"/>
    <col min="1350" max="1350" width="0.5703125" style="134" customWidth="1"/>
    <col min="1351" max="1351" width="2.28515625" style="134" customWidth="1"/>
    <col min="1352" max="1352" width="0.5703125" style="134" customWidth="1"/>
    <col min="1353" max="1353" width="2.28515625" style="134" customWidth="1"/>
    <col min="1354" max="1354" width="0.5703125" style="134" customWidth="1"/>
    <col min="1355" max="1355" width="2.28515625" style="134" customWidth="1"/>
    <col min="1356" max="1356" width="0.5703125" style="134" customWidth="1"/>
    <col min="1357" max="1357" width="2.28515625" style="134" customWidth="1"/>
    <col min="1358" max="1358" width="0.5703125" style="134" customWidth="1"/>
    <col min="1359" max="1359" width="2.28515625" style="134" customWidth="1"/>
    <col min="1360" max="1360" width="0.5703125" style="134" customWidth="1"/>
    <col min="1361" max="1361" width="2.28515625" style="134" customWidth="1"/>
    <col min="1362" max="1362" width="0.5703125" style="134" customWidth="1"/>
    <col min="1363" max="1363" width="2.28515625" style="134" customWidth="1"/>
    <col min="1364" max="1364" width="0.5703125" style="134" customWidth="1"/>
    <col min="1365" max="1365" width="2.28515625" style="134" customWidth="1"/>
    <col min="1366" max="1366" width="0.5703125" style="134" customWidth="1"/>
    <col min="1367" max="1368" width="2.5703125" style="134" customWidth="1"/>
    <col min="1369"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7109375" style="134" customWidth="1"/>
    <col min="1542" max="1542" width="1.28515625" style="134" customWidth="1"/>
    <col min="1543" max="1547" width="0.7109375" style="134" customWidth="1"/>
    <col min="1548" max="1548" width="0.5703125" style="134" customWidth="1"/>
    <col min="1549" max="1561" width="0.7109375" style="134" customWidth="1"/>
    <col min="1562" max="1562" width="1.4257812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 style="134" customWidth="1"/>
    <col min="1599" max="1600" width="0.5703125" style="134" customWidth="1"/>
    <col min="1601" max="1601" width="2.28515625" style="134" customWidth="1"/>
    <col min="1602" max="1602" width="0.5703125" style="134" customWidth="1"/>
    <col min="1603" max="1603" width="2.28515625" style="134" customWidth="1"/>
    <col min="1604" max="1604" width="0.5703125" style="134" customWidth="1"/>
    <col min="1605" max="1605" width="2.28515625" style="134" customWidth="1"/>
    <col min="1606" max="1606" width="0.5703125" style="134" customWidth="1"/>
    <col min="1607" max="1607" width="2.28515625" style="134" customWidth="1"/>
    <col min="1608" max="1608" width="0.5703125" style="134" customWidth="1"/>
    <col min="1609" max="1609" width="2.28515625" style="134" customWidth="1"/>
    <col min="1610" max="1610" width="0.5703125" style="134" customWidth="1"/>
    <col min="1611" max="1611" width="2.28515625" style="134" customWidth="1"/>
    <col min="1612" max="1612" width="0.5703125" style="134" customWidth="1"/>
    <col min="1613" max="1613" width="2.28515625" style="134" customWidth="1"/>
    <col min="1614" max="1614" width="0.5703125" style="134" customWidth="1"/>
    <col min="1615" max="1615" width="2.28515625" style="134" customWidth="1"/>
    <col min="1616" max="1616" width="0.5703125" style="134" customWidth="1"/>
    <col min="1617" max="1617" width="2.28515625" style="134" customWidth="1"/>
    <col min="1618" max="1618" width="0.5703125" style="134" customWidth="1"/>
    <col min="1619" max="1619" width="2.28515625" style="134" customWidth="1"/>
    <col min="1620" max="1620" width="0.5703125" style="134" customWidth="1"/>
    <col min="1621" max="1621" width="2.28515625" style="134" customWidth="1"/>
    <col min="1622" max="1622" width="0.5703125" style="134" customWidth="1"/>
    <col min="1623" max="1624" width="2.5703125" style="134" customWidth="1"/>
    <col min="1625"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7109375" style="134" customWidth="1"/>
    <col min="1798" max="1798" width="1.28515625" style="134" customWidth="1"/>
    <col min="1799" max="1803" width="0.7109375" style="134" customWidth="1"/>
    <col min="1804" max="1804" width="0.5703125" style="134" customWidth="1"/>
    <col min="1805" max="1817" width="0.7109375" style="134" customWidth="1"/>
    <col min="1818" max="1818" width="1.4257812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 style="134" customWidth="1"/>
    <col min="1855" max="1856" width="0.5703125" style="134" customWidth="1"/>
    <col min="1857" max="1857" width="2.28515625" style="134" customWidth="1"/>
    <col min="1858" max="1858" width="0.5703125" style="134" customWidth="1"/>
    <col min="1859" max="1859" width="2.28515625" style="134" customWidth="1"/>
    <col min="1860" max="1860" width="0.5703125" style="134" customWidth="1"/>
    <col min="1861" max="1861" width="2.28515625" style="134" customWidth="1"/>
    <col min="1862" max="1862" width="0.5703125" style="134" customWidth="1"/>
    <col min="1863" max="1863" width="2.28515625" style="134" customWidth="1"/>
    <col min="1864" max="1864" width="0.5703125" style="134" customWidth="1"/>
    <col min="1865" max="1865" width="2.28515625" style="134" customWidth="1"/>
    <col min="1866" max="1866" width="0.5703125" style="134" customWidth="1"/>
    <col min="1867" max="1867" width="2.28515625" style="134" customWidth="1"/>
    <col min="1868" max="1868" width="0.5703125" style="134" customWidth="1"/>
    <col min="1869" max="1869" width="2.28515625" style="134" customWidth="1"/>
    <col min="1870" max="1870" width="0.5703125" style="134" customWidth="1"/>
    <col min="1871" max="1871" width="2.28515625" style="134" customWidth="1"/>
    <col min="1872" max="1872" width="0.5703125" style="134" customWidth="1"/>
    <col min="1873" max="1873" width="2.28515625" style="134" customWidth="1"/>
    <col min="1874" max="1874" width="0.5703125" style="134" customWidth="1"/>
    <col min="1875" max="1875" width="2.28515625" style="134" customWidth="1"/>
    <col min="1876" max="1876" width="0.5703125" style="134" customWidth="1"/>
    <col min="1877" max="1877" width="2.28515625" style="134" customWidth="1"/>
    <col min="1878" max="1878" width="0.5703125" style="134" customWidth="1"/>
    <col min="1879" max="1880" width="2.5703125" style="134" customWidth="1"/>
    <col min="1881"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7109375" style="134" customWidth="1"/>
    <col min="2054" max="2054" width="1.28515625" style="134" customWidth="1"/>
    <col min="2055" max="2059" width="0.7109375" style="134" customWidth="1"/>
    <col min="2060" max="2060" width="0.5703125" style="134" customWidth="1"/>
    <col min="2061" max="2073" width="0.7109375" style="134" customWidth="1"/>
    <col min="2074" max="2074" width="1.4257812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 style="134" customWidth="1"/>
    <col min="2111" max="2112" width="0.5703125" style="134" customWidth="1"/>
    <col min="2113" max="2113" width="2.28515625" style="134" customWidth="1"/>
    <col min="2114" max="2114" width="0.5703125" style="134" customWidth="1"/>
    <col min="2115" max="2115" width="2.28515625" style="134" customWidth="1"/>
    <col min="2116" max="2116" width="0.5703125" style="134" customWidth="1"/>
    <col min="2117" max="2117" width="2.28515625" style="134" customWidth="1"/>
    <col min="2118" max="2118" width="0.5703125" style="134" customWidth="1"/>
    <col min="2119" max="2119" width="2.28515625" style="134" customWidth="1"/>
    <col min="2120" max="2120" width="0.5703125" style="134" customWidth="1"/>
    <col min="2121" max="2121" width="2.28515625" style="134" customWidth="1"/>
    <col min="2122" max="2122" width="0.5703125" style="134" customWidth="1"/>
    <col min="2123" max="2123" width="2.28515625" style="134" customWidth="1"/>
    <col min="2124" max="2124" width="0.5703125" style="134" customWidth="1"/>
    <col min="2125" max="2125" width="2.28515625" style="134" customWidth="1"/>
    <col min="2126" max="2126" width="0.5703125" style="134" customWidth="1"/>
    <col min="2127" max="2127" width="2.28515625" style="134" customWidth="1"/>
    <col min="2128" max="2128" width="0.5703125" style="134" customWidth="1"/>
    <col min="2129" max="2129" width="2.28515625" style="134" customWidth="1"/>
    <col min="2130" max="2130" width="0.5703125" style="134" customWidth="1"/>
    <col min="2131" max="2131" width="2.28515625" style="134" customWidth="1"/>
    <col min="2132" max="2132" width="0.5703125" style="134" customWidth="1"/>
    <col min="2133" max="2133" width="2.28515625" style="134" customWidth="1"/>
    <col min="2134" max="2134" width="0.5703125" style="134" customWidth="1"/>
    <col min="2135" max="2136" width="2.5703125" style="134" customWidth="1"/>
    <col min="2137"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7109375" style="134" customWidth="1"/>
    <col min="2310" max="2310" width="1.28515625" style="134" customWidth="1"/>
    <col min="2311" max="2315" width="0.7109375" style="134" customWidth="1"/>
    <col min="2316" max="2316" width="0.5703125" style="134" customWidth="1"/>
    <col min="2317" max="2329" width="0.7109375" style="134" customWidth="1"/>
    <col min="2330" max="2330" width="1.4257812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 style="134" customWidth="1"/>
    <col min="2367" max="2368" width="0.5703125" style="134" customWidth="1"/>
    <col min="2369" max="2369" width="2.28515625" style="134" customWidth="1"/>
    <col min="2370" max="2370" width="0.5703125" style="134" customWidth="1"/>
    <col min="2371" max="2371" width="2.28515625" style="134" customWidth="1"/>
    <col min="2372" max="2372" width="0.5703125" style="134" customWidth="1"/>
    <col min="2373" max="2373" width="2.28515625" style="134" customWidth="1"/>
    <col min="2374" max="2374" width="0.5703125" style="134" customWidth="1"/>
    <col min="2375" max="2375" width="2.28515625" style="134" customWidth="1"/>
    <col min="2376" max="2376" width="0.5703125" style="134" customWidth="1"/>
    <col min="2377" max="2377" width="2.28515625" style="134" customWidth="1"/>
    <col min="2378" max="2378" width="0.5703125" style="134" customWidth="1"/>
    <col min="2379" max="2379" width="2.28515625" style="134" customWidth="1"/>
    <col min="2380" max="2380" width="0.5703125" style="134" customWidth="1"/>
    <col min="2381" max="2381" width="2.28515625" style="134" customWidth="1"/>
    <col min="2382" max="2382" width="0.5703125" style="134" customWidth="1"/>
    <col min="2383" max="2383" width="2.28515625" style="134" customWidth="1"/>
    <col min="2384" max="2384" width="0.5703125" style="134" customWidth="1"/>
    <col min="2385" max="2385" width="2.28515625" style="134" customWidth="1"/>
    <col min="2386" max="2386" width="0.5703125" style="134" customWidth="1"/>
    <col min="2387" max="2387" width="2.28515625" style="134" customWidth="1"/>
    <col min="2388" max="2388" width="0.5703125" style="134" customWidth="1"/>
    <col min="2389" max="2389" width="2.28515625" style="134" customWidth="1"/>
    <col min="2390" max="2390" width="0.5703125" style="134" customWidth="1"/>
    <col min="2391" max="2392" width="2.5703125" style="134" customWidth="1"/>
    <col min="2393"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7109375" style="134" customWidth="1"/>
    <col min="2566" max="2566" width="1.28515625" style="134" customWidth="1"/>
    <col min="2567" max="2571" width="0.7109375" style="134" customWidth="1"/>
    <col min="2572" max="2572" width="0.5703125" style="134" customWidth="1"/>
    <col min="2573" max="2585" width="0.7109375" style="134" customWidth="1"/>
    <col min="2586" max="2586" width="1.4257812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 style="134" customWidth="1"/>
    <col min="2623" max="2624" width="0.5703125" style="134" customWidth="1"/>
    <col min="2625" max="2625" width="2.28515625" style="134" customWidth="1"/>
    <col min="2626" max="2626" width="0.5703125" style="134" customWidth="1"/>
    <col min="2627" max="2627" width="2.28515625" style="134" customWidth="1"/>
    <col min="2628" max="2628" width="0.5703125" style="134" customWidth="1"/>
    <col min="2629" max="2629" width="2.28515625" style="134" customWidth="1"/>
    <col min="2630" max="2630" width="0.5703125" style="134" customWidth="1"/>
    <col min="2631" max="2631" width="2.28515625" style="134" customWidth="1"/>
    <col min="2632" max="2632" width="0.5703125" style="134" customWidth="1"/>
    <col min="2633" max="2633" width="2.28515625" style="134" customWidth="1"/>
    <col min="2634" max="2634" width="0.5703125" style="134" customWidth="1"/>
    <col min="2635" max="2635" width="2.28515625" style="134" customWidth="1"/>
    <col min="2636" max="2636" width="0.5703125" style="134" customWidth="1"/>
    <col min="2637" max="2637" width="2.28515625" style="134" customWidth="1"/>
    <col min="2638" max="2638" width="0.5703125" style="134" customWidth="1"/>
    <col min="2639" max="2639" width="2.28515625" style="134" customWidth="1"/>
    <col min="2640" max="2640" width="0.5703125" style="134" customWidth="1"/>
    <col min="2641" max="2641" width="2.28515625" style="134" customWidth="1"/>
    <col min="2642" max="2642" width="0.5703125" style="134" customWidth="1"/>
    <col min="2643" max="2643" width="2.28515625" style="134" customWidth="1"/>
    <col min="2644" max="2644" width="0.5703125" style="134" customWidth="1"/>
    <col min="2645" max="2645" width="2.28515625" style="134" customWidth="1"/>
    <col min="2646" max="2646" width="0.5703125" style="134" customWidth="1"/>
    <col min="2647" max="2648" width="2.5703125" style="134" customWidth="1"/>
    <col min="2649"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7109375" style="134" customWidth="1"/>
    <col min="2822" max="2822" width="1.28515625" style="134" customWidth="1"/>
    <col min="2823" max="2827" width="0.7109375" style="134" customWidth="1"/>
    <col min="2828" max="2828" width="0.5703125" style="134" customWidth="1"/>
    <col min="2829" max="2841" width="0.7109375" style="134" customWidth="1"/>
    <col min="2842" max="2842" width="1.4257812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 style="134" customWidth="1"/>
    <col min="2879" max="2880" width="0.5703125" style="134" customWidth="1"/>
    <col min="2881" max="2881" width="2.28515625" style="134" customWidth="1"/>
    <col min="2882" max="2882" width="0.5703125" style="134" customWidth="1"/>
    <col min="2883" max="2883" width="2.28515625" style="134" customWidth="1"/>
    <col min="2884" max="2884" width="0.5703125" style="134" customWidth="1"/>
    <col min="2885" max="2885" width="2.28515625" style="134" customWidth="1"/>
    <col min="2886" max="2886" width="0.5703125" style="134" customWidth="1"/>
    <col min="2887" max="2887" width="2.28515625" style="134" customWidth="1"/>
    <col min="2888" max="2888" width="0.5703125" style="134" customWidth="1"/>
    <col min="2889" max="2889" width="2.28515625" style="134" customWidth="1"/>
    <col min="2890" max="2890" width="0.5703125" style="134" customWidth="1"/>
    <col min="2891" max="2891" width="2.28515625" style="134" customWidth="1"/>
    <col min="2892" max="2892" width="0.5703125" style="134" customWidth="1"/>
    <col min="2893" max="2893" width="2.28515625" style="134" customWidth="1"/>
    <col min="2894" max="2894" width="0.5703125" style="134" customWidth="1"/>
    <col min="2895" max="2895" width="2.28515625" style="134" customWidth="1"/>
    <col min="2896" max="2896" width="0.5703125" style="134" customWidth="1"/>
    <col min="2897" max="2897" width="2.28515625" style="134" customWidth="1"/>
    <col min="2898" max="2898" width="0.5703125" style="134" customWidth="1"/>
    <col min="2899" max="2899" width="2.28515625" style="134" customWidth="1"/>
    <col min="2900" max="2900" width="0.5703125" style="134" customWidth="1"/>
    <col min="2901" max="2901" width="2.28515625" style="134" customWidth="1"/>
    <col min="2902" max="2902" width="0.5703125" style="134" customWidth="1"/>
    <col min="2903" max="2904" width="2.5703125" style="134" customWidth="1"/>
    <col min="2905"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7109375" style="134" customWidth="1"/>
    <col min="3078" max="3078" width="1.28515625" style="134" customWidth="1"/>
    <col min="3079" max="3083" width="0.7109375" style="134" customWidth="1"/>
    <col min="3084" max="3084" width="0.5703125" style="134" customWidth="1"/>
    <col min="3085" max="3097" width="0.7109375" style="134" customWidth="1"/>
    <col min="3098" max="3098" width="1.4257812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 style="134" customWidth="1"/>
    <col min="3135" max="3136" width="0.5703125" style="134" customWidth="1"/>
    <col min="3137" max="3137" width="2.28515625" style="134" customWidth="1"/>
    <col min="3138" max="3138" width="0.5703125" style="134" customWidth="1"/>
    <col min="3139" max="3139" width="2.28515625" style="134" customWidth="1"/>
    <col min="3140" max="3140" width="0.5703125" style="134" customWidth="1"/>
    <col min="3141" max="3141" width="2.28515625" style="134" customWidth="1"/>
    <col min="3142" max="3142" width="0.5703125" style="134" customWidth="1"/>
    <col min="3143" max="3143" width="2.28515625" style="134" customWidth="1"/>
    <col min="3144" max="3144" width="0.5703125" style="134" customWidth="1"/>
    <col min="3145" max="3145" width="2.28515625" style="134" customWidth="1"/>
    <col min="3146" max="3146" width="0.5703125" style="134" customWidth="1"/>
    <col min="3147" max="3147" width="2.28515625" style="134" customWidth="1"/>
    <col min="3148" max="3148" width="0.5703125" style="134" customWidth="1"/>
    <col min="3149" max="3149" width="2.28515625" style="134" customWidth="1"/>
    <col min="3150" max="3150" width="0.5703125" style="134" customWidth="1"/>
    <col min="3151" max="3151" width="2.28515625" style="134" customWidth="1"/>
    <col min="3152" max="3152" width="0.5703125" style="134" customWidth="1"/>
    <col min="3153" max="3153" width="2.28515625" style="134" customWidth="1"/>
    <col min="3154" max="3154" width="0.5703125" style="134" customWidth="1"/>
    <col min="3155" max="3155" width="2.28515625" style="134" customWidth="1"/>
    <col min="3156" max="3156" width="0.5703125" style="134" customWidth="1"/>
    <col min="3157" max="3157" width="2.28515625" style="134" customWidth="1"/>
    <col min="3158" max="3158" width="0.5703125" style="134" customWidth="1"/>
    <col min="3159" max="3160" width="2.5703125" style="134" customWidth="1"/>
    <col min="3161"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7109375" style="134" customWidth="1"/>
    <col min="3334" max="3334" width="1.28515625" style="134" customWidth="1"/>
    <col min="3335" max="3339" width="0.7109375" style="134" customWidth="1"/>
    <col min="3340" max="3340" width="0.5703125" style="134" customWidth="1"/>
    <col min="3341" max="3353" width="0.7109375" style="134" customWidth="1"/>
    <col min="3354" max="3354" width="1.4257812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 style="134" customWidth="1"/>
    <col min="3391" max="3392" width="0.5703125" style="134" customWidth="1"/>
    <col min="3393" max="3393" width="2.28515625" style="134" customWidth="1"/>
    <col min="3394" max="3394" width="0.5703125" style="134" customWidth="1"/>
    <col min="3395" max="3395" width="2.28515625" style="134" customWidth="1"/>
    <col min="3396" max="3396" width="0.5703125" style="134" customWidth="1"/>
    <col min="3397" max="3397" width="2.28515625" style="134" customWidth="1"/>
    <col min="3398" max="3398" width="0.5703125" style="134" customWidth="1"/>
    <col min="3399" max="3399" width="2.28515625" style="134" customWidth="1"/>
    <col min="3400" max="3400" width="0.5703125" style="134" customWidth="1"/>
    <col min="3401" max="3401" width="2.28515625" style="134" customWidth="1"/>
    <col min="3402" max="3402" width="0.5703125" style="134" customWidth="1"/>
    <col min="3403" max="3403" width="2.28515625" style="134" customWidth="1"/>
    <col min="3404" max="3404" width="0.5703125" style="134" customWidth="1"/>
    <col min="3405" max="3405" width="2.28515625" style="134" customWidth="1"/>
    <col min="3406" max="3406" width="0.5703125" style="134" customWidth="1"/>
    <col min="3407" max="3407" width="2.28515625" style="134" customWidth="1"/>
    <col min="3408" max="3408" width="0.5703125" style="134" customWidth="1"/>
    <col min="3409" max="3409" width="2.28515625" style="134" customWidth="1"/>
    <col min="3410" max="3410" width="0.5703125" style="134" customWidth="1"/>
    <col min="3411" max="3411" width="2.28515625" style="134" customWidth="1"/>
    <col min="3412" max="3412" width="0.5703125" style="134" customWidth="1"/>
    <col min="3413" max="3413" width="2.28515625" style="134" customWidth="1"/>
    <col min="3414" max="3414" width="0.5703125" style="134" customWidth="1"/>
    <col min="3415" max="3416" width="2.5703125" style="134" customWidth="1"/>
    <col min="3417"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7109375" style="134" customWidth="1"/>
    <col min="3590" max="3590" width="1.28515625" style="134" customWidth="1"/>
    <col min="3591" max="3595" width="0.7109375" style="134" customWidth="1"/>
    <col min="3596" max="3596" width="0.5703125" style="134" customWidth="1"/>
    <col min="3597" max="3609" width="0.7109375" style="134" customWidth="1"/>
    <col min="3610" max="3610" width="1.4257812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 style="134" customWidth="1"/>
    <col min="3647" max="3648" width="0.5703125" style="134" customWidth="1"/>
    <col min="3649" max="3649" width="2.28515625" style="134" customWidth="1"/>
    <col min="3650" max="3650" width="0.5703125" style="134" customWidth="1"/>
    <col min="3651" max="3651" width="2.28515625" style="134" customWidth="1"/>
    <col min="3652" max="3652" width="0.5703125" style="134" customWidth="1"/>
    <col min="3653" max="3653" width="2.28515625" style="134" customWidth="1"/>
    <col min="3654" max="3654" width="0.5703125" style="134" customWidth="1"/>
    <col min="3655" max="3655" width="2.28515625" style="134" customWidth="1"/>
    <col min="3656" max="3656" width="0.5703125" style="134" customWidth="1"/>
    <col min="3657" max="3657" width="2.28515625" style="134" customWidth="1"/>
    <col min="3658" max="3658" width="0.5703125" style="134" customWidth="1"/>
    <col min="3659" max="3659" width="2.28515625" style="134" customWidth="1"/>
    <col min="3660" max="3660" width="0.5703125" style="134" customWidth="1"/>
    <col min="3661" max="3661" width="2.28515625" style="134" customWidth="1"/>
    <col min="3662" max="3662" width="0.5703125" style="134" customWidth="1"/>
    <col min="3663" max="3663" width="2.28515625" style="134" customWidth="1"/>
    <col min="3664" max="3664" width="0.5703125" style="134" customWidth="1"/>
    <col min="3665" max="3665" width="2.28515625" style="134" customWidth="1"/>
    <col min="3666" max="3666" width="0.5703125" style="134" customWidth="1"/>
    <col min="3667" max="3667" width="2.28515625" style="134" customWidth="1"/>
    <col min="3668" max="3668" width="0.5703125" style="134" customWidth="1"/>
    <col min="3669" max="3669" width="2.28515625" style="134" customWidth="1"/>
    <col min="3670" max="3670" width="0.5703125" style="134" customWidth="1"/>
    <col min="3671" max="3672" width="2.5703125" style="134" customWidth="1"/>
    <col min="3673"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7109375" style="134" customWidth="1"/>
    <col min="3846" max="3846" width="1.28515625" style="134" customWidth="1"/>
    <col min="3847" max="3851" width="0.7109375" style="134" customWidth="1"/>
    <col min="3852" max="3852" width="0.5703125" style="134" customWidth="1"/>
    <col min="3853" max="3865" width="0.7109375" style="134" customWidth="1"/>
    <col min="3866" max="3866" width="1.4257812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 style="134" customWidth="1"/>
    <col min="3903" max="3904" width="0.5703125" style="134" customWidth="1"/>
    <col min="3905" max="3905" width="2.28515625" style="134" customWidth="1"/>
    <col min="3906" max="3906" width="0.5703125" style="134" customWidth="1"/>
    <col min="3907" max="3907" width="2.28515625" style="134" customWidth="1"/>
    <col min="3908" max="3908" width="0.5703125" style="134" customWidth="1"/>
    <col min="3909" max="3909" width="2.28515625" style="134" customWidth="1"/>
    <col min="3910" max="3910" width="0.5703125" style="134" customWidth="1"/>
    <col min="3911" max="3911" width="2.28515625" style="134" customWidth="1"/>
    <col min="3912" max="3912" width="0.5703125" style="134" customWidth="1"/>
    <col min="3913" max="3913" width="2.28515625" style="134" customWidth="1"/>
    <col min="3914" max="3914" width="0.5703125" style="134" customWidth="1"/>
    <col min="3915" max="3915" width="2.28515625" style="134" customWidth="1"/>
    <col min="3916" max="3916" width="0.5703125" style="134" customWidth="1"/>
    <col min="3917" max="3917" width="2.28515625" style="134" customWidth="1"/>
    <col min="3918" max="3918" width="0.5703125" style="134" customWidth="1"/>
    <col min="3919" max="3919" width="2.28515625" style="134" customWidth="1"/>
    <col min="3920" max="3920" width="0.5703125" style="134" customWidth="1"/>
    <col min="3921" max="3921" width="2.28515625" style="134" customWidth="1"/>
    <col min="3922" max="3922" width="0.5703125" style="134" customWidth="1"/>
    <col min="3923" max="3923" width="2.28515625" style="134" customWidth="1"/>
    <col min="3924" max="3924" width="0.5703125" style="134" customWidth="1"/>
    <col min="3925" max="3925" width="2.28515625" style="134" customWidth="1"/>
    <col min="3926" max="3926" width="0.5703125" style="134" customWidth="1"/>
    <col min="3927" max="3928" width="2.5703125" style="134" customWidth="1"/>
    <col min="3929"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7109375" style="134" customWidth="1"/>
    <col min="4102" max="4102" width="1.28515625" style="134" customWidth="1"/>
    <col min="4103" max="4107" width="0.7109375" style="134" customWidth="1"/>
    <col min="4108" max="4108" width="0.5703125" style="134" customWidth="1"/>
    <col min="4109" max="4121" width="0.7109375" style="134" customWidth="1"/>
    <col min="4122" max="4122" width="1.4257812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 style="134" customWidth="1"/>
    <col min="4159" max="4160" width="0.5703125" style="134" customWidth="1"/>
    <col min="4161" max="4161" width="2.28515625" style="134" customWidth="1"/>
    <col min="4162" max="4162" width="0.5703125" style="134" customWidth="1"/>
    <col min="4163" max="4163" width="2.28515625" style="134" customWidth="1"/>
    <col min="4164" max="4164" width="0.5703125" style="134" customWidth="1"/>
    <col min="4165" max="4165" width="2.28515625" style="134" customWidth="1"/>
    <col min="4166" max="4166" width="0.5703125" style="134" customWidth="1"/>
    <col min="4167" max="4167" width="2.28515625" style="134" customWidth="1"/>
    <col min="4168" max="4168" width="0.5703125" style="134" customWidth="1"/>
    <col min="4169" max="4169" width="2.28515625" style="134" customWidth="1"/>
    <col min="4170" max="4170" width="0.5703125" style="134" customWidth="1"/>
    <col min="4171" max="4171" width="2.28515625" style="134" customWidth="1"/>
    <col min="4172" max="4172" width="0.5703125" style="134" customWidth="1"/>
    <col min="4173" max="4173" width="2.28515625" style="134" customWidth="1"/>
    <col min="4174" max="4174" width="0.5703125" style="134" customWidth="1"/>
    <col min="4175" max="4175" width="2.28515625" style="134" customWidth="1"/>
    <col min="4176" max="4176" width="0.5703125" style="134" customWidth="1"/>
    <col min="4177" max="4177" width="2.28515625" style="134" customWidth="1"/>
    <col min="4178" max="4178" width="0.5703125" style="134" customWidth="1"/>
    <col min="4179" max="4179" width="2.28515625" style="134" customWidth="1"/>
    <col min="4180" max="4180" width="0.5703125" style="134" customWidth="1"/>
    <col min="4181" max="4181" width="2.28515625" style="134" customWidth="1"/>
    <col min="4182" max="4182" width="0.5703125" style="134" customWidth="1"/>
    <col min="4183" max="4184" width="2.5703125" style="134" customWidth="1"/>
    <col min="4185"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7109375" style="134" customWidth="1"/>
    <col min="4358" max="4358" width="1.28515625" style="134" customWidth="1"/>
    <col min="4359" max="4363" width="0.7109375" style="134" customWidth="1"/>
    <col min="4364" max="4364" width="0.5703125" style="134" customWidth="1"/>
    <col min="4365" max="4377" width="0.7109375" style="134" customWidth="1"/>
    <col min="4378" max="4378" width="1.4257812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 style="134" customWidth="1"/>
    <col min="4415" max="4416" width="0.5703125" style="134" customWidth="1"/>
    <col min="4417" max="4417" width="2.28515625" style="134" customWidth="1"/>
    <col min="4418" max="4418" width="0.5703125" style="134" customWidth="1"/>
    <col min="4419" max="4419" width="2.28515625" style="134" customWidth="1"/>
    <col min="4420" max="4420" width="0.5703125" style="134" customWidth="1"/>
    <col min="4421" max="4421" width="2.28515625" style="134" customWidth="1"/>
    <col min="4422" max="4422" width="0.5703125" style="134" customWidth="1"/>
    <col min="4423" max="4423" width="2.28515625" style="134" customWidth="1"/>
    <col min="4424" max="4424" width="0.5703125" style="134" customWidth="1"/>
    <col min="4425" max="4425" width="2.28515625" style="134" customWidth="1"/>
    <col min="4426" max="4426" width="0.5703125" style="134" customWidth="1"/>
    <col min="4427" max="4427" width="2.28515625" style="134" customWidth="1"/>
    <col min="4428" max="4428" width="0.5703125" style="134" customWidth="1"/>
    <col min="4429" max="4429" width="2.28515625" style="134" customWidth="1"/>
    <col min="4430" max="4430" width="0.5703125" style="134" customWidth="1"/>
    <col min="4431" max="4431" width="2.28515625" style="134" customWidth="1"/>
    <col min="4432" max="4432" width="0.5703125" style="134" customWidth="1"/>
    <col min="4433" max="4433" width="2.28515625" style="134" customWidth="1"/>
    <col min="4434" max="4434" width="0.5703125" style="134" customWidth="1"/>
    <col min="4435" max="4435" width="2.28515625" style="134" customWidth="1"/>
    <col min="4436" max="4436" width="0.5703125" style="134" customWidth="1"/>
    <col min="4437" max="4437" width="2.28515625" style="134" customWidth="1"/>
    <col min="4438" max="4438" width="0.5703125" style="134" customWidth="1"/>
    <col min="4439" max="4440" width="2.5703125" style="134" customWidth="1"/>
    <col min="4441"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7109375" style="134" customWidth="1"/>
    <col min="4614" max="4614" width="1.28515625" style="134" customWidth="1"/>
    <col min="4615" max="4619" width="0.7109375" style="134" customWidth="1"/>
    <col min="4620" max="4620" width="0.5703125" style="134" customWidth="1"/>
    <col min="4621" max="4633" width="0.7109375" style="134" customWidth="1"/>
    <col min="4634" max="4634" width="1.4257812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 style="134" customWidth="1"/>
    <col min="4671" max="4672" width="0.5703125" style="134" customWidth="1"/>
    <col min="4673" max="4673" width="2.28515625" style="134" customWidth="1"/>
    <col min="4674" max="4674" width="0.5703125" style="134" customWidth="1"/>
    <col min="4675" max="4675" width="2.28515625" style="134" customWidth="1"/>
    <col min="4676" max="4676" width="0.5703125" style="134" customWidth="1"/>
    <col min="4677" max="4677" width="2.28515625" style="134" customWidth="1"/>
    <col min="4678" max="4678" width="0.5703125" style="134" customWidth="1"/>
    <col min="4679" max="4679" width="2.28515625" style="134" customWidth="1"/>
    <col min="4680" max="4680" width="0.5703125" style="134" customWidth="1"/>
    <col min="4681" max="4681" width="2.28515625" style="134" customWidth="1"/>
    <col min="4682" max="4682" width="0.5703125" style="134" customWidth="1"/>
    <col min="4683" max="4683" width="2.28515625" style="134" customWidth="1"/>
    <col min="4684" max="4684" width="0.5703125" style="134" customWidth="1"/>
    <col min="4685" max="4685" width="2.28515625" style="134" customWidth="1"/>
    <col min="4686" max="4686" width="0.5703125" style="134" customWidth="1"/>
    <col min="4687" max="4687" width="2.28515625" style="134" customWidth="1"/>
    <col min="4688" max="4688" width="0.5703125" style="134" customWidth="1"/>
    <col min="4689" max="4689" width="2.28515625" style="134" customWidth="1"/>
    <col min="4690" max="4690" width="0.5703125" style="134" customWidth="1"/>
    <col min="4691" max="4691" width="2.28515625" style="134" customWidth="1"/>
    <col min="4692" max="4692" width="0.5703125" style="134" customWidth="1"/>
    <col min="4693" max="4693" width="2.28515625" style="134" customWidth="1"/>
    <col min="4694" max="4694" width="0.5703125" style="134" customWidth="1"/>
    <col min="4695" max="4696" width="2.5703125" style="134" customWidth="1"/>
    <col min="4697"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7109375" style="134" customWidth="1"/>
    <col min="4870" max="4870" width="1.28515625" style="134" customWidth="1"/>
    <col min="4871" max="4875" width="0.7109375" style="134" customWidth="1"/>
    <col min="4876" max="4876" width="0.5703125" style="134" customWidth="1"/>
    <col min="4877" max="4889" width="0.7109375" style="134" customWidth="1"/>
    <col min="4890" max="4890" width="1.4257812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 style="134" customWidth="1"/>
    <col min="4927" max="4928" width="0.5703125" style="134" customWidth="1"/>
    <col min="4929" max="4929" width="2.28515625" style="134" customWidth="1"/>
    <col min="4930" max="4930" width="0.5703125" style="134" customWidth="1"/>
    <col min="4931" max="4931" width="2.28515625" style="134" customWidth="1"/>
    <col min="4932" max="4932" width="0.5703125" style="134" customWidth="1"/>
    <col min="4933" max="4933" width="2.28515625" style="134" customWidth="1"/>
    <col min="4934" max="4934" width="0.5703125" style="134" customWidth="1"/>
    <col min="4935" max="4935" width="2.28515625" style="134" customWidth="1"/>
    <col min="4936" max="4936" width="0.5703125" style="134" customWidth="1"/>
    <col min="4937" max="4937" width="2.28515625" style="134" customWidth="1"/>
    <col min="4938" max="4938" width="0.5703125" style="134" customWidth="1"/>
    <col min="4939" max="4939" width="2.28515625" style="134" customWidth="1"/>
    <col min="4940" max="4940" width="0.5703125" style="134" customWidth="1"/>
    <col min="4941" max="4941" width="2.28515625" style="134" customWidth="1"/>
    <col min="4942" max="4942" width="0.5703125" style="134" customWidth="1"/>
    <col min="4943" max="4943" width="2.28515625" style="134" customWidth="1"/>
    <col min="4944" max="4944" width="0.5703125" style="134" customWidth="1"/>
    <col min="4945" max="4945" width="2.28515625" style="134" customWidth="1"/>
    <col min="4946" max="4946" width="0.5703125" style="134" customWidth="1"/>
    <col min="4947" max="4947" width="2.28515625" style="134" customWidth="1"/>
    <col min="4948" max="4948" width="0.5703125" style="134" customWidth="1"/>
    <col min="4949" max="4949" width="2.28515625" style="134" customWidth="1"/>
    <col min="4950" max="4950" width="0.5703125" style="134" customWidth="1"/>
    <col min="4951" max="4952" width="2.5703125" style="134" customWidth="1"/>
    <col min="4953"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7109375" style="134" customWidth="1"/>
    <col min="5126" max="5126" width="1.28515625" style="134" customWidth="1"/>
    <col min="5127" max="5131" width="0.7109375" style="134" customWidth="1"/>
    <col min="5132" max="5132" width="0.5703125" style="134" customWidth="1"/>
    <col min="5133" max="5145" width="0.7109375" style="134" customWidth="1"/>
    <col min="5146" max="5146" width="1.4257812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 style="134" customWidth="1"/>
    <col min="5183" max="5184" width="0.5703125" style="134" customWidth="1"/>
    <col min="5185" max="5185" width="2.28515625" style="134" customWidth="1"/>
    <col min="5186" max="5186" width="0.5703125" style="134" customWidth="1"/>
    <col min="5187" max="5187" width="2.28515625" style="134" customWidth="1"/>
    <col min="5188" max="5188" width="0.5703125" style="134" customWidth="1"/>
    <col min="5189" max="5189" width="2.28515625" style="134" customWidth="1"/>
    <col min="5190" max="5190" width="0.5703125" style="134" customWidth="1"/>
    <col min="5191" max="5191" width="2.28515625" style="134" customWidth="1"/>
    <col min="5192" max="5192" width="0.5703125" style="134" customWidth="1"/>
    <col min="5193" max="5193" width="2.28515625" style="134" customWidth="1"/>
    <col min="5194" max="5194" width="0.5703125" style="134" customWidth="1"/>
    <col min="5195" max="5195" width="2.28515625" style="134" customWidth="1"/>
    <col min="5196" max="5196" width="0.5703125" style="134" customWidth="1"/>
    <col min="5197" max="5197" width="2.28515625" style="134" customWidth="1"/>
    <col min="5198" max="5198" width="0.5703125" style="134" customWidth="1"/>
    <col min="5199" max="5199" width="2.28515625" style="134" customWidth="1"/>
    <col min="5200" max="5200" width="0.5703125" style="134" customWidth="1"/>
    <col min="5201" max="5201" width="2.28515625" style="134" customWidth="1"/>
    <col min="5202" max="5202" width="0.5703125" style="134" customWidth="1"/>
    <col min="5203" max="5203" width="2.28515625" style="134" customWidth="1"/>
    <col min="5204" max="5204" width="0.5703125" style="134" customWidth="1"/>
    <col min="5205" max="5205" width="2.28515625" style="134" customWidth="1"/>
    <col min="5206" max="5206" width="0.5703125" style="134" customWidth="1"/>
    <col min="5207" max="5208" width="2.5703125" style="134" customWidth="1"/>
    <col min="5209"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7109375" style="134" customWidth="1"/>
    <col min="5382" max="5382" width="1.28515625" style="134" customWidth="1"/>
    <col min="5383" max="5387" width="0.7109375" style="134" customWidth="1"/>
    <col min="5388" max="5388" width="0.5703125" style="134" customWidth="1"/>
    <col min="5389" max="5401" width="0.7109375" style="134" customWidth="1"/>
    <col min="5402" max="5402" width="1.4257812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 style="134" customWidth="1"/>
    <col min="5439" max="5440" width="0.5703125" style="134" customWidth="1"/>
    <col min="5441" max="5441" width="2.28515625" style="134" customWidth="1"/>
    <col min="5442" max="5442" width="0.5703125" style="134" customWidth="1"/>
    <col min="5443" max="5443" width="2.28515625" style="134" customWidth="1"/>
    <col min="5444" max="5444" width="0.5703125" style="134" customWidth="1"/>
    <col min="5445" max="5445" width="2.28515625" style="134" customWidth="1"/>
    <col min="5446" max="5446" width="0.5703125" style="134" customWidth="1"/>
    <col min="5447" max="5447" width="2.28515625" style="134" customWidth="1"/>
    <col min="5448" max="5448" width="0.5703125" style="134" customWidth="1"/>
    <col min="5449" max="5449" width="2.28515625" style="134" customWidth="1"/>
    <col min="5450" max="5450" width="0.5703125" style="134" customWidth="1"/>
    <col min="5451" max="5451" width="2.28515625" style="134" customWidth="1"/>
    <col min="5452" max="5452" width="0.5703125" style="134" customWidth="1"/>
    <col min="5453" max="5453" width="2.28515625" style="134" customWidth="1"/>
    <col min="5454" max="5454" width="0.5703125" style="134" customWidth="1"/>
    <col min="5455" max="5455" width="2.28515625" style="134" customWidth="1"/>
    <col min="5456" max="5456" width="0.5703125" style="134" customWidth="1"/>
    <col min="5457" max="5457" width="2.28515625" style="134" customWidth="1"/>
    <col min="5458" max="5458" width="0.5703125" style="134" customWidth="1"/>
    <col min="5459" max="5459" width="2.28515625" style="134" customWidth="1"/>
    <col min="5460" max="5460" width="0.5703125" style="134" customWidth="1"/>
    <col min="5461" max="5461" width="2.28515625" style="134" customWidth="1"/>
    <col min="5462" max="5462" width="0.5703125" style="134" customWidth="1"/>
    <col min="5463" max="5464" width="2.5703125" style="134" customWidth="1"/>
    <col min="5465"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7109375" style="134" customWidth="1"/>
    <col min="5638" max="5638" width="1.28515625" style="134" customWidth="1"/>
    <col min="5639" max="5643" width="0.7109375" style="134" customWidth="1"/>
    <col min="5644" max="5644" width="0.5703125" style="134" customWidth="1"/>
    <col min="5645" max="5657" width="0.7109375" style="134" customWidth="1"/>
    <col min="5658" max="5658" width="1.4257812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 style="134" customWidth="1"/>
    <col min="5695" max="5696" width="0.5703125" style="134" customWidth="1"/>
    <col min="5697" max="5697" width="2.28515625" style="134" customWidth="1"/>
    <col min="5698" max="5698" width="0.5703125" style="134" customWidth="1"/>
    <col min="5699" max="5699" width="2.28515625" style="134" customWidth="1"/>
    <col min="5700" max="5700" width="0.5703125" style="134" customWidth="1"/>
    <col min="5701" max="5701" width="2.28515625" style="134" customWidth="1"/>
    <col min="5702" max="5702" width="0.5703125" style="134" customWidth="1"/>
    <col min="5703" max="5703" width="2.28515625" style="134" customWidth="1"/>
    <col min="5704" max="5704" width="0.5703125" style="134" customWidth="1"/>
    <col min="5705" max="5705" width="2.28515625" style="134" customWidth="1"/>
    <col min="5706" max="5706" width="0.5703125" style="134" customWidth="1"/>
    <col min="5707" max="5707" width="2.28515625" style="134" customWidth="1"/>
    <col min="5708" max="5708" width="0.5703125" style="134" customWidth="1"/>
    <col min="5709" max="5709" width="2.28515625" style="134" customWidth="1"/>
    <col min="5710" max="5710" width="0.5703125" style="134" customWidth="1"/>
    <col min="5711" max="5711" width="2.28515625" style="134" customWidth="1"/>
    <col min="5712" max="5712" width="0.5703125" style="134" customWidth="1"/>
    <col min="5713" max="5713" width="2.28515625" style="134" customWidth="1"/>
    <col min="5714" max="5714" width="0.5703125" style="134" customWidth="1"/>
    <col min="5715" max="5715" width="2.28515625" style="134" customWidth="1"/>
    <col min="5716" max="5716" width="0.5703125" style="134" customWidth="1"/>
    <col min="5717" max="5717" width="2.28515625" style="134" customWidth="1"/>
    <col min="5718" max="5718" width="0.5703125" style="134" customWidth="1"/>
    <col min="5719" max="5720" width="2.5703125" style="134" customWidth="1"/>
    <col min="5721"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7109375" style="134" customWidth="1"/>
    <col min="5894" max="5894" width="1.28515625" style="134" customWidth="1"/>
    <col min="5895" max="5899" width="0.7109375" style="134" customWidth="1"/>
    <col min="5900" max="5900" width="0.5703125" style="134" customWidth="1"/>
    <col min="5901" max="5913" width="0.7109375" style="134" customWidth="1"/>
    <col min="5914" max="5914" width="1.4257812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 style="134" customWidth="1"/>
    <col min="5951" max="5952" width="0.5703125" style="134" customWidth="1"/>
    <col min="5953" max="5953" width="2.28515625" style="134" customWidth="1"/>
    <col min="5954" max="5954" width="0.5703125" style="134" customWidth="1"/>
    <col min="5955" max="5955" width="2.28515625" style="134" customWidth="1"/>
    <col min="5956" max="5956" width="0.5703125" style="134" customWidth="1"/>
    <col min="5957" max="5957" width="2.28515625" style="134" customWidth="1"/>
    <col min="5958" max="5958" width="0.5703125" style="134" customWidth="1"/>
    <col min="5959" max="5959" width="2.28515625" style="134" customWidth="1"/>
    <col min="5960" max="5960" width="0.5703125" style="134" customWidth="1"/>
    <col min="5961" max="5961" width="2.28515625" style="134" customWidth="1"/>
    <col min="5962" max="5962" width="0.5703125" style="134" customWidth="1"/>
    <col min="5963" max="5963" width="2.28515625" style="134" customWidth="1"/>
    <col min="5964" max="5964" width="0.5703125" style="134" customWidth="1"/>
    <col min="5965" max="5965" width="2.28515625" style="134" customWidth="1"/>
    <col min="5966" max="5966" width="0.5703125" style="134" customWidth="1"/>
    <col min="5967" max="5967" width="2.28515625" style="134" customWidth="1"/>
    <col min="5968" max="5968" width="0.5703125" style="134" customWidth="1"/>
    <col min="5969" max="5969" width="2.28515625" style="134" customWidth="1"/>
    <col min="5970" max="5970" width="0.5703125" style="134" customWidth="1"/>
    <col min="5971" max="5971" width="2.28515625" style="134" customWidth="1"/>
    <col min="5972" max="5972" width="0.5703125" style="134" customWidth="1"/>
    <col min="5973" max="5973" width="2.28515625" style="134" customWidth="1"/>
    <col min="5974" max="5974" width="0.5703125" style="134" customWidth="1"/>
    <col min="5975" max="5976" width="2.5703125" style="134" customWidth="1"/>
    <col min="5977"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7109375" style="134" customWidth="1"/>
    <col min="6150" max="6150" width="1.28515625" style="134" customWidth="1"/>
    <col min="6151" max="6155" width="0.7109375" style="134" customWidth="1"/>
    <col min="6156" max="6156" width="0.5703125" style="134" customWidth="1"/>
    <col min="6157" max="6169" width="0.7109375" style="134" customWidth="1"/>
    <col min="6170" max="6170" width="1.4257812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 style="134" customWidth="1"/>
    <col min="6207" max="6208" width="0.5703125" style="134" customWidth="1"/>
    <col min="6209" max="6209" width="2.28515625" style="134" customWidth="1"/>
    <col min="6210" max="6210" width="0.5703125" style="134" customWidth="1"/>
    <col min="6211" max="6211" width="2.28515625" style="134" customWidth="1"/>
    <col min="6212" max="6212" width="0.5703125" style="134" customWidth="1"/>
    <col min="6213" max="6213" width="2.28515625" style="134" customWidth="1"/>
    <col min="6214" max="6214" width="0.5703125" style="134" customWidth="1"/>
    <col min="6215" max="6215" width="2.28515625" style="134" customWidth="1"/>
    <col min="6216" max="6216" width="0.5703125" style="134" customWidth="1"/>
    <col min="6217" max="6217" width="2.28515625" style="134" customWidth="1"/>
    <col min="6218" max="6218" width="0.5703125" style="134" customWidth="1"/>
    <col min="6219" max="6219" width="2.28515625" style="134" customWidth="1"/>
    <col min="6220" max="6220" width="0.5703125" style="134" customWidth="1"/>
    <col min="6221" max="6221" width="2.28515625" style="134" customWidth="1"/>
    <col min="6222" max="6222" width="0.5703125" style="134" customWidth="1"/>
    <col min="6223" max="6223" width="2.28515625" style="134" customWidth="1"/>
    <col min="6224" max="6224" width="0.5703125" style="134" customWidth="1"/>
    <col min="6225" max="6225" width="2.28515625" style="134" customWidth="1"/>
    <col min="6226" max="6226" width="0.5703125" style="134" customWidth="1"/>
    <col min="6227" max="6227" width="2.28515625" style="134" customWidth="1"/>
    <col min="6228" max="6228" width="0.5703125" style="134" customWidth="1"/>
    <col min="6229" max="6229" width="2.28515625" style="134" customWidth="1"/>
    <col min="6230" max="6230" width="0.5703125" style="134" customWidth="1"/>
    <col min="6231" max="6232" width="2.5703125" style="134" customWidth="1"/>
    <col min="6233"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7109375" style="134" customWidth="1"/>
    <col min="6406" max="6406" width="1.28515625" style="134" customWidth="1"/>
    <col min="6407" max="6411" width="0.7109375" style="134" customWidth="1"/>
    <col min="6412" max="6412" width="0.5703125" style="134" customWidth="1"/>
    <col min="6413" max="6425" width="0.7109375" style="134" customWidth="1"/>
    <col min="6426" max="6426" width="1.4257812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 style="134" customWidth="1"/>
    <col min="6463" max="6464" width="0.5703125" style="134" customWidth="1"/>
    <col min="6465" max="6465" width="2.28515625" style="134" customWidth="1"/>
    <col min="6466" max="6466" width="0.5703125" style="134" customWidth="1"/>
    <col min="6467" max="6467" width="2.28515625" style="134" customWidth="1"/>
    <col min="6468" max="6468" width="0.5703125" style="134" customWidth="1"/>
    <col min="6469" max="6469" width="2.28515625" style="134" customWidth="1"/>
    <col min="6470" max="6470" width="0.5703125" style="134" customWidth="1"/>
    <col min="6471" max="6471" width="2.28515625" style="134" customWidth="1"/>
    <col min="6472" max="6472" width="0.5703125" style="134" customWidth="1"/>
    <col min="6473" max="6473" width="2.28515625" style="134" customWidth="1"/>
    <col min="6474" max="6474" width="0.5703125" style="134" customWidth="1"/>
    <col min="6475" max="6475" width="2.28515625" style="134" customWidth="1"/>
    <col min="6476" max="6476" width="0.5703125" style="134" customWidth="1"/>
    <col min="6477" max="6477" width="2.28515625" style="134" customWidth="1"/>
    <col min="6478" max="6478" width="0.5703125" style="134" customWidth="1"/>
    <col min="6479" max="6479" width="2.28515625" style="134" customWidth="1"/>
    <col min="6480" max="6480" width="0.5703125" style="134" customWidth="1"/>
    <col min="6481" max="6481" width="2.28515625" style="134" customWidth="1"/>
    <col min="6482" max="6482" width="0.5703125" style="134" customWidth="1"/>
    <col min="6483" max="6483" width="2.28515625" style="134" customWidth="1"/>
    <col min="6484" max="6484" width="0.5703125" style="134" customWidth="1"/>
    <col min="6485" max="6485" width="2.28515625" style="134" customWidth="1"/>
    <col min="6486" max="6486" width="0.5703125" style="134" customWidth="1"/>
    <col min="6487" max="6488" width="2.5703125" style="134" customWidth="1"/>
    <col min="6489"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7109375" style="134" customWidth="1"/>
    <col min="6662" max="6662" width="1.28515625" style="134" customWidth="1"/>
    <col min="6663" max="6667" width="0.7109375" style="134" customWidth="1"/>
    <col min="6668" max="6668" width="0.5703125" style="134" customWidth="1"/>
    <col min="6669" max="6681" width="0.7109375" style="134" customWidth="1"/>
    <col min="6682" max="6682" width="1.4257812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 style="134" customWidth="1"/>
    <col min="6719" max="6720" width="0.5703125" style="134" customWidth="1"/>
    <col min="6721" max="6721" width="2.28515625" style="134" customWidth="1"/>
    <col min="6722" max="6722" width="0.5703125" style="134" customWidth="1"/>
    <col min="6723" max="6723" width="2.28515625" style="134" customWidth="1"/>
    <col min="6724" max="6724" width="0.5703125" style="134" customWidth="1"/>
    <col min="6725" max="6725" width="2.28515625" style="134" customWidth="1"/>
    <col min="6726" max="6726" width="0.5703125" style="134" customWidth="1"/>
    <col min="6727" max="6727" width="2.28515625" style="134" customWidth="1"/>
    <col min="6728" max="6728" width="0.5703125" style="134" customWidth="1"/>
    <col min="6729" max="6729" width="2.28515625" style="134" customWidth="1"/>
    <col min="6730" max="6730" width="0.5703125" style="134" customWidth="1"/>
    <col min="6731" max="6731" width="2.28515625" style="134" customWidth="1"/>
    <col min="6732" max="6732" width="0.5703125" style="134" customWidth="1"/>
    <col min="6733" max="6733" width="2.28515625" style="134" customWidth="1"/>
    <col min="6734" max="6734" width="0.5703125" style="134" customWidth="1"/>
    <col min="6735" max="6735" width="2.28515625" style="134" customWidth="1"/>
    <col min="6736" max="6736" width="0.5703125" style="134" customWidth="1"/>
    <col min="6737" max="6737" width="2.28515625" style="134" customWidth="1"/>
    <col min="6738" max="6738" width="0.5703125" style="134" customWidth="1"/>
    <col min="6739" max="6739" width="2.28515625" style="134" customWidth="1"/>
    <col min="6740" max="6740" width="0.5703125" style="134" customWidth="1"/>
    <col min="6741" max="6741" width="2.28515625" style="134" customWidth="1"/>
    <col min="6742" max="6742" width="0.5703125" style="134" customWidth="1"/>
    <col min="6743" max="6744" width="2.5703125" style="134" customWidth="1"/>
    <col min="6745"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7109375" style="134" customWidth="1"/>
    <col min="6918" max="6918" width="1.28515625" style="134" customWidth="1"/>
    <col min="6919" max="6923" width="0.7109375" style="134" customWidth="1"/>
    <col min="6924" max="6924" width="0.5703125" style="134" customWidth="1"/>
    <col min="6925" max="6937" width="0.7109375" style="134" customWidth="1"/>
    <col min="6938" max="6938" width="1.4257812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 style="134" customWidth="1"/>
    <col min="6975" max="6976" width="0.5703125" style="134" customWidth="1"/>
    <col min="6977" max="6977" width="2.28515625" style="134" customWidth="1"/>
    <col min="6978" max="6978" width="0.5703125" style="134" customWidth="1"/>
    <col min="6979" max="6979" width="2.28515625" style="134" customWidth="1"/>
    <col min="6980" max="6980" width="0.5703125" style="134" customWidth="1"/>
    <col min="6981" max="6981" width="2.28515625" style="134" customWidth="1"/>
    <col min="6982" max="6982" width="0.5703125" style="134" customWidth="1"/>
    <col min="6983" max="6983" width="2.28515625" style="134" customWidth="1"/>
    <col min="6984" max="6984" width="0.5703125" style="134" customWidth="1"/>
    <col min="6985" max="6985" width="2.28515625" style="134" customWidth="1"/>
    <col min="6986" max="6986" width="0.5703125" style="134" customWidth="1"/>
    <col min="6987" max="6987" width="2.28515625" style="134" customWidth="1"/>
    <col min="6988" max="6988" width="0.5703125" style="134" customWidth="1"/>
    <col min="6989" max="6989" width="2.28515625" style="134" customWidth="1"/>
    <col min="6990" max="6990" width="0.5703125" style="134" customWidth="1"/>
    <col min="6991" max="6991" width="2.28515625" style="134" customWidth="1"/>
    <col min="6992" max="6992" width="0.5703125" style="134" customWidth="1"/>
    <col min="6993" max="6993" width="2.28515625" style="134" customWidth="1"/>
    <col min="6994" max="6994" width="0.5703125" style="134" customWidth="1"/>
    <col min="6995" max="6995" width="2.28515625" style="134" customWidth="1"/>
    <col min="6996" max="6996" width="0.5703125" style="134" customWidth="1"/>
    <col min="6997" max="6997" width="2.28515625" style="134" customWidth="1"/>
    <col min="6998" max="6998" width="0.5703125" style="134" customWidth="1"/>
    <col min="6999" max="7000" width="2.5703125" style="134" customWidth="1"/>
    <col min="7001"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7109375" style="134" customWidth="1"/>
    <col min="7174" max="7174" width="1.28515625" style="134" customWidth="1"/>
    <col min="7175" max="7179" width="0.7109375" style="134" customWidth="1"/>
    <col min="7180" max="7180" width="0.5703125" style="134" customWidth="1"/>
    <col min="7181" max="7193" width="0.7109375" style="134" customWidth="1"/>
    <col min="7194" max="7194" width="1.4257812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 style="134" customWidth="1"/>
    <col min="7231" max="7232" width="0.5703125" style="134" customWidth="1"/>
    <col min="7233" max="7233" width="2.28515625" style="134" customWidth="1"/>
    <col min="7234" max="7234" width="0.5703125" style="134" customWidth="1"/>
    <col min="7235" max="7235" width="2.28515625" style="134" customWidth="1"/>
    <col min="7236" max="7236" width="0.5703125" style="134" customWidth="1"/>
    <col min="7237" max="7237" width="2.28515625" style="134" customWidth="1"/>
    <col min="7238" max="7238" width="0.5703125" style="134" customWidth="1"/>
    <col min="7239" max="7239" width="2.28515625" style="134" customWidth="1"/>
    <col min="7240" max="7240" width="0.5703125" style="134" customWidth="1"/>
    <col min="7241" max="7241" width="2.28515625" style="134" customWidth="1"/>
    <col min="7242" max="7242" width="0.5703125" style="134" customWidth="1"/>
    <col min="7243" max="7243" width="2.28515625" style="134" customWidth="1"/>
    <col min="7244" max="7244" width="0.5703125" style="134" customWidth="1"/>
    <col min="7245" max="7245" width="2.28515625" style="134" customWidth="1"/>
    <col min="7246" max="7246" width="0.5703125" style="134" customWidth="1"/>
    <col min="7247" max="7247" width="2.28515625" style="134" customWidth="1"/>
    <col min="7248" max="7248" width="0.5703125" style="134" customWidth="1"/>
    <col min="7249" max="7249" width="2.28515625" style="134" customWidth="1"/>
    <col min="7250" max="7250" width="0.5703125" style="134" customWidth="1"/>
    <col min="7251" max="7251" width="2.28515625" style="134" customWidth="1"/>
    <col min="7252" max="7252" width="0.5703125" style="134" customWidth="1"/>
    <col min="7253" max="7253" width="2.28515625" style="134" customWidth="1"/>
    <col min="7254" max="7254" width="0.5703125" style="134" customWidth="1"/>
    <col min="7255" max="7256" width="2.5703125" style="134" customWidth="1"/>
    <col min="7257"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7109375" style="134" customWidth="1"/>
    <col min="7430" max="7430" width="1.28515625" style="134" customWidth="1"/>
    <col min="7431" max="7435" width="0.7109375" style="134" customWidth="1"/>
    <col min="7436" max="7436" width="0.5703125" style="134" customWidth="1"/>
    <col min="7437" max="7449" width="0.7109375" style="134" customWidth="1"/>
    <col min="7450" max="7450" width="1.4257812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 style="134" customWidth="1"/>
    <col min="7487" max="7488" width="0.5703125" style="134" customWidth="1"/>
    <col min="7489" max="7489" width="2.28515625" style="134" customWidth="1"/>
    <col min="7490" max="7490" width="0.5703125" style="134" customWidth="1"/>
    <col min="7491" max="7491" width="2.28515625" style="134" customWidth="1"/>
    <col min="7492" max="7492" width="0.5703125" style="134" customWidth="1"/>
    <col min="7493" max="7493" width="2.28515625" style="134" customWidth="1"/>
    <col min="7494" max="7494" width="0.5703125" style="134" customWidth="1"/>
    <col min="7495" max="7495" width="2.28515625" style="134" customWidth="1"/>
    <col min="7496" max="7496" width="0.5703125" style="134" customWidth="1"/>
    <col min="7497" max="7497" width="2.28515625" style="134" customWidth="1"/>
    <col min="7498" max="7498" width="0.5703125" style="134" customWidth="1"/>
    <col min="7499" max="7499" width="2.28515625" style="134" customWidth="1"/>
    <col min="7500" max="7500" width="0.5703125" style="134" customWidth="1"/>
    <col min="7501" max="7501" width="2.28515625" style="134" customWidth="1"/>
    <col min="7502" max="7502" width="0.5703125" style="134" customWidth="1"/>
    <col min="7503" max="7503" width="2.28515625" style="134" customWidth="1"/>
    <col min="7504" max="7504" width="0.5703125" style="134" customWidth="1"/>
    <col min="7505" max="7505" width="2.28515625" style="134" customWidth="1"/>
    <col min="7506" max="7506" width="0.5703125" style="134" customWidth="1"/>
    <col min="7507" max="7507" width="2.28515625" style="134" customWidth="1"/>
    <col min="7508" max="7508" width="0.5703125" style="134" customWidth="1"/>
    <col min="7509" max="7509" width="2.28515625" style="134" customWidth="1"/>
    <col min="7510" max="7510" width="0.5703125" style="134" customWidth="1"/>
    <col min="7511" max="7512" width="2.5703125" style="134" customWidth="1"/>
    <col min="7513"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7109375" style="134" customWidth="1"/>
    <col min="7686" max="7686" width="1.28515625" style="134" customWidth="1"/>
    <col min="7687" max="7691" width="0.7109375" style="134" customWidth="1"/>
    <col min="7692" max="7692" width="0.5703125" style="134" customWidth="1"/>
    <col min="7693" max="7705" width="0.7109375" style="134" customWidth="1"/>
    <col min="7706" max="7706" width="1.4257812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 style="134" customWidth="1"/>
    <col min="7743" max="7744" width="0.5703125" style="134" customWidth="1"/>
    <col min="7745" max="7745" width="2.28515625" style="134" customWidth="1"/>
    <col min="7746" max="7746" width="0.5703125" style="134" customWidth="1"/>
    <col min="7747" max="7747" width="2.28515625" style="134" customWidth="1"/>
    <col min="7748" max="7748" width="0.5703125" style="134" customWidth="1"/>
    <col min="7749" max="7749" width="2.28515625" style="134" customWidth="1"/>
    <col min="7750" max="7750" width="0.5703125" style="134" customWidth="1"/>
    <col min="7751" max="7751" width="2.28515625" style="134" customWidth="1"/>
    <col min="7752" max="7752" width="0.5703125" style="134" customWidth="1"/>
    <col min="7753" max="7753" width="2.28515625" style="134" customWidth="1"/>
    <col min="7754" max="7754" width="0.5703125" style="134" customWidth="1"/>
    <col min="7755" max="7755" width="2.28515625" style="134" customWidth="1"/>
    <col min="7756" max="7756" width="0.5703125" style="134" customWidth="1"/>
    <col min="7757" max="7757" width="2.28515625" style="134" customWidth="1"/>
    <col min="7758" max="7758" width="0.5703125" style="134" customWidth="1"/>
    <col min="7759" max="7759" width="2.28515625" style="134" customWidth="1"/>
    <col min="7760" max="7760" width="0.5703125" style="134" customWidth="1"/>
    <col min="7761" max="7761" width="2.28515625" style="134" customWidth="1"/>
    <col min="7762" max="7762" width="0.5703125" style="134" customWidth="1"/>
    <col min="7763" max="7763" width="2.28515625" style="134" customWidth="1"/>
    <col min="7764" max="7764" width="0.5703125" style="134" customWidth="1"/>
    <col min="7765" max="7765" width="2.28515625" style="134" customWidth="1"/>
    <col min="7766" max="7766" width="0.5703125" style="134" customWidth="1"/>
    <col min="7767" max="7768" width="2.5703125" style="134" customWidth="1"/>
    <col min="7769"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7109375" style="134" customWidth="1"/>
    <col min="7942" max="7942" width="1.28515625" style="134" customWidth="1"/>
    <col min="7943" max="7947" width="0.7109375" style="134" customWidth="1"/>
    <col min="7948" max="7948" width="0.5703125" style="134" customWidth="1"/>
    <col min="7949" max="7961" width="0.7109375" style="134" customWidth="1"/>
    <col min="7962" max="7962" width="1.4257812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 style="134" customWidth="1"/>
    <col min="7999" max="8000" width="0.5703125" style="134" customWidth="1"/>
    <col min="8001" max="8001" width="2.28515625" style="134" customWidth="1"/>
    <col min="8002" max="8002" width="0.5703125" style="134" customWidth="1"/>
    <col min="8003" max="8003" width="2.28515625" style="134" customWidth="1"/>
    <col min="8004" max="8004" width="0.5703125" style="134" customWidth="1"/>
    <col min="8005" max="8005" width="2.28515625" style="134" customWidth="1"/>
    <col min="8006" max="8006" width="0.5703125" style="134" customWidth="1"/>
    <col min="8007" max="8007" width="2.28515625" style="134" customWidth="1"/>
    <col min="8008" max="8008" width="0.5703125" style="134" customWidth="1"/>
    <col min="8009" max="8009" width="2.28515625" style="134" customWidth="1"/>
    <col min="8010" max="8010" width="0.5703125" style="134" customWidth="1"/>
    <col min="8011" max="8011" width="2.28515625" style="134" customWidth="1"/>
    <col min="8012" max="8012" width="0.5703125" style="134" customWidth="1"/>
    <col min="8013" max="8013" width="2.28515625" style="134" customWidth="1"/>
    <col min="8014" max="8014" width="0.5703125" style="134" customWidth="1"/>
    <col min="8015" max="8015" width="2.28515625" style="134" customWidth="1"/>
    <col min="8016" max="8016" width="0.5703125" style="134" customWidth="1"/>
    <col min="8017" max="8017" width="2.28515625" style="134" customWidth="1"/>
    <col min="8018" max="8018" width="0.5703125" style="134" customWidth="1"/>
    <col min="8019" max="8019" width="2.28515625" style="134" customWidth="1"/>
    <col min="8020" max="8020" width="0.5703125" style="134" customWidth="1"/>
    <col min="8021" max="8021" width="2.28515625" style="134" customWidth="1"/>
    <col min="8022" max="8022" width="0.5703125" style="134" customWidth="1"/>
    <col min="8023" max="8024" width="2.5703125" style="134" customWidth="1"/>
    <col min="8025"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7109375" style="134" customWidth="1"/>
    <col min="8198" max="8198" width="1.28515625" style="134" customWidth="1"/>
    <col min="8199" max="8203" width="0.7109375" style="134" customWidth="1"/>
    <col min="8204" max="8204" width="0.5703125" style="134" customWidth="1"/>
    <col min="8205" max="8217" width="0.7109375" style="134" customWidth="1"/>
    <col min="8218" max="8218" width="1.4257812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 style="134" customWidth="1"/>
    <col min="8255" max="8256" width="0.5703125" style="134" customWidth="1"/>
    <col min="8257" max="8257" width="2.28515625" style="134" customWidth="1"/>
    <col min="8258" max="8258" width="0.5703125" style="134" customWidth="1"/>
    <col min="8259" max="8259" width="2.28515625" style="134" customWidth="1"/>
    <col min="8260" max="8260" width="0.5703125" style="134" customWidth="1"/>
    <col min="8261" max="8261" width="2.28515625" style="134" customWidth="1"/>
    <col min="8262" max="8262" width="0.5703125" style="134" customWidth="1"/>
    <col min="8263" max="8263" width="2.28515625" style="134" customWidth="1"/>
    <col min="8264" max="8264" width="0.5703125" style="134" customWidth="1"/>
    <col min="8265" max="8265" width="2.28515625" style="134" customWidth="1"/>
    <col min="8266" max="8266" width="0.5703125" style="134" customWidth="1"/>
    <col min="8267" max="8267" width="2.28515625" style="134" customWidth="1"/>
    <col min="8268" max="8268" width="0.5703125" style="134" customWidth="1"/>
    <col min="8269" max="8269" width="2.28515625" style="134" customWidth="1"/>
    <col min="8270" max="8270" width="0.5703125" style="134" customWidth="1"/>
    <col min="8271" max="8271" width="2.28515625" style="134" customWidth="1"/>
    <col min="8272" max="8272" width="0.5703125" style="134" customWidth="1"/>
    <col min="8273" max="8273" width="2.28515625" style="134" customWidth="1"/>
    <col min="8274" max="8274" width="0.5703125" style="134" customWidth="1"/>
    <col min="8275" max="8275" width="2.28515625" style="134" customWidth="1"/>
    <col min="8276" max="8276" width="0.5703125" style="134" customWidth="1"/>
    <col min="8277" max="8277" width="2.28515625" style="134" customWidth="1"/>
    <col min="8278" max="8278" width="0.5703125" style="134" customWidth="1"/>
    <col min="8279" max="8280" width="2.5703125" style="134" customWidth="1"/>
    <col min="8281"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7109375" style="134" customWidth="1"/>
    <col min="8454" max="8454" width="1.28515625" style="134" customWidth="1"/>
    <col min="8455" max="8459" width="0.7109375" style="134" customWidth="1"/>
    <col min="8460" max="8460" width="0.5703125" style="134" customWidth="1"/>
    <col min="8461" max="8473" width="0.7109375" style="134" customWidth="1"/>
    <col min="8474" max="8474" width="1.4257812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 style="134" customWidth="1"/>
    <col min="8511" max="8512" width="0.5703125" style="134" customWidth="1"/>
    <col min="8513" max="8513" width="2.28515625" style="134" customWidth="1"/>
    <col min="8514" max="8514" width="0.5703125" style="134" customWidth="1"/>
    <col min="8515" max="8515" width="2.28515625" style="134" customWidth="1"/>
    <col min="8516" max="8516" width="0.5703125" style="134" customWidth="1"/>
    <col min="8517" max="8517" width="2.28515625" style="134" customWidth="1"/>
    <col min="8518" max="8518" width="0.5703125" style="134" customWidth="1"/>
    <col min="8519" max="8519" width="2.28515625" style="134" customWidth="1"/>
    <col min="8520" max="8520" width="0.5703125" style="134" customWidth="1"/>
    <col min="8521" max="8521" width="2.28515625" style="134" customWidth="1"/>
    <col min="8522" max="8522" width="0.5703125" style="134" customWidth="1"/>
    <col min="8523" max="8523" width="2.28515625" style="134" customWidth="1"/>
    <col min="8524" max="8524" width="0.5703125" style="134" customWidth="1"/>
    <col min="8525" max="8525" width="2.28515625" style="134" customWidth="1"/>
    <col min="8526" max="8526" width="0.5703125" style="134" customWidth="1"/>
    <col min="8527" max="8527" width="2.28515625" style="134" customWidth="1"/>
    <col min="8528" max="8528" width="0.5703125" style="134" customWidth="1"/>
    <col min="8529" max="8529" width="2.28515625" style="134" customWidth="1"/>
    <col min="8530" max="8530" width="0.5703125" style="134" customWidth="1"/>
    <col min="8531" max="8531" width="2.28515625" style="134" customWidth="1"/>
    <col min="8532" max="8532" width="0.5703125" style="134" customWidth="1"/>
    <col min="8533" max="8533" width="2.28515625" style="134" customWidth="1"/>
    <col min="8534" max="8534" width="0.5703125" style="134" customWidth="1"/>
    <col min="8535" max="8536" width="2.5703125" style="134" customWidth="1"/>
    <col min="8537"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7109375" style="134" customWidth="1"/>
    <col min="8710" max="8710" width="1.28515625" style="134" customWidth="1"/>
    <col min="8711" max="8715" width="0.7109375" style="134" customWidth="1"/>
    <col min="8716" max="8716" width="0.5703125" style="134" customWidth="1"/>
    <col min="8717" max="8729" width="0.7109375" style="134" customWidth="1"/>
    <col min="8730" max="8730" width="1.4257812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 style="134" customWidth="1"/>
    <col min="8767" max="8768" width="0.5703125" style="134" customWidth="1"/>
    <col min="8769" max="8769" width="2.28515625" style="134" customWidth="1"/>
    <col min="8770" max="8770" width="0.5703125" style="134" customWidth="1"/>
    <col min="8771" max="8771" width="2.28515625" style="134" customWidth="1"/>
    <col min="8772" max="8772" width="0.5703125" style="134" customWidth="1"/>
    <col min="8773" max="8773" width="2.28515625" style="134" customWidth="1"/>
    <col min="8774" max="8774" width="0.5703125" style="134" customWidth="1"/>
    <col min="8775" max="8775" width="2.28515625" style="134" customWidth="1"/>
    <col min="8776" max="8776" width="0.5703125" style="134" customWidth="1"/>
    <col min="8777" max="8777" width="2.28515625" style="134" customWidth="1"/>
    <col min="8778" max="8778" width="0.5703125" style="134" customWidth="1"/>
    <col min="8779" max="8779" width="2.28515625" style="134" customWidth="1"/>
    <col min="8780" max="8780" width="0.5703125" style="134" customWidth="1"/>
    <col min="8781" max="8781" width="2.28515625" style="134" customWidth="1"/>
    <col min="8782" max="8782" width="0.5703125" style="134" customWidth="1"/>
    <col min="8783" max="8783" width="2.28515625" style="134" customWidth="1"/>
    <col min="8784" max="8784" width="0.5703125" style="134" customWidth="1"/>
    <col min="8785" max="8785" width="2.28515625" style="134" customWidth="1"/>
    <col min="8786" max="8786" width="0.5703125" style="134" customWidth="1"/>
    <col min="8787" max="8787" width="2.28515625" style="134" customWidth="1"/>
    <col min="8788" max="8788" width="0.5703125" style="134" customWidth="1"/>
    <col min="8789" max="8789" width="2.28515625" style="134" customWidth="1"/>
    <col min="8790" max="8790" width="0.5703125" style="134" customWidth="1"/>
    <col min="8791" max="8792" width="2.5703125" style="134" customWidth="1"/>
    <col min="8793"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7109375" style="134" customWidth="1"/>
    <col min="8966" max="8966" width="1.28515625" style="134" customWidth="1"/>
    <col min="8967" max="8971" width="0.7109375" style="134" customWidth="1"/>
    <col min="8972" max="8972" width="0.5703125" style="134" customWidth="1"/>
    <col min="8973" max="8985" width="0.7109375" style="134" customWidth="1"/>
    <col min="8986" max="8986" width="1.4257812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 style="134" customWidth="1"/>
    <col min="9023" max="9024" width="0.5703125" style="134" customWidth="1"/>
    <col min="9025" max="9025" width="2.28515625" style="134" customWidth="1"/>
    <col min="9026" max="9026" width="0.5703125" style="134" customWidth="1"/>
    <col min="9027" max="9027" width="2.28515625" style="134" customWidth="1"/>
    <col min="9028" max="9028" width="0.5703125" style="134" customWidth="1"/>
    <col min="9029" max="9029" width="2.28515625" style="134" customWidth="1"/>
    <col min="9030" max="9030" width="0.5703125" style="134" customWidth="1"/>
    <col min="9031" max="9031" width="2.28515625" style="134" customWidth="1"/>
    <col min="9032" max="9032" width="0.5703125" style="134" customWidth="1"/>
    <col min="9033" max="9033" width="2.28515625" style="134" customWidth="1"/>
    <col min="9034" max="9034" width="0.5703125" style="134" customWidth="1"/>
    <col min="9035" max="9035" width="2.28515625" style="134" customWidth="1"/>
    <col min="9036" max="9036" width="0.5703125" style="134" customWidth="1"/>
    <col min="9037" max="9037" width="2.28515625" style="134" customWidth="1"/>
    <col min="9038" max="9038" width="0.5703125" style="134" customWidth="1"/>
    <col min="9039" max="9039" width="2.28515625" style="134" customWidth="1"/>
    <col min="9040" max="9040" width="0.5703125" style="134" customWidth="1"/>
    <col min="9041" max="9041" width="2.28515625" style="134" customWidth="1"/>
    <col min="9042" max="9042" width="0.5703125" style="134" customWidth="1"/>
    <col min="9043" max="9043" width="2.28515625" style="134" customWidth="1"/>
    <col min="9044" max="9044" width="0.5703125" style="134" customWidth="1"/>
    <col min="9045" max="9045" width="2.28515625" style="134" customWidth="1"/>
    <col min="9046" max="9046" width="0.5703125" style="134" customWidth="1"/>
    <col min="9047" max="9048" width="2.5703125" style="134" customWidth="1"/>
    <col min="9049"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7109375" style="134" customWidth="1"/>
    <col min="9222" max="9222" width="1.28515625" style="134" customWidth="1"/>
    <col min="9223" max="9227" width="0.7109375" style="134" customWidth="1"/>
    <col min="9228" max="9228" width="0.5703125" style="134" customWidth="1"/>
    <col min="9229" max="9241" width="0.7109375" style="134" customWidth="1"/>
    <col min="9242" max="9242" width="1.4257812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 style="134" customWidth="1"/>
    <col min="9279" max="9280" width="0.5703125" style="134" customWidth="1"/>
    <col min="9281" max="9281" width="2.28515625" style="134" customWidth="1"/>
    <col min="9282" max="9282" width="0.5703125" style="134" customWidth="1"/>
    <col min="9283" max="9283" width="2.28515625" style="134" customWidth="1"/>
    <col min="9284" max="9284" width="0.5703125" style="134" customWidth="1"/>
    <col min="9285" max="9285" width="2.28515625" style="134" customWidth="1"/>
    <col min="9286" max="9286" width="0.5703125" style="134" customWidth="1"/>
    <col min="9287" max="9287" width="2.28515625" style="134" customWidth="1"/>
    <col min="9288" max="9288" width="0.5703125" style="134" customWidth="1"/>
    <col min="9289" max="9289" width="2.28515625" style="134" customWidth="1"/>
    <col min="9290" max="9290" width="0.5703125" style="134" customWidth="1"/>
    <col min="9291" max="9291" width="2.28515625" style="134" customWidth="1"/>
    <col min="9292" max="9292" width="0.5703125" style="134" customWidth="1"/>
    <col min="9293" max="9293" width="2.28515625" style="134" customWidth="1"/>
    <col min="9294" max="9294" width="0.5703125" style="134" customWidth="1"/>
    <col min="9295" max="9295" width="2.28515625" style="134" customWidth="1"/>
    <col min="9296" max="9296" width="0.5703125" style="134" customWidth="1"/>
    <col min="9297" max="9297" width="2.28515625" style="134" customWidth="1"/>
    <col min="9298" max="9298" width="0.5703125" style="134" customWidth="1"/>
    <col min="9299" max="9299" width="2.28515625" style="134" customWidth="1"/>
    <col min="9300" max="9300" width="0.5703125" style="134" customWidth="1"/>
    <col min="9301" max="9301" width="2.28515625" style="134" customWidth="1"/>
    <col min="9302" max="9302" width="0.5703125" style="134" customWidth="1"/>
    <col min="9303" max="9304" width="2.5703125" style="134" customWidth="1"/>
    <col min="9305"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7109375" style="134" customWidth="1"/>
    <col min="9478" max="9478" width="1.28515625" style="134" customWidth="1"/>
    <col min="9479" max="9483" width="0.7109375" style="134" customWidth="1"/>
    <col min="9484" max="9484" width="0.5703125" style="134" customWidth="1"/>
    <col min="9485" max="9497" width="0.7109375" style="134" customWidth="1"/>
    <col min="9498" max="9498" width="1.4257812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 style="134" customWidth="1"/>
    <col min="9535" max="9536" width="0.5703125" style="134" customWidth="1"/>
    <col min="9537" max="9537" width="2.28515625" style="134" customWidth="1"/>
    <col min="9538" max="9538" width="0.5703125" style="134" customWidth="1"/>
    <col min="9539" max="9539" width="2.28515625" style="134" customWidth="1"/>
    <col min="9540" max="9540" width="0.5703125" style="134" customWidth="1"/>
    <col min="9541" max="9541" width="2.28515625" style="134" customWidth="1"/>
    <col min="9542" max="9542" width="0.5703125" style="134" customWidth="1"/>
    <col min="9543" max="9543" width="2.28515625" style="134" customWidth="1"/>
    <col min="9544" max="9544" width="0.5703125" style="134" customWidth="1"/>
    <col min="9545" max="9545" width="2.28515625" style="134" customWidth="1"/>
    <col min="9546" max="9546" width="0.5703125" style="134" customWidth="1"/>
    <col min="9547" max="9547" width="2.28515625" style="134" customWidth="1"/>
    <col min="9548" max="9548" width="0.5703125" style="134" customWidth="1"/>
    <col min="9549" max="9549" width="2.28515625" style="134" customWidth="1"/>
    <col min="9550" max="9550" width="0.5703125" style="134" customWidth="1"/>
    <col min="9551" max="9551" width="2.28515625" style="134" customWidth="1"/>
    <col min="9552" max="9552" width="0.5703125" style="134" customWidth="1"/>
    <col min="9553" max="9553" width="2.28515625" style="134" customWidth="1"/>
    <col min="9554" max="9554" width="0.5703125" style="134" customWidth="1"/>
    <col min="9555" max="9555" width="2.28515625" style="134" customWidth="1"/>
    <col min="9556" max="9556" width="0.5703125" style="134" customWidth="1"/>
    <col min="9557" max="9557" width="2.28515625" style="134" customWidth="1"/>
    <col min="9558" max="9558" width="0.5703125" style="134" customWidth="1"/>
    <col min="9559" max="9560" width="2.5703125" style="134" customWidth="1"/>
    <col min="9561"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7109375" style="134" customWidth="1"/>
    <col min="9734" max="9734" width="1.28515625" style="134" customWidth="1"/>
    <col min="9735" max="9739" width="0.7109375" style="134" customWidth="1"/>
    <col min="9740" max="9740" width="0.5703125" style="134" customWidth="1"/>
    <col min="9741" max="9753" width="0.7109375" style="134" customWidth="1"/>
    <col min="9754" max="9754" width="1.4257812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 style="134" customWidth="1"/>
    <col min="9791" max="9792" width="0.5703125" style="134" customWidth="1"/>
    <col min="9793" max="9793" width="2.28515625" style="134" customWidth="1"/>
    <col min="9794" max="9794" width="0.5703125" style="134" customWidth="1"/>
    <col min="9795" max="9795" width="2.28515625" style="134" customWidth="1"/>
    <col min="9796" max="9796" width="0.5703125" style="134" customWidth="1"/>
    <col min="9797" max="9797" width="2.28515625" style="134" customWidth="1"/>
    <col min="9798" max="9798" width="0.5703125" style="134" customWidth="1"/>
    <col min="9799" max="9799" width="2.28515625" style="134" customWidth="1"/>
    <col min="9800" max="9800" width="0.5703125" style="134" customWidth="1"/>
    <col min="9801" max="9801" width="2.28515625" style="134" customWidth="1"/>
    <col min="9802" max="9802" width="0.5703125" style="134" customWidth="1"/>
    <col min="9803" max="9803" width="2.28515625" style="134" customWidth="1"/>
    <col min="9804" max="9804" width="0.5703125" style="134" customWidth="1"/>
    <col min="9805" max="9805" width="2.28515625" style="134" customWidth="1"/>
    <col min="9806" max="9806" width="0.5703125" style="134" customWidth="1"/>
    <col min="9807" max="9807" width="2.28515625" style="134" customWidth="1"/>
    <col min="9808" max="9808" width="0.5703125" style="134" customWidth="1"/>
    <col min="9809" max="9809" width="2.28515625" style="134" customWidth="1"/>
    <col min="9810" max="9810" width="0.5703125" style="134" customWidth="1"/>
    <col min="9811" max="9811" width="2.28515625" style="134" customWidth="1"/>
    <col min="9812" max="9812" width="0.5703125" style="134" customWidth="1"/>
    <col min="9813" max="9813" width="2.28515625" style="134" customWidth="1"/>
    <col min="9814" max="9814" width="0.5703125" style="134" customWidth="1"/>
    <col min="9815" max="9816" width="2.5703125" style="134" customWidth="1"/>
    <col min="9817"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7109375" style="134" customWidth="1"/>
    <col min="9990" max="9990" width="1.28515625" style="134" customWidth="1"/>
    <col min="9991" max="9995" width="0.7109375" style="134" customWidth="1"/>
    <col min="9996" max="9996" width="0.5703125" style="134" customWidth="1"/>
    <col min="9997" max="10009" width="0.7109375" style="134" customWidth="1"/>
    <col min="10010" max="10010" width="1.4257812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 style="134" customWidth="1"/>
    <col min="10047" max="10048" width="0.5703125" style="134" customWidth="1"/>
    <col min="10049" max="10049" width="2.28515625" style="134" customWidth="1"/>
    <col min="10050" max="10050" width="0.5703125" style="134" customWidth="1"/>
    <col min="10051" max="10051" width="2.28515625" style="134" customWidth="1"/>
    <col min="10052" max="10052" width="0.5703125" style="134" customWidth="1"/>
    <col min="10053" max="10053" width="2.28515625" style="134" customWidth="1"/>
    <col min="10054" max="10054" width="0.5703125" style="134" customWidth="1"/>
    <col min="10055" max="10055" width="2.28515625" style="134" customWidth="1"/>
    <col min="10056" max="10056" width="0.5703125" style="134" customWidth="1"/>
    <col min="10057" max="10057" width="2.28515625" style="134" customWidth="1"/>
    <col min="10058" max="10058" width="0.5703125" style="134" customWidth="1"/>
    <col min="10059" max="10059" width="2.28515625" style="134" customWidth="1"/>
    <col min="10060" max="10060" width="0.5703125" style="134" customWidth="1"/>
    <col min="10061" max="10061" width="2.28515625" style="134" customWidth="1"/>
    <col min="10062" max="10062" width="0.5703125" style="134" customWidth="1"/>
    <col min="10063" max="10063" width="2.28515625" style="134" customWidth="1"/>
    <col min="10064" max="10064" width="0.5703125" style="134" customWidth="1"/>
    <col min="10065" max="10065" width="2.28515625" style="134" customWidth="1"/>
    <col min="10066" max="10066" width="0.5703125" style="134" customWidth="1"/>
    <col min="10067" max="10067" width="2.28515625" style="134" customWidth="1"/>
    <col min="10068" max="10068" width="0.5703125" style="134" customWidth="1"/>
    <col min="10069" max="10069" width="2.28515625" style="134" customWidth="1"/>
    <col min="10070" max="10070" width="0.5703125" style="134" customWidth="1"/>
    <col min="10071" max="10072" width="2.5703125" style="134" customWidth="1"/>
    <col min="10073"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7109375" style="134" customWidth="1"/>
    <col min="10246" max="10246" width="1.28515625" style="134" customWidth="1"/>
    <col min="10247" max="10251" width="0.7109375" style="134" customWidth="1"/>
    <col min="10252" max="10252" width="0.5703125" style="134" customWidth="1"/>
    <col min="10253" max="10265" width="0.7109375" style="134" customWidth="1"/>
    <col min="10266" max="10266" width="1.4257812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 style="134" customWidth="1"/>
    <col min="10303" max="10304" width="0.5703125" style="134" customWidth="1"/>
    <col min="10305" max="10305" width="2.28515625" style="134" customWidth="1"/>
    <col min="10306" max="10306" width="0.5703125" style="134" customWidth="1"/>
    <col min="10307" max="10307" width="2.28515625" style="134" customWidth="1"/>
    <col min="10308" max="10308" width="0.5703125" style="134" customWidth="1"/>
    <col min="10309" max="10309" width="2.28515625" style="134" customWidth="1"/>
    <col min="10310" max="10310" width="0.5703125" style="134" customWidth="1"/>
    <col min="10311" max="10311" width="2.28515625" style="134" customWidth="1"/>
    <col min="10312" max="10312" width="0.5703125" style="134" customWidth="1"/>
    <col min="10313" max="10313" width="2.28515625" style="134" customWidth="1"/>
    <col min="10314" max="10314" width="0.5703125" style="134" customWidth="1"/>
    <col min="10315" max="10315" width="2.28515625" style="134" customWidth="1"/>
    <col min="10316" max="10316" width="0.5703125" style="134" customWidth="1"/>
    <col min="10317" max="10317" width="2.28515625" style="134" customWidth="1"/>
    <col min="10318" max="10318" width="0.5703125" style="134" customWidth="1"/>
    <col min="10319" max="10319" width="2.28515625" style="134" customWidth="1"/>
    <col min="10320" max="10320" width="0.5703125" style="134" customWidth="1"/>
    <col min="10321" max="10321" width="2.28515625" style="134" customWidth="1"/>
    <col min="10322" max="10322" width="0.5703125" style="134" customWidth="1"/>
    <col min="10323" max="10323" width="2.28515625" style="134" customWidth="1"/>
    <col min="10324" max="10324" width="0.5703125" style="134" customWidth="1"/>
    <col min="10325" max="10325" width="2.28515625" style="134" customWidth="1"/>
    <col min="10326" max="10326" width="0.5703125" style="134" customWidth="1"/>
    <col min="10327" max="10328" width="2.5703125" style="134" customWidth="1"/>
    <col min="10329"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7109375" style="134" customWidth="1"/>
    <col min="10502" max="10502" width="1.28515625" style="134" customWidth="1"/>
    <col min="10503" max="10507" width="0.7109375" style="134" customWidth="1"/>
    <col min="10508" max="10508" width="0.5703125" style="134" customWidth="1"/>
    <col min="10509" max="10521" width="0.7109375" style="134" customWidth="1"/>
    <col min="10522" max="10522" width="1.4257812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 style="134" customWidth="1"/>
    <col min="10559" max="10560" width="0.5703125" style="134" customWidth="1"/>
    <col min="10561" max="10561" width="2.28515625" style="134" customWidth="1"/>
    <col min="10562" max="10562" width="0.5703125" style="134" customWidth="1"/>
    <col min="10563" max="10563" width="2.28515625" style="134" customWidth="1"/>
    <col min="10564" max="10564" width="0.5703125" style="134" customWidth="1"/>
    <col min="10565" max="10565" width="2.28515625" style="134" customWidth="1"/>
    <col min="10566" max="10566" width="0.5703125" style="134" customWidth="1"/>
    <col min="10567" max="10567" width="2.28515625" style="134" customWidth="1"/>
    <col min="10568" max="10568" width="0.5703125" style="134" customWidth="1"/>
    <col min="10569" max="10569" width="2.28515625" style="134" customWidth="1"/>
    <col min="10570" max="10570" width="0.5703125" style="134" customWidth="1"/>
    <col min="10571" max="10571" width="2.28515625" style="134" customWidth="1"/>
    <col min="10572" max="10572" width="0.5703125" style="134" customWidth="1"/>
    <col min="10573" max="10573" width="2.28515625" style="134" customWidth="1"/>
    <col min="10574" max="10574" width="0.5703125" style="134" customWidth="1"/>
    <col min="10575" max="10575" width="2.28515625" style="134" customWidth="1"/>
    <col min="10576" max="10576" width="0.5703125" style="134" customWidth="1"/>
    <col min="10577" max="10577" width="2.28515625" style="134" customWidth="1"/>
    <col min="10578" max="10578" width="0.5703125" style="134" customWidth="1"/>
    <col min="10579" max="10579" width="2.28515625" style="134" customWidth="1"/>
    <col min="10580" max="10580" width="0.5703125" style="134" customWidth="1"/>
    <col min="10581" max="10581" width="2.28515625" style="134" customWidth="1"/>
    <col min="10582" max="10582" width="0.5703125" style="134" customWidth="1"/>
    <col min="10583" max="10584" width="2.5703125" style="134" customWidth="1"/>
    <col min="10585"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7109375" style="134" customWidth="1"/>
    <col min="10758" max="10758" width="1.28515625" style="134" customWidth="1"/>
    <col min="10759" max="10763" width="0.7109375" style="134" customWidth="1"/>
    <col min="10764" max="10764" width="0.5703125" style="134" customWidth="1"/>
    <col min="10765" max="10777" width="0.7109375" style="134" customWidth="1"/>
    <col min="10778" max="10778" width="1.4257812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 style="134" customWidth="1"/>
    <col min="10815" max="10816" width="0.5703125" style="134" customWidth="1"/>
    <col min="10817" max="10817" width="2.28515625" style="134" customWidth="1"/>
    <col min="10818" max="10818" width="0.5703125" style="134" customWidth="1"/>
    <col min="10819" max="10819" width="2.28515625" style="134" customWidth="1"/>
    <col min="10820" max="10820" width="0.5703125" style="134" customWidth="1"/>
    <col min="10821" max="10821" width="2.28515625" style="134" customWidth="1"/>
    <col min="10822" max="10822" width="0.5703125" style="134" customWidth="1"/>
    <col min="10823" max="10823" width="2.28515625" style="134" customWidth="1"/>
    <col min="10824" max="10824" width="0.5703125" style="134" customWidth="1"/>
    <col min="10825" max="10825" width="2.28515625" style="134" customWidth="1"/>
    <col min="10826" max="10826" width="0.5703125" style="134" customWidth="1"/>
    <col min="10827" max="10827" width="2.28515625" style="134" customWidth="1"/>
    <col min="10828" max="10828" width="0.5703125" style="134" customWidth="1"/>
    <col min="10829" max="10829" width="2.28515625" style="134" customWidth="1"/>
    <col min="10830" max="10830" width="0.5703125" style="134" customWidth="1"/>
    <col min="10831" max="10831" width="2.28515625" style="134" customWidth="1"/>
    <col min="10832" max="10832" width="0.5703125" style="134" customWidth="1"/>
    <col min="10833" max="10833" width="2.28515625" style="134" customWidth="1"/>
    <col min="10834" max="10834" width="0.5703125" style="134" customWidth="1"/>
    <col min="10835" max="10835" width="2.28515625" style="134" customWidth="1"/>
    <col min="10836" max="10836" width="0.5703125" style="134" customWidth="1"/>
    <col min="10837" max="10837" width="2.28515625" style="134" customWidth="1"/>
    <col min="10838" max="10838" width="0.5703125" style="134" customWidth="1"/>
    <col min="10839" max="10840" width="2.5703125" style="134" customWidth="1"/>
    <col min="10841"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7109375" style="134" customWidth="1"/>
    <col min="11014" max="11014" width="1.28515625" style="134" customWidth="1"/>
    <col min="11015" max="11019" width="0.7109375" style="134" customWidth="1"/>
    <col min="11020" max="11020" width="0.5703125" style="134" customWidth="1"/>
    <col min="11021" max="11033" width="0.7109375" style="134" customWidth="1"/>
    <col min="11034" max="11034" width="1.4257812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 style="134" customWidth="1"/>
    <col min="11071" max="11072" width="0.5703125" style="134" customWidth="1"/>
    <col min="11073" max="11073" width="2.28515625" style="134" customWidth="1"/>
    <col min="11074" max="11074" width="0.5703125" style="134" customWidth="1"/>
    <col min="11075" max="11075" width="2.28515625" style="134" customWidth="1"/>
    <col min="11076" max="11076" width="0.5703125" style="134" customWidth="1"/>
    <col min="11077" max="11077" width="2.28515625" style="134" customWidth="1"/>
    <col min="11078" max="11078" width="0.5703125" style="134" customWidth="1"/>
    <col min="11079" max="11079" width="2.28515625" style="134" customWidth="1"/>
    <col min="11080" max="11080" width="0.5703125" style="134" customWidth="1"/>
    <col min="11081" max="11081" width="2.28515625" style="134" customWidth="1"/>
    <col min="11082" max="11082" width="0.5703125" style="134" customWidth="1"/>
    <col min="11083" max="11083" width="2.28515625" style="134" customWidth="1"/>
    <col min="11084" max="11084" width="0.5703125" style="134" customWidth="1"/>
    <col min="11085" max="11085" width="2.28515625" style="134" customWidth="1"/>
    <col min="11086" max="11086" width="0.5703125" style="134" customWidth="1"/>
    <col min="11087" max="11087" width="2.28515625" style="134" customWidth="1"/>
    <col min="11088" max="11088" width="0.5703125" style="134" customWidth="1"/>
    <col min="11089" max="11089" width="2.28515625" style="134" customWidth="1"/>
    <col min="11090" max="11090" width="0.5703125" style="134" customWidth="1"/>
    <col min="11091" max="11091" width="2.28515625" style="134" customWidth="1"/>
    <col min="11092" max="11092" width="0.5703125" style="134" customWidth="1"/>
    <col min="11093" max="11093" width="2.28515625" style="134" customWidth="1"/>
    <col min="11094" max="11094" width="0.5703125" style="134" customWidth="1"/>
    <col min="11095" max="11096" width="2.5703125" style="134" customWidth="1"/>
    <col min="11097"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7109375" style="134" customWidth="1"/>
    <col min="11270" max="11270" width="1.28515625" style="134" customWidth="1"/>
    <col min="11271" max="11275" width="0.7109375" style="134" customWidth="1"/>
    <col min="11276" max="11276" width="0.5703125" style="134" customWidth="1"/>
    <col min="11277" max="11289" width="0.7109375" style="134" customWidth="1"/>
    <col min="11290" max="11290" width="1.4257812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 style="134" customWidth="1"/>
    <col min="11327" max="11328" width="0.5703125" style="134" customWidth="1"/>
    <col min="11329" max="11329" width="2.28515625" style="134" customWidth="1"/>
    <col min="11330" max="11330" width="0.5703125" style="134" customWidth="1"/>
    <col min="11331" max="11331" width="2.28515625" style="134" customWidth="1"/>
    <col min="11332" max="11332" width="0.5703125" style="134" customWidth="1"/>
    <col min="11333" max="11333" width="2.28515625" style="134" customWidth="1"/>
    <col min="11334" max="11334" width="0.5703125" style="134" customWidth="1"/>
    <col min="11335" max="11335" width="2.28515625" style="134" customWidth="1"/>
    <col min="11336" max="11336" width="0.5703125" style="134" customWidth="1"/>
    <col min="11337" max="11337" width="2.28515625" style="134" customWidth="1"/>
    <col min="11338" max="11338" width="0.5703125" style="134" customWidth="1"/>
    <col min="11339" max="11339" width="2.28515625" style="134" customWidth="1"/>
    <col min="11340" max="11340" width="0.5703125" style="134" customWidth="1"/>
    <col min="11341" max="11341" width="2.28515625" style="134" customWidth="1"/>
    <col min="11342" max="11342" width="0.5703125" style="134" customWidth="1"/>
    <col min="11343" max="11343" width="2.28515625" style="134" customWidth="1"/>
    <col min="11344" max="11344" width="0.5703125" style="134" customWidth="1"/>
    <col min="11345" max="11345" width="2.28515625" style="134" customWidth="1"/>
    <col min="11346" max="11346" width="0.5703125" style="134" customWidth="1"/>
    <col min="11347" max="11347" width="2.28515625" style="134" customWidth="1"/>
    <col min="11348" max="11348" width="0.5703125" style="134" customWidth="1"/>
    <col min="11349" max="11349" width="2.28515625" style="134" customWidth="1"/>
    <col min="11350" max="11350" width="0.5703125" style="134" customWidth="1"/>
    <col min="11351" max="11352" width="2.5703125" style="134" customWidth="1"/>
    <col min="11353"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7109375" style="134" customWidth="1"/>
    <col min="11526" max="11526" width="1.28515625" style="134" customWidth="1"/>
    <col min="11527" max="11531" width="0.7109375" style="134" customWidth="1"/>
    <col min="11532" max="11532" width="0.5703125" style="134" customWidth="1"/>
    <col min="11533" max="11545" width="0.7109375" style="134" customWidth="1"/>
    <col min="11546" max="11546" width="1.4257812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 style="134" customWidth="1"/>
    <col min="11583" max="11584" width="0.5703125" style="134" customWidth="1"/>
    <col min="11585" max="11585" width="2.28515625" style="134" customWidth="1"/>
    <col min="11586" max="11586" width="0.5703125" style="134" customWidth="1"/>
    <col min="11587" max="11587" width="2.28515625" style="134" customWidth="1"/>
    <col min="11588" max="11588" width="0.5703125" style="134" customWidth="1"/>
    <col min="11589" max="11589" width="2.28515625" style="134" customWidth="1"/>
    <col min="11590" max="11590" width="0.5703125" style="134" customWidth="1"/>
    <col min="11591" max="11591" width="2.28515625" style="134" customWidth="1"/>
    <col min="11592" max="11592" width="0.5703125" style="134" customWidth="1"/>
    <col min="11593" max="11593" width="2.28515625" style="134" customWidth="1"/>
    <col min="11594" max="11594" width="0.5703125" style="134" customWidth="1"/>
    <col min="11595" max="11595" width="2.28515625" style="134" customWidth="1"/>
    <col min="11596" max="11596" width="0.5703125" style="134" customWidth="1"/>
    <col min="11597" max="11597" width="2.28515625" style="134" customWidth="1"/>
    <col min="11598" max="11598" width="0.5703125" style="134" customWidth="1"/>
    <col min="11599" max="11599" width="2.28515625" style="134" customWidth="1"/>
    <col min="11600" max="11600" width="0.5703125" style="134" customWidth="1"/>
    <col min="11601" max="11601" width="2.28515625" style="134" customWidth="1"/>
    <col min="11602" max="11602" width="0.5703125" style="134" customWidth="1"/>
    <col min="11603" max="11603" width="2.28515625" style="134" customWidth="1"/>
    <col min="11604" max="11604" width="0.5703125" style="134" customWidth="1"/>
    <col min="11605" max="11605" width="2.28515625" style="134" customWidth="1"/>
    <col min="11606" max="11606" width="0.5703125" style="134" customWidth="1"/>
    <col min="11607" max="11608" width="2.5703125" style="134" customWidth="1"/>
    <col min="11609"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7109375" style="134" customWidth="1"/>
    <col min="11782" max="11782" width="1.28515625" style="134" customWidth="1"/>
    <col min="11783" max="11787" width="0.7109375" style="134" customWidth="1"/>
    <col min="11788" max="11788" width="0.5703125" style="134" customWidth="1"/>
    <col min="11789" max="11801" width="0.7109375" style="134" customWidth="1"/>
    <col min="11802" max="11802" width="1.4257812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 style="134" customWidth="1"/>
    <col min="11839" max="11840" width="0.5703125" style="134" customWidth="1"/>
    <col min="11841" max="11841" width="2.28515625" style="134" customWidth="1"/>
    <col min="11842" max="11842" width="0.5703125" style="134" customWidth="1"/>
    <col min="11843" max="11843" width="2.28515625" style="134" customWidth="1"/>
    <col min="11844" max="11844" width="0.5703125" style="134" customWidth="1"/>
    <col min="11845" max="11845" width="2.28515625" style="134" customWidth="1"/>
    <col min="11846" max="11846" width="0.5703125" style="134" customWidth="1"/>
    <col min="11847" max="11847" width="2.28515625" style="134" customWidth="1"/>
    <col min="11848" max="11848" width="0.5703125" style="134" customWidth="1"/>
    <col min="11849" max="11849" width="2.28515625" style="134" customWidth="1"/>
    <col min="11850" max="11850" width="0.5703125" style="134" customWidth="1"/>
    <col min="11851" max="11851" width="2.28515625" style="134" customWidth="1"/>
    <col min="11852" max="11852" width="0.5703125" style="134" customWidth="1"/>
    <col min="11853" max="11853" width="2.28515625" style="134" customWidth="1"/>
    <col min="11854" max="11854" width="0.5703125" style="134" customWidth="1"/>
    <col min="11855" max="11855" width="2.28515625" style="134" customWidth="1"/>
    <col min="11856" max="11856" width="0.5703125" style="134" customWidth="1"/>
    <col min="11857" max="11857" width="2.28515625" style="134" customWidth="1"/>
    <col min="11858" max="11858" width="0.5703125" style="134" customWidth="1"/>
    <col min="11859" max="11859" width="2.28515625" style="134" customWidth="1"/>
    <col min="11860" max="11860" width="0.5703125" style="134" customWidth="1"/>
    <col min="11861" max="11861" width="2.28515625" style="134" customWidth="1"/>
    <col min="11862" max="11862" width="0.5703125" style="134" customWidth="1"/>
    <col min="11863" max="11864" width="2.5703125" style="134" customWidth="1"/>
    <col min="11865"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7109375" style="134" customWidth="1"/>
    <col min="12038" max="12038" width="1.28515625" style="134" customWidth="1"/>
    <col min="12039" max="12043" width="0.7109375" style="134" customWidth="1"/>
    <col min="12044" max="12044" width="0.5703125" style="134" customWidth="1"/>
    <col min="12045" max="12057" width="0.7109375" style="134" customWidth="1"/>
    <col min="12058" max="12058" width="1.4257812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 style="134" customWidth="1"/>
    <col min="12095" max="12096" width="0.5703125" style="134" customWidth="1"/>
    <col min="12097" max="12097" width="2.28515625" style="134" customWidth="1"/>
    <col min="12098" max="12098" width="0.5703125" style="134" customWidth="1"/>
    <col min="12099" max="12099" width="2.28515625" style="134" customWidth="1"/>
    <col min="12100" max="12100" width="0.5703125" style="134" customWidth="1"/>
    <col min="12101" max="12101" width="2.28515625" style="134" customWidth="1"/>
    <col min="12102" max="12102" width="0.5703125" style="134" customWidth="1"/>
    <col min="12103" max="12103" width="2.28515625" style="134" customWidth="1"/>
    <col min="12104" max="12104" width="0.5703125" style="134" customWidth="1"/>
    <col min="12105" max="12105" width="2.28515625" style="134" customWidth="1"/>
    <col min="12106" max="12106" width="0.5703125" style="134" customWidth="1"/>
    <col min="12107" max="12107" width="2.28515625" style="134" customWidth="1"/>
    <col min="12108" max="12108" width="0.5703125" style="134" customWidth="1"/>
    <col min="12109" max="12109" width="2.28515625" style="134" customWidth="1"/>
    <col min="12110" max="12110" width="0.5703125" style="134" customWidth="1"/>
    <col min="12111" max="12111" width="2.28515625" style="134" customWidth="1"/>
    <col min="12112" max="12112" width="0.5703125" style="134" customWidth="1"/>
    <col min="12113" max="12113" width="2.28515625" style="134" customWidth="1"/>
    <col min="12114" max="12114" width="0.5703125" style="134" customWidth="1"/>
    <col min="12115" max="12115" width="2.28515625" style="134" customWidth="1"/>
    <col min="12116" max="12116" width="0.5703125" style="134" customWidth="1"/>
    <col min="12117" max="12117" width="2.28515625" style="134" customWidth="1"/>
    <col min="12118" max="12118" width="0.5703125" style="134" customWidth="1"/>
    <col min="12119" max="12120" width="2.5703125" style="134" customWidth="1"/>
    <col min="12121"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7109375" style="134" customWidth="1"/>
    <col min="12294" max="12294" width="1.28515625" style="134" customWidth="1"/>
    <col min="12295" max="12299" width="0.7109375" style="134" customWidth="1"/>
    <col min="12300" max="12300" width="0.5703125" style="134" customWidth="1"/>
    <col min="12301" max="12313" width="0.7109375" style="134" customWidth="1"/>
    <col min="12314" max="12314" width="1.4257812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 style="134" customWidth="1"/>
    <col min="12351" max="12352" width="0.5703125" style="134" customWidth="1"/>
    <col min="12353" max="12353" width="2.28515625" style="134" customWidth="1"/>
    <col min="12354" max="12354" width="0.5703125" style="134" customWidth="1"/>
    <col min="12355" max="12355" width="2.28515625" style="134" customWidth="1"/>
    <col min="12356" max="12356" width="0.5703125" style="134" customWidth="1"/>
    <col min="12357" max="12357" width="2.28515625" style="134" customWidth="1"/>
    <col min="12358" max="12358" width="0.5703125" style="134" customWidth="1"/>
    <col min="12359" max="12359" width="2.28515625" style="134" customWidth="1"/>
    <col min="12360" max="12360" width="0.5703125" style="134" customWidth="1"/>
    <col min="12361" max="12361" width="2.28515625" style="134" customWidth="1"/>
    <col min="12362" max="12362" width="0.5703125" style="134" customWidth="1"/>
    <col min="12363" max="12363" width="2.28515625" style="134" customWidth="1"/>
    <col min="12364" max="12364" width="0.5703125" style="134" customWidth="1"/>
    <col min="12365" max="12365" width="2.28515625" style="134" customWidth="1"/>
    <col min="12366" max="12366" width="0.5703125" style="134" customWidth="1"/>
    <col min="12367" max="12367" width="2.28515625" style="134" customWidth="1"/>
    <col min="12368" max="12368" width="0.5703125" style="134" customWidth="1"/>
    <col min="12369" max="12369" width="2.28515625" style="134" customWidth="1"/>
    <col min="12370" max="12370" width="0.5703125" style="134" customWidth="1"/>
    <col min="12371" max="12371" width="2.28515625" style="134" customWidth="1"/>
    <col min="12372" max="12372" width="0.5703125" style="134" customWidth="1"/>
    <col min="12373" max="12373" width="2.28515625" style="134" customWidth="1"/>
    <col min="12374" max="12374" width="0.5703125" style="134" customWidth="1"/>
    <col min="12375" max="12376" width="2.5703125" style="134" customWidth="1"/>
    <col min="12377"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7109375" style="134" customWidth="1"/>
    <col min="12550" max="12550" width="1.28515625" style="134" customWidth="1"/>
    <col min="12551" max="12555" width="0.7109375" style="134" customWidth="1"/>
    <col min="12556" max="12556" width="0.5703125" style="134" customWidth="1"/>
    <col min="12557" max="12569" width="0.7109375" style="134" customWidth="1"/>
    <col min="12570" max="12570" width="1.4257812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 style="134" customWidth="1"/>
    <col min="12607" max="12608" width="0.5703125" style="134" customWidth="1"/>
    <col min="12609" max="12609" width="2.28515625" style="134" customWidth="1"/>
    <col min="12610" max="12610" width="0.5703125" style="134" customWidth="1"/>
    <col min="12611" max="12611" width="2.28515625" style="134" customWidth="1"/>
    <col min="12612" max="12612" width="0.5703125" style="134" customWidth="1"/>
    <col min="12613" max="12613" width="2.28515625" style="134" customWidth="1"/>
    <col min="12614" max="12614" width="0.5703125" style="134" customWidth="1"/>
    <col min="12615" max="12615" width="2.28515625" style="134" customWidth="1"/>
    <col min="12616" max="12616" width="0.5703125" style="134" customWidth="1"/>
    <col min="12617" max="12617" width="2.28515625" style="134" customWidth="1"/>
    <col min="12618" max="12618" width="0.5703125" style="134" customWidth="1"/>
    <col min="12619" max="12619" width="2.28515625" style="134" customWidth="1"/>
    <col min="12620" max="12620" width="0.5703125" style="134" customWidth="1"/>
    <col min="12621" max="12621" width="2.28515625" style="134" customWidth="1"/>
    <col min="12622" max="12622" width="0.5703125" style="134" customWidth="1"/>
    <col min="12623" max="12623" width="2.28515625" style="134" customWidth="1"/>
    <col min="12624" max="12624" width="0.5703125" style="134" customWidth="1"/>
    <col min="12625" max="12625" width="2.28515625" style="134" customWidth="1"/>
    <col min="12626" max="12626" width="0.5703125" style="134" customWidth="1"/>
    <col min="12627" max="12627" width="2.28515625" style="134" customWidth="1"/>
    <col min="12628" max="12628" width="0.5703125" style="134" customWidth="1"/>
    <col min="12629" max="12629" width="2.28515625" style="134" customWidth="1"/>
    <col min="12630" max="12630" width="0.5703125" style="134" customWidth="1"/>
    <col min="12631" max="12632" width="2.5703125" style="134" customWidth="1"/>
    <col min="12633"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7109375" style="134" customWidth="1"/>
    <col min="12806" max="12806" width="1.28515625" style="134" customWidth="1"/>
    <col min="12807" max="12811" width="0.7109375" style="134" customWidth="1"/>
    <col min="12812" max="12812" width="0.5703125" style="134" customWidth="1"/>
    <col min="12813" max="12825" width="0.7109375" style="134" customWidth="1"/>
    <col min="12826" max="12826" width="1.4257812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 style="134" customWidth="1"/>
    <col min="12863" max="12864" width="0.5703125" style="134" customWidth="1"/>
    <col min="12865" max="12865" width="2.28515625" style="134" customWidth="1"/>
    <col min="12866" max="12866" width="0.5703125" style="134" customWidth="1"/>
    <col min="12867" max="12867" width="2.28515625" style="134" customWidth="1"/>
    <col min="12868" max="12868" width="0.5703125" style="134" customWidth="1"/>
    <col min="12869" max="12869" width="2.28515625" style="134" customWidth="1"/>
    <col min="12870" max="12870" width="0.5703125" style="134" customWidth="1"/>
    <col min="12871" max="12871" width="2.28515625" style="134" customWidth="1"/>
    <col min="12872" max="12872" width="0.5703125" style="134" customWidth="1"/>
    <col min="12873" max="12873" width="2.28515625" style="134" customWidth="1"/>
    <col min="12874" max="12874" width="0.5703125" style="134" customWidth="1"/>
    <col min="12875" max="12875" width="2.28515625" style="134" customWidth="1"/>
    <col min="12876" max="12876" width="0.5703125" style="134" customWidth="1"/>
    <col min="12877" max="12877" width="2.28515625" style="134" customWidth="1"/>
    <col min="12878" max="12878" width="0.5703125" style="134" customWidth="1"/>
    <col min="12879" max="12879" width="2.28515625" style="134" customWidth="1"/>
    <col min="12880" max="12880" width="0.5703125" style="134" customWidth="1"/>
    <col min="12881" max="12881" width="2.28515625" style="134" customWidth="1"/>
    <col min="12882" max="12882" width="0.5703125" style="134" customWidth="1"/>
    <col min="12883" max="12883" width="2.28515625" style="134" customWidth="1"/>
    <col min="12884" max="12884" width="0.5703125" style="134" customWidth="1"/>
    <col min="12885" max="12885" width="2.28515625" style="134" customWidth="1"/>
    <col min="12886" max="12886" width="0.5703125" style="134" customWidth="1"/>
    <col min="12887" max="12888" width="2.5703125" style="134" customWidth="1"/>
    <col min="12889"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7109375" style="134" customWidth="1"/>
    <col min="13062" max="13062" width="1.28515625" style="134" customWidth="1"/>
    <col min="13063" max="13067" width="0.7109375" style="134" customWidth="1"/>
    <col min="13068" max="13068" width="0.5703125" style="134" customWidth="1"/>
    <col min="13069" max="13081" width="0.7109375" style="134" customWidth="1"/>
    <col min="13082" max="13082" width="1.4257812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 style="134" customWidth="1"/>
    <col min="13119" max="13120" width="0.5703125" style="134" customWidth="1"/>
    <col min="13121" max="13121" width="2.28515625" style="134" customWidth="1"/>
    <col min="13122" max="13122" width="0.5703125" style="134" customWidth="1"/>
    <col min="13123" max="13123" width="2.28515625" style="134" customWidth="1"/>
    <col min="13124" max="13124" width="0.5703125" style="134" customWidth="1"/>
    <col min="13125" max="13125" width="2.28515625" style="134" customWidth="1"/>
    <col min="13126" max="13126" width="0.5703125" style="134" customWidth="1"/>
    <col min="13127" max="13127" width="2.28515625" style="134" customWidth="1"/>
    <col min="13128" max="13128" width="0.5703125" style="134" customWidth="1"/>
    <col min="13129" max="13129" width="2.28515625" style="134" customWidth="1"/>
    <col min="13130" max="13130" width="0.5703125" style="134" customWidth="1"/>
    <col min="13131" max="13131" width="2.28515625" style="134" customWidth="1"/>
    <col min="13132" max="13132" width="0.5703125" style="134" customWidth="1"/>
    <col min="13133" max="13133" width="2.28515625" style="134" customWidth="1"/>
    <col min="13134" max="13134" width="0.5703125" style="134" customWidth="1"/>
    <col min="13135" max="13135" width="2.28515625" style="134" customWidth="1"/>
    <col min="13136" max="13136" width="0.5703125" style="134" customWidth="1"/>
    <col min="13137" max="13137" width="2.28515625" style="134" customWidth="1"/>
    <col min="13138" max="13138" width="0.5703125" style="134" customWidth="1"/>
    <col min="13139" max="13139" width="2.28515625" style="134" customWidth="1"/>
    <col min="13140" max="13140" width="0.5703125" style="134" customWidth="1"/>
    <col min="13141" max="13141" width="2.28515625" style="134" customWidth="1"/>
    <col min="13142" max="13142" width="0.5703125" style="134" customWidth="1"/>
    <col min="13143" max="13144" width="2.5703125" style="134" customWidth="1"/>
    <col min="13145"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7109375" style="134" customWidth="1"/>
    <col min="13318" max="13318" width="1.28515625" style="134" customWidth="1"/>
    <col min="13319" max="13323" width="0.7109375" style="134" customWidth="1"/>
    <col min="13324" max="13324" width="0.5703125" style="134" customWidth="1"/>
    <col min="13325" max="13337" width="0.7109375" style="134" customWidth="1"/>
    <col min="13338" max="13338" width="1.4257812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 style="134" customWidth="1"/>
    <col min="13375" max="13376" width="0.5703125" style="134" customWidth="1"/>
    <col min="13377" max="13377" width="2.28515625" style="134" customWidth="1"/>
    <col min="13378" max="13378" width="0.5703125" style="134" customWidth="1"/>
    <col min="13379" max="13379" width="2.28515625" style="134" customWidth="1"/>
    <col min="13380" max="13380" width="0.5703125" style="134" customWidth="1"/>
    <col min="13381" max="13381" width="2.28515625" style="134" customWidth="1"/>
    <col min="13382" max="13382" width="0.5703125" style="134" customWidth="1"/>
    <col min="13383" max="13383" width="2.28515625" style="134" customWidth="1"/>
    <col min="13384" max="13384" width="0.5703125" style="134" customWidth="1"/>
    <col min="13385" max="13385" width="2.28515625" style="134" customWidth="1"/>
    <col min="13386" max="13386" width="0.5703125" style="134" customWidth="1"/>
    <col min="13387" max="13387" width="2.28515625" style="134" customWidth="1"/>
    <col min="13388" max="13388" width="0.5703125" style="134" customWidth="1"/>
    <col min="13389" max="13389" width="2.28515625" style="134" customWidth="1"/>
    <col min="13390" max="13390" width="0.5703125" style="134" customWidth="1"/>
    <col min="13391" max="13391" width="2.28515625" style="134" customWidth="1"/>
    <col min="13392" max="13392" width="0.5703125" style="134" customWidth="1"/>
    <col min="13393" max="13393" width="2.28515625" style="134" customWidth="1"/>
    <col min="13394" max="13394" width="0.5703125" style="134" customWidth="1"/>
    <col min="13395" max="13395" width="2.28515625" style="134" customWidth="1"/>
    <col min="13396" max="13396" width="0.5703125" style="134" customWidth="1"/>
    <col min="13397" max="13397" width="2.28515625" style="134" customWidth="1"/>
    <col min="13398" max="13398" width="0.5703125" style="134" customWidth="1"/>
    <col min="13399" max="13400" width="2.5703125" style="134" customWidth="1"/>
    <col min="13401"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7109375" style="134" customWidth="1"/>
    <col min="13574" max="13574" width="1.28515625" style="134" customWidth="1"/>
    <col min="13575" max="13579" width="0.7109375" style="134" customWidth="1"/>
    <col min="13580" max="13580" width="0.5703125" style="134" customWidth="1"/>
    <col min="13581" max="13593" width="0.7109375" style="134" customWidth="1"/>
    <col min="13594" max="13594" width="1.4257812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 style="134" customWidth="1"/>
    <col min="13631" max="13632" width="0.5703125" style="134" customWidth="1"/>
    <col min="13633" max="13633" width="2.28515625" style="134" customWidth="1"/>
    <col min="13634" max="13634" width="0.5703125" style="134" customWidth="1"/>
    <col min="13635" max="13635" width="2.28515625" style="134" customWidth="1"/>
    <col min="13636" max="13636" width="0.5703125" style="134" customWidth="1"/>
    <col min="13637" max="13637" width="2.28515625" style="134" customWidth="1"/>
    <col min="13638" max="13638" width="0.5703125" style="134" customWidth="1"/>
    <col min="13639" max="13639" width="2.28515625" style="134" customWidth="1"/>
    <col min="13640" max="13640" width="0.5703125" style="134" customWidth="1"/>
    <col min="13641" max="13641" width="2.28515625" style="134" customWidth="1"/>
    <col min="13642" max="13642" width="0.5703125" style="134" customWidth="1"/>
    <col min="13643" max="13643" width="2.28515625" style="134" customWidth="1"/>
    <col min="13644" max="13644" width="0.5703125" style="134" customWidth="1"/>
    <col min="13645" max="13645" width="2.28515625" style="134" customWidth="1"/>
    <col min="13646" max="13646" width="0.5703125" style="134" customWidth="1"/>
    <col min="13647" max="13647" width="2.28515625" style="134" customWidth="1"/>
    <col min="13648" max="13648" width="0.5703125" style="134" customWidth="1"/>
    <col min="13649" max="13649" width="2.28515625" style="134" customWidth="1"/>
    <col min="13650" max="13650" width="0.5703125" style="134" customWidth="1"/>
    <col min="13651" max="13651" width="2.28515625" style="134" customWidth="1"/>
    <col min="13652" max="13652" width="0.5703125" style="134" customWidth="1"/>
    <col min="13653" max="13653" width="2.28515625" style="134" customWidth="1"/>
    <col min="13654" max="13654" width="0.5703125" style="134" customWidth="1"/>
    <col min="13655" max="13656" width="2.5703125" style="134" customWidth="1"/>
    <col min="13657"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7109375" style="134" customWidth="1"/>
    <col min="13830" max="13830" width="1.28515625" style="134" customWidth="1"/>
    <col min="13831" max="13835" width="0.7109375" style="134" customWidth="1"/>
    <col min="13836" max="13836" width="0.5703125" style="134" customWidth="1"/>
    <col min="13837" max="13849" width="0.7109375" style="134" customWidth="1"/>
    <col min="13850" max="13850" width="1.4257812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 style="134" customWidth="1"/>
    <col min="13887" max="13888" width="0.5703125" style="134" customWidth="1"/>
    <col min="13889" max="13889" width="2.28515625" style="134" customWidth="1"/>
    <col min="13890" max="13890" width="0.5703125" style="134" customWidth="1"/>
    <col min="13891" max="13891" width="2.28515625" style="134" customWidth="1"/>
    <col min="13892" max="13892" width="0.5703125" style="134" customWidth="1"/>
    <col min="13893" max="13893" width="2.28515625" style="134" customWidth="1"/>
    <col min="13894" max="13894" width="0.5703125" style="134" customWidth="1"/>
    <col min="13895" max="13895" width="2.28515625" style="134" customWidth="1"/>
    <col min="13896" max="13896" width="0.5703125" style="134" customWidth="1"/>
    <col min="13897" max="13897" width="2.28515625" style="134" customWidth="1"/>
    <col min="13898" max="13898" width="0.5703125" style="134" customWidth="1"/>
    <col min="13899" max="13899" width="2.28515625" style="134" customWidth="1"/>
    <col min="13900" max="13900" width="0.5703125" style="134" customWidth="1"/>
    <col min="13901" max="13901" width="2.28515625" style="134" customWidth="1"/>
    <col min="13902" max="13902" width="0.5703125" style="134" customWidth="1"/>
    <col min="13903" max="13903" width="2.28515625" style="134" customWidth="1"/>
    <col min="13904" max="13904" width="0.5703125" style="134" customWidth="1"/>
    <col min="13905" max="13905" width="2.28515625" style="134" customWidth="1"/>
    <col min="13906" max="13906" width="0.5703125" style="134" customWidth="1"/>
    <col min="13907" max="13907" width="2.28515625" style="134" customWidth="1"/>
    <col min="13908" max="13908" width="0.5703125" style="134" customWidth="1"/>
    <col min="13909" max="13909" width="2.28515625" style="134" customWidth="1"/>
    <col min="13910" max="13910" width="0.5703125" style="134" customWidth="1"/>
    <col min="13911" max="13912" width="2.5703125" style="134" customWidth="1"/>
    <col min="13913"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7109375" style="134" customWidth="1"/>
    <col min="14086" max="14086" width="1.28515625" style="134" customWidth="1"/>
    <col min="14087" max="14091" width="0.7109375" style="134" customWidth="1"/>
    <col min="14092" max="14092" width="0.5703125" style="134" customWidth="1"/>
    <col min="14093" max="14105" width="0.7109375" style="134" customWidth="1"/>
    <col min="14106" max="14106" width="1.4257812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 style="134" customWidth="1"/>
    <col min="14143" max="14144" width="0.5703125" style="134" customWidth="1"/>
    <col min="14145" max="14145" width="2.28515625" style="134" customWidth="1"/>
    <col min="14146" max="14146" width="0.5703125" style="134" customWidth="1"/>
    <col min="14147" max="14147" width="2.28515625" style="134" customWidth="1"/>
    <col min="14148" max="14148" width="0.5703125" style="134" customWidth="1"/>
    <col min="14149" max="14149" width="2.28515625" style="134" customWidth="1"/>
    <col min="14150" max="14150" width="0.5703125" style="134" customWidth="1"/>
    <col min="14151" max="14151" width="2.28515625" style="134" customWidth="1"/>
    <col min="14152" max="14152" width="0.5703125" style="134" customWidth="1"/>
    <col min="14153" max="14153" width="2.28515625" style="134" customWidth="1"/>
    <col min="14154" max="14154" width="0.5703125" style="134" customWidth="1"/>
    <col min="14155" max="14155" width="2.28515625" style="134" customWidth="1"/>
    <col min="14156" max="14156" width="0.5703125" style="134" customWidth="1"/>
    <col min="14157" max="14157" width="2.28515625" style="134" customWidth="1"/>
    <col min="14158" max="14158" width="0.5703125" style="134" customWidth="1"/>
    <col min="14159" max="14159" width="2.28515625" style="134" customWidth="1"/>
    <col min="14160" max="14160" width="0.5703125" style="134" customWidth="1"/>
    <col min="14161" max="14161" width="2.28515625" style="134" customWidth="1"/>
    <col min="14162" max="14162" width="0.5703125" style="134" customWidth="1"/>
    <col min="14163" max="14163" width="2.28515625" style="134" customWidth="1"/>
    <col min="14164" max="14164" width="0.5703125" style="134" customWidth="1"/>
    <col min="14165" max="14165" width="2.28515625" style="134" customWidth="1"/>
    <col min="14166" max="14166" width="0.5703125" style="134" customWidth="1"/>
    <col min="14167" max="14168" width="2.5703125" style="134" customWidth="1"/>
    <col min="14169"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7109375" style="134" customWidth="1"/>
    <col min="14342" max="14342" width="1.28515625" style="134" customWidth="1"/>
    <col min="14343" max="14347" width="0.7109375" style="134" customWidth="1"/>
    <col min="14348" max="14348" width="0.5703125" style="134" customWidth="1"/>
    <col min="14349" max="14361" width="0.7109375" style="134" customWidth="1"/>
    <col min="14362" max="14362" width="1.4257812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 style="134" customWidth="1"/>
    <col min="14399" max="14400" width="0.5703125" style="134" customWidth="1"/>
    <col min="14401" max="14401" width="2.28515625" style="134" customWidth="1"/>
    <col min="14402" max="14402" width="0.5703125" style="134" customWidth="1"/>
    <col min="14403" max="14403" width="2.28515625" style="134" customWidth="1"/>
    <col min="14404" max="14404" width="0.5703125" style="134" customWidth="1"/>
    <col min="14405" max="14405" width="2.28515625" style="134" customWidth="1"/>
    <col min="14406" max="14406" width="0.5703125" style="134" customWidth="1"/>
    <col min="14407" max="14407" width="2.28515625" style="134" customWidth="1"/>
    <col min="14408" max="14408" width="0.5703125" style="134" customWidth="1"/>
    <col min="14409" max="14409" width="2.28515625" style="134" customWidth="1"/>
    <col min="14410" max="14410" width="0.5703125" style="134" customWidth="1"/>
    <col min="14411" max="14411" width="2.28515625" style="134" customWidth="1"/>
    <col min="14412" max="14412" width="0.5703125" style="134" customWidth="1"/>
    <col min="14413" max="14413" width="2.28515625" style="134" customWidth="1"/>
    <col min="14414" max="14414" width="0.5703125" style="134" customWidth="1"/>
    <col min="14415" max="14415" width="2.28515625" style="134" customWidth="1"/>
    <col min="14416" max="14416" width="0.5703125" style="134" customWidth="1"/>
    <col min="14417" max="14417" width="2.28515625" style="134" customWidth="1"/>
    <col min="14418" max="14418" width="0.5703125" style="134" customWidth="1"/>
    <col min="14419" max="14419" width="2.28515625" style="134" customWidth="1"/>
    <col min="14420" max="14420" width="0.5703125" style="134" customWidth="1"/>
    <col min="14421" max="14421" width="2.28515625" style="134" customWidth="1"/>
    <col min="14422" max="14422" width="0.5703125" style="134" customWidth="1"/>
    <col min="14423" max="14424" width="2.5703125" style="134" customWidth="1"/>
    <col min="14425"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7109375" style="134" customWidth="1"/>
    <col min="14598" max="14598" width="1.28515625" style="134" customWidth="1"/>
    <col min="14599" max="14603" width="0.7109375" style="134" customWidth="1"/>
    <col min="14604" max="14604" width="0.5703125" style="134" customWidth="1"/>
    <col min="14605" max="14617" width="0.7109375" style="134" customWidth="1"/>
    <col min="14618" max="14618" width="1.4257812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 style="134" customWidth="1"/>
    <col min="14655" max="14656" width="0.5703125" style="134" customWidth="1"/>
    <col min="14657" max="14657" width="2.28515625" style="134" customWidth="1"/>
    <col min="14658" max="14658" width="0.5703125" style="134" customWidth="1"/>
    <col min="14659" max="14659" width="2.28515625" style="134" customWidth="1"/>
    <col min="14660" max="14660" width="0.5703125" style="134" customWidth="1"/>
    <col min="14661" max="14661" width="2.28515625" style="134" customWidth="1"/>
    <col min="14662" max="14662" width="0.5703125" style="134" customWidth="1"/>
    <col min="14663" max="14663" width="2.28515625" style="134" customWidth="1"/>
    <col min="14664" max="14664" width="0.5703125" style="134" customWidth="1"/>
    <col min="14665" max="14665" width="2.28515625" style="134" customWidth="1"/>
    <col min="14666" max="14666" width="0.5703125" style="134" customWidth="1"/>
    <col min="14667" max="14667" width="2.28515625" style="134" customWidth="1"/>
    <col min="14668" max="14668" width="0.5703125" style="134" customWidth="1"/>
    <col min="14669" max="14669" width="2.28515625" style="134" customWidth="1"/>
    <col min="14670" max="14670" width="0.5703125" style="134" customWidth="1"/>
    <col min="14671" max="14671" width="2.28515625" style="134" customWidth="1"/>
    <col min="14672" max="14672" width="0.5703125" style="134" customWidth="1"/>
    <col min="14673" max="14673" width="2.28515625" style="134" customWidth="1"/>
    <col min="14674" max="14674" width="0.5703125" style="134" customWidth="1"/>
    <col min="14675" max="14675" width="2.28515625" style="134" customWidth="1"/>
    <col min="14676" max="14676" width="0.5703125" style="134" customWidth="1"/>
    <col min="14677" max="14677" width="2.28515625" style="134" customWidth="1"/>
    <col min="14678" max="14678" width="0.5703125" style="134" customWidth="1"/>
    <col min="14679" max="14680" width="2.5703125" style="134" customWidth="1"/>
    <col min="14681"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7109375" style="134" customWidth="1"/>
    <col min="14854" max="14854" width="1.28515625" style="134" customWidth="1"/>
    <col min="14855" max="14859" width="0.7109375" style="134" customWidth="1"/>
    <col min="14860" max="14860" width="0.5703125" style="134" customWidth="1"/>
    <col min="14861" max="14873" width="0.7109375" style="134" customWidth="1"/>
    <col min="14874" max="14874" width="1.4257812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 style="134" customWidth="1"/>
    <col min="14911" max="14912" width="0.5703125" style="134" customWidth="1"/>
    <col min="14913" max="14913" width="2.28515625" style="134" customWidth="1"/>
    <col min="14914" max="14914" width="0.5703125" style="134" customWidth="1"/>
    <col min="14915" max="14915" width="2.28515625" style="134" customWidth="1"/>
    <col min="14916" max="14916" width="0.5703125" style="134" customWidth="1"/>
    <col min="14917" max="14917" width="2.28515625" style="134" customWidth="1"/>
    <col min="14918" max="14918" width="0.5703125" style="134" customWidth="1"/>
    <col min="14919" max="14919" width="2.28515625" style="134" customWidth="1"/>
    <col min="14920" max="14920" width="0.5703125" style="134" customWidth="1"/>
    <col min="14921" max="14921" width="2.28515625" style="134" customWidth="1"/>
    <col min="14922" max="14922" width="0.5703125" style="134" customWidth="1"/>
    <col min="14923" max="14923" width="2.28515625" style="134" customWidth="1"/>
    <col min="14924" max="14924" width="0.5703125" style="134" customWidth="1"/>
    <col min="14925" max="14925" width="2.28515625" style="134" customWidth="1"/>
    <col min="14926" max="14926" width="0.5703125" style="134" customWidth="1"/>
    <col min="14927" max="14927" width="2.28515625" style="134" customWidth="1"/>
    <col min="14928" max="14928" width="0.5703125" style="134" customWidth="1"/>
    <col min="14929" max="14929" width="2.28515625" style="134" customWidth="1"/>
    <col min="14930" max="14930" width="0.5703125" style="134" customWidth="1"/>
    <col min="14931" max="14931" width="2.28515625" style="134" customWidth="1"/>
    <col min="14932" max="14932" width="0.5703125" style="134" customWidth="1"/>
    <col min="14933" max="14933" width="2.28515625" style="134" customWidth="1"/>
    <col min="14934" max="14934" width="0.5703125" style="134" customWidth="1"/>
    <col min="14935" max="14936" width="2.5703125" style="134" customWidth="1"/>
    <col min="14937"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7109375" style="134" customWidth="1"/>
    <col min="15110" max="15110" width="1.28515625" style="134" customWidth="1"/>
    <col min="15111" max="15115" width="0.7109375" style="134" customWidth="1"/>
    <col min="15116" max="15116" width="0.5703125" style="134" customWidth="1"/>
    <col min="15117" max="15129" width="0.7109375" style="134" customWidth="1"/>
    <col min="15130" max="15130" width="1.4257812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 style="134" customWidth="1"/>
    <col min="15167" max="15168" width="0.5703125" style="134" customWidth="1"/>
    <col min="15169" max="15169" width="2.28515625" style="134" customWidth="1"/>
    <col min="15170" max="15170" width="0.5703125" style="134" customWidth="1"/>
    <col min="15171" max="15171" width="2.28515625" style="134" customWidth="1"/>
    <col min="15172" max="15172" width="0.5703125" style="134" customWidth="1"/>
    <col min="15173" max="15173" width="2.28515625" style="134" customWidth="1"/>
    <col min="15174" max="15174" width="0.5703125" style="134" customWidth="1"/>
    <col min="15175" max="15175" width="2.28515625" style="134" customWidth="1"/>
    <col min="15176" max="15176" width="0.5703125" style="134" customWidth="1"/>
    <col min="15177" max="15177" width="2.28515625" style="134" customWidth="1"/>
    <col min="15178" max="15178" width="0.5703125" style="134" customWidth="1"/>
    <col min="15179" max="15179" width="2.28515625" style="134" customWidth="1"/>
    <col min="15180" max="15180" width="0.5703125" style="134" customWidth="1"/>
    <col min="15181" max="15181" width="2.28515625" style="134" customWidth="1"/>
    <col min="15182" max="15182" width="0.5703125" style="134" customWidth="1"/>
    <col min="15183" max="15183" width="2.28515625" style="134" customWidth="1"/>
    <col min="15184" max="15184" width="0.5703125" style="134" customWidth="1"/>
    <col min="15185" max="15185" width="2.28515625" style="134" customWidth="1"/>
    <col min="15186" max="15186" width="0.5703125" style="134" customWidth="1"/>
    <col min="15187" max="15187" width="2.28515625" style="134" customWidth="1"/>
    <col min="15188" max="15188" width="0.5703125" style="134" customWidth="1"/>
    <col min="15189" max="15189" width="2.28515625" style="134" customWidth="1"/>
    <col min="15190" max="15190" width="0.5703125" style="134" customWidth="1"/>
    <col min="15191" max="15192" width="2.5703125" style="134" customWidth="1"/>
    <col min="15193"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7109375" style="134" customWidth="1"/>
    <col min="15366" max="15366" width="1.28515625" style="134" customWidth="1"/>
    <col min="15367" max="15371" width="0.7109375" style="134" customWidth="1"/>
    <col min="15372" max="15372" width="0.5703125" style="134" customWidth="1"/>
    <col min="15373" max="15385" width="0.7109375" style="134" customWidth="1"/>
    <col min="15386" max="15386" width="1.4257812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 style="134" customWidth="1"/>
    <col min="15423" max="15424" width="0.5703125" style="134" customWidth="1"/>
    <col min="15425" max="15425" width="2.28515625" style="134" customWidth="1"/>
    <col min="15426" max="15426" width="0.5703125" style="134" customWidth="1"/>
    <col min="15427" max="15427" width="2.28515625" style="134" customWidth="1"/>
    <col min="15428" max="15428" width="0.5703125" style="134" customWidth="1"/>
    <col min="15429" max="15429" width="2.28515625" style="134" customWidth="1"/>
    <col min="15430" max="15430" width="0.5703125" style="134" customWidth="1"/>
    <col min="15431" max="15431" width="2.28515625" style="134" customWidth="1"/>
    <col min="15432" max="15432" width="0.5703125" style="134" customWidth="1"/>
    <col min="15433" max="15433" width="2.28515625" style="134" customWidth="1"/>
    <col min="15434" max="15434" width="0.5703125" style="134" customWidth="1"/>
    <col min="15435" max="15435" width="2.28515625" style="134" customWidth="1"/>
    <col min="15436" max="15436" width="0.5703125" style="134" customWidth="1"/>
    <col min="15437" max="15437" width="2.28515625" style="134" customWidth="1"/>
    <col min="15438" max="15438" width="0.5703125" style="134" customWidth="1"/>
    <col min="15439" max="15439" width="2.28515625" style="134" customWidth="1"/>
    <col min="15440" max="15440" width="0.5703125" style="134" customWidth="1"/>
    <col min="15441" max="15441" width="2.28515625" style="134" customWidth="1"/>
    <col min="15442" max="15442" width="0.5703125" style="134" customWidth="1"/>
    <col min="15443" max="15443" width="2.28515625" style="134" customWidth="1"/>
    <col min="15444" max="15444" width="0.5703125" style="134" customWidth="1"/>
    <col min="15445" max="15445" width="2.28515625" style="134" customWidth="1"/>
    <col min="15446" max="15446" width="0.5703125" style="134" customWidth="1"/>
    <col min="15447" max="15448" width="2.5703125" style="134" customWidth="1"/>
    <col min="15449"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7109375" style="134" customWidth="1"/>
    <col min="15622" max="15622" width="1.28515625" style="134" customWidth="1"/>
    <col min="15623" max="15627" width="0.7109375" style="134" customWidth="1"/>
    <col min="15628" max="15628" width="0.5703125" style="134" customWidth="1"/>
    <col min="15629" max="15641" width="0.7109375" style="134" customWidth="1"/>
    <col min="15642" max="15642" width="1.4257812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 style="134" customWidth="1"/>
    <col min="15679" max="15680" width="0.5703125" style="134" customWidth="1"/>
    <col min="15681" max="15681" width="2.28515625" style="134" customWidth="1"/>
    <col min="15682" max="15682" width="0.5703125" style="134" customWidth="1"/>
    <col min="15683" max="15683" width="2.28515625" style="134" customWidth="1"/>
    <col min="15684" max="15684" width="0.5703125" style="134" customWidth="1"/>
    <col min="15685" max="15685" width="2.28515625" style="134" customWidth="1"/>
    <col min="15686" max="15686" width="0.5703125" style="134" customWidth="1"/>
    <col min="15687" max="15687" width="2.28515625" style="134" customWidth="1"/>
    <col min="15688" max="15688" width="0.5703125" style="134" customWidth="1"/>
    <col min="15689" max="15689" width="2.28515625" style="134" customWidth="1"/>
    <col min="15690" max="15690" width="0.5703125" style="134" customWidth="1"/>
    <col min="15691" max="15691" width="2.28515625" style="134" customWidth="1"/>
    <col min="15692" max="15692" width="0.5703125" style="134" customWidth="1"/>
    <col min="15693" max="15693" width="2.28515625" style="134" customWidth="1"/>
    <col min="15694" max="15694" width="0.5703125" style="134" customWidth="1"/>
    <col min="15695" max="15695" width="2.28515625" style="134" customWidth="1"/>
    <col min="15696" max="15696" width="0.5703125" style="134" customWidth="1"/>
    <col min="15697" max="15697" width="2.28515625" style="134" customWidth="1"/>
    <col min="15698" max="15698" width="0.5703125" style="134" customWidth="1"/>
    <col min="15699" max="15699" width="2.28515625" style="134" customWidth="1"/>
    <col min="15700" max="15700" width="0.5703125" style="134" customWidth="1"/>
    <col min="15701" max="15701" width="2.28515625" style="134" customWidth="1"/>
    <col min="15702" max="15702" width="0.5703125" style="134" customWidth="1"/>
    <col min="15703" max="15704" width="2.5703125" style="134" customWidth="1"/>
    <col min="15705"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7109375" style="134" customWidth="1"/>
    <col min="15878" max="15878" width="1.28515625" style="134" customWidth="1"/>
    <col min="15879" max="15883" width="0.7109375" style="134" customWidth="1"/>
    <col min="15884" max="15884" width="0.5703125" style="134" customWidth="1"/>
    <col min="15885" max="15897" width="0.7109375" style="134" customWidth="1"/>
    <col min="15898" max="15898" width="1.4257812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 style="134" customWidth="1"/>
    <col min="15935" max="15936" width="0.5703125" style="134" customWidth="1"/>
    <col min="15937" max="15937" width="2.28515625" style="134" customWidth="1"/>
    <col min="15938" max="15938" width="0.5703125" style="134" customWidth="1"/>
    <col min="15939" max="15939" width="2.28515625" style="134" customWidth="1"/>
    <col min="15940" max="15940" width="0.5703125" style="134" customWidth="1"/>
    <col min="15941" max="15941" width="2.28515625" style="134" customWidth="1"/>
    <col min="15942" max="15942" width="0.5703125" style="134" customWidth="1"/>
    <col min="15943" max="15943" width="2.28515625" style="134" customWidth="1"/>
    <col min="15944" max="15944" width="0.5703125" style="134" customWidth="1"/>
    <col min="15945" max="15945" width="2.28515625" style="134" customWidth="1"/>
    <col min="15946" max="15946" width="0.5703125" style="134" customWidth="1"/>
    <col min="15947" max="15947" width="2.28515625" style="134" customWidth="1"/>
    <col min="15948" max="15948" width="0.5703125" style="134" customWidth="1"/>
    <col min="15949" max="15949" width="2.28515625" style="134" customWidth="1"/>
    <col min="15950" max="15950" width="0.5703125" style="134" customWidth="1"/>
    <col min="15951" max="15951" width="2.28515625" style="134" customWidth="1"/>
    <col min="15952" max="15952" width="0.5703125" style="134" customWidth="1"/>
    <col min="15953" max="15953" width="2.28515625" style="134" customWidth="1"/>
    <col min="15954" max="15954" width="0.5703125" style="134" customWidth="1"/>
    <col min="15955" max="15955" width="2.28515625" style="134" customWidth="1"/>
    <col min="15956" max="15956" width="0.5703125" style="134" customWidth="1"/>
    <col min="15957" max="15957" width="2.28515625" style="134" customWidth="1"/>
    <col min="15958" max="15958" width="0.5703125" style="134" customWidth="1"/>
    <col min="15959" max="15960" width="2.5703125" style="134" customWidth="1"/>
    <col min="15961"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7109375" style="134" customWidth="1"/>
    <col min="16134" max="16134" width="1.28515625" style="134" customWidth="1"/>
    <col min="16135" max="16139" width="0.7109375" style="134" customWidth="1"/>
    <col min="16140" max="16140" width="0.5703125" style="134" customWidth="1"/>
    <col min="16141" max="16153" width="0.7109375" style="134" customWidth="1"/>
    <col min="16154" max="16154" width="1.4257812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 style="134" customWidth="1"/>
    <col min="16191" max="16192" width="0.5703125" style="134" customWidth="1"/>
    <col min="16193" max="16193" width="2.28515625" style="134" customWidth="1"/>
    <col min="16194" max="16194" width="0.5703125" style="134" customWidth="1"/>
    <col min="16195" max="16195" width="2.28515625" style="134" customWidth="1"/>
    <col min="16196" max="16196" width="0.5703125" style="134" customWidth="1"/>
    <col min="16197" max="16197" width="2.28515625" style="134" customWidth="1"/>
    <col min="16198" max="16198" width="0.5703125" style="134" customWidth="1"/>
    <col min="16199" max="16199" width="2.28515625" style="134" customWidth="1"/>
    <col min="16200" max="16200" width="0.5703125" style="134" customWidth="1"/>
    <col min="16201" max="16201" width="2.28515625" style="134" customWidth="1"/>
    <col min="16202" max="16202" width="0.5703125" style="134" customWidth="1"/>
    <col min="16203" max="16203" width="2.28515625" style="134" customWidth="1"/>
    <col min="16204" max="16204" width="0.5703125" style="134" customWidth="1"/>
    <col min="16205" max="16205" width="2.28515625" style="134" customWidth="1"/>
    <col min="16206" max="16206" width="0.5703125" style="134" customWidth="1"/>
    <col min="16207" max="16207" width="2.28515625" style="134" customWidth="1"/>
    <col min="16208" max="16208" width="0.5703125" style="134" customWidth="1"/>
    <col min="16209" max="16209" width="2.28515625" style="134" customWidth="1"/>
    <col min="16210" max="16210" width="0.5703125" style="134" customWidth="1"/>
    <col min="16211" max="16211" width="2.28515625" style="134" customWidth="1"/>
    <col min="16212" max="16212" width="0.5703125" style="134" customWidth="1"/>
    <col min="16213" max="16213" width="2.28515625" style="134" customWidth="1"/>
    <col min="16214" max="16214" width="0.5703125" style="134" customWidth="1"/>
    <col min="16215" max="16216" width="2.5703125" style="134" customWidth="1"/>
    <col min="16217" max="16384" width="9.28515625" style="134"/>
  </cols>
  <sheetData>
    <row r="1" spans="1:89" s="239" customFormat="1" ht="14.25" customHeight="1" thickBot="1">
      <c r="F1" s="8" t="s">
        <v>501</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CK1" s="134"/>
    </row>
    <row r="2" spans="1:89" ht="7.5" customHeight="1" thickTop="1">
      <c r="A2" s="130"/>
      <c r="B2" s="246"/>
      <c r="C2" s="131"/>
      <c r="D2" s="246"/>
      <c r="E2" s="132"/>
      <c r="F2" s="246"/>
      <c r="G2" s="133"/>
      <c r="H2" s="694" t="e">
        <f>#REF!</f>
        <v>#REF!</v>
      </c>
      <c r="I2" s="695"/>
      <c r="J2" s="695"/>
      <c r="K2" s="695"/>
      <c r="L2" s="695"/>
      <c r="M2" s="695"/>
      <c r="N2" s="695"/>
      <c r="O2" s="695"/>
      <c r="P2" s="695"/>
      <c r="Q2" s="695"/>
      <c r="R2" s="695"/>
      <c r="S2" s="695"/>
      <c r="T2" s="695"/>
      <c r="U2" s="695"/>
      <c r="V2" s="695"/>
      <c r="W2" s="695"/>
      <c r="X2" s="696"/>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4"/>
      <c r="BT2" s="525"/>
      <c r="BU2" s="526"/>
      <c r="BV2" s="526"/>
      <c r="BW2" s="526"/>
      <c r="BX2" s="526"/>
      <c r="BY2" s="526"/>
      <c r="BZ2" s="526"/>
      <c r="CA2" s="526"/>
      <c r="CB2" s="526"/>
      <c r="CC2" s="526"/>
      <c r="CD2" s="526"/>
      <c r="CE2" s="526"/>
      <c r="CF2" s="246"/>
      <c r="CG2" s="246"/>
      <c r="CH2" s="246"/>
      <c r="CI2" s="246"/>
      <c r="CJ2" s="246"/>
    </row>
    <row r="3" spans="1:89" ht="3.75" customHeight="1" thickBot="1">
      <c r="A3" s="130"/>
      <c r="B3" s="246"/>
      <c r="C3" s="135"/>
      <c r="D3" s="135"/>
      <c r="E3" s="136"/>
      <c r="F3" s="246"/>
      <c r="G3" s="133"/>
      <c r="H3" s="697"/>
      <c r="I3" s="698"/>
      <c r="J3" s="698"/>
      <c r="K3" s="698"/>
      <c r="L3" s="698"/>
      <c r="M3" s="698"/>
      <c r="N3" s="698"/>
      <c r="O3" s="698"/>
      <c r="P3" s="698"/>
      <c r="Q3" s="698"/>
      <c r="R3" s="698"/>
      <c r="S3" s="698"/>
      <c r="T3" s="698"/>
      <c r="U3" s="698"/>
      <c r="V3" s="698"/>
      <c r="W3" s="698"/>
      <c r="X3" s="699"/>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526"/>
      <c r="BT3" s="138"/>
      <c r="BU3" s="526"/>
      <c r="BV3" s="526"/>
      <c r="BW3" s="526"/>
      <c r="BX3" s="526"/>
      <c r="BY3" s="526"/>
      <c r="BZ3" s="526"/>
      <c r="CA3" s="526"/>
      <c r="CB3" s="526"/>
      <c r="CC3" s="526"/>
      <c r="CD3" s="526"/>
      <c r="CE3" s="526"/>
      <c r="CF3" s="246"/>
      <c r="CG3" s="246"/>
      <c r="CH3" s="246"/>
      <c r="CI3" s="246"/>
      <c r="CJ3" s="246"/>
    </row>
    <row r="4" spans="1:89" ht="16.5" customHeight="1" thickTop="1">
      <c r="A4" s="130"/>
      <c r="B4" s="246"/>
      <c r="C4" s="135"/>
      <c r="D4" s="135"/>
      <c r="E4" s="139"/>
      <c r="F4" s="246"/>
      <c r="G4" s="133"/>
      <c r="H4" s="700"/>
      <c r="I4" s="701"/>
      <c r="J4" s="701"/>
      <c r="K4" s="701"/>
      <c r="L4" s="701"/>
      <c r="M4" s="701"/>
      <c r="N4" s="701"/>
      <c r="O4" s="701"/>
      <c r="P4" s="701"/>
      <c r="Q4" s="701"/>
      <c r="R4" s="701"/>
      <c r="S4" s="701"/>
      <c r="T4" s="701"/>
      <c r="U4" s="701"/>
      <c r="V4" s="701"/>
      <c r="W4" s="701"/>
      <c r="X4" s="702"/>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142"/>
      <c r="BM4" s="49" t="e">
        <f>'Závierka titulka'!K27</f>
        <v>#REF!</v>
      </c>
      <c r="BN4" s="142"/>
      <c r="BO4" s="49" t="e">
        <f>'Závierka titulka'!M27</f>
        <v>#REF!</v>
      </c>
      <c r="BP4" s="237"/>
      <c r="BQ4" s="49" t="e">
        <f>'Závierka titulka'!O27</f>
        <v>#REF!</v>
      </c>
      <c r="BR4" s="237"/>
      <c r="BS4" s="49" t="e">
        <f>'Závierka titulka'!Q27</f>
        <v>#REF!</v>
      </c>
      <c r="BT4" s="141"/>
      <c r="BU4" s="526"/>
      <c r="BV4" s="526"/>
      <c r="BW4" s="526"/>
      <c r="BX4" s="526"/>
      <c r="BY4" s="526"/>
      <c r="BZ4" s="526"/>
      <c r="CA4" s="526"/>
      <c r="CB4" s="526"/>
      <c r="CC4" s="526"/>
      <c r="CD4" s="526"/>
      <c r="CE4" s="526"/>
      <c r="CF4" s="130"/>
      <c r="CG4" s="143"/>
      <c r="CH4" s="144"/>
      <c r="CI4" s="145"/>
      <c r="CJ4" s="145"/>
    </row>
    <row r="5" spans="1:89"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9"/>
      <c r="BM5" s="146"/>
      <c r="BN5" s="149"/>
      <c r="BO5" s="146"/>
      <c r="BP5" s="146"/>
      <c r="BQ5" s="146"/>
      <c r="BR5" s="146"/>
      <c r="BS5" s="146"/>
      <c r="BT5" s="147"/>
      <c r="BU5" s="526"/>
      <c r="BV5" s="526"/>
      <c r="BW5" s="526"/>
      <c r="BX5" s="526"/>
      <c r="BY5" s="526"/>
      <c r="BZ5" s="526"/>
      <c r="CA5" s="526"/>
      <c r="CB5" s="526"/>
      <c r="CC5" s="526"/>
      <c r="CD5" s="526"/>
      <c r="CE5" s="526"/>
      <c r="CF5" s="130"/>
      <c r="CG5" s="246"/>
      <c r="CH5" s="150"/>
      <c r="CI5" s="145"/>
      <c r="CJ5" s="145"/>
    </row>
    <row r="6" spans="1:89"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4"/>
      <c r="BY6" s="154"/>
      <c r="BZ6" s="154"/>
      <c r="CA6" s="154"/>
      <c r="CB6" s="154"/>
      <c r="CC6" s="154"/>
      <c r="CD6" s="154"/>
      <c r="CE6" s="154"/>
      <c r="CF6" s="154"/>
      <c r="CG6" s="154"/>
      <c r="CH6" s="154"/>
      <c r="CI6" s="246"/>
      <c r="CJ6" s="246"/>
    </row>
    <row r="7" spans="1:89" ht="12" customHeight="1">
      <c r="A7" s="130"/>
      <c r="B7" s="246"/>
      <c r="C7" s="135"/>
      <c r="D7" s="135"/>
      <c r="E7" s="703" t="e">
        <f>#REF!</f>
        <v>#REF!</v>
      </c>
      <c r="F7" s="704"/>
      <c r="G7" s="707" t="e">
        <f>#REF!</f>
        <v>#REF!</v>
      </c>
      <c r="H7" s="707"/>
      <c r="I7" s="707"/>
      <c r="J7" s="707"/>
      <c r="K7" s="707"/>
      <c r="L7" s="707"/>
      <c r="M7" s="707"/>
      <c r="N7" s="707"/>
      <c r="O7" s="707"/>
      <c r="P7" s="707"/>
      <c r="Q7" s="707"/>
      <c r="R7" s="707"/>
      <c r="S7" s="707"/>
      <c r="T7" s="707"/>
      <c r="U7" s="707"/>
      <c r="V7" s="707"/>
      <c r="W7" s="707"/>
      <c r="X7" s="707"/>
      <c r="Y7" s="707"/>
      <c r="Z7" s="707"/>
      <c r="AA7" s="707"/>
      <c r="AB7" s="707"/>
      <c r="AC7" s="707"/>
      <c r="AD7" s="707"/>
      <c r="AE7" s="707"/>
      <c r="AF7" s="707"/>
      <c r="AG7" s="707"/>
      <c r="AH7" s="707"/>
      <c r="AI7" s="707"/>
      <c r="AJ7" s="707"/>
      <c r="AK7" s="709" t="e">
        <f>#REF!</f>
        <v>#REF!</v>
      </c>
      <c r="AL7" s="710"/>
      <c r="AM7" s="711"/>
      <c r="AN7" s="718" t="e">
        <f>#REF!</f>
        <v>#REF!</v>
      </c>
      <c r="AO7" s="719"/>
      <c r="AP7" s="719"/>
      <c r="AQ7" s="719"/>
      <c r="AR7" s="719"/>
      <c r="AS7" s="719"/>
      <c r="AT7" s="719"/>
      <c r="AU7" s="719"/>
      <c r="AV7" s="719"/>
      <c r="AW7" s="719"/>
      <c r="AX7" s="719"/>
      <c r="AY7" s="719"/>
      <c r="AZ7" s="719"/>
      <c r="BA7" s="719"/>
      <c r="BB7" s="719"/>
      <c r="BC7" s="719"/>
      <c r="BD7" s="719"/>
      <c r="BE7" s="719"/>
      <c r="BF7" s="719"/>
      <c r="BG7" s="719"/>
      <c r="BH7" s="719"/>
      <c r="BI7" s="719"/>
      <c r="BJ7" s="719"/>
      <c r="BK7" s="719"/>
      <c r="BL7" s="719"/>
      <c r="BM7" s="719"/>
      <c r="BN7" s="719"/>
      <c r="BO7" s="719"/>
      <c r="BP7" s="719"/>
      <c r="BQ7" s="719"/>
      <c r="BR7" s="719"/>
      <c r="BS7" s="719"/>
      <c r="BT7" s="719"/>
      <c r="BU7" s="719"/>
      <c r="BV7" s="719"/>
      <c r="BW7" s="719"/>
      <c r="BX7" s="719"/>
      <c r="BY7" s="719"/>
      <c r="BZ7" s="719"/>
      <c r="CA7" s="719"/>
      <c r="CB7" s="719"/>
      <c r="CC7" s="719"/>
      <c r="CD7" s="719"/>
      <c r="CE7" s="719"/>
      <c r="CF7" s="719"/>
      <c r="CG7" s="719"/>
      <c r="CH7" s="720"/>
      <c r="CI7" s="246"/>
      <c r="CJ7" s="246"/>
    </row>
    <row r="8" spans="1:89" ht="12.75" customHeight="1" thickBot="1">
      <c r="A8" s="130"/>
      <c r="B8" s="246"/>
      <c r="C8" s="135"/>
      <c r="D8" s="135"/>
      <c r="E8" s="705"/>
      <c r="F8" s="706"/>
      <c r="G8" s="708"/>
      <c r="H8" s="708"/>
      <c r="I8" s="708"/>
      <c r="J8" s="708"/>
      <c r="K8" s="708"/>
      <c r="L8" s="708"/>
      <c r="M8" s="708"/>
      <c r="N8" s="708"/>
      <c r="O8" s="708"/>
      <c r="P8" s="708"/>
      <c r="Q8" s="708"/>
      <c r="R8" s="708"/>
      <c r="S8" s="708"/>
      <c r="T8" s="708"/>
      <c r="U8" s="708"/>
      <c r="V8" s="708"/>
      <c r="W8" s="708"/>
      <c r="X8" s="708"/>
      <c r="Y8" s="708"/>
      <c r="Z8" s="708"/>
      <c r="AA8" s="708"/>
      <c r="AB8" s="708"/>
      <c r="AC8" s="708"/>
      <c r="AD8" s="708"/>
      <c r="AE8" s="708"/>
      <c r="AF8" s="708"/>
      <c r="AG8" s="708"/>
      <c r="AH8" s="708"/>
      <c r="AI8" s="708"/>
      <c r="AJ8" s="708"/>
      <c r="AK8" s="712"/>
      <c r="AL8" s="713"/>
      <c r="AM8" s="714"/>
      <c r="AN8" s="721" t="e">
        <f>#REF!</f>
        <v>#REF!</v>
      </c>
      <c r="AO8" s="722"/>
      <c r="AP8" s="722"/>
      <c r="AQ8" s="722"/>
      <c r="AR8" s="722"/>
      <c r="AS8" s="722"/>
      <c r="AT8" s="722"/>
      <c r="AU8" s="722"/>
      <c r="AV8" s="722"/>
      <c r="AW8" s="722"/>
      <c r="AX8" s="722"/>
      <c r="AY8" s="722"/>
      <c r="AZ8" s="722"/>
      <c r="BA8" s="722"/>
      <c r="BB8" s="722"/>
      <c r="BC8" s="722"/>
      <c r="BD8" s="722"/>
      <c r="BE8" s="722"/>
      <c r="BF8" s="722"/>
      <c r="BG8" s="722"/>
      <c r="BH8" s="722"/>
      <c r="BI8" s="722"/>
      <c r="BJ8" s="723"/>
      <c r="BK8" s="232"/>
      <c r="BL8" s="725" t="e">
        <f>#REF!</f>
        <v>#REF!</v>
      </c>
      <c r="BM8" s="725"/>
      <c r="BN8" s="725"/>
      <c r="BO8" s="725"/>
      <c r="BP8" s="725"/>
      <c r="BQ8" s="725"/>
      <c r="BR8" s="725"/>
      <c r="BS8" s="725"/>
      <c r="BT8" s="725"/>
      <c r="BU8" s="725"/>
      <c r="BV8" s="725"/>
      <c r="BW8" s="725"/>
      <c r="BX8" s="725"/>
      <c r="BY8" s="725"/>
      <c r="BZ8" s="725"/>
      <c r="CA8" s="725"/>
      <c r="CB8" s="725"/>
      <c r="CC8" s="725"/>
      <c r="CD8" s="725"/>
      <c r="CE8" s="725"/>
      <c r="CF8" s="725"/>
      <c r="CG8" s="725"/>
      <c r="CH8" s="725"/>
      <c r="CI8" s="145"/>
      <c r="CJ8" s="145"/>
    </row>
    <row r="9" spans="1:89" ht="11.25" customHeight="1">
      <c r="A9" s="130"/>
      <c r="B9" s="495"/>
      <c r="C9" s="495"/>
      <c r="D9" s="495"/>
      <c r="E9" s="705"/>
      <c r="F9" s="706"/>
      <c r="G9" s="708"/>
      <c r="H9" s="708"/>
      <c r="I9" s="708"/>
      <c r="J9" s="708"/>
      <c r="K9" s="708"/>
      <c r="L9" s="708"/>
      <c r="M9" s="708"/>
      <c r="N9" s="708"/>
      <c r="O9" s="708"/>
      <c r="P9" s="708"/>
      <c r="Q9" s="708"/>
      <c r="R9" s="708"/>
      <c r="S9" s="708"/>
      <c r="T9" s="708"/>
      <c r="U9" s="708"/>
      <c r="V9" s="708"/>
      <c r="W9" s="708"/>
      <c r="X9" s="708"/>
      <c r="Y9" s="708"/>
      <c r="Z9" s="708"/>
      <c r="AA9" s="708"/>
      <c r="AB9" s="708"/>
      <c r="AC9" s="708"/>
      <c r="AD9" s="708"/>
      <c r="AE9" s="708"/>
      <c r="AF9" s="708"/>
      <c r="AG9" s="708"/>
      <c r="AH9" s="708"/>
      <c r="AI9" s="708"/>
      <c r="AJ9" s="708"/>
      <c r="AK9" s="715"/>
      <c r="AL9" s="716"/>
      <c r="AM9" s="717"/>
      <c r="AN9" s="724"/>
      <c r="AO9" s="599"/>
      <c r="AP9" s="599"/>
      <c r="AQ9" s="599"/>
      <c r="AR9" s="599"/>
      <c r="AS9" s="599"/>
      <c r="AT9" s="599"/>
      <c r="AU9" s="599"/>
      <c r="AV9" s="599"/>
      <c r="AW9" s="599"/>
      <c r="AX9" s="599"/>
      <c r="AY9" s="599"/>
      <c r="AZ9" s="599"/>
      <c r="BA9" s="599"/>
      <c r="BB9" s="599"/>
      <c r="BC9" s="599"/>
      <c r="BD9" s="599"/>
      <c r="BE9" s="599"/>
      <c r="BF9" s="599"/>
      <c r="BG9" s="599"/>
      <c r="BH9" s="599"/>
      <c r="BI9" s="599"/>
      <c r="BJ9" s="601"/>
      <c r="BK9" s="212"/>
      <c r="BL9" s="602"/>
      <c r="BM9" s="602"/>
      <c r="BN9" s="602"/>
      <c r="BO9" s="602"/>
      <c r="BP9" s="602"/>
      <c r="BQ9" s="602"/>
      <c r="BR9" s="602"/>
      <c r="BS9" s="602"/>
      <c r="BT9" s="602"/>
      <c r="BU9" s="602"/>
      <c r="BV9" s="602"/>
      <c r="BW9" s="602"/>
      <c r="BX9" s="602"/>
      <c r="BY9" s="602"/>
      <c r="BZ9" s="602"/>
      <c r="CA9" s="602"/>
      <c r="CB9" s="602"/>
      <c r="CC9" s="602"/>
      <c r="CD9" s="602"/>
      <c r="CE9" s="602"/>
      <c r="CF9" s="602"/>
      <c r="CG9" s="602"/>
      <c r="CH9" s="602"/>
      <c r="CI9" s="145"/>
      <c r="CJ9" s="145"/>
    </row>
    <row r="10" spans="1:89" s="217" customFormat="1" ht="9" customHeight="1">
      <c r="A10" s="213"/>
      <c r="B10" s="594"/>
      <c r="C10" s="594"/>
      <c r="D10" s="214"/>
      <c r="E10" s="595" t="s">
        <v>1</v>
      </c>
      <c r="F10" s="595"/>
      <c r="G10" s="596" t="s">
        <v>2</v>
      </c>
      <c r="H10" s="596"/>
      <c r="I10" s="596"/>
      <c r="J10" s="596"/>
      <c r="K10" s="596"/>
      <c r="L10" s="596"/>
      <c r="M10" s="596"/>
      <c r="N10" s="596"/>
      <c r="O10" s="596"/>
      <c r="P10" s="596"/>
      <c r="Q10" s="596"/>
      <c r="R10" s="596"/>
      <c r="S10" s="596"/>
      <c r="T10" s="596"/>
      <c r="U10" s="596"/>
      <c r="V10" s="596"/>
      <c r="W10" s="596"/>
      <c r="X10" s="596"/>
      <c r="Y10" s="596"/>
      <c r="Z10" s="596"/>
      <c r="AA10" s="596"/>
      <c r="AB10" s="596"/>
      <c r="AC10" s="596"/>
      <c r="AD10" s="596"/>
      <c r="AE10" s="596"/>
      <c r="AF10" s="596"/>
      <c r="AG10" s="596"/>
      <c r="AH10" s="596"/>
      <c r="AI10" s="596"/>
      <c r="AJ10" s="596"/>
      <c r="AK10" s="596" t="s">
        <v>3</v>
      </c>
      <c r="AL10" s="596"/>
      <c r="AM10" s="596"/>
      <c r="AN10" s="596">
        <v>1</v>
      </c>
      <c r="AO10" s="596"/>
      <c r="AP10" s="596"/>
      <c r="AQ10" s="596"/>
      <c r="AR10" s="596"/>
      <c r="AS10" s="596"/>
      <c r="AT10" s="596"/>
      <c r="AU10" s="596"/>
      <c r="AV10" s="596"/>
      <c r="AW10" s="596"/>
      <c r="AX10" s="596"/>
      <c r="AY10" s="596"/>
      <c r="AZ10" s="596"/>
      <c r="BA10" s="596"/>
      <c r="BB10" s="596"/>
      <c r="BC10" s="596"/>
      <c r="BD10" s="596"/>
      <c r="BE10" s="596"/>
      <c r="BF10" s="596"/>
      <c r="BG10" s="596"/>
      <c r="BH10" s="596"/>
      <c r="BI10" s="596"/>
      <c r="BJ10" s="597"/>
      <c r="BK10" s="215"/>
      <c r="BL10" s="592">
        <v>2</v>
      </c>
      <c r="BM10" s="592"/>
      <c r="BN10" s="592"/>
      <c r="BO10" s="592"/>
      <c r="BP10" s="592"/>
      <c r="BQ10" s="592"/>
      <c r="BR10" s="592"/>
      <c r="BS10" s="592"/>
      <c r="BT10" s="592"/>
      <c r="BU10" s="592"/>
      <c r="BV10" s="592"/>
      <c r="BW10" s="592"/>
      <c r="BX10" s="592"/>
      <c r="BY10" s="592"/>
      <c r="BZ10" s="592"/>
      <c r="CA10" s="592"/>
      <c r="CB10" s="592"/>
      <c r="CC10" s="592"/>
      <c r="CD10" s="592"/>
      <c r="CE10" s="592"/>
      <c r="CF10" s="592"/>
      <c r="CG10" s="592"/>
      <c r="CH10" s="592"/>
      <c r="CI10" s="216"/>
      <c r="CJ10" s="216"/>
    </row>
    <row r="11" spans="1:89" s="224" customFormat="1" ht="3" customHeight="1">
      <c r="A11" s="218"/>
      <c r="B11" s="219"/>
      <c r="C11" s="220"/>
      <c r="D11" s="220"/>
      <c r="E11" s="593" t="s">
        <v>73</v>
      </c>
      <c r="F11" s="593"/>
      <c r="G11" s="590" t="e">
        <f>#REF!</f>
        <v>#REF!</v>
      </c>
      <c r="H11" s="590"/>
      <c r="I11" s="590"/>
      <c r="J11" s="590"/>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692" t="s">
        <v>55</v>
      </c>
      <c r="AL11" s="693"/>
      <c r="AM11" s="693"/>
      <c r="AN11" s="251"/>
      <c r="AO11" s="253"/>
      <c r="AP11" s="253"/>
      <c r="AQ11" s="253"/>
      <c r="AR11" s="253"/>
      <c r="AS11" s="253"/>
      <c r="AT11" s="253"/>
      <c r="AU11" s="253"/>
      <c r="AV11" s="253"/>
      <c r="AW11" s="253"/>
      <c r="AX11" s="253"/>
      <c r="AY11" s="253"/>
      <c r="AZ11" s="253"/>
      <c r="BA11" s="253"/>
      <c r="BB11" s="253"/>
      <c r="BC11" s="253"/>
      <c r="BD11" s="253"/>
      <c r="BE11" s="221"/>
      <c r="BF11" s="221"/>
      <c r="BG11" s="221"/>
      <c r="BH11" s="221"/>
      <c r="BI11" s="221"/>
      <c r="BJ11" s="221"/>
      <c r="BK11" s="221"/>
      <c r="BL11" s="464"/>
      <c r="BM11" s="464"/>
      <c r="BN11" s="464"/>
      <c r="BO11" s="464"/>
      <c r="BP11" s="464"/>
      <c r="BQ11" s="464"/>
      <c r="BR11" s="464"/>
      <c r="BS11" s="464"/>
      <c r="BT11" s="464"/>
      <c r="BU11" s="464"/>
      <c r="BV11" s="464"/>
      <c r="BW11" s="464"/>
      <c r="BX11" s="464"/>
      <c r="BY11" s="464"/>
      <c r="BZ11" s="464"/>
      <c r="CA11" s="464"/>
      <c r="CB11" s="464"/>
      <c r="CC11" s="221"/>
      <c r="CD11" s="221"/>
      <c r="CE11" s="221"/>
      <c r="CF11" s="221"/>
      <c r="CG11" s="221"/>
      <c r="CH11" s="222"/>
      <c r="CI11" s="223"/>
      <c r="CJ11" s="223"/>
    </row>
    <row r="12" spans="1:89" s="224" customFormat="1" ht="3" customHeight="1">
      <c r="A12" s="218"/>
      <c r="B12" s="218"/>
      <c r="C12" s="218"/>
      <c r="D12" s="219"/>
      <c r="E12" s="593"/>
      <c r="F12" s="593"/>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693"/>
      <c r="AL12" s="693"/>
      <c r="AM12" s="693"/>
      <c r="AN12" s="254"/>
      <c r="AO12" s="284"/>
      <c r="AP12" s="284"/>
      <c r="AQ12" s="284"/>
      <c r="AR12" s="283"/>
      <c r="AS12" s="281"/>
      <c r="AT12" s="281"/>
      <c r="AU12" s="281"/>
      <c r="AV12" s="281"/>
      <c r="AW12" s="281"/>
      <c r="AX12" s="282"/>
      <c r="AY12" s="605"/>
      <c r="AZ12" s="605"/>
      <c r="BA12" s="605"/>
      <c r="BB12" s="605"/>
      <c r="BC12" s="605"/>
      <c r="BD12" s="605"/>
      <c r="BE12" s="282"/>
      <c r="BF12" s="566"/>
      <c r="BG12" s="566"/>
      <c r="BH12" s="566"/>
      <c r="BI12" s="566"/>
      <c r="BJ12" s="566"/>
      <c r="BK12" s="448"/>
      <c r="BL12" s="423"/>
      <c r="BM12" s="417"/>
      <c r="BN12" s="417"/>
      <c r="BO12" s="417"/>
      <c r="BP12" s="283"/>
      <c r="BQ12" s="605"/>
      <c r="BR12" s="605"/>
      <c r="BS12" s="605"/>
      <c r="BT12" s="605"/>
      <c r="BU12" s="605"/>
      <c r="BV12" s="606"/>
      <c r="BW12" s="566"/>
      <c r="BX12" s="566"/>
      <c r="BY12" s="566"/>
      <c r="BZ12" s="566"/>
      <c r="CA12" s="566"/>
      <c r="CB12" s="607"/>
      <c r="CC12" s="566"/>
      <c r="CD12" s="566"/>
      <c r="CE12" s="566"/>
      <c r="CF12" s="566"/>
      <c r="CG12" s="566"/>
      <c r="CH12" s="225"/>
      <c r="CI12" s="223"/>
      <c r="CJ12" s="223"/>
    </row>
    <row r="13" spans="1:89" s="226" customFormat="1" ht="15" customHeight="1">
      <c r="A13" s="218"/>
      <c r="B13" s="218"/>
      <c r="C13" s="218"/>
      <c r="E13" s="593"/>
      <c r="F13" s="593"/>
      <c r="G13" s="590"/>
      <c r="H13" s="590"/>
      <c r="I13" s="590"/>
      <c r="J13" s="590"/>
      <c r="K13" s="590"/>
      <c r="L13" s="590"/>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693"/>
      <c r="AL13" s="693"/>
      <c r="AM13" s="693"/>
      <c r="AN13" s="254"/>
      <c r="AO13" s="280" t="e">
        <f>IF(LEN(VLOOKUP(AK11,#REF!,2,FALSE))&lt;11,"",LEFT(RIGHT(VLOOKUP(AK11,#REF!,2,FALSE),11),1))</f>
        <v>#REF!</v>
      </c>
      <c r="AP13" s="168"/>
      <c r="AQ13" s="280" t="e">
        <f>IF(LEN(VLOOKUP(AK11,#REF!,2,FALSE))&lt;10,"",LEFT(RIGHT(VLOOKUP(AK11,#REF!,2,FALSE),10),1))</f>
        <v>#REF!</v>
      </c>
      <c r="AR13" s="282"/>
      <c r="AS13" s="280" t="e">
        <f>IF(LEN(VLOOKUP(AK11,#REF!,2,FALSE))&lt;9,"",LEFT(RIGHT(VLOOKUP(AK11,#REF!,2,FALSE),9),1))</f>
        <v>#REF!</v>
      </c>
      <c r="AT13" s="168"/>
      <c r="AU13" s="280" t="e">
        <f>IF(LEN(VLOOKUP(AK11,#REF!,2,FALSE))&lt;8,"",LEFT(RIGHT(VLOOKUP(AK11,#REF!,2,FALSE),8),1))</f>
        <v>#REF!</v>
      </c>
      <c r="AV13" s="282"/>
      <c r="AW13" s="280" t="e">
        <f>IF(LEN(VLOOKUP(AK11,#REF!,2,FALSE))&lt;7,"",LEFT(RIGHT(VLOOKUP(AK11,#REF!,2,FALSE),7),1))</f>
        <v>#REF!</v>
      </c>
      <c r="AX13" s="282"/>
      <c r="AY13" s="280" t="e">
        <f>IF(LEN(VLOOKUP(AK11,#REF!,2,FALSE))&lt;6,"",LEFT(RIGHT(VLOOKUP(AK11,#REF!,2,FALSE),6),1))</f>
        <v>#REF!</v>
      </c>
      <c r="AZ13" s="168"/>
      <c r="BA13" s="559" t="e">
        <f>IF(LEN(VLOOKUP(AK11,#REF!,2,FALSE))&lt;5,"",LEFT(RIGHT(VLOOKUP(AK11,#REF!,2,FALSE),5),1))</f>
        <v>#REF!</v>
      </c>
      <c r="BB13" s="559"/>
      <c r="BC13" s="282"/>
      <c r="BD13" s="280" t="e">
        <f>IF(LEN(VLOOKUP(AK11,#REF!,2,FALSE))&lt;4,"",LEFT(RIGHT(VLOOKUP(AK11,#REF!,2,FALSE),4),1))</f>
        <v>#REF!</v>
      </c>
      <c r="BE13" s="282"/>
      <c r="BF13" s="280" t="e">
        <f>IF(LEN(VLOOKUP(AK11,#REF!,2,FALSE))&lt;3,"",LEFT(RIGHT(VLOOKUP(AK11,#REF!,2,FALSE),3),1))</f>
        <v>#REF!</v>
      </c>
      <c r="BG13" s="282"/>
      <c r="BH13" s="280" t="e">
        <f>IF(LEN(VLOOKUP(AK11,#REF!,2,FALSE))&lt;2,"",LEFT(RIGHT(VLOOKUP(AK11,#REF!,2,FALSE),2),1))</f>
        <v>#REF!</v>
      </c>
      <c r="BI13" s="282"/>
      <c r="BJ13" s="280" t="e">
        <f>IF(VLOOKUP(AK11,#REF!,2,FALSE)=0,"",IF(LEN(VLOOKUP(AK11,#REF!,2,FALSE))&lt;1,"",LEFT(RIGHT(VLOOKUP(AK11,#REF!,2,FALSE),1),1)))</f>
        <v>#REF!</v>
      </c>
      <c r="BK13" s="448"/>
      <c r="BL13" s="423"/>
      <c r="BM13" s="280" t="e">
        <f>IF(LEN(VLOOKUP(AK11,#REF!,3,FALSE))&lt;11,"",LEFT(RIGHT(VLOOKUP(AK11,#REF!,3,FALSE),11),1))</f>
        <v>#REF!</v>
      </c>
      <c r="BN13" s="168"/>
      <c r="BO13" s="280" t="e">
        <f>IF(LEN(VLOOKUP(AK11,#REF!,3,FALSE))&lt;10,"",LEFT(RIGHT(VLOOKUP(AK11,#REF!,3,FALSE),10),1))</f>
        <v>#REF!</v>
      </c>
      <c r="BP13" s="282"/>
      <c r="BQ13" s="280" t="e">
        <f>IF(LEN(VLOOKUP(AK11,#REF!,3,FALSE))&lt;9,"",LEFT(RIGHT(VLOOKUP(AK11,#REF!,3,FALSE),9),1))</f>
        <v>#REF!</v>
      </c>
      <c r="BR13" s="168"/>
      <c r="BS13" s="280" t="e">
        <f>IF(LEN(VLOOKUP(AK11,#REF!,3,FALSE))&lt;8,"",LEFT(RIGHT(VLOOKUP(AK11,#REF!,3,FALSE),8),1))</f>
        <v>#REF!</v>
      </c>
      <c r="BT13" s="282"/>
      <c r="BU13" s="280" t="e">
        <f>IF(LEN(VLOOKUP(AK11,#REF!,3,FALSE))&lt;7,"",LEFT(RIGHT(VLOOKUP(AK11,#REF!,3,FALSE),7),1))</f>
        <v>#REF!</v>
      </c>
      <c r="BV13" s="606"/>
      <c r="BW13" s="280" t="e">
        <f>IF(LEN(VLOOKUP(AK11,#REF!,3,FALSE))&lt;6,"",LEFT(RIGHT(VLOOKUP(AK11,#REF!,3,FALSE),6),1))</f>
        <v>#REF!</v>
      </c>
      <c r="BX13" s="282"/>
      <c r="BY13" s="280" t="e">
        <f>IF(LEN(VLOOKUP(AK11,#REF!,3,FALSE))&lt;5,"",LEFT(RIGHT(VLOOKUP(AK11,#REF!,3,FALSE),5),1))</f>
        <v>#REF!</v>
      </c>
      <c r="BZ13" s="282"/>
      <c r="CA13" s="280" t="e">
        <f>IF(LEN(VLOOKUP(AK11,#REF!,3,FALSE))&lt;4,"",LEFT(RIGHT(VLOOKUP(AK11,#REF!,3,FALSE),4),1))</f>
        <v>#REF!</v>
      </c>
      <c r="CB13" s="607"/>
      <c r="CC13" s="280" t="e">
        <f>IF(LEN(VLOOKUP(AK11,#REF!,3,FALSE))&lt;3,"",LEFT(RIGHT(VLOOKUP(AK11,#REF!,3,FALSE),3),1))</f>
        <v>#REF!</v>
      </c>
      <c r="CD13" s="282"/>
      <c r="CE13" s="280" t="e">
        <f>IF(LEN(VLOOKUP(AK11,#REF!,3,FALSE))&lt;2,"",LEFT(RIGHT(VLOOKUP(AK11,#REF!,3,FALSE),2),1))</f>
        <v>#REF!</v>
      </c>
      <c r="CF13" s="282"/>
      <c r="CG13" s="280" t="e">
        <f>IF(VLOOKUP(AK11,#REF!,3,FALSE)=0,"",IF(LEN(VLOOKUP(AK11,#REF!,3,FALSE))&lt;1,"",LEFT(RIGHT(VLOOKUP(AK11,#REF!,3,FALSE),1),1)))</f>
        <v>#REF!</v>
      </c>
      <c r="CH13" s="225"/>
      <c r="CI13" s="218"/>
      <c r="CJ13" s="218"/>
    </row>
    <row r="14" spans="1:89" s="226" customFormat="1" ht="3" customHeight="1">
      <c r="A14" s="218"/>
      <c r="B14" s="218"/>
      <c r="C14" s="218"/>
      <c r="E14" s="593"/>
      <c r="F14" s="593"/>
      <c r="G14" s="590"/>
      <c r="H14" s="590"/>
      <c r="I14" s="590"/>
      <c r="J14" s="590"/>
      <c r="K14" s="590"/>
      <c r="L14" s="590"/>
      <c r="M14" s="590"/>
      <c r="N14" s="590"/>
      <c r="O14" s="590"/>
      <c r="P14" s="590"/>
      <c r="Q14" s="590"/>
      <c r="R14" s="590"/>
      <c r="S14" s="590"/>
      <c r="T14" s="590"/>
      <c r="U14" s="590"/>
      <c r="V14" s="590"/>
      <c r="W14" s="590"/>
      <c r="X14" s="590"/>
      <c r="Y14" s="590"/>
      <c r="Z14" s="590"/>
      <c r="AA14" s="590"/>
      <c r="AB14" s="590"/>
      <c r="AC14" s="590"/>
      <c r="AD14" s="590"/>
      <c r="AE14" s="590"/>
      <c r="AF14" s="590"/>
      <c r="AG14" s="590"/>
      <c r="AH14" s="590"/>
      <c r="AI14" s="590"/>
      <c r="AJ14" s="590"/>
      <c r="AK14" s="693"/>
      <c r="AL14" s="693"/>
      <c r="AM14" s="693"/>
      <c r="AN14" s="250"/>
      <c r="AO14" s="252"/>
      <c r="AP14" s="252"/>
      <c r="AQ14" s="252"/>
      <c r="AR14" s="252"/>
      <c r="AS14" s="252"/>
      <c r="AT14" s="252"/>
      <c r="AU14" s="252"/>
      <c r="AV14" s="252"/>
      <c r="AW14" s="252"/>
      <c r="AX14" s="252"/>
      <c r="AY14" s="252"/>
      <c r="AZ14" s="252"/>
      <c r="BA14" s="252"/>
      <c r="BB14" s="252"/>
      <c r="BC14" s="252"/>
      <c r="BD14" s="252"/>
      <c r="BE14" s="227"/>
      <c r="BF14" s="227"/>
      <c r="BG14" s="227"/>
      <c r="BH14" s="227"/>
      <c r="BI14" s="227"/>
      <c r="BJ14" s="227"/>
      <c r="BK14" s="227"/>
      <c r="BL14" s="443"/>
      <c r="BM14" s="443"/>
      <c r="BN14" s="443"/>
      <c r="BO14" s="443"/>
      <c r="BP14" s="443"/>
      <c r="BQ14" s="443"/>
      <c r="BR14" s="443"/>
      <c r="BS14" s="443"/>
      <c r="BT14" s="443"/>
      <c r="BU14" s="443"/>
      <c r="BV14" s="443"/>
      <c r="BW14" s="443"/>
      <c r="BX14" s="443"/>
      <c r="BY14" s="443"/>
      <c r="BZ14" s="443"/>
      <c r="CA14" s="443"/>
      <c r="CB14" s="443"/>
      <c r="CC14" s="227"/>
      <c r="CD14" s="227"/>
      <c r="CE14" s="227"/>
      <c r="CF14" s="227"/>
      <c r="CG14" s="227"/>
      <c r="CH14" s="228"/>
      <c r="CI14" s="218"/>
      <c r="CJ14" s="218"/>
    </row>
    <row r="15" spans="1:89" s="224" customFormat="1" ht="3" customHeight="1">
      <c r="A15" s="218"/>
      <c r="B15" s="219"/>
      <c r="C15" s="220"/>
      <c r="D15" s="220"/>
      <c r="E15" s="668" t="s">
        <v>90</v>
      </c>
      <c r="F15" s="668"/>
      <c r="G15" s="590" t="e">
        <f>#REF!</f>
        <v>#REF!</v>
      </c>
      <c r="H15" s="590"/>
      <c r="I15" s="590"/>
      <c r="J15" s="590"/>
      <c r="K15" s="590"/>
      <c r="L15" s="590"/>
      <c r="M15" s="590"/>
      <c r="N15" s="590"/>
      <c r="O15" s="590"/>
      <c r="P15" s="590"/>
      <c r="Q15" s="590"/>
      <c r="R15" s="590"/>
      <c r="S15" s="590"/>
      <c r="T15" s="590"/>
      <c r="U15" s="590"/>
      <c r="V15" s="590"/>
      <c r="W15" s="590"/>
      <c r="X15" s="590"/>
      <c r="Y15" s="590"/>
      <c r="Z15" s="590"/>
      <c r="AA15" s="590"/>
      <c r="AB15" s="590"/>
      <c r="AC15" s="590"/>
      <c r="AD15" s="590"/>
      <c r="AE15" s="590"/>
      <c r="AF15" s="590"/>
      <c r="AG15" s="590"/>
      <c r="AH15" s="590"/>
      <c r="AI15" s="590"/>
      <c r="AJ15" s="590"/>
      <c r="AK15" s="669" t="s">
        <v>56</v>
      </c>
      <c r="AL15" s="653"/>
      <c r="AM15" s="653"/>
      <c r="AN15" s="251"/>
      <c r="AO15" s="253"/>
      <c r="AP15" s="253"/>
      <c r="AQ15" s="253"/>
      <c r="AR15" s="253"/>
      <c r="AS15" s="253"/>
      <c r="AT15" s="253"/>
      <c r="AU15" s="253"/>
      <c r="AV15" s="253"/>
      <c r="AW15" s="253"/>
      <c r="AX15" s="253"/>
      <c r="AY15" s="253"/>
      <c r="AZ15" s="253"/>
      <c r="BA15" s="253"/>
      <c r="BB15" s="253"/>
      <c r="BC15" s="253"/>
      <c r="BD15" s="253"/>
      <c r="BE15" s="221"/>
      <c r="BF15" s="221"/>
      <c r="BG15" s="221"/>
      <c r="BH15" s="221"/>
      <c r="BI15" s="221"/>
      <c r="BJ15" s="221"/>
      <c r="BK15" s="221"/>
      <c r="BL15" s="464"/>
      <c r="BM15" s="464"/>
      <c r="BN15" s="464"/>
      <c r="BO15" s="464"/>
      <c r="BP15" s="464"/>
      <c r="BQ15" s="464"/>
      <c r="BR15" s="464"/>
      <c r="BS15" s="464"/>
      <c r="BT15" s="464"/>
      <c r="BU15" s="464"/>
      <c r="BV15" s="464"/>
      <c r="BW15" s="464"/>
      <c r="BX15" s="464"/>
      <c r="BY15" s="464"/>
      <c r="BZ15" s="464"/>
      <c r="CA15" s="464"/>
      <c r="CB15" s="464"/>
      <c r="CC15" s="221"/>
      <c r="CD15" s="221"/>
      <c r="CE15" s="221"/>
      <c r="CF15" s="221"/>
      <c r="CG15" s="221"/>
      <c r="CH15" s="222"/>
      <c r="CI15" s="223"/>
      <c r="CJ15" s="223"/>
    </row>
    <row r="16" spans="1:89" s="224" customFormat="1" ht="3" customHeight="1">
      <c r="A16" s="218"/>
      <c r="B16" s="218"/>
      <c r="C16" s="218"/>
      <c r="D16" s="219"/>
      <c r="E16" s="668"/>
      <c r="F16" s="668"/>
      <c r="G16" s="590"/>
      <c r="H16" s="590"/>
      <c r="I16" s="590"/>
      <c r="J16" s="590"/>
      <c r="K16" s="590"/>
      <c r="L16" s="590"/>
      <c r="M16" s="590"/>
      <c r="N16" s="590"/>
      <c r="O16" s="590"/>
      <c r="P16" s="590"/>
      <c r="Q16" s="590"/>
      <c r="R16" s="590"/>
      <c r="S16" s="590"/>
      <c r="T16" s="590"/>
      <c r="U16" s="590"/>
      <c r="V16" s="590"/>
      <c r="W16" s="590"/>
      <c r="X16" s="590"/>
      <c r="Y16" s="590"/>
      <c r="Z16" s="590"/>
      <c r="AA16" s="590"/>
      <c r="AB16" s="590"/>
      <c r="AC16" s="590"/>
      <c r="AD16" s="590"/>
      <c r="AE16" s="590"/>
      <c r="AF16" s="590"/>
      <c r="AG16" s="590"/>
      <c r="AH16" s="590"/>
      <c r="AI16" s="590"/>
      <c r="AJ16" s="590"/>
      <c r="AK16" s="653"/>
      <c r="AL16" s="653"/>
      <c r="AM16" s="653"/>
      <c r="AN16" s="254"/>
      <c r="AO16" s="284"/>
      <c r="AP16" s="284"/>
      <c r="AQ16" s="284"/>
      <c r="AR16" s="283"/>
      <c r="AS16" s="281"/>
      <c r="AT16" s="281"/>
      <c r="AU16" s="281"/>
      <c r="AV16" s="281"/>
      <c r="AW16" s="281"/>
      <c r="AX16" s="282"/>
      <c r="AY16" s="605"/>
      <c r="AZ16" s="605"/>
      <c r="BA16" s="605"/>
      <c r="BB16" s="605"/>
      <c r="BC16" s="605"/>
      <c r="BD16" s="605"/>
      <c r="BE16" s="282"/>
      <c r="BF16" s="566"/>
      <c r="BG16" s="566"/>
      <c r="BH16" s="566"/>
      <c r="BI16" s="566"/>
      <c r="BJ16" s="566"/>
      <c r="BK16" s="448"/>
      <c r="BL16" s="423"/>
      <c r="BM16" s="417"/>
      <c r="BN16" s="417"/>
      <c r="BO16" s="417"/>
      <c r="BP16" s="283"/>
      <c r="BQ16" s="605"/>
      <c r="BR16" s="605"/>
      <c r="BS16" s="605"/>
      <c r="BT16" s="605"/>
      <c r="BU16" s="605"/>
      <c r="BV16" s="606"/>
      <c r="BW16" s="566"/>
      <c r="BX16" s="566"/>
      <c r="BY16" s="566"/>
      <c r="BZ16" s="566"/>
      <c r="CA16" s="566"/>
      <c r="CB16" s="607"/>
      <c r="CC16" s="566"/>
      <c r="CD16" s="566"/>
      <c r="CE16" s="566"/>
      <c r="CF16" s="566"/>
      <c r="CG16" s="566"/>
      <c r="CH16" s="225"/>
      <c r="CI16" s="223"/>
      <c r="CJ16" s="223"/>
    </row>
    <row r="17" spans="1:88" s="226" customFormat="1" ht="15" customHeight="1">
      <c r="A17" s="218"/>
      <c r="B17" s="218"/>
      <c r="C17" s="218"/>
      <c r="E17" s="668"/>
      <c r="F17" s="668"/>
      <c r="G17" s="590"/>
      <c r="H17" s="590"/>
      <c r="I17" s="590"/>
      <c r="J17" s="590"/>
      <c r="K17" s="590"/>
      <c r="L17" s="590"/>
      <c r="M17" s="590"/>
      <c r="N17" s="590"/>
      <c r="O17" s="590"/>
      <c r="P17" s="590"/>
      <c r="Q17" s="590"/>
      <c r="R17" s="590"/>
      <c r="S17" s="590"/>
      <c r="T17" s="590"/>
      <c r="U17" s="590"/>
      <c r="V17" s="590"/>
      <c r="W17" s="590"/>
      <c r="X17" s="590"/>
      <c r="Y17" s="590"/>
      <c r="Z17" s="590"/>
      <c r="AA17" s="590"/>
      <c r="AB17" s="590"/>
      <c r="AC17" s="590"/>
      <c r="AD17" s="590"/>
      <c r="AE17" s="590"/>
      <c r="AF17" s="590"/>
      <c r="AG17" s="590"/>
      <c r="AH17" s="590"/>
      <c r="AI17" s="590"/>
      <c r="AJ17" s="590"/>
      <c r="AK17" s="653"/>
      <c r="AL17" s="653"/>
      <c r="AM17" s="653"/>
      <c r="AN17" s="254"/>
      <c r="AO17" s="280" t="e">
        <f>IF(LEN(VLOOKUP(AK15,#REF!,2,FALSE))&lt;11,"",LEFT(RIGHT(VLOOKUP(AK15,#REF!,2,FALSE),11),1))</f>
        <v>#REF!</v>
      </c>
      <c r="AP17" s="168"/>
      <c r="AQ17" s="280" t="e">
        <f>IF(LEN(VLOOKUP(AK15,#REF!,2,FALSE))&lt;10,"",LEFT(RIGHT(VLOOKUP(AK15,#REF!,2,FALSE),10),1))</f>
        <v>#REF!</v>
      </c>
      <c r="AR17" s="282"/>
      <c r="AS17" s="280" t="e">
        <f>IF(LEN(VLOOKUP(AK15,#REF!,2,FALSE))&lt;9,"",LEFT(RIGHT(VLOOKUP(AK15,#REF!,2,FALSE),9),1))</f>
        <v>#REF!</v>
      </c>
      <c r="AT17" s="168"/>
      <c r="AU17" s="280" t="e">
        <f>IF(LEN(VLOOKUP(AK15,#REF!,2,FALSE))&lt;8,"",LEFT(RIGHT(VLOOKUP(AK15,#REF!,2,FALSE),8),1))</f>
        <v>#REF!</v>
      </c>
      <c r="AV17" s="282"/>
      <c r="AW17" s="280" t="e">
        <f>IF(LEN(VLOOKUP(AK15,#REF!,2,FALSE))&lt;7,"",LEFT(RIGHT(VLOOKUP(AK15,#REF!,2,FALSE),7),1))</f>
        <v>#REF!</v>
      </c>
      <c r="AX17" s="282"/>
      <c r="AY17" s="280" t="e">
        <f>IF(LEN(VLOOKUP(AK15,#REF!,2,FALSE))&lt;6,"",LEFT(RIGHT(VLOOKUP(AK15,#REF!,2,FALSE),6),1))</f>
        <v>#REF!</v>
      </c>
      <c r="AZ17" s="168"/>
      <c r="BA17" s="559" t="e">
        <f>IF(LEN(VLOOKUP(AK15,#REF!,2,FALSE))&lt;5,"",LEFT(RIGHT(VLOOKUP(AK15,#REF!,2,FALSE),5),1))</f>
        <v>#REF!</v>
      </c>
      <c r="BB17" s="559"/>
      <c r="BC17" s="282"/>
      <c r="BD17" s="280" t="e">
        <f>IF(LEN(VLOOKUP(AK15,#REF!,2,FALSE))&lt;4,"",LEFT(RIGHT(VLOOKUP(AK15,#REF!,2,FALSE),4),1))</f>
        <v>#REF!</v>
      </c>
      <c r="BE17" s="282"/>
      <c r="BF17" s="280" t="e">
        <f>IF(LEN(VLOOKUP(AK15,#REF!,2,FALSE))&lt;3,"",LEFT(RIGHT(VLOOKUP(AK15,#REF!,2,FALSE),3),1))</f>
        <v>#REF!</v>
      </c>
      <c r="BG17" s="282"/>
      <c r="BH17" s="280" t="e">
        <f>IF(LEN(VLOOKUP(AK15,#REF!,2,FALSE))&lt;2,"",LEFT(RIGHT(VLOOKUP(AK15,#REF!,2,FALSE),2),1))</f>
        <v>#REF!</v>
      </c>
      <c r="BI17" s="282"/>
      <c r="BJ17" s="280" t="e">
        <f>IF(VLOOKUP(AK15,#REF!,2,FALSE)=0,"",IF(LEN(VLOOKUP(AK15,#REF!,2,FALSE))&lt;1,"",LEFT(RIGHT(VLOOKUP(AK15,#REF!,2,FALSE),1),1)))</f>
        <v>#REF!</v>
      </c>
      <c r="BK17" s="448"/>
      <c r="BL17" s="423"/>
      <c r="BM17" s="280" t="e">
        <f>IF(LEN(VLOOKUP(AK15,#REF!,3,FALSE))&lt;11,"",LEFT(RIGHT(VLOOKUP(AK15,#REF!,3,FALSE),11),1))</f>
        <v>#REF!</v>
      </c>
      <c r="BN17" s="168"/>
      <c r="BO17" s="280" t="e">
        <f>IF(LEN(VLOOKUP(AK15,#REF!,3,FALSE))&lt;10,"",LEFT(RIGHT(VLOOKUP(AK15,#REF!,3,FALSE),10),1))</f>
        <v>#REF!</v>
      </c>
      <c r="BP17" s="282"/>
      <c r="BQ17" s="280" t="e">
        <f>IF(LEN(VLOOKUP(AK15,#REF!,3,FALSE))&lt;9,"",LEFT(RIGHT(VLOOKUP(AK15,#REF!,3,FALSE),9),1))</f>
        <v>#REF!</v>
      </c>
      <c r="BR17" s="168"/>
      <c r="BS17" s="280" t="e">
        <f>IF(LEN(VLOOKUP(AK15,#REF!,3,FALSE))&lt;8,"",LEFT(RIGHT(VLOOKUP(AK15,#REF!,3,FALSE),8),1))</f>
        <v>#REF!</v>
      </c>
      <c r="BT17" s="282"/>
      <c r="BU17" s="280" t="e">
        <f>IF(LEN(VLOOKUP(AK15,#REF!,3,FALSE))&lt;7,"",LEFT(RIGHT(VLOOKUP(AK15,#REF!,3,FALSE),7),1))</f>
        <v>#REF!</v>
      </c>
      <c r="BV17" s="606"/>
      <c r="BW17" s="280" t="e">
        <f>IF(LEN(VLOOKUP(AK15,#REF!,3,FALSE))&lt;6,"",LEFT(RIGHT(VLOOKUP(AK15,#REF!,3,FALSE),6),1))</f>
        <v>#REF!</v>
      </c>
      <c r="BX17" s="282"/>
      <c r="BY17" s="280" t="e">
        <f>IF(LEN(VLOOKUP(AK15,#REF!,3,FALSE))&lt;5,"",LEFT(RIGHT(VLOOKUP(AK15,#REF!,3,FALSE),5),1))</f>
        <v>#REF!</v>
      </c>
      <c r="BZ17" s="282"/>
      <c r="CA17" s="280" t="e">
        <f>IF(LEN(VLOOKUP(AK15,#REF!,3,FALSE))&lt;4,"",LEFT(RIGHT(VLOOKUP(AK15,#REF!,3,FALSE),4),1))</f>
        <v>#REF!</v>
      </c>
      <c r="CB17" s="607"/>
      <c r="CC17" s="280" t="e">
        <f>IF(LEN(VLOOKUP(AK15,#REF!,3,FALSE))&lt;3,"",LEFT(RIGHT(VLOOKUP(AK15,#REF!,3,FALSE),3),1))</f>
        <v>#REF!</v>
      </c>
      <c r="CD17" s="282"/>
      <c r="CE17" s="280" t="e">
        <f>IF(LEN(VLOOKUP(AK15,#REF!,3,FALSE))&lt;2,"",LEFT(RIGHT(VLOOKUP(AK15,#REF!,3,FALSE),2),1))</f>
        <v>#REF!</v>
      </c>
      <c r="CF17" s="282"/>
      <c r="CG17" s="280" t="e">
        <f>IF(VLOOKUP(AK15,#REF!,3,FALSE)=0,"",IF(LEN(VLOOKUP(AK15,#REF!,3,FALSE))&lt;1,"",LEFT(RIGHT(VLOOKUP(AK15,#REF!,3,FALSE),1),1)))</f>
        <v>#REF!</v>
      </c>
      <c r="CH17" s="225"/>
      <c r="CI17" s="218"/>
      <c r="CJ17" s="218"/>
    </row>
    <row r="18" spans="1:88" s="226" customFormat="1" ht="3" customHeight="1">
      <c r="A18" s="218"/>
      <c r="B18" s="218"/>
      <c r="C18" s="218"/>
      <c r="E18" s="668"/>
      <c r="F18" s="668"/>
      <c r="G18" s="590"/>
      <c r="H18" s="590"/>
      <c r="I18" s="590"/>
      <c r="J18" s="590"/>
      <c r="K18" s="590"/>
      <c r="L18" s="590"/>
      <c r="M18" s="590"/>
      <c r="N18" s="590"/>
      <c r="O18" s="590"/>
      <c r="P18" s="590"/>
      <c r="Q18" s="590"/>
      <c r="R18" s="590"/>
      <c r="S18" s="590"/>
      <c r="T18" s="590"/>
      <c r="U18" s="590"/>
      <c r="V18" s="590"/>
      <c r="W18" s="590"/>
      <c r="X18" s="590"/>
      <c r="Y18" s="590"/>
      <c r="Z18" s="590"/>
      <c r="AA18" s="590"/>
      <c r="AB18" s="590"/>
      <c r="AC18" s="590"/>
      <c r="AD18" s="590"/>
      <c r="AE18" s="590"/>
      <c r="AF18" s="590"/>
      <c r="AG18" s="590"/>
      <c r="AH18" s="590"/>
      <c r="AI18" s="590"/>
      <c r="AJ18" s="590"/>
      <c r="AK18" s="653"/>
      <c r="AL18" s="653"/>
      <c r="AM18" s="653"/>
      <c r="AN18" s="250"/>
      <c r="AO18" s="252"/>
      <c r="AP18" s="252"/>
      <c r="AQ18" s="252"/>
      <c r="AR18" s="252"/>
      <c r="AS18" s="252"/>
      <c r="AT18" s="252"/>
      <c r="AU18" s="252"/>
      <c r="AV18" s="252"/>
      <c r="AW18" s="252"/>
      <c r="AX18" s="252"/>
      <c r="AY18" s="252"/>
      <c r="AZ18" s="252"/>
      <c r="BA18" s="252"/>
      <c r="BB18" s="252"/>
      <c r="BC18" s="252"/>
      <c r="BD18" s="252"/>
      <c r="BE18" s="227"/>
      <c r="BF18" s="227"/>
      <c r="BG18" s="227"/>
      <c r="BH18" s="227"/>
      <c r="BI18" s="227"/>
      <c r="BJ18" s="227"/>
      <c r="BK18" s="227"/>
      <c r="BL18" s="443"/>
      <c r="BM18" s="443"/>
      <c r="BN18" s="443"/>
      <c r="BO18" s="443"/>
      <c r="BP18" s="443"/>
      <c r="BQ18" s="443"/>
      <c r="BR18" s="443"/>
      <c r="BS18" s="443"/>
      <c r="BT18" s="443"/>
      <c r="BU18" s="443"/>
      <c r="BV18" s="443"/>
      <c r="BW18" s="443"/>
      <c r="BX18" s="443"/>
      <c r="BY18" s="443"/>
      <c r="BZ18" s="443"/>
      <c r="CA18" s="443"/>
      <c r="CB18" s="443"/>
      <c r="CC18" s="227"/>
      <c r="CD18" s="227"/>
      <c r="CE18" s="227"/>
      <c r="CF18" s="227"/>
      <c r="CG18" s="227"/>
      <c r="CH18" s="228"/>
      <c r="CI18" s="218"/>
      <c r="CJ18" s="218"/>
    </row>
    <row r="19" spans="1:88" s="163" customFormat="1" ht="3" customHeight="1">
      <c r="A19" s="229"/>
      <c r="B19" s="230"/>
      <c r="C19" s="135"/>
      <c r="D19" s="135"/>
      <c r="E19" s="670" t="s">
        <v>54</v>
      </c>
      <c r="F19" s="671"/>
      <c r="G19" s="570" t="e">
        <f>#REF!</f>
        <v>#REF!</v>
      </c>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655" t="s">
        <v>57</v>
      </c>
      <c r="AL19" s="656"/>
      <c r="AM19" s="656"/>
      <c r="AN19" s="242"/>
      <c r="AO19" s="253"/>
      <c r="AP19" s="253"/>
      <c r="AQ19" s="253"/>
      <c r="AR19" s="253"/>
      <c r="AS19" s="253"/>
      <c r="AT19" s="253"/>
      <c r="AU19" s="253"/>
      <c r="AV19" s="253"/>
      <c r="AW19" s="253"/>
      <c r="AX19" s="253"/>
      <c r="AY19" s="253"/>
      <c r="AZ19" s="253"/>
      <c r="BA19" s="253"/>
      <c r="BB19" s="253"/>
      <c r="BC19" s="253"/>
      <c r="BD19" s="253"/>
      <c r="BE19" s="221"/>
      <c r="BF19" s="221"/>
      <c r="BG19" s="221"/>
      <c r="BH19" s="221"/>
      <c r="BI19" s="221"/>
      <c r="BJ19" s="221"/>
      <c r="BK19" s="221"/>
      <c r="BL19" s="464"/>
      <c r="BM19" s="464"/>
      <c r="BN19" s="464"/>
      <c r="BO19" s="464"/>
      <c r="BP19" s="464"/>
      <c r="BQ19" s="464"/>
      <c r="BR19" s="464"/>
      <c r="BS19" s="464"/>
      <c r="BT19" s="464"/>
      <c r="BU19" s="464"/>
      <c r="BV19" s="464"/>
      <c r="BW19" s="464"/>
      <c r="BX19" s="464"/>
      <c r="BY19" s="464"/>
      <c r="BZ19" s="464"/>
      <c r="CA19" s="464"/>
      <c r="CB19" s="464"/>
      <c r="CC19" s="221"/>
      <c r="CD19" s="221"/>
      <c r="CE19" s="221"/>
      <c r="CF19" s="221"/>
      <c r="CG19" s="221"/>
      <c r="CH19" s="198"/>
      <c r="CI19" s="202"/>
      <c r="CJ19" s="202"/>
    </row>
    <row r="20" spans="1:88" s="163" customFormat="1" ht="3" customHeight="1">
      <c r="A20" s="229"/>
      <c r="B20" s="229"/>
      <c r="C20" s="229"/>
      <c r="D20" s="230"/>
      <c r="E20" s="672"/>
      <c r="F20" s="673"/>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656"/>
      <c r="AL20" s="656"/>
      <c r="AM20" s="656"/>
      <c r="AN20" s="240"/>
      <c r="AO20" s="284"/>
      <c r="AP20" s="284"/>
      <c r="AQ20" s="284"/>
      <c r="AR20" s="283"/>
      <c r="AS20" s="281"/>
      <c r="AT20" s="281"/>
      <c r="AU20" s="281"/>
      <c r="AV20" s="281"/>
      <c r="AW20" s="281"/>
      <c r="AX20" s="282"/>
      <c r="AY20" s="605"/>
      <c r="AZ20" s="605"/>
      <c r="BA20" s="605"/>
      <c r="BB20" s="605"/>
      <c r="BC20" s="605"/>
      <c r="BD20" s="605"/>
      <c r="BE20" s="282"/>
      <c r="BF20" s="566"/>
      <c r="BG20" s="566"/>
      <c r="BH20" s="566"/>
      <c r="BI20" s="566"/>
      <c r="BJ20" s="566"/>
      <c r="BK20" s="448"/>
      <c r="BL20" s="423"/>
      <c r="BM20" s="417"/>
      <c r="BN20" s="417"/>
      <c r="BO20" s="417"/>
      <c r="BP20" s="283"/>
      <c r="BQ20" s="605"/>
      <c r="BR20" s="605"/>
      <c r="BS20" s="605"/>
      <c r="BT20" s="605"/>
      <c r="BU20" s="605"/>
      <c r="BV20" s="606"/>
      <c r="BW20" s="566"/>
      <c r="BX20" s="566"/>
      <c r="BY20" s="566"/>
      <c r="BZ20" s="566"/>
      <c r="CA20" s="566"/>
      <c r="CB20" s="607"/>
      <c r="CC20" s="566"/>
      <c r="CD20" s="566"/>
      <c r="CE20" s="566"/>
      <c r="CF20" s="566"/>
      <c r="CG20" s="566"/>
      <c r="CH20" s="199"/>
      <c r="CI20" s="202"/>
      <c r="CJ20" s="202"/>
    </row>
    <row r="21" spans="1:88" s="231" customFormat="1" ht="15" customHeight="1">
      <c r="A21" s="229"/>
      <c r="B21" s="229"/>
      <c r="C21" s="229"/>
      <c r="E21" s="672"/>
      <c r="F21" s="673"/>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656"/>
      <c r="AL21" s="656"/>
      <c r="AM21" s="656"/>
      <c r="AN21" s="240"/>
      <c r="AO21" s="280" t="e">
        <f>IF(LEN(VLOOKUP(AK19,#REF!,2,FALSE))&lt;11,"",LEFT(RIGHT(VLOOKUP(AK19,#REF!,2,FALSE),11),1))</f>
        <v>#REF!</v>
      </c>
      <c r="AP21" s="168"/>
      <c r="AQ21" s="280" t="e">
        <f>IF(LEN(VLOOKUP(AK19,#REF!,2,FALSE))&lt;10,"",LEFT(RIGHT(VLOOKUP(AK19,#REF!,2,FALSE),10),1))</f>
        <v>#REF!</v>
      </c>
      <c r="AR21" s="282"/>
      <c r="AS21" s="280" t="e">
        <f>IF(LEN(VLOOKUP(AK19,#REF!,2,FALSE))&lt;9,"",LEFT(RIGHT(VLOOKUP(AK19,#REF!,2,FALSE),9),1))</f>
        <v>#REF!</v>
      </c>
      <c r="AT21" s="168"/>
      <c r="AU21" s="280" t="e">
        <f>IF(LEN(VLOOKUP(AK19,#REF!,2,FALSE))&lt;8,"",LEFT(RIGHT(VLOOKUP(AK19,#REF!,2,FALSE),8),1))</f>
        <v>#REF!</v>
      </c>
      <c r="AV21" s="282"/>
      <c r="AW21" s="280" t="e">
        <f>IF(LEN(VLOOKUP(AK19,#REF!,2,FALSE))&lt;7,"",LEFT(RIGHT(VLOOKUP(AK19,#REF!,2,FALSE),7),1))</f>
        <v>#REF!</v>
      </c>
      <c r="AX21" s="282"/>
      <c r="AY21" s="280" t="e">
        <f>IF(LEN(VLOOKUP(AK19,#REF!,2,FALSE))&lt;6,"",LEFT(RIGHT(VLOOKUP(AK19,#REF!,2,FALSE),6),1))</f>
        <v>#REF!</v>
      </c>
      <c r="AZ21" s="168"/>
      <c r="BA21" s="559" t="e">
        <f>IF(LEN(VLOOKUP(AK19,#REF!,2,FALSE))&lt;5,"",LEFT(RIGHT(VLOOKUP(AK19,#REF!,2,FALSE),5),1))</f>
        <v>#REF!</v>
      </c>
      <c r="BB21" s="559"/>
      <c r="BC21" s="282"/>
      <c r="BD21" s="280" t="e">
        <f>IF(LEN(VLOOKUP(AK19,#REF!,2,FALSE))&lt;4,"",LEFT(RIGHT(VLOOKUP(AK19,#REF!,2,FALSE),4),1))</f>
        <v>#REF!</v>
      </c>
      <c r="BE21" s="282"/>
      <c r="BF21" s="280" t="e">
        <f>IF(LEN(VLOOKUP(AK19,#REF!,2,FALSE))&lt;3,"",LEFT(RIGHT(VLOOKUP(AK19,#REF!,2,FALSE),3),1))</f>
        <v>#REF!</v>
      </c>
      <c r="BG21" s="282"/>
      <c r="BH21" s="280" t="e">
        <f>IF(LEN(VLOOKUP(AK19,#REF!,2,FALSE))&lt;2,"",LEFT(RIGHT(VLOOKUP(AK19,#REF!,2,FALSE),2),1))</f>
        <v>#REF!</v>
      </c>
      <c r="BI21" s="282"/>
      <c r="BJ21" s="280" t="e">
        <f>IF(VLOOKUP(AK19,#REF!,2,FALSE)=0,"",IF(LEN(VLOOKUP(AK19,#REF!,2,FALSE))&lt;1,"",LEFT(RIGHT(VLOOKUP(AK19,#REF!,2,FALSE),1),1)))</f>
        <v>#REF!</v>
      </c>
      <c r="BK21" s="448"/>
      <c r="BL21" s="423"/>
      <c r="BM21" s="280" t="e">
        <f>IF(LEN(VLOOKUP(AK19,#REF!,3,FALSE))&lt;11,"",LEFT(RIGHT(VLOOKUP(AK19,#REF!,3,FALSE),11),1))</f>
        <v>#REF!</v>
      </c>
      <c r="BN21" s="168"/>
      <c r="BO21" s="280" t="e">
        <f>IF(LEN(VLOOKUP(AK19,#REF!,3,FALSE))&lt;10,"",LEFT(RIGHT(VLOOKUP(AK19,#REF!,3,FALSE),10),1))</f>
        <v>#REF!</v>
      </c>
      <c r="BP21" s="282"/>
      <c r="BQ21" s="280" t="e">
        <f>IF(LEN(VLOOKUP(AK19,#REF!,3,FALSE))&lt;9,"",LEFT(RIGHT(VLOOKUP(AK19,#REF!,3,FALSE),9),1))</f>
        <v>#REF!</v>
      </c>
      <c r="BR21" s="168"/>
      <c r="BS21" s="280" t="e">
        <f>IF(LEN(VLOOKUP(AK19,#REF!,3,FALSE))&lt;8,"",LEFT(RIGHT(VLOOKUP(AK19,#REF!,3,FALSE),8),1))</f>
        <v>#REF!</v>
      </c>
      <c r="BT21" s="282"/>
      <c r="BU21" s="280" t="e">
        <f>IF(LEN(VLOOKUP(AK19,#REF!,3,FALSE))&lt;7,"",LEFT(RIGHT(VLOOKUP(AK19,#REF!,3,FALSE),7),1))</f>
        <v>#REF!</v>
      </c>
      <c r="BV21" s="606"/>
      <c r="BW21" s="280" t="e">
        <f>IF(LEN(VLOOKUP(AK19,#REF!,3,FALSE))&lt;6,"",LEFT(RIGHT(VLOOKUP(AK19,#REF!,3,FALSE),6),1))</f>
        <v>#REF!</v>
      </c>
      <c r="BX21" s="282"/>
      <c r="BY21" s="280" t="e">
        <f>IF(LEN(VLOOKUP(AK19,#REF!,3,FALSE))&lt;5,"",LEFT(RIGHT(VLOOKUP(AK19,#REF!,3,FALSE),5),1))</f>
        <v>#REF!</v>
      </c>
      <c r="BZ21" s="282"/>
      <c r="CA21" s="280" t="e">
        <f>IF(LEN(VLOOKUP(AK19,#REF!,3,FALSE))&lt;4,"",LEFT(RIGHT(VLOOKUP(AK19,#REF!,3,FALSE),4),1))</f>
        <v>#REF!</v>
      </c>
      <c r="CB21" s="607"/>
      <c r="CC21" s="280" t="e">
        <f>IF(LEN(VLOOKUP(AK19,#REF!,3,FALSE))&lt;3,"",LEFT(RIGHT(VLOOKUP(AK19,#REF!,3,FALSE),3),1))</f>
        <v>#REF!</v>
      </c>
      <c r="CD21" s="282"/>
      <c r="CE21" s="280" t="e">
        <f>IF(LEN(VLOOKUP(AK19,#REF!,3,FALSE))&lt;2,"",LEFT(RIGHT(VLOOKUP(AK19,#REF!,3,FALSE),2),1))</f>
        <v>#REF!</v>
      </c>
      <c r="CF21" s="282"/>
      <c r="CG21" s="280" t="e">
        <f>IF(VLOOKUP(AK19,#REF!,3,FALSE)=0,"",IF(LEN(VLOOKUP(AK19,#REF!,3,FALSE))&lt;1,"",LEFT(RIGHT(VLOOKUP(AK19,#REF!,3,FALSE),1),1)))</f>
        <v>#REF!</v>
      </c>
      <c r="CH21" s="199"/>
      <c r="CI21" s="229"/>
      <c r="CJ21" s="229"/>
    </row>
    <row r="22" spans="1:88" s="231" customFormat="1" ht="3" customHeight="1">
      <c r="A22" s="229"/>
      <c r="B22" s="229"/>
      <c r="C22" s="229"/>
      <c r="E22" s="674"/>
      <c r="F22" s="675"/>
      <c r="G22" s="570"/>
      <c r="H22" s="570"/>
      <c r="I22" s="570"/>
      <c r="J22" s="570"/>
      <c r="K22" s="570"/>
      <c r="L22" s="570"/>
      <c r="M22" s="570"/>
      <c r="N22" s="570"/>
      <c r="O22" s="570"/>
      <c r="P22" s="570"/>
      <c r="Q22" s="570"/>
      <c r="R22" s="570"/>
      <c r="S22" s="570"/>
      <c r="T22" s="570"/>
      <c r="U22" s="570"/>
      <c r="V22" s="570"/>
      <c r="W22" s="570"/>
      <c r="X22" s="570"/>
      <c r="Y22" s="570"/>
      <c r="Z22" s="570"/>
      <c r="AA22" s="570"/>
      <c r="AB22" s="570"/>
      <c r="AC22" s="570"/>
      <c r="AD22" s="570"/>
      <c r="AE22" s="570"/>
      <c r="AF22" s="570"/>
      <c r="AG22" s="570"/>
      <c r="AH22" s="570"/>
      <c r="AI22" s="570"/>
      <c r="AJ22" s="570"/>
      <c r="AK22" s="656"/>
      <c r="AL22" s="656"/>
      <c r="AM22" s="656"/>
      <c r="AN22" s="243"/>
      <c r="AO22" s="252"/>
      <c r="AP22" s="252"/>
      <c r="AQ22" s="252"/>
      <c r="AR22" s="252"/>
      <c r="AS22" s="252"/>
      <c r="AT22" s="252"/>
      <c r="AU22" s="252"/>
      <c r="AV22" s="252"/>
      <c r="AW22" s="252"/>
      <c r="AX22" s="252"/>
      <c r="AY22" s="252"/>
      <c r="AZ22" s="252"/>
      <c r="BA22" s="252"/>
      <c r="BB22" s="252"/>
      <c r="BC22" s="252"/>
      <c r="BD22" s="252"/>
      <c r="BE22" s="227"/>
      <c r="BF22" s="227"/>
      <c r="BG22" s="227"/>
      <c r="BH22" s="227"/>
      <c r="BI22" s="227"/>
      <c r="BJ22" s="227"/>
      <c r="BK22" s="227"/>
      <c r="BL22" s="443"/>
      <c r="BM22" s="443"/>
      <c r="BN22" s="443"/>
      <c r="BO22" s="443"/>
      <c r="BP22" s="443"/>
      <c r="BQ22" s="443"/>
      <c r="BR22" s="443"/>
      <c r="BS22" s="443"/>
      <c r="BT22" s="443"/>
      <c r="BU22" s="443"/>
      <c r="BV22" s="443"/>
      <c r="BW22" s="443"/>
      <c r="BX22" s="443"/>
      <c r="BY22" s="443"/>
      <c r="BZ22" s="443"/>
      <c r="CA22" s="443"/>
      <c r="CB22" s="443"/>
      <c r="CC22" s="227"/>
      <c r="CD22" s="227"/>
      <c r="CE22" s="227"/>
      <c r="CF22" s="227"/>
      <c r="CG22" s="227"/>
      <c r="CH22" s="200"/>
      <c r="CI22" s="229"/>
      <c r="CJ22" s="229"/>
    </row>
    <row r="23" spans="1:88" s="163" customFormat="1" ht="3" customHeight="1">
      <c r="A23" s="229"/>
      <c r="B23" s="230"/>
      <c r="C23" s="135"/>
      <c r="D23" s="135"/>
      <c r="E23" s="676" t="s">
        <v>58</v>
      </c>
      <c r="F23" s="677"/>
      <c r="G23" s="683" t="e">
        <f>#REF!</f>
        <v>#REF!</v>
      </c>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4"/>
      <c r="AH23" s="684"/>
      <c r="AI23" s="684"/>
      <c r="AJ23" s="685"/>
      <c r="AK23" s="655" t="s">
        <v>59</v>
      </c>
      <c r="AL23" s="656"/>
      <c r="AM23" s="656"/>
      <c r="AN23" s="242"/>
      <c r="AO23" s="253"/>
      <c r="AP23" s="253"/>
      <c r="AQ23" s="253"/>
      <c r="AR23" s="253"/>
      <c r="AS23" s="253"/>
      <c r="AT23" s="253"/>
      <c r="AU23" s="253"/>
      <c r="AV23" s="253"/>
      <c r="AW23" s="253"/>
      <c r="AX23" s="253"/>
      <c r="AY23" s="253"/>
      <c r="AZ23" s="253"/>
      <c r="BA23" s="253"/>
      <c r="BB23" s="253"/>
      <c r="BC23" s="253"/>
      <c r="BD23" s="253"/>
      <c r="BE23" s="221"/>
      <c r="BF23" s="221"/>
      <c r="BG23" s="221"/>
      <c r="BH23" s="221"/>
      <c r="BI23" s="221"/>
      <c r="BJ23" s="221"/>
      <c r="BK23" s="221"/>
      <c r="BL23" s="464"/>
      <c r="BM23" s="464"/>
      <c r="BN23" s="464"/>
      <c r="BO23" s="464"/>
      <c r="BP23" s="464"/>
      <c r="BQ23" s="464"/>
      <c r="BR23" s="464"/>
      <c r="BS23" s="464"/>
      <c r="BT23" s="464"/>
      <c r="BU23" s="464"/>
      <c r="BV23" s="464"/>
      <c r="BW23" s="464"/>
      <c r="BX23" s="464"/>
      <c r="BY23" s="464"/>
      <c r="BZ23" s="464"/>
      <c r="CA23" s="464"/>
      <c r="CB23" s="464"/>
      <c r="CC23" s="221"/>
      <c r="CD23" s="221"/>
      <c r="CE23" s="221"/>
      <c r="CF23" s="221"/>
      <c r="CG23" s="221"/>
      <c r="CH23" s="198"/>
      <c r="CI23" s="202"/>
      <c r="CJ23" s="202"/>
    </row>
    <row r="24" spans="1:88" s="163" customFormat="1" ht="3" customHeight="1">
      <c r="A24" s="229"/>
      <c r="B24" s="229"/>
      <c r="C24" s="229"/>
      <c r="D24" s="230"/>
      <c r="E24" s="678"/>
      <c r="F24" s="679"/>
      <c r="G24" s="686"/>
      <c r="H24" s="687"/>
      <c r="I24" s="687"/>
      <c r="J24" s="687"/>
      <c r="K24" s="687"/>
      <c r="L24" s="687"/>
      <c r="M24" s="687"/>
      <c r="N24" s="687"/>
      <c r="O24" s="687"/>
      <c r="P24" s="687"/>
      <c r="Q24" s="687"/>
      <c r="R24" s="687"/>
      <c r="S24" s="687"/>
      <c r="T24" s="687"/>
      <c r="U24" s="687"/>
      <c r="V24" s="687"/>
      <c r="W24" s="687"/>
      <c r="X24" s="687"/>
      <c r="Y24" s="687"/>
      <c r="Z24" s="687"/>
      <c r="AA24" s="687"/>
      <c r="AB24" s="687"/>
      <c r="AC24" s="687"/>
      <c r="AD24" s="687"/>
      <c r="AE24" s="687"/>
      <c r="AF24" s="687"/>
      <c r="AG24" s="687"/>
      <c r="AH24" s="687"/>
      <c r="AI24" s="687"/>
      <c r="AJ24" s="688"/>
      <c r="AK24" s="656"/>
      <c r="AL24" s="656"/>
      <c r="AM24" s="656"/>
      <c r="AN24" s="240"/>
      <c r="AO24" s="284"/>
      <c r="AP24" s="284"/>
      <c r="AQ24" s="284"/>
      <c r="AR24" s="283"/>
      <c r="AS24" s="281"/>
      <c r="AT24" s="281"/>
      <c r="AU24" s="281"/>
      <c r="AV24" s="281"/>
      <c r="AW24" s="281"/>
      <c r="AX24" s="282"/>
      <c r="AY24" s="605"/>
      <c r="AZ24" s="605"/>
      <c r="BA24" s="605"/>
      <c r="BB24" s="605"/>
      <c r="BC24" s="605"/>
      <c r="BD24" s="605"/>
      <c r="BE24" s="282"/>
      <c r="BF24" s="566"/>
      <c r="BG24" s="566"/>
      <c r="BH24" s="566"/>
      <c r="BI24" s="566"/>
      <c r="BJ24" s="566"/>
      <c r="BK24" s="448"/>
      <c r="BL24" s="423"/>
      <c r="BM24" s="417"/>
      <c r="BN24" s="417"/>
      <c r="BO24" s="417"/>
      <c r="BP24" s="283"/>
      <c r="BQ24" s="605"/>
      <c r="BR24" s="605"/>
      <c r="BS24" s="605"/>
      <c r="BT24" s="605"/>
      <c r="BU24" s="605"/>
      <c r="BV24" s="606"/>
      <c r="BW24" s="566"/>
      <c r="BX24" s="566"/>
      <c r="BY24" s="566"/>
      <c r="BZ24" s="566"/>
      <c r="CA24" s="566"/>
      <c r="CB24" s="607"/>
      <c r="CC24" s="566"/>
      <c r="CD24" s="566"/>
      <c r="CE24" s="566"/>
      <c r="CF24" s="566"/>
      <c r="CG24" s="566"/>
      <c r="CH24" s="199"/>
      <c r="CI24" s="202"/>
      <c r="CJ24" s="202"/>
    </row>
    <row r="25" spans="1:88" s="231" customFormat="1" ht="15" customHeight="1">
      <c r="A25" s="229"/>
      <c r="B25" s="229"/>
      <c r="C25" s="229"/>
      <c r="E25" s="678"/>
      <c r="F25" s="679"/>
      <c r="G25" s="686"/>
      <c r="H25" s="687"/>
      <c r="I25" s="687"/>
      <c r="J25" s="687"/>
      <c r="K25" s="687"/>
      <c r="L25" s="687"/>
      <c r="M25" s="687"/>
      <c r="N25" s="687"/>
      <c r="O25" s="687"/>
      <c r="P25" s="687"/>
      <c r="Q25" s="687"/>
      <c r="R25" s="687"/>
      <c r="S25" s="687"/>
      <c r="T25" s="687"/>
      <c r="U25" s="687"/>
      <c r="V25" s="687"/>
      <c r="W25" s="687"/>
      <c r="X25" s="687"/>
      <c r="Y25" s="687"/>
      <c r="Z25" s="687"/>
      <c r="AA25" s="687"/>
      <c r="AB25" s="687"/>
      <c r="AC25" s="687"/>
      <c r="AD25" s="687"/>
      <c r="AE25" s="687"/>
      <c r="AF25" s="687"/>
      <c r="AG25" s="687"/>
      <c r="AH25" s="687"/>
      <c r="AI25" s="687"/>
      <c r="AJ25" s="688"/>
      <c r="AK25" s="656"/>
      <c r="AL25" s="656"/>
      <c r="AM25" s="656"/>
      <c r="AN25" s="240"/>
      <c r="AO25" s="280" t="e">
        <f>IF(LEN(VLOOKUP(AK23,#REF!,2,FALSE))&lt;11,"",LEFT(RIGHT(VLOOKUP(AK23,#REF!,2,FALSE),11),1))</f>
        <v>#REF!</v>
      </c>
      <c r="AP25" s="168"/>
      <c r="AQ25" s="280" t="e">
        <f>IF(LEN(VLOOKUP(AK23,#REF!,2,FALSE))&lt;10,"",LEFT(RIGHT(VLOOKUP(AK23,#REF!,2,FALSE),10),1))</f>
        <v>#REF!</v>
      </c>
      <c r="AR25" s="282"/>
      <c r="AS25" s="280" t="e">
        <f>IF(LEN(VLOOKUP(AK23,#REF!,2,FALSE))&lt;9,"",LEFT(RIGHT(VLOOKUP(AK23,#REF!,2,FALSE),9),1))</f>
        <v>#REF!</v>
      </c>
      <c r="AT25" s="168"/>
      <c r="AU25" s="280" t="e">
        <f>IF(LEN(VLOOKUP(AK23,#REF!,2,FALSE))&lt;8,"",LEFT(RIGHT(VLOOKUP(AK23,#REF!,2,FALSE),8),1))</f>
        <v>#REF!</v>
      </c>
      <c r="AV25" s="282"/>
      <c r="AW25" s="280" t="e">
        <f>IF(LEN(VLOOKUP(AK23,#REF!,2,FALSE))&lt;7,"",LEFT(RIGHT(VLOOKUP(AK23,#REF!,2,FALSE),7),1))</f>
        <v>#REF!</v>
      </c>
      <c r="AX25" s="282"/>
      <c r="AY25" s="280" t="e">
        <f>IF(LEN(VLOOKUP(AK23,#REF!,2,FALSE))&lt;6,"",LEFT(RIGHT(VLOOKUP(AK23,#REF!,2,FALSE),6),1))</f>
        <v>#REF!</v>
      </c>
      <c r="AZ25" s="168"/>
      <c r="BA25" s="559" t="e">
        <f>IF(LEN(VLOOKUP(AK23,#REF!,2,FALSE))&lt;5,"",LEFT(RIGHT(VLOOKUP(AK23,#REF!,2,FALSE),5),1))</f>
        <v>#REF!</v>
      </c>
      <c r="BB25" s="559"/>
      <c r="BC25" s="282"/>
      <c r="BD25" s="280" t="e">
        <f>IF(LEN(VLOOKUP(AK23,#REF!,2,FALSE))&lt;4,"",LEFT(RIGHT(VLOOKUP(AK23,#REF!,2,FALSE),4),1))</f>
        <v>#REF!</v>
      </c>
      <c r="BE25" s="282"/>
      <c r="BF25" s="280" t="e">
        <f>IF(LEN(VLOOKUP(AK23,#REF!,2,FALSE))&lt;3,"",LEFT(RIGHT(VLOOKUP(AK23,#REF!,2,FALSE),3),1))</f>
        <v>#REF!</v>
      </c>
      <c r="BG25" s="282"/>
      <c r="BH25" s="280" t="e">
        <f>IF(LEN(VLOOKUP(AK23,#REF!,2,FALSE))&lt;2,"",LEFT(RIGHT(VLOOKUP(AK23,#REF!,2,FALSE),2),1))</f>
        <v>#REF!</v>
      </c>
      <c r="BI25" s="282"/>
      <c r="BJ25" s="280" t="e">
        <f>IF(VLOOKUP(AK23,#REF!,2,FALSE)=0,"",IF(LEN(VLOOKUP(AK23,#REF!,2,FALSE))&lt;1,"",LEFT(RIGHT(VLOOKUP(AK23,#REF!,2,FALSE),1),1)))</f>
        <v>#REF!</v>
      </c>
      <c r="BK25" s="448"/>
      <c r="BL25" s="423"/>
      <c r="BM25" s="280" t="e">
        <f>IF(LEN(VLOOKUP(AK23,#REF!,3,FALSE))&lt;11,"",LEFT(RIGHT(VLOOKUP(AK23,#REF!,3,FALSE),11),1))</f>
        <v>#REF!</v>
      </c>
      <c r="BN25" s="168"/>
      <c r="BO25" s="280" t="e">
        <f>IF(LEN(VLOOKUP(AK23,#REF!,3,FALSE))&lt;10,"",LEFT(RIGHT(VLOOKUP(AK23,#REF!,3,FALSE),10),1))</f>
        <v>#REF!</v>
      </c>
      <c r="BP25" s="282"/>
      <c r="BQ25" s="280" t="e">
        <f>IF(LEN(VLOOKUP(AK23,#REF!,3,FALSE))&lt;9,"",LEFT(RIGHT(VLOOKUP(AK23,#REF!,3,FALSE),9),1))</f>
        <v>#REF!</v>
      </c>
      <c r="BR25" s="168"/>
      <c r="BS25" s="280" t="e">
        <f>IF(LEN(VLOOKUP(AK23,#REF!,3,FALSE))&lt;8,"",LEFT(RIGHT(VLOOKUP(AK23,#REF!,3,FALSE),8),1))</f>
        <v>#REF!</v>
      </c>
      <c r="BT25" s="282"/>
      <c r="BU25" s="280" t="e">
        <f>IF(LEN(VLOOKUP(AK23,#REF!,3,FALSE))&lt;7,"",LEFT(RIGHT(VLOOKUP(AK23,#REF!,3,FALSE),7),1))</f>
        <v>#REF!</v>
      </c>
      <c r="BV25" s="606"/>
      <c r="BW25" s="280" t="e">
        <f>IF(LEN(VLOOKUP(AK23,#REF!,3,FALSE))&lt;6,"",LEFT(RIGHT(VLOOKUP(AK23,#REF!,3,FALSE),6),1))</f>
        <v>#REF!</v>
      </c>
      <c r="BX25" s="282"/>
      <c r="BY25" s="280" t="e">
        <f>IF(LEN(VLOOKUP(AK23,#REF!,3,FALSE))&lt;5,"",LEFT(RIGHT(VLOOKUP(AK23,#REF!,3,FALSE),5),1))</f>
        <v>#REF!</v>
      </c>
      <c r="BZ25" s="282"/>
      <c r="CA25" s="280" t="e">
        <f>IF(LEN(VLOOKUP(AK23,#REF!,3,FALSE))&lt;4,"",LEFT(RIGHT(VLOOKUP(AK23,#REF!,3,FALSE),4),1))</f>
        <v>#REF!</v>
      </c>
      <c r="CB25" s="607"/>
      <c r="CC25" s="280" t="e">
        <f>IF(LEN(VLOOKUP(AK23,#REF!,3,FALSE))&lt;3,"",LEFT(RIGHT(VLOOKUP(AK23,#REF!,3,FALSE),3),1))</f>
        <v>#REF!</v>
      </c>
      <c r="CD25" s="282"/>
      <c r="CE25" s="280" t="e">
        <f>IF(LEN(VLOOKUP(AK23,#REF!,3,FALSE))&lt;2,"",LEFT(RIGHT(VLOOKUP(AK23,#REF!,3,FALSE),2),1))</f>
        <v>#REF!</v>
      </c>
      <c r="CF25" s="282"/>
      <c r="CG25" s="280" t="e">
        <f>IF(VLOOKUP(AK23,#REF!,3,FALSE)=0,"",IF(LEN(VLOOKUP(AK23,#REF!,3,FALSE))&lt;1,"",LEFT(RIGHT(VLOOKUP(AK23,#REF!,3,FALSE),1),1)))</f>
        <v>#REF!</v>
      </c>
      <c r="CH25" s="199"/>
      <c r="CI25" s="229"/>
      <c r="CJ25" s="229"/>
    </row>
    <row r="26" spans="1:88" s="231" customFormat="1" ht="3" customHeight="1">
      <c r="A26" s="229"/>
      <c r="B26" s="229"/>
      <c r="C26" s="229"/>
      <c r="E26" s="680"/>
      <c r="F26" s="681"/>
      <c r="G26" s="689"/>
      <c r="H26" s="690"/>
      <c r="I26" s="690"/>
      <c r="J26" s="690"/>
      <c r="K26" s="690"/>
      <c r="L26" s="690"/>
      <c r="M26" s="690"/>
      <c r="N26" s="690"/>
      <c r="O26" s="690"/>
      <c r="P26" s="690"/>
      <c r="Q26" s="690"/>
      <c r="R26" s="690"/>
      <c r="S26" s="690"/>
      <c r="T26" s="690"/>
      <c r="U26" s="690"/>
      <c r="V26" s="690"/>
      <c r="W26" s="690"/>
      <c r="X26" s="690"/>
      <c r="Y26" s="690"/>
      <c r="Z26" s="690"/>
      <c r="AA26" s="690"/>
      <c r="AB26" s="690"/>
      <c r="AC26" s="690"/>
      <c r="AD26" s="690"/>
      <c r="AE26" s="690"/>
      <c r="AF26" s="690"/>
      <c r="AG26" s="690"/>
      <c r="AH26" s="690"/>
      <c r="AI26" s="690"/>
      <c r="AJ26" s="691"/>
      <c r="AK26" s="656"/>
      <c r="AL26" s="656"/>
      <c r="AM26" s="656"/>
      <c r="AN26" s="243"/>
      <c r="AO26" s="252"/>
      <c r="AP26" s="252"/>
      <c r="AQ26" s="252"/>
      <c r="AR26" s="252"/>
      <c r="AS26" s="252"/>
      <c r="AT26" s="252"/>
      <c r="AU26" s="252"/>
      <c r="AV26" s="252"/>
      <c r="AW26" s="252"/>
      <c r="AX26" s="252"/>
      <c r="AY26" s="252"/>
      <c r="AZ26" s="252"/>
      <c r="BA26" s="252"/>
      <c r="BB26" s="252"/>
      <c r="BC26" s="252"/>
      <c r="BD26" s="252"/>
      <c r="BE26" s="227"/>
      <c r="BF26" s="227"/>
      <c r="BG26" s="227"/>
      <c r="BH26" s="227"/>
      <c r="BI26" s="227"/>
      <c r="BJ26" s="227"/>
      <c r="BK26" s="227"/>
      <c r="BL26" s="443"/>
      <c r="BM26" s="443"/>
      <c r="BN26" s="443"/>
      <c r="BO26" s="443"/>
      <c r="BP26" s="443"/>
      <c r="BQ26" s="443"/>
      <c r="BR26" s="443"/>
      <c r="BS26" s="443"/>
      <c r="BT26" s="443"/>
      <c r="BU26" s="443"/>
      <c r="BV26" s="443"/>
      <c r="BW26" s="443"/>
      <c r="BX26" s="443"/>
      <c r="BY26" s="443"/>
      <c r="BZ26" s="443"/>
      <c r="CA26" s="443"/>
      <c r="CB26" s="443"/>
      <c r="CC26" s="227"/>
      <c r="CD26" s="227"/>
      <c r="CE26" s="227"/>
      <c r="CF26" s="227"/>
      <c r="CG26" s="227"/>
      <c r="CH26" s="200"/>
      <c r="CI26" s="229"/>
      <c r="CJ26" s="229"/>
    </row>
    <row r="27" spans="1:88" s="163" customFormat="1" ht="3" customHeight="1">
      <c r="A27" s="229"/>
      <c r="B27" s="230"/>
      <c r="C27" s="135"/>
      <c r="D27" s="135"/>
      <c r="E27" s="670" t="s">
        <v>67</v>
      </c>
      <c r="F27" s="671"/>
      <c r="G27" s="570" t="e">
        <f>#REF!</f>
        <v>#REF!</v>
      </c>
      <c r="H27" s="570"/>
      <c r="I27" s="570"/>
      <c r="J27" s="570"/>
      <c r="K27" s="570"/>
      <c r="L27" s="570"/>
      <c r="M27" s="570"/>
      <c r="N27" s="570"/>
      <c r="O27" s="570"/>
      <c r="P27" s="570"/>
      <c r="Q27" s="570"/>
      <c r="R27" s="570"/>
      <c r="S27" s="570"/>
      <c r="T27" s="570"/>
      <c r="U27" s="570"/>
      <c r="V27" s="570"/>
      <c r="W27" s="570"/>
      <c r="X27" s="570"/>
      <c r="Y27" s="570"/>
      <c r="Z27" s="570"/>
      <c r="AA27" s="570"/>
      <c r="AB27" s="570"/>
      <c r="AC27" s="570"/>
      <c r="AD27" s="570"/>
      <c r="AE27" s="570"/>
      <c r="AF27" s="570"/>
      <c r="AG27" s="570"/>
      <c r="AH27" s="570"/>
      <c r="AI27" s="570"/>
      <c r="AJ27" s="570"/>
      <c r="AK27" s="655" t="s">
        <v>60</v>
      </c>
      <c r="AL27" s="656"/>
      <c r="AM27" s="656"/>
      <c r="AN27" s="242"/>
      <c r="AO27" s="253"/>
      <c r="AP27" s="253"/>
      <c r="AQ27" s="253"/>
      <c r="AR27" s="253"/>
      <c r="AS27" s="253"/>
      <c r="AT27" s="253"/>
      <c r="AU27" s="253"/>
      <c r="AV27" s="253"/>
      <c r="AW27" s="253"/>
      <c r="AX27" s="253"/>
      <c r="AY27" s="253"/>
      <c r="AZ27" s="253"/>
      <c r="BA27" s="253"/>
      <c r="BB27" s="253"/>
      <c r="BC27" s="253"/>
      <c r="BD27" s="253"/>
      <c r="BE27" s="221"/>
      <c r="BF27" s="221"/>
      <c r="BG27" s="221"/>
      <c r="BH27" s="221"/>
      <c r="BI27" s="221"/>
      <c r="BJ27" s="221"/>
      <c r="BK27" s="221"/>
      <c r="BL27" s="464"/>
      <c r="BM27" s="464"/>
      <c r="BN27" s="464"/>
      <c r="BO27" s="464"/>
      <c r="BP27" s="464"/>
      <c r="BQ27" s="464"/>
      <c r="BR27" s="464"/>
      <c r="BS27" s="464"/>
      <c r="BT27" s="464"/>
      <c r="BU27" s="464"/>
      <c r="BV27" s="464"/>
      <c r="BW27" s="464"/>
      <c r="BX27" s="464"/>
      <c r="BY27" s="464"/>
      <c r="BZ27" s="464"/>
      <c r="CA27" s="464"/>
      <c r="CB27" s="464"/>
      <c r="CC27" s="221"/>
      <c r="CD27" s="221"/>
      <c r="CE27" s="221"/>
      <c r="CF27" s="221"/>
      <c r="CG27" s="221"/>
      <c r="CH27" s="198"/>
      <c r="CI27" s="202"/>
      <c r="CJ27" s="202"/>
    </row>
    <row r="28" spans="1:88" s="163" customFormat="1" ht="3" customHeight="1">
      <c r="A28" s="229"/>
      <c r="B28" s="229"/>
      <c r="C28" s="229"/>
      <c r="D28" s="230"/>
      <c r="E28" s="672"/>
      <c r="F28" s="673"/>
      <c r="G28" s="570"/>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c r="AI28" s="570"/>
      <c r="AJ28" s="570"/>
      <c r="AK28" s="656"/>
      <c r="AL28" s="656"/>
      <c r="AM28" s="656"/>
      <c r="AN28" s="240"/>
      <c r="AO28" s="284"/>
      <c r="AP28" s="284"/>
      <c r="AQ28" s="284"/>
      <c r="AR28" s="283"/>
      <c r="AS28" s="281"/>
      <c r="AT28" s="281"/>
      <c r="AU28" s="281"/>
      <c r="AV28" s="281"/>
      <c r="AW28" s="281"/>
      <c r="AX28" s="282"/>
      <c r="AY28" s="605"/>
      <c r="AZ28" s="605"/>
      <c r="BA28" s="605"/>
      <c r="BB28" s="605"/>
      <c r="BC28" s="605"/>
      <c r="BD28" s="605"/>
      <c r="BE28" s="282"/>
      <c r="BF28" s="566"/>
      <c r="BG28" s="566"/>
      <c r="BH28" s="566"/>
      <c r="BI28" s="566"/>
      <c r="BJ28" s="566"/>
      <c r="BK28" s="448"/>
      <c r="BL28" s="423"/>
      <c r="BM28" s="417"/>
      <c r="BN28" s="417"/>
      <c r="BO28" s="417"/>
      <c r="BP28" s="283"/>
      <c r="BQ28" s="605"/>
      <c r="BR28" s="605"/>
      <c r="BS28" s="605"/>
      <c r="BT28" s="605"/>
      <c r="BU28" s="605"/>
      <c r="BV28" s="606"/>
      <c r="BW28" s="566"/>
      <c r="BX28" s="566"/>
      <c r="BY28" s="566"/>
      <c r="BZ28" s="566"/>
      <c r="CA28" s="566"/>
      <c r="CB28" s="607"/>
      <c r="CC28" s="566"/>
      <c r="CD28" s="566"/>
      <c r="CE28" s="566"/>
      <c r="CF28" s="566"/>
      <c r="CG28" s="566"/>
      <c r="CH28" s="199"/>
      <c r="CI28" s="202"/>
      <c r="CJ28" s="202"/>
    </row>
    <row r="29" spans="1:88" s="231" customFormat="1" ht="15" customHeight="1">
      <c r="A29" s="229"/>
      <c r="B29" s="229"/>
      <c r="C29" s="229"/>
      <c r="E29" s="672"/>
      <c r="F29" s="673"/>
      <c r="G29" s="570"/>
      <c r="H29" s="570"/>
      <c r="I29" s="570"/>
      <c r="J29" s="570"/>
      <c r="K29" s="570"/>
      <c r="L29" s="570"/>
      <c r="M29" s="570"/>
      <c r="N29" s="570"/>
      <c r="O29" s="570"/>
      <c r="P29" s="570"/>
      <c r="Q29" s="570"/>
      <c r="R29" s="570"/>
      <c r="S29" s="570"/>
      <c r="T29" s="570"/>
      <c r="U29" s="570"/>
      <c r="V29" s="570"/>
      <c r="W29" s="570"/>
      <c r="X29" s="570"/>
      <c r="Y29" s="570"/>
      <c r="Z29" s="570"/>
      <c r="AA29" s="570"/>
      <c r="AB29" s="570"/>
      <c r="AC29" s="570"/>
      <c r="AD29" s="570"/>
      <c r="AE29" s="570"/>
      <c r="AF29" s="570"/>
      <c r="AG29" s="570"/>
      <c r="AH29" s="570"/>
      <c r="AI29" s="570"/>
      <c r="AJ29" s="570"/>
      <c r="AK29" s="656"/>
      <c r="AL29" s="656"/>
      <c r="AM29" s="656"/>
      <c r="AN29" s="240"/>
      <c r="AO29" s="280" t="e">
        <f>IF(LEN(VLOOKUP(AK27,#REF!,2,FALSE))&lt;11,"",LEFT(RIGHT(VLOOKUP(AK27,#REF!,2,FALSE),11),1))</f>
        <v>#REF!</v>
      </c>
      <c r="AP29" s="168"/>
      <c r="AQ29" s="280" t="e">
        <f>IF(LEN(VLOOKUP(AK27,#REF!,2,FALSE))&lt;10,"",LEFT(RIGHT(VLOOKUP(AK27,#REF!,2,FALSE),10),1))</f>
        <v>#REF!</v>
      </c>
      <c r="AR29" s="282"/>
      <c r="AS29" s="280" t="e">
        <f>IF(LEN(VLOOKUP(AK27,#REF!,2,FALSE))&lt;9,"",LEFT(RIGHT(VLOOKUP(AK27,#REF!,2,FALSE),9),1))</f>
        <v>#REF!</v>
      </c>
      <c r="AT29" s="168"/>
      <c r="AU29" s="280" t="e">
        <f>IF(LEN(VLOOKUP(AK27,#REF!,2,FALSE))&lt;8,"",LEFT(RIGHT(VLOOKUP(AK27,#REF!,2,FALSE),8),1))</f>
        <v>#REF!</v>
      </c>
      <c r="AV29" s="282"/>
      <c r="AW29" s="280" t="e">
        <f>IF(LEN(VLOOKUP(AK27,#REF!,2,FALSE))&lt;7,"",LEFT(RIGHT(VLOOKUP(AK27,#REF!,2,FALSE),7),1))</f>
        <v>#REF!</v>
      </c>
      <c r="AX29" s="282"/>
      <c r="AY29" s="280" t="e">
        <f>IF(LEN(VLOOKUP(AK27,#REF!,2,FALSE))&lt;6,"",LEFT(RIGHT(VLOOKUP(AK27,#REF!,2,FALSE),6),1))</f>
        <v>#REF!</v>
      </c>
      <c r="AZ29" s="168"/>
      <c r="BA29" s="559" t="e">
        <f>IF(LEN(VLOOKUP(AK27,#REF!,2,FALSE))&lt;5,"",LEFT(RIGHT(VLOOKUP(AK27,#REF!,2,FALSE),5),1))</f>
        <v>#REF!</v>
      </c>
      <c r="BB29" s="559"/>
      <c r="BC29" s="282"/>
      <c r="BD29" s="280" t="e">
        <f>IF(LEN(VLOOKUP(AK27,#REF!,2,FALSE))&lt;4,"",LEFT(RIGHT(VLOOKUP(AK27,#REF!,2,FALSE),4),1))</f>
        <v>#REF!</v>
      </c>
      <c r="BE29" s="282"/>
      <c r="BF29" s="280" t="e">
        <f>IF(LEN(VLOOKUP(AK27,#REF!,2,FALSE))&lt;3,"",LEFT(RIGHT(VLOOKUP(AK27,#REF!,2,FALSE),3),1))</f>
        <v>#REF!</v>
      </c>
      <c r="BG29" s="282"/>
      <c r="BH29" s="280" t="e">
        <f>IF(LEN(VLOOKUP(AK27,#REF!,2,FALSE))&lt;2,"",LEFT(RIGHT(VLOOKUP(AK27,#REF!,2,FALSE),2),1))</f>
        <v>#REF!</v>
      </c>
      <c r="BI29" s="282"/>
      <c r="BJ29" s="280" t="e">
        <f>IF(VLOOKUP(AK27,#REF!,2,FALSE)=0,"",IF(LEN(VLOOKUP(AK27,#REF!,2,FALSE))&lt;1,"",LEFT(RIGHT(VLOOKUP(AK27,#REF!,2,FALSE),1),1)))</f>
        <v>#REF!</v>
      </c>
      <c r="BK29" s="448"/>
      <c r="BL29" s="423"/>
      <c r="BM29" s="280" t="e">
        <f>IF(LEN(VLOOKUP(AK27,#REF!,3,FALSE))&lt;11,"",LEFT(RIGHT(VLOOKUP(AK27,#REF!,3,FALSE),11),1))</f>
        <v>#REF!</v>
      </c>
      <c r="BN29" s="168"/>
      <c r="BO29" s="280" t="e">
        <f>IF(LEN(VLOOKUP(AK27,#REF!,3,FALSE))&lt;10,"",LEFT(RIGHT(VLOOKUP(AK27,#REF!,3,FALSE),10),1))</f>
        <v>#REF!</v>
      </c>
      <c r="BP29" s="282"/>
      <c r="BQ29" s="280" t="e">
        <f>IF(LEN(VLOOKUP(AK27,#REF!,3,FALSE))&lt;9,"",LEFT(RIGHT(VLOOKUP(AK27,#REF!,3,FALSE),9),1))</f>
        <v>#REF!</v>
      </c>
      <c r="BR29" s="168"/>
      <c r="BS29" s="280" t="e">
        <f>IF(LEN(VLOOKUP(AK27,#REF!,3,FALSE))&lt;8,"",LEFT(RIGHT(VLOOKUP(AK27,#REF!,3,FALSE),8),1))</f>
        <v>#REF!</v>
      </c>
      <c r="BT29" s="282"/>
      <c r="BU29" s="280" t="e">
        <f>IF(LEN(VLOOKUP(AK27,#REF!,3,FALSE))&lt;7,"",LEFT(RIGHT(VLOOKUP(AK27,#REF!,3,FALSE),7),1))</f>
        <v>#REF!</v>
      </c>
      <c r="BV29" s="606"/>
      <c r="BW29" s="280" t="e">
        <f>IF(LEN(VLOOKUP(AK27,#REF!,3,FALSE))&lt;6,"",LEFT(RIGHT(VLOOKUP(AK27,#REF!,3,FALSE),6),1))</f>
        <v>#REF!</v>
      </c>
      <c r="BX29" s="282"/>
      <c r="BY29" s="280" t="e">
        <f>IF(LEN(VLOOKUP(AK27,#REF!,3,FALSE))&lt;5,"",LEFT(RIGHT(VLOOKUP(AK27,#REF!,3,FALSE),5),1))</f>
        <v>#REF!</v>
      </c>
      <c r="BZ29" s="282"/>
      <c r="CA29" s="280" t="e">
        <f>IF(LEN(VLOOKUP(AK27,#REF!,3,FALSE))&lt;4,"",LEFT(RIGHT(VLOOKUP(AK27,#REF!,3,FALSE),4),1))</f>
        <v>#REF!</v>
      </c>
      <c r="CB29" s="607"/>
      <c r="CC29" s="280" t="e">
        <f>IF(LEN(VLOOKUP(AK27,#REF!,3,FALSE))&lt;3,"",LEFT(RIGHT(VLOOKUP(AK27,#REF!,3,FALSE),3),1))</f>
        <v>#REF!</v>
      </c>
      <c r="CD29" s="282"/>
      <c r="CE29" s="280" t="e">
        <f>IF(LEN(VLOOKUP(AK27,#REF!,3,FALSE))&lt;2,"",LEFT(RIGHT(VLOOKUP(AK27,#REF!,3,FALSE),2),1))</f>
        <v>#REF!</v>
      </c>
      <c r="CF29" s="282"/>
      <c r="CG29" s="280" t="e">
        <f>IF(VLOOKUP(AK27,#REF!,3,FALSE)=0,"",IF(LEN(VLOOKUP(AK27,#REF!,3,FALSE))&lt;1,"",LEFT(RIGHT(VLOOKUP(AK27,#REF!,3,FALSE),1),1)))</f>
        <v>#REF!</v>
      </c>
      <c r="CH29" s="199"/>
      <c r="CI29" s="229"/>
      <c r="CJ29" s="229"/>
    </row>
    <row r="30" spans="1:88" s="231" customFormat="1" ht="3" customHeight="1">
      <c r="A30" s="229"/>
      <c r="B30" s="229"/>
      <c r="C30" s="229"/>
      <c r="E30" s="674"/>
      <c r="F30" s="675"/>
      <c r="G30" s="570"/>
      <c r="H30" s="570"/>
      <c r="I30" s="570"/>
      <c r="J30" s="570"/>
      <c r="K30" s="570"/>
      <c r="L30" s="570"/>
      <c r="M30" s="570"/>
      <c r="N30" s="570"/>
      <c r="O30" s="570"/>
      <c r="P30" s="570"/>
      <c r="Q30" s="570"/>
      <c r="R30" s="570"/>
      <c r="S30" s="570"/>
      <c r="T30" s="570"/>
      <c r="U30" s="570"/>
      <c r="V30" s="570"/>
      <c r="W30" s="570"/>
      <c r="X30" s="570"/>
      <c r="Y30" s="570"/>
      <c r="Z30" s="570"/>
      <c r="AA30" s="570"/>
      <c r="AB30" s="570"/>
      <c r="AC30" s="570"/>
      <c r="AD30" s="570"/>
      <c r="AE30" s="570"/>
      <c r="AF30" s="570"/>
      <c r="AG30" s="570"/>
      <c r="AH30" s="570"/>
      <c r="AI30" s="570"/>
      <c r="AJ30" s="570"/>
      <c r="AK30" s="656"/>
      <c r="AL30" s="656"/>
      <c r="AM30" s="656"/>
      <c r="AN30" s="243"/>
      <c r="AO30" s="252"/>
      <c r="AP30" s="252"/>
      <c r="AQ30" s="252"/>
      <c r="AR30" s="252"/>
      <c r="AS30" s="252"/>
      <c r="AT30" s="252"/>
      <c r="AU30" s="252"/>
      <c r="AV30" s="252"/>
      <c r="AW30" s="252"/>
      <c r="AX30" s="252"/>
      <c r="AY30" s="252"/>
      <c r="AZ30" s="252"/>
      <c r="BA30" s="252"/>
      <c r="BB30" s="252"/>
      <c r="BC30" s="252"/>
      <c r="BD30" s="252"/>
      <c r="BE30" s="227"/>
      <c r="BF30" s="227"/>
      <c r="BG30" s="227"/>
      <c r="BH30" s="227"/>
      <c r="BI30" s="227"/>
      <c r="BJ30" s="227"/>
      <c r="BK30" s="227"/>
      <c r="BL30" s="443"/>
      <c r="BM30" s="443"/>
      <c r="BN30" s="443"/>
      <c r="BO30" s="443"/>
      <c r="BP30" s="443"/>
      <c r="BQ30" s="443"/>
      <c r="BR30" s="443"/>
      <c r="BS30" s="443"/>
      <c r="BT30" s="443"/>
      <c r="BU30" s="443"/>
      <c r="BV30" s="443"/>
      <c r="BW30" s="443"/>
      <c r="BX30" s="443"/>
      <c r="BY30" s="443"/>
      <c r="BZ30" s="443"/>
      <c r="CA30" s="443"/>
      <c r="CB30" s="443"/>
      <c r="CC30" s="227"/>
      <c r="CD30" s="227"/>
      <c r="CE30" s="227"/>
      <c r="CF30" s="227"/>
      <c r="CG30" s="227"/>
      <c r="CH30" s="200"/>
      <c r="CI30" s="229"/>
      <c r="CJ30" s="229"/>
    </row>
    <row r="31" spans="1:88" s="163" customFormat="1" ht="3" customHeight="1">
      <c r="A31" s="229"/>
      <c r="B31" s="230"/>
      <c r="C31" s="135"/>
      <c r="D31" s="135"/>
      <c r="E31" s="676" t="s">
        <v>70</v>
      </c>
      <c r="F31" s="677"/>
      <c r="G31" s="570" t="e">
        <f>#REF!</f>
        <v>#REF!</v>
      </c>
      <c r="H31" s="582"/>
      <c r="I31" s="582"/>
      <c r="J31" s="582"/>
      <c r="K31" s="582"/>
      <c r="L31" s="582"/>
      <c r="M31" s="582"/>
      <c r="N31" s="582"/>
      <c r="O31" s="582"/>
      <c r="P31" s="582"/>
      <c r="Q31" s="582"/>
      <c r="R31" s="582"/>
      <c r="S31" s="582"/>
      <c r="T31" s="582"/>
      <c r="U31" s="582"/>
      <c r="V31" s="582"/>
      <c r="W31" s="582"/>
      <c r="X31" s="582"/>
      <c r="Y31" s="582"/>
      <c r="Z31" s="582"/>
      <c r="AA31" s="582"/>
      <c r="AB31" s="582"/>
      <c r="AC31" s="582"/>
      <c r="AD31" s="582"/>
      <c r="AE31" s="582"/>
      <c r="AF31" s="582"/>
      <c r="AG31" s="582"/>
      <c r="AH31" s="582"/>
      <c r="AI31" s="582"/>
      <c r="AJ31" s="582"/>
      <c r="AK31" s="655" t="s">
        <v>61</v>
      </c>
      <c r="AL31" s="656"/>
      <c r="AM31" s="656"/>
      <c r="AN31" s="242"/>
      <c r="AO31" s="253"/>
      <c r="AP31" s="253"/>
      <c r="AQ31" s="253"/>
      <c r="AR31" s="253"/>
      <c r="AS31" s="253"/>
      <c r="AT31" s="253"/>
      <c r="AU31" s="253"/>
      <c r="AV31" s="253"/>
      <c r="AW31" s="253"/>
      <c r="AX31" s="253"/>
      <c r="AY31" s="253"/>
      <c r="AZ31" s="253"/>
      <c r="BA31" s="253"/>
      <c r="BB31" s="253"/>
      <c r="BC31" s="253"/>
      <c r="BD31" s="253"/>
      <c r="BE31" s="221"/>
      <c r="BF31" s="221"/>
      <c r="BG31" s="221"/>
      <c r="BH31" s="221"/>
      <c r="BI31" s="221"/>
      <c r="BJ31" s="221"/>
      <c r="BK31" s="221"/>
      <c r="BL31" s="464"/>
      <c r="BM31" s="464"/>
      <c r="BN31" s="464"/>
      <c r="BO31" s="464"/>
      <c r="BP31" s="464"/>
      <c r="BQ31" s="464"/>
      <c r="BR31" s="464"/>
      <c r="BS31" s="464"/>
      <c r="BT31" s="464"/>
      <c r="BU31" s="464"/>
      <c r="BV31" s="464"/>
      <c r="BW31" s="464"/>
      <c r="BX31" s="464"/>
      <c r="BY31" s="464"/>
      <c r="BZ31" s="464"/>
      <c r="CA31" s="464"/>
      <c r="CB31" s="464"/>
      <c r="CC31" s="221"/>
      <c r="CD31" s="221"/>
      <c r="CE31" s="221"/>
      <c r="CF31" s="221"/>
      <c r="CG31" s="221"/>
      <c r="CH31" s="198"/>
      <c r="CI31" s="202"/>
      <c r="CJ31" s="202"/>
    </row>
    <row r="32" spans="1:88" s="163" customFormat="1" ht="3" customHeight="1">
      <c r="A32" s="229"/>
      <c r="B32" s="229"/>
      <c r="C32" s="229"/>
      <c r="D32" s="230"/>
      <c r="E32" s="678"/>
      <c r="F32" s="679"/>
      <c r="G32" s="582"/>
      <c r="H32" s="582"/>
      <c r="I32" s="582"/>
      <c r="J32" s="582"/>
      <c r="K32" s="582"/>
      <c r="L32" s="582"/>
      <c r="M32" s="582"/>
      <c r="N32" s="582"/>
      <c r="O32" s="582"/>
      <c r="P32" s="582"/>
      <c r="Q32" s="582"/>
      <c r="R32" s="582"/>
      <c r="S32" s="582"/>
      <c r="T32" s="582"/>
      <c r="U32" s="582"/>
      <c r="V32" s="582"/>
      <c r="W32" s="582"/>
      <c r="X32" s="582"/>
      <c r="Y32" s="582"/>
      <c r="Z32" s="582"/>
      <c r="AA32" s="582"/>
      <c r="AB32" s="582"/>
      <c r="AC32" s="582"/>
      <c r="AD32" s="582"/>
      <c r="AE32" s="582"/>
      <c r="AF32" s="582"/>
      <c r="AG32" s="582"/>
      <c r="AH32" s="582"/>
      <c r="AI32" s="582"/>
      <c r="AJ32" s="582"/>
      <c r="AK32" s="656"/>
      <c r="AL32" s="656"/>
      <c r="AM32" s="656"/>
      <c r="AN32" s="240"/>
      <c r="AO32" s="284"/>
      <c r="AP32" s="284"/>
      <c r="AQ32" s="284"/>
      <c r="AR32" s="283"/>
      <c r="AS32" s="281"/>
      <c r="AT32" s="281"/>
      <c r="AU32" s="281"/>
      <c r="AV32" s="281"/>
      <c r="AW32" s="281"/>
      <c r="AX32" s="282"/>
      <c r="AY32" s="605"/>
      <c r="AZ32" s="605"/>
      <c r="BA32" s="605"/>
      <c r="BB32" s="605"/>
      <c r="BC32" s="605"/>
      <c r="BD32" s="605"/>
      <c r="BE32" s="282"/>
      <c r="BF32" s="566"/>
      <c r="BG32" s="566"/>
      <c r="BH32" s="566"/>
      <c r="BI32" s="566"/>
      <c r="BJ32" s="566"/>
      <c r="BK32" s="448"/>
      <c r="BL32" s="423"/>
      <c r="BM32" s="417"/>
      <c r="BN32" s="417"/>
      <c r="BO32" s="417"/>
      <c r="BP32" s="283"/>
      <c r="BQ32" s="605"/>
      <c r="BR32" s="605"/>
      <c r="BS32" s="605"/>
      <c r="BT32" s="605"/>
      <c r="BU32" s="605"/>
      <c r="BV32" s="606"/>
      <c r="BW32" s="566"/>
      <c r="BX32" s="566"/>
      <c r="BY32" s="566"/>
      <c r="BZ32" s="566"/>
      <c r="CA32" s="566"/>
      <c r="CB32" s="607"/>
      <c r="CC32" s="566"/>
      <c r="CD32" s="566"/>
      <c r="CE32" s="566"/>
      <c r="CF32" s="566"/>
      <c r="CG32" s="566"/>
      <c r="CH32" s="199"/>
      <c r="CI32" s="202"/>
      <c r="CJ32" s="202"/>
    </row>
    <row r="33" spans="1:88" s="231" customFormat="1" ht="15" customHeight="1">
      <c r="A33" s="229"/>
      <c r="B33" s="229"/>
      <c r="C33" s="229"/>
      <c r="E33" s="678"/>
      <c r="F33" s="679"/>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582"/>
      <c r="AE33" s="582"/>
      <c r="AF33" s="582"/>
      <c r="AG33" s="582"/>
      <c r="AH33" s="582"/>
      <c r="AI33" s="582"/>
      <c r="AJ33" s="582"/>
      <c r="AK33" s="656"/>
      <c r="AL33" s="656"/>
      <c r="AM33" s="656"/>
      <c r="AN33" s="240"/>
      <c r="AO33" s="280" t="e">
        <f>IF(LEN(VLOOKUP(AK31,#REF!,2,FALSE))&lt;11,"",LEFT(RIGHT(VLOOKUP(AK31,#REF!,2,FALSE),11),1))</f>
        <v>#REF!</v>
      </c>
      <c r="AP33" s="168"/>
      <c r="AQ33" s="280" t="e">
        <f>IF(LEN(VLOOKUP(AK31,#REF!,2,FALSE))&lt;10,"",LEFT(RIGHT(VLOOKUP(AK31,#REF!,2,FALSE),10),1))</f>
        <v>#REF!</v>
      </c>
      <c r="AR33" s="282"/>
      <c r="AS33" s="280" t="e">
        <f>IF(LEN(VLOOKUP(AK31,#REF!,2,FALSE))&lt;9,"",LEFT(RIGHT(VLOOKUP(AK31,#REF!,2,FALSE),9),1))</f>
        <v>#REF!</v>
      </c>
      <c r="AT33" s="168"/>
      <c r="AU33" s="280" t="e">
        <f>IF(LEN(VLOOKUP(AK31,#REF!,2,FALSE))&lt;8,"",LEFT(RIGHT(VLOOKUP(AK31,#REF!,2,FALSE),8),1))</f>
        <v>#REF!</v>
      </c>
      <c r="AV33" s="282"/>
      <c r="AW33" s="280" t="e">
        <f>IF(LEN(VLOOKUP(AK31,#REF!,2,FALSE))&lt;7,"",LEFT(RIGHT(VLOOKUP(AK31,#REF!,2,FALSE),7),1))</f>
        <v>#REF!</v>
      </c>
      <c r="AX33" s="282"/>
      <c r="AY33" s="280" t="e">
        <f>IF(LEN(VLOOKUP(AK31,#REF!,2,FALSE))&lt;6,"",LEFT(RIGHT(VLOOKUP(AK31,#REF!,2,FALSE),6),1))</f>
        <v>#REF!</v>
      </c>
      <c r="AZ33" s="168"/>
      <c r="BA33" s="559" t="e">
        <f>IF(LEN(VLOOKUP(AK31,#REF!,2,FALSE))&lt;5,"",LEFT(RIGHT(VLOOKUP(AK31,#REF!,2,FALSE),5),1))</f>
        <v>#REF!</v>
      </c>
      <c r="BB33" s="559"/>
      <c r="BC33" s="282"/>
      <c r="BD33" s="280" t="e">
        <f>IF(LEN(VLOOKUP(AK31,#REF!,2,FALSE))&lt;4,"",LEFT(RIGHT(VLOOKUP(AK31,#REF!,2,FALSE),4),1))</f>
        <v>#REF!</v>
      </c>
      <c r="BE33" s="282"/>
      <c r="BF33" s="280" t="e">
        <f>IF(LEN(VLOOKUP(AK31,#REF!,2,FALSE))&lt;3,"",LEFT(RIGHT(VLOOKUP(AK31,#REF!,2,FALSE),3),1))</f>
        <v>#REF!</v>
      </c>
      <c r="BG33" s="282"/>
      <c r="BH33" s="280" t="e">
        <f>IF(LEN(VLOOKUP(AK31,#REF!,2,FALSE))&lt;2,"",LEFT(RIGHT(VLOOKUP(AK31,#REF!,2,FALSE),2),1))</f>
        <v>#REF!</v>
      </c>
      <c r="BI33" s="282"/>
      <c r="BJ33" s="280" t="e">
        <f>IF(VLOOKUP(AK31,#REF!,2,FALSE)=0,"",IF(LEN(VLOOKUP(AK31,#REF!,2,FALSE))&lt;1,"",LEFT(RIGHT(VLOOKUP(AK31,#REF!,2,FALSE),1),1)))</f>
        <v>#REF!</v>
      </c>
      <c r="BK33" s="448"/>
      <c r="BL33" s="423"/>
      <c r="BM33" s="280" t="e">
        <f>IF(LEN(VLOOKUP(AK31,#REF!,3,FALSE))&lt;11,"",LEFT(RIGHT(VLOOKUP(AK31,#REF!,3,FALSE),11),1))</f>
        <v>#REF!</v>
      </c>
      <c r="BN33" s="168"/>
      <c r="BO33" s="280" t="e">
        <f>IF(LEN(VLOOKUP(AK31,#REF!,3,FALSE))&lt;10,"",LEFT(RIGHT(VLOOKUP(AK31,#REF!,3,FALSE),10),1))</f>
        <v>#REF!</v>
      </c>
      <c r="BP33" s="282"/>
      <c r="BQ33" s="280" t="e">
        <f>IF(LEN(VLOOKUP(AK31,#REF!,3,FALSE))&lt;9,"",LEFT(RIGHT(VLOOKUP(AK31,#REF!,3,FALSE),9),1))</f>
        <v>#REF!</v>
      </c>
      <c r="BR33" s="168"/>
      <c r="BS33" s="280" t="e">
        <f>IF(LEN(VLOOKUP(AK31,#REF!,3,FALSE))&lt;8,"",LEFT(RIGHT(VLOOKUP(AK31,#REF!,3,FALSE),8),1))</f>
        <v>#REF!</v>
      </c>
      <c r="BT33" s="282"/>
      <c r="BU33" s="280" t="e">
        <f>IF(LEN(VLOOKUP(AK31,#REF!,3,FALSE))&lt;7,"",LEFT(RIGHT(VLOOKUP(AK31,#REF!,3,FALSE),7),1))</f>
        <v>#REF!</v>
      </c>
      <c r="BV33" s="606"/>
      <c r="BW33" s="280" t="e">
        <f>IF(LEN(VLOOKUP(AK31,#REF!,3,FALSE))&lt;6,"",LEFT(RIGHT(VLOOKUP(AK31,#REF!,3,FALSE),6),1))</f>
        <v>#REF!</v>
      </c>
      <c r="BX33" s="282"/>
      <c r="BY33" s="280" t="e">
        <f>IF(LEN(VLOOKUP(AK31,#REF!,3,FALSE))&lt;5,"",LEFT(RIGHT(VLOOKUP(AK31,#REF!,3,FALSE),5),1))</f>
        <v>#REF!</v>
      </c>
      <c r="BZ33" s="282"/>
      <c r="CA33" s="280" t="e">
        <f>IF(LEN(VLOOKUP(AK31,#REF!,3,FALSE))&lt;4,"",LEFT(RIGHT(VLOOKUP(AK31,#REF!,3,FALSE),4),1))</f>
        <v>#REF!</v>
      </c>
      <c r="CB33" s="607"/>
      <c r="CC33" s="280" t="e">
        <f>IF(LEN(VLOOKUP(AK31,#REF!,3,FALSE))&lt;3,"",LEFT(RIGHT(VLOOKUP(AK31,#REF!,3,FALSE),3),1))</f>
        <v>#REF!</v>
      </c>
      <c r="CD33" s="282"/>
      <c r="CE33" s="280" t="e">
        <f>IF(LEN(VLOOKUP(AK31,#REF!,3,FALSE))&lt;2,"",LEFT(RIGHT(VLOOKUP(AK31,#REF!,3,FALSE),2),1))</f>
        <v>#REF!</v>
      </c>
      <c r="CF33" s="282"/>
      <c r="CG33" s="280" t="e">
        <f>IF(VLOOKUP(AK31,#REF!,3,FALSE)=0,"",IF(LEN(VLOOKUP(AK31,#REF!,3,FALSE))&lt;1,"",LEFT(RIGHT(VLOOKUP(AK31,#REF!,3,FALSE),1),1)))</f>
        <v>#REF!</v>
      </c>
      <c r="CH33" s="199"/>
      <c r="CI33" s="229"/>
      <c r="CJ33" s="229"/>
    </row>
    <row r="34" spans="1:88" s="231" customFormat="1" ht="3" customHeight="1">
      <c r="A34" s="229"/>
      <c r="B34" s="229"/>
      <c r="C34" s="229"/>
      <c r="E34" s="680"/>
      <c r="F34" s="681"/>
      <c r="G34" s="582"/>
      <c r="H34" s="582"/>
      <c r="I34" s="582"/>
      <c r="J34" s="582"/>
      <c r="K34" s="582"/>
      <c r="L34" s="582"/>
      <c r="M34" s="582"/>
      <c r="N34" s="582"/>
      <c r="O34" s="582"/>
      <c r="P34" s="582"/>
      <c r="Q34" s="582"/>
      <c r="R34" s="582"/>
      <c r="S34" s="582"/>
      <c r="T34" s="582"/>
      <c r="U34" s="582"/>
      <c r="V34" s="582"/>
      <c r="W34" s="582"/>
      <c r="X34" s="582"/>
      <c r="Y34" s="582"/>
      <c r="Z34" s="582"/>
      <c r="AA34" s="582"/>
      <c r="AB34" s="582"/>
      <c r="AC34" s="582"/>
      <c r="AD34" s="582"/>
      <c r="AE34" s="582"/>
      <c r="AF34" s="582"/>
      <c r="AG34" s="582"/>
      <c r="AH34" s="582"/>
      <c r="AI34" s="582"/>
      <c r="AJ34" s="582"/>
      <c r="AK34" s="656"/>
      <c r="AL34" s="656"/>
      <c r="AM34" s="656"/>
      <c r="AN34" s="243"/>
      <c r="AO34" s="252"/>
      <c r="AP34" s="252"/>
      <c r="AQ34" s="252"/>
      <c r="AR34" s="252"/>
      <c r="AS34" s="252"/>
      <c r="AT34" s="252"/>
      <c r="AU34" s="252"/>
      <c r="AV34" s="252"/>
      <c r="AW34" s="252"/>
      <c r="AX34" s="252"/>
      <c r="AY34" s="252"/>
      <c r="AZ34" s="252"/>
      <c r="BA34" s="252"/>
      <c r="BB34" s="252"/>
      <c r="BC34" s="252"/>
      <c r="BD34" s="252"/>
      <c r="BE34" s="227"/>
      <c r="BF34" s="227"/>
      <c r="BG34" s="227"/>
      <c r="BH34" s="227"/>
      <c r="BI34" s="227"/>
      <c r="BJ34" s="227"/>
      <c r="BK34" s="227"/>
      <c r="BL34" s="443"/>
      <c r="BM34" s="443"/>
      <c r="BN34" s="443"/>
      <c r="BO34" s="443"/>
      <c r="BP34" s="443"/>
      <c r="BQ34" s="443"/>
      <c r="BR34" s="443"/>
      <c r="BS34" s="443"/>
      <c r="BT34" s="443"/>
      <c r="BU34" s="443"/>
      <c r="BV34" s="443"/>
      <c r="BW34" s="443"/>
      <c r="BX34" s="443"/>
      <c r="BY34" s="443"/>
      <c r="BZ34" s="443"/>
      <c r="CA34" s="443"/>
      <c r="CB34" s="443"/>
      <c r="CC34" s="227"/>
      <c r="CD34" s="227"/>
      <c r="CE34" s="227"/>
      <c r="CF34" s="227"/>
      <c r="CG34" s="227"/>
      <c r="CH34" s="200"/>
      <c r="CI34" s="229"/>
      <c r="CJ34" s="229"/>
    </row>
    <row r="35" spans="1:88" s="163" customFormat="1" ht="3" customHeight="1">
      <c r="A35" s="130"/>
      <c r="B35" s="246"/>
      <c r="C35" s="135"/>
      <c r="D35" s="135"/>
      <c r="E35" s="670" t="s">
        <v>72</v>
      </c>
      <c r="F35" s="671"/>
      <c r="G35" s="570" t="e">
        <f>#REF!</f>
        <v>#REF!</v>
      </c>
      <c r="H35" s="582"/>
      <c r="I35" s="582"/>
      <c r="J35" s="582"/>
      <c r="K35" s="582"/>
      <c r="L35" s="582"/>
      <c r="M35" s="582"/>
      <c r="N35" s="582"/>
      <c r="O35" s="582"/>
      <c r="P35" s="582"/>
      <c r="Q35" s="582"/>
      <c r="R35" s="582"/>
      <c r="S35" s="582"/>
      <c r="T35" s="582"/>
      <c r="U35" s="582"/>
      <c r="V35" s="582"/>
      <c r="W35" s="582"/>
      <c r="X35" s="582"/>
      <c r="Y35" s="582"/>
      <c r="Z35" s="582"/>
      <c r="AA35" s="582"/>
      <c r="AB35" s="582"/>
      <c r="AC35" s="582"/>
      <c r="AD35" s="582"/>
      <c r="AE35" s="582"/>
      <c r="AF35" s="582"/>
      <c r="AG35" s="582"/>
      <c r="AH35" s="582"/>
      <c r="AI35" s="582"/>
      <c r="AJ35" s="582"/>
      <c r="AK35" s="655" t="s">
        <v>62</v>
      </c>
      <c r="AL35" s="656"/>
      <c r="AM35" s="656"/>
      <c r="AN35" s="242"/>
      <c r="AO35" s="253"/>
      <c r="AP35" s="253"/>
      <c r="AQ35" s="253"/>
      <c r="AR35" s="253"/>
      <c r="AS35" s="253"/>
      <c r="AT35" s="253"/>
      <c r="AU35" s="253"/>
      <c r="AV35" s="253"/>
      <c r="AW35" s="253"/>
      <c r="AX35" s="253"/>
      <c r="AY35" s="253"/>
      <c r="AZ35" s="253"/>
      <c r="BA35" s="253"/>
      <c r="BB35" s="253"/>
      <c r="BC35" s="253"/>
      <c r="BD35" s="253"/>
      <c r="BE35" s="221"/>
      <c r="BF35" s="221"/>
      <c r="BG35" s="221"/>
      <c r="BH35" s="221"/>
      <c r="BI35" s="221"/>
      <c r="BJ35" s="221"/>
      <c r="BK35" s="221"/>
      <c r="BL35" s="464"/>
      <c r="BM35" s="464"/>
      <c r="BN35" s="464"/>
      <c r="BO35" s="464"/>
      <c r="BP35" s="464"/>
      <c r="BQ35" s="464"/>
      <c r="BR35" s="464"/>
      <c r="BS35" s="464"/>
      <c r="BT35" s="464"/>
      <c r="BU35" s="464"/>
      <c r="BV35" s="464"/>
      <c r="BW35" s="464"/>
      <c r="BX35" s="464"/>
      <c r="BY35" s="464"/>
      <c r="BZ35" s="464"/>
      <c r="CA35" s="464"/>
      <c r="CB35" s="464"/>
      <c r="CC35" s="221"/>
      <c r="CD35" s="221"/>
      <c r="CE35" s="221"/>
      <c r="CF35" s="221"/>
      <c r="CG35" s="221"/>
      <c r="CH35" s="198"/>
      <c r="CI35" s="202"/>
      <c r="CJ35" s="202"/>
    </row>
    <row r="36" spans="1:88" s="163" customFormat="1" ht="3" customHeight="1">
      <c r="A36" s="130"/>
      <c r="B36" s="130"/>
      <c r="C36" s="130"/>
      <c r="D36" s="246"/>
      <c r="E36" s="672"/>
      <c r="F36" s="673"/>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582"/>
      <c r="AJ36" s="582"/>
      <c r="AK36" s="656"/>
      <c r="AL36" s="656"/>
      <c r="AM36" s="656"/>
      <c r="AN36" s="240"/>
      <c r="AO36" s="284"/>
      <c r="AP36" s="284"/>
      <c r="AQ36" s="284"/>
      <c r="AR36" s="283"/>
      <c r="AS36" s="285"/>
      <c r="AT36" s="285"/>
      <c r="AU36" s="285"/>
      <c r="AV36" s="285"/>
      <c r="AW36" s="285"/>
      <c r="AX36" s="286"/>
      <c r="AY36" s="418"/>
      <c r="AZ36" s="418"/>
      <c r="BA36" s="418"/>
      <c r="BB36" s="418"/>
      <c r="BC36" s="418"/>
      <c r="BD36" s="418"/>
      <c r="BE36" s="282"/>
      <c r="BF36" s="566"/>
      <c r="BG36" s="566"/>
      <c r="BH36" s="566"/>
      <c r="BI36" s="566"/>
      <c r="BJ36" s="566"/>
      <c r="BK36" s="448"/>
      <c r="BL36" s="423"/>
      <c r="BM36" s="417"/>
      <c r="BN36" s="417"/>
      <c r="BO36" s="417"/>
      <c r="BP36" s="283"/>
      <c r="BQ36" s="418"/>
      <c r="BR36" s="418"/>
      <c r="BS36" s="418"/>
      <c r="BT36" s="418"/>
      <c r="BU36" s="418"/>
      <c r="BV36" s="415"/>
      <c r="BW36" s="419"/>
      <c r="BX36" s="419"/>
      <c r="BY36" s="419"/>
      <c r="BZ36" s="419"/>
      <c r="CA36" s="419"/>
      <c r="CB36" s="416"/>
      <c r="CC36" s="419"/>
      <c r="CD36" s="419"/>
      <c r="CE36" s="419"/>
      <c r="CF36" s="419"/>
      <c r="CG36" s="419"/>
      <c r="CH36" s="199"/>
      <c r="CI36" s="202"/>
      <c r="CJ36" s="202"/>
    </row>
    <row r="37" spans="1:88" s="160" customFormat="1" ht="15" customHeight="1">
      <c r="A37" s="130"/>
      <c r="B37" s="130"/>
      <c r="C37" s="130"/>
      <c r="E37" s="672"/>
      <c r="F37" s="673"/>
      <c r="G37" s="582"/>
      <c r="H37" s="582"/>
      <c r="I37" s="582"/>
      <c r="J37" s="582"/>
      <c r="K37" s="582"/>
      <c r="L37" s="582"/>
      <c r="M37" s="582"/>
      <c r="N37" s="582"/>
      <c r="O37" s="582"/>
      <c r="P37" s="582"/>
      <c r="Q37" s="582"/>
      <c r="R37" s="582"/>
      <c r="S37" s="582"/>
      <c r="T37" s="582"/>
      <c r="U37" s="582"/>
      <c r="V37" s="582"/>
      <c r="W37" s="582"/>
      <c r="X37" s="582"/>
      <c r="Y37" s="582"/>
      <c r="Z37" s="582"/>
      <c r="AA37" s="582"/>
      <c r="AB37" s="582"/>
      <c r="AC37" s="582"/>
      <c r="AD37" s="582"/>
      <c r="AE37" s="582"/>
      <c r="AF37" s="582"/>
      <c r="AG37" s="582"/>
      <c r="AH37" s="582"/>
      <c r="AI37" s="582"/>
      <c r="AJ37" s="582"/>
      <c r="AK37" s="656"/>
      <c r="AL37" s="656"/>
      <c r="AM37" s="656"/>
      <c r="AN37" s="240"/>
      <c r="AO37" s="280" t="e">
        <f>IF(LEN(VLOOKUP(AK35,#REF!,2,FALSE))&lt;11,"",LEFT(RIGHT(VLOOKUP(AK35,#REF!,2,FALSE),11),1))</f>
        <v>#REF!</v>
      </c>
      <c r="AP37" s="168"/>
      <c r="AQ37" s="280" t="e">
        <f>IF(LEN(VLOOKUP(AK35,#REF!,2,FALSE))&lt;10,"",LEFT(RIGHT(VLOOKUP(AK35,#REF!,2,FALSE),10),1))</f>
        <v>#REF!</v>
      </c>
      <c r="AR37" s="282"/>
      <c r="AS37" s="280" t="e">
        <f>IF(LEN(VLOOKUP(AK35,#REF!,2,FALSE))&lt;9,"",LEFT(RIGHT(VLOOKUP(AK35,#REF!,2,FALSE),9),1))</f>
        <v>#REF!</v>
      </c>
      <c r="AT37" s="168"/>
      <c r="AU37" s="280" t="e">
        <f>IF(LEN(VLOOKUP(AK35,#REF!,2,FALSE))&lt;8,"",LEFT(RIGHT(VLOOKUP(AK35,#REF!,2,FALSE),8),1))</f>
        <v>#REF!</v>
      </c>
      <c r="AV37" s="282"/>
      <c r="AW37" s="280" t="e">
        <f>IF(LEN(VLOOKUP(AK35,#REF!,2,FALSE))&lt;7,"",LEFT(RIGHT(VLOOKUP(AK35,#REF!,2,FALSE),7),1))</f>
        <v>#REF!</v>
      </c>
      <c r="AX37" s="286"/>
      <c r="AY37" s="280" t="e">
        <f>IF(LEN(VLOOKUP(AK35,#REF!,2,FALSE))&lt;6,"",LEFT(RIGHT(VLOOKUP(AK35,#REF!,2,FALSE),6),1))</f>
        <v>#REF!</v>
      </c>
      <c r="AZ37" s="168"/>
      <c r="BA37" s="559" t="e">
        <f>IF(LEN(VLOOKUP(AK35,#REF!,2,FALSE))&lt;5,"",LEFT(RIGHT(VLOOKUP(AK35,#REF!,2,FALSE),5),1))</f>
        <v>#REF!</v>
      </c>
      <c r="BB37" s="559"/>
      <c r="BC37" s="282"/>
      <c r="BD37" s="280" t="e">
        <f>IF(LEN(VLOOKUP(AK35,#REF!,2,FALSE))&lt;4,"",LEFT(RIGHT(VLOOKUP(AK35,#REF!,2,FALSE),4),1))</f>
        <v>#REF!</v>
      </c>
      <c r="BE37" s="282"/>
      <c r="BF37" s="280" t="e">
        <f>IF(LEN(VLOOKUP(AK35,#REF!,2,FALSE))&lt;3,"",LEFT(RIGHT(VLOOKUP(AK35,#REF!,2,FALSE),3),1))</f>
        <v>#REF!</v>
      </c>
      <c r="BG37" s="282"/>
      <c r="BH37" s="280" t="e">
        <f>IF(LEN(VLOOKUP(AK35,#REF!,2,FALSE))&lt;2,"",LEFT(RIGHT(VLOOKUP(AK35,#REF!,2,FALSE),2),1))</f>
        <v>#REF!</v>
      </c>
      <c r="BI37" s="282"/>
      <c r="BJ37" s="280" t="e">
        <f>IF(VLOOKUP(AK35,#REF!,2,FALSE)=0,"",IF(LEN(VLOOKUP(AK35,#REF!,2,FALSE))&lt;1,"",LEFT(RIGHT(VLOOKUP(AK35,#REF!,2,FALSE),1),1)))</f>
        <v>#REF!</v>
      </c>
      <c r="BK37" s="448"/>
      <c r="BL37" s="423"/>
      <c r="BM37" s="280" t="e">
        <f>IF(LEN(VLOOKUP(AK35,#REF!,3,FALSE))&lt;11,"",LEFT(RIGHT(VLOOKUP(AK35,#REF!,3,FALSE),11),1))</f>
        <v>#REF!</v>
      </c>
      <c r="BN37" s="168"/>
      <c r="BO37" s="280" t="e">
        <f>IF(LEN(VLOOKUP(AK35,#REF!,3,FALSE))&lt;10,"",LEFT(RIGHT(VLOOKUP(AK35,#REF!,3,FALSE),10),1))</f>
        <v>#REF!</v>
      </c>
      <c r="BP37" s="282"/>
      <c r="BQ37" s="280" t="e">
        <f>IF(LEN(VLOOKUP(AK35,#REF!,3,FALSE))&lt;9,"",LEFT(RIGHT(VLOOKUP(AK35,#REF!,3,FALSE),9),1))</f>
        <v>#REF!</v>
      </c>
      <c r="BR37" s="168"/>
      <c r="BS37" s="280" t="e">
        <f>IF(LEN(VLOOKUP(AK35,#REF!,3,FALSE))&lt;8,"",LEFT(RIGHT(VLOOKUP(AK35,#REF!,3,FALSE),8),1))</f>
        <v>#REF!</v>
      </c>
      <c r="BT37" s="282"/>
      <c r="BU37" s="280" t="e">
        <f>IF(LEN(VLOOKUP(AK35,#REF!,3,FALSE))&lt;7,"",LEFT(RIGHT(VLOOKUP(AK35,#REF!,3,FALSE),7),1))</f>
        <v>#REF!</v>
      </c>
      <c r="BV37" s="415"/>
      <c r="BW37" s="280" t="e">
        <f>IF(LEN(VLOOKUP(AK35,#REF!,3,FALSE))&lt;6,"",LEFT(RIGHT(VLOOKUP(AK35,#REF!,3,FALSE),6),1))</f>
        <v>#REF!</v>
      </c>
      <c r="BX37" s="282"/>
      <c r="BY37" s="280" t="e">
        <f>IF(LEN(VLOOKUP(AK35,#REF!,3,FALSE))&lt;5,"",LEFT(RIGHT(VLOOKUP(AK35,#REF!,3,FALSE),5),1))</f>
        <v>#REF!</v>
      </c>
      <c r="BZ37" s="282"/>
      <c r="CA37" s="280" t="e">
        <f>IF(LEN(VLOOKUP(AK35,#REF!,3,FALSE))&lt;4,"",LEFT(RIGHT(VLOOKUP(AK35,#REF!,3,FALSE),4),1))</f>
        <v>#REF!</v>
      </c>
      <c r="CB37" s="416"/>
      <c r="CC37" s="280" t="e">
        <f>IF(LEN(VLOOKUP(AK35,#REF!,3,FALSE))&lt;3,"",LEFT(RIGHT(VLOOKUP(AK35,#REF!,3,FALSE),3),1))</f>
        <v>#REF!</v>
      </c>
      <c r="CD37" s="282"/>
      <c r="CE37" s="280" t="e">
        <f>IF(LEN(VLOOKUP(AK35,#REF!,3,FALSE))&lt;2,"",LEFT(RIGHT(VLOOKUP(AK35,#REF!,3,FALSE),2),1))</f>
        <v>#REF!</v>
      </c>
      <c r="CF37" s="282"/>
      <c r="CG37" s="280" t="e">
        <f>IF(VLOOKUP(AK35,#REF!,3,FALSE)=0,"",IF(LEN(VLOOKUP(AK35,#REF!,3,FALSE))&lt;1,"",LEFT(RIGHT(VLOOKUP(AK35,#REF!,3,FALSE),1),1)))</f>
        <v>#REF!</v>
      </c>
      <c r="CH37" s="199"/>
      <c r="CI37" s="130"/>
      <c r="CJ37" s="130"/>
    </row>
    <row r="38" spans="1:88" s="160" customFormat="1" ht="3" customHeight="1">
      <c r="A38" s="130"/>
      <c r="B38" s="130"/>
      <c r="C38" s="130"/>
      <c r="E38" s="674"/>
      <c r="F38" s="675"/>
      <c r="G38" s="582"/>
      <c r="H38" s="582"/>
      <c r="I38" s="582"/>
      <c r="J38" s="582"/>
      <c r="K38" s="582"/>
      <c r="L38" s="582"/>
      <c r="M38" s="582"/>
      <c r="N38" s="582"/>
      <c r="O38" s="582"/>
      <c r="P38" s="582"/>
      <c r="Q38" s="582"/>
      <c r="R38" s="582"/>
      <c r="S38" s="582"/>
      <c r="T38" s="582"/>
      <c r="U38" s="582"/>
      <c r="V38" s="582"/>
      <c r="W38" s="582"/>
      <c r="X38" s="582"/>
      <c r="Y38" s="582"/>
      <c r="Z38" s="582"/>
      <c r="AA38" s="582"/>
      <c r="AB38" s="582"/>
      <c r="AC38" s="582"/>
      <c r="AD38" s="582"/>
      <c r="AE38" s="582"/>
      <c r="AF38" s="582"/>
      <c r="AG38" s="582"/>
      <c r="AH38" s="582"/>
      <c r="AI38" s="582"/>
      <c r="AJ38" s="582"/>
      <c r="AK38" s="656"/>
      <c r="AL38" s="656"/>
      <c r="AM38" s="656"/>
      <c r="AN38" s="243"/>
      <c r="AO38" s="252"/>
      <c r="AP38" s="252"/>
      <c r="AQ38" s="252"/>
      <c r="AR38" s="252"/>
      <c r="AS38" s="252"/>
      <c r="AT38" s="252"/>
      <c r="AU38" s="252"/>
      <c r="AV38" s="252"/>
      <c r="AW38" s="252"/>
      <c r="AX38" s="252"/>
      <c r="AY38" s="252"/>
      <c r="AZ38" s="252"/>
      <c r="BA38" s="252"/>
      <c r="BB38" s="252"/>
      <c r="BC38" s="252"/>
      <c r="BD38" s="252"/>
      <c r="BE38" s="227"/>
      <c r="BF38" s="227"/>
      <c r="BG38" s="227"/>
      <c r="BH38" s="227"/>
      <c r="BI38" s="227"/>
      <c r="BJ38" s="227"/>
      <c r="BK38" s="227"/>
      <c r="BL38" s="443"/>
      <c r="BM38" s="443"/>
      <c r="BN38" s="443"/>
      <c r="BO38" s="443"/>
      <c r="BP38" s="443"/>
      <c r="BQ38" s="443"/>
      <c r="BR38" s="443"/>
      <c r="BS38" s="443"/>
      <c r="BT38" s="443"/>
      <c r="BU38" s="443"/>
      <c r="BV38" s="443"/>
      <c r="BW38" s="443"/>
      <c r="BX38" s="443"/>
      <c r="BY38" s="443"/>
      <c r="BZ38" s="443"/>
      <c r="CA38" s="443"/>
      <c r="CB38" s="443"/>
      <c r="CC38" s="227"/>
      <c r="CD38" s="227"/>
      <c r="CE38" s="227"/>
      <c r="CF38" s="227"/>
      <c r="CG38" s="227"/>
      <c r="CH38" s="200"/>
      <c r="CI38" s="130"/>
      <c r="CJ38" s="130"/>
    </row>
    <row r="39" spans="1:88" s="163" customFormat="1" ht="3" customHeight="1">
      <c r="A39" s="229"/>
      <c r="B39" s="230"/>
      <c r="C39" s="135"/>
      <c r="D39" s="135"/>
      <c r="E39" s="676" t="s">
        <v>74</v>
      </c>
      <c r="F39" s="677"/>
      <c r="G39" s="661" t="e">
        <f>#REF!</f>
        <v>#REF!</v>
      </c>
      <c r="H39" s="682"/>
      <c r="I39" s="682"/>
      <c r="J39" s="682"/>
      <c r="K39" s="682"/>
      <c r="L39" s="682"/>
      <c r="M39" s="682"/>
      <c r="N39" s="682"/>
      <c r="O39" s="682"/>
      <c r="P39" s="682"/>
      <c r="Q39" s="682"/>
      <c r="R39" s="682"/>
      <c r="S39" s="682"/>
      <c r="T39" s="682"/>
      <c r="U39" s="682"/>
      <c r="V39" s="682"/>
      <c r="W39" s="682"/>
      <c r="X39" s="682"/>
      <c r="Y39" s="682"/>
      <c r="Z39" s="682"/>
      <c r="AA39" s="682"/>
      <c r="AB39" s="682"/>
      <c r="AC39" s="682"/>
      <c r="AD39" s="682"/>
      <c r="AE39" s="682"/>
      <c r="AF39" s="682"/>
      <c r="AG39" s="682"/>
      <c r="AH39" s="682"/>
      <c r="AI39" s="682"/>
      <c r="AJ39" s="682"/>
      <c r="AK39" s="655" t="s">
        <v>63</v>
      </c>
      <c r="AL39" s="656"/>
      <c r="AM39" s="656"/>
      <c r="AN39" s="242"/>
      <c r="AO39" s="253"/>
      <c r="AP39" s="253"/>
      <c r="AQ39" s="253"/>
      <c r="AR39" s="253"/>
      <c r="AS39" s="253"/>
      <c r="AT39" s="253"/>
      <c r="AU39" s="253"/>
      <c r="AV39" s="253"/>
      <c r="AW39" s="253"/>
      <c r="AX39" s="253"/>
      <c r="AY39" s="253"/>
      <c r="AZ39" s="253"/>
      <c r="BA39" s="253"/>
      <c r="BB39" s="253"/>
      <c r="BC39" s="253"/>
      <c r="BD39" s="253"/>
      <c r="BE39" s="221"/>
      <c r="BF39" s="221"/>
      <c r="BG39" s="221"/>
      <c r="BH39" s="221"/>
      <c r="BI39" s="221"/>
      <c r="BJ39" s="221"/>
      <c r="BK39" s="221"/>
      <c r="BL39" s="464"/>
      <c r="BM39" s="464"/>
      <c r="BN39" s="464"/>
      <c r="BO39" s="464"/>
      <c r="BP39" s="464"/>
      <c r="BQ39" s="464"/>
      <c r="BR39" s="464"/>
      <c r="BS39" s="464"/>
      <c r="BT39" s="464"/>
      <c r="BU39" s="464"/>
      <c r="BV39" s="464"/>
      <c r="BW39" s="464"/>
      <c r="BX39" s="464"/>
      <c r="BY39" s="464"/>
      <c r="BZ39" s="464"/>
      <c r="CA39" s="464"/>
      <c r="CB39" s="464"/>
      <c r="CC39" s="221"/>
      <c r="CD39" s="221"/>
      <c r="CE39" s="221"/>
      <c r="CF39" s="221"/>
      <c r="CG39" s="221"/>
      <c r="CH39" s="198"/>
      <c r="CI39" s="202"/>
      <c r="CJ39" s="202"/>
    </row>
    <row r="40" spans="1:88" s="163" customFormat="1" ht="3" customHeight="1">
      <c r="A40" s="229"/>
      <c r="B40" s="229"/>
      <c r="C40" s="229"/>
      <c r="D40" s="230"/>
      <c r="E40" s="678"/>
      <c r="F40" s="679"/>
      <c r="G40" s="682"/>
      <c r="H40" s="682"/>
      <c r="I40" s="682"/>
      <c r="J40" s="682"/>
      <c r="K40" s="682"/>
      <c r="L40" s="682"/>
      <c r="M40" s="682"/>
      <c r="N40" s="682"/>
      <c r="O40" s="682"/>
      <c r="P40" s="682"/>
      <c r="Q40" s="682"/>
      <c r="R40" s="682"/>
      <c r="S40" s="682"/>
      <c r="T40" s="682"/>
      <c r="U40" s="682"/>
      <c r="V40" s="682"/>
      <c r="W40" s="682"/>
      <c r="X40" s="682"/>
      <c r="Y40" s="682"/>
      <c r="Z40" s="682"/>
      <c r="AA40" s="682"/>
      <c r="AB40" s="682"/>
      <c r="AC40" s="682"/>
      <c r="AD40" s="682"/>
      <c r="AE40" s="682"/>
      <c r="AF40" s="682"/>
      <c r="AG40" s="682"/>
      <c r="AH40" s="682"/>
      <c r="AI40" s="682"/>
      <c r="AJ40" s="682"/>
      <c r="AK40" s="656"/>
      <c r="AL40" s="656"/>
      <c r="AM40" s="656"/>
      <c r="AN40" s="240"/>
      <c r="AO40" s="284"/>
      <c r="AP40" s="284"/>
      <c r="AQ40" s="284"/>
      <c r="AR40" s="283"/>
      <c r="AS40" s="281"/>
      <c r="AT40" s="281"/>
      <c r="AU40" s="281"/>
      <c r="AV40" s="281"/>
      <c r="AW40" s="281"/>
      <c r="AX40" s="282"/>
      <c r="AY40" s="605"/>
      <c r="AZ40" s="605"/>
      <c r="BA40" s="605"/>
      <c r="BB40" s="605"/>
      <c r="BC40" s="605"/>
      <c r="BD40" s="605"/>
      <c r="BE40" s="282"/>
      <c r="BF40" s="566"/>
      <c r="BG40" s="566"/>
      <c r="BH40" s="566"/>
      <c r="BI40" s="566"/>
      <c r="BJ40" s="566"/>
      <c r="BK40" s="448"/>
      <c r="BL40" s="423"/>
      <c r="BM40" s="417"/>
      <c r="BN40" s="417"/>
      <c r="BO40" s="417"/>
      <c r="BP40" s="283"/>
      <c r="BQ40" s="605"/>
      <c r="BR40" s="605"/>
      <c r="BS40" s="605"/>
      <c r="BT40" s="605"/>
      <c r="BU40" s="605"/>
      <c r="BV40" s="606"/>
      <c r="BW40" s="566"/>
      <c r="BX40" s="566"/>
      <c r="BY40" s="566"/>
      <c r="BZ40" s="566"/>
      <c r="CA40" s="566"/>
      <c r="CB40" s="607"/>
      <c r="CC40" s="566"/>
      <c r="CD40" s="566"/>
      <c r="CE40" s="566"/>
      <c r="CF40" s="566"/>
      <c r="CG40" s="566"/>
      <c r="CH40" s="199"/>
      <c r="CI40" s="202"/>
      <c r="CJ40" s="202"/>
    </row>
    <row r="41" spans="1:88" s="231" customFormat="1" ht="15" customHeight="1">
      <c r="A41" s="229"/>
      <c r="B41" s="229"/>
      <c r="C41" s="229"/>
      <c r="E41" s="678"/>
      <c r="F41" s="679"/>
      <c r="G41" s="682"/>
      <c r="H41" s="682"/>
      <c r="I41" s="682"/>
      <c r="J41" s="682"/>
      <c r="K41" s="682"/>
      <c r="L41" s="682"/>
      <c r="M41" s="682"/>
      <c r="N41" s="682"/>
      <c r="O41" s="682"/>
      <c r="P41" s="682"/>
      <c r="Q41" s="682"/>
      <c r="R41" s="682"/>
      <c r="S41" s="682"/>
      <c r="T41" s="682"/>
      <c r="U41" s="682"/>
      <c r="V41" s="682"/>
      <c r="W41" s="682"/>
      <c r="X41" s="682"/>
      <c r="Y41" s="682"/>
      <c r="Z41" s="682"/>
      <c r="AA41" s="682"/>
      <c r="AB41" s="682"/>
      <c r="AC41" s="682"/>
      <c r="AD41" s="682"/>
      <c r="AE41" s="682"/>
      <c r="AF41" s="682"/>
      <c r="AG41" s="682"/>
      <c r="AH41" s="682"/>
      <c r="AI41" s="682"/>
      <c r="AJ41" s="682"/>
      <c r="AK41" s="656"/>
      <c r="AL41" s="656"/>
      <c r="AM41" s="656"/>
      <c r="AN41" s="240"/>
      <c r="AO41" s="280" t="e">
        <f>IF(LEN(VLOOKUP(AK39,#REF!,2,FALSE))&lt;11,"",LEFT(RIGHT(VLOOKUP(AK39,#REF!,2,FALSE),11),1))</f>
        <v>#REF!</v>
      </c>
      <c r="AP41" s="168"/>
      <c r="AQ41" s="280" t="e">
        <f>IF(LEN(VLOOKUP(AK39,#REF!,2,FALSE))&lt;10,"",LEFT(RIGHT(VLOOKUP(AK39,#REF!,2,FALSE),10),1))</f>
        <v>#REF!</v>
      </c>
      <c r="AR41" s="282"/>
      <c r="AS41" s="280" t="e">
        <f>IF(LEN(VLOOKUP(AK39,#REF!,2,FALSE))&lt;9,"",LEFT(RIGHT(VLOOKUP(AK39,#REF!,2,FALSE),9),1))</f>
        <v>#REF!</v>
      </c>
      <c r="AT41" s="168"/>
      <c r="AU41" s="280" t="e">
        <f>IF(LEN(VLOOKUP(AK39,#REF!,2,FALSE))&lt;8,"",LEFT(RIGHT(VLOOKUP(AK39,#REF!,2,FALSE),8),1))</f>
        <v>#REF!</v>
      </c>
      <c r="AV41" s="282"/>
      <c r="AW41" s="280" t="e">
        <f>IF(LEN(VLOOKUP(AK39,#REF!,2,FALSE))&lt;7,"",LEFT(RIGHT(VLOOKUP(AK39,#REF!,2,FALSE),7),1))</f>
        <v>#REF!</v>
      </c>
      <c r="AX41" s="282"/>
      <c r="AY41" s="280" t="e">
        <f>IF(LEN(VLOOKUP(AK39,#REF!,2,FALSE))&lt;6,"",LEFT(RIGHT(VLOOKUP(AK39,#REF!,2,FALSE),6),1))</f>
        <v>#REF!</v>
      </c>
      <c r="AZ41" s="168"/>
      <c r="BA41" s="559" t="e">
        <f>IF(LEN(VLOOKUP(AK39,#REF!,2,FALSE))&lt;5,"",LEFT(RIGHT(VLOOKUP(AK39,#REF!,2,FALSE),5),1))</f>
        <v>#REF!</v>
      </c>
      <c r="BB41" s="559"/>
      <c r="BC41" s="282"/>
      <c r="BD41" s="280" t="e">
        <f>IF(LEN(VLOOKUP(AK39,#REF!,2,FALSE))&lt;4,"",LEFT(RIGHT(VLOOKUP(AK39,#REF!,2,FALSE),4),1))</f>
        <v>#REF!</v>
      </c>
      <c r="BE41" s="282"/>
      <c r="BF41" s="280" t="e">
        <f>IF(LEN(VLOOKUP(AK39,#REF!,2,FALSE))&lt;3,"",LEFT(RIGHT(VLOOKUP(AK39,#REF!,2,FALSE),3),1))</f>
        <v>#REF!</v>
      </c>
      <c r="BG41" s="282"/>
      <c r="BH41" s="280" t="e">
        <f>IF(LEN(VLOOKUP(AK39,#REF!,2,FALSE))&lt;2,"",LEFT(RIGHT(VLOOKUP(AK39,#REF!,2,FALSE),2),1))</f>
        <v>#REF!</v>
      </c>
      <c r="BI41" s="282"/>
      <c r="BJ41" s="280" t="e">
        <f>IF(VLOOKUP(AK39,#REF!,2,FALSE)=0,"",IF(LEN(VLOOKUP(AK39,#REF!,2,FALSE))&lt;1,"",LEFT(RIGHT(VLOOKUP(AK39,#REF!,2,FALSE),1),1)))</f>
        <v>#REF!</v>
      </c>
      <c r="BK41" s="448"/>
      <c r="BL41" s="423"/>
      <c r="BM41" s="280" t="e">
        <f>IF(LEN(VLOOKUP(AK39,#REF!,3,FALSE))&lt;11,"",LEFT(RIGHT(VLOOKUP(AK39,#REF!,3,FALSE),11),1))</f>
        <v>#REF!</v>
      </c>
      <c r="BN41" s="168"/>
      <c r="BO41" s="280" t="e">
        <f>IF(LEN(VLOOKUP(AK39,#REF!,3,FALSE))&lt;10,"",LEFT(RIGHT(VLOOKUP(AK39,#REF!,3,FALSE),10),1))</f>
        <v>#REF!</v>
      </c>
      <c r="BP41" s="282"/>
      <c r="BQ41" s="280" t="e">
        <f>IF(LEN(VLOOKUP(AK39,#REF!,3,FALSE))&lt;9,"",LEFT(RIGHT(VLOOKUP(AK39,#REF!,3,FALSE),9),1))</f>
        <v>#REF!</v>
      </c>
      <c r="BR41" s="168"/>
      <c r="BS41" s="280" t="e">
        <f>IF(LEN(VLOOKUP(AK39,#REF!,3,FALSE))&lt;8,"",LEFT(RIGHT(VLOOKUP(AK39,#REF!,3,FALSE),8),1))</f>
        <v>#REF!</v>
      </c>
      <c r="BT41" s="282"/>
      <c r="BU41" s="280" t="e">
        <f>IF(LEN(VLOOKUP(AK39,#REF!,3,FALSE))&lt;7,"",LEFT(RIGHT(VLOOKUP(AK39,#REF!,3,FALSE),7),1))</f>
        <v>#REF!</v>
      </c>
      <c r="BV41" s="606"/>
      <c r="BW41" s="280" t="e">
        <f>IF(LEN(VLOOKUP(AK39,#REF!,3,FALSE))&lt;6,"",LEFT(RIGHT(VLOOKUP(AK39,#REF!,3,FALSE),6),1))</f>
        <v>#REF!</v>
      </c>
      <c r="BX41" s="282"/>
      <c r="BY41" s="280" t="e">
        <f>IF(LEN(VLOOKUP(AK39,#REF!,3,FALSE))&lt;5,"",LEFT(RIGHT(VLOOKUP(AK39,#REF!,3,FALSE),5),1))</f>
        <v>#REF!</v>
      </c>
      <c r="BZ41" s="282"/>
      <c r="CA41" s="280" t="e">
        <f>IF(LEN(VLOOKUP(AK39,#REF!,3,FALSE))&lt;4,"",LEFT(RIGHT(VLOOKUP(AK39,#REF!,3,FALSE),4),1))</f>
        <v>#REF!</v>
      </c>
      <c r="CB41" s="607"/>
      <c r="CC41" s="280" t="e">
        <f>IF(LEN(VLOOKUP(AK39,#REF!,3,FALSE))&lt;3,"",LEFT(RIGHT(VLOOKUP(AK39,#REF!,3,FALSE),3),1))</f>
        <v>#REF!</v>
      </c>
      <c r="CD41" s="282"/>
      <c r="CE41" s="280" t="e">
        <f>IF(LEN(VLOOKUP(AK39,#REF!,3,FALSE))&lt;2,"",LEFT(RIGHT(VLOOKUP(AK39,#REF!,3,FALSE),2),1))</f>
        <v>#REF!</v>
      </c>
      <c r="CF41" s="282"/>
      <c r="CG41" s="280" t="e">
        <f>IF(VLOOKUP(AK39,#REF!,3,FALSE)=0,"",IF(LEN(VLOOKUP(AK39,#REF!,3,FALSE))&lt;1,"",LEFT(RIGHT(VLOOKUP(AK39,#REF!,3,FALSE),1),1)))</f>
        <v>#REF!</v>
      </c>
      <c r="CH41" s="199"/>
      <c r="CI41" s="229"/>
      <c r="CJ41" s="229"/>
    </row>
    <row r="42" spans="1:88" s="231" customFormat="1">
      <c r="A42" s="229"/>
      <c r="B42" s="229"/>
      <c r="C42" s="229"/>
      <c r="E42" s="680"/>
      <c r="F42" s="681"/>
      <c r="G42" s="682"/>
      <c r="H42" s="682"/>
      <c r="I42" s="682"/>
      <c r="J42" s="682"/>
      <c r="K42" s="682"/>
      <c r="L42" s="682"/>
      <c r="M42" s="682"/>
      <c r="N42" s="682"/>
      <c r="O42" s="682"/>
      <c r="P42" s="682"/>
      <c r="Q42" s="682"/>
      <c r="R42" s="682"/>
      <c r="S42" s="682"/>
      <c r="T42" s="682"/>
      <c r="U42" s="682"/>
      <c r="V42" s="682"/>
      <c r="W42" s="682"/>
      <c r="X42" s="682"/>
      <c r="Y42" s="682"/>
      <c r="Z42" s="682"/>
      <c r="AA42" s="682"/>
      <c r="AB42" s="682"/>
      <c r="AC42" s="682"/>
      <c r="AD42" s="682"/>
      <c r="AE42" s="682"/>
      <c r="AF42" s="682"/>
      <c r="AG42" s="682"/>
      <c r="AH42" s="682"/>
      <c r="AI42" s="682"/>
      <c r="AJ42" s="682"/>
      <c r="AK42" s="656"/>
      <c r="AL42" s="656"/>
      <c r="AM42" s="656"/>
      <c r="AN42" s="243"/>
      <c r="AO42" s="252"/>
      <c r="AP42" s="252"/>
      <c r="AQ42" s="252"/>
      <c r="AR42" s="252"/>
      <c r="AS42" s="252"/>
      <c r="AT42" s="252"/>
      <c r="AU42" s="252"/>
      <c r="AV42" s="252"/>
      <c r="AW42" s="252"/>
      <c r="AX42" s="252"/>
      <c r="AY42" s="252"/>
      <c r="AZ42" s="252"/>
      <c r="BA42" s="252"/>
      <c r="BB42" s="252"/>
      <c r="BC42" s="252"/>
      <c r="BD42" s="252"/>
      <c r="BE42" s="227"/>
      <c r="BF42" s="227"/>
      <c r="BG42" s="227"/>
      <c r="BH42" s="227"/>
      <c r="BI42" s="227"/>
      <c r="BJ42" s="227"/>
      <c r="BK42" s="227"/>
      <c r="BL42" s="443"/>
      <c r="BM42" s="443"/>
      <c r="BN42" s="443"/>
      <c r="BO42" s="443"/>
      <c r="BP42" s="443"/>
      <c r="BQ42" s="443"/>
      <c r="BR42" s="443"/>
      <c r="BS42" s="443"/>
      <c r="BT42" s="443"/>
      <c r="BU42" s="443"/>
      <c r="BV42" s="443"/>
      <c r="BW42" s="443"/>
      <c r="BX42" s="443"/>
      <c r="BY42" s="443"/>
      <c r="BZ42" s="443"/>
      <c r="CA42" s="443"/>
      <c r="CB42" s="443"/>
      <c r="CC42" s="227"/>
      <c r="CD42" s="227"/>
      <c r="CE42" s="227"/>
      <c r="CF42" s="227"/>
      <c r="CG42" s="227"/>
      <c r="CH42" s="200"/>
      <c r="CI42" s="229"/>
      <c r="CJ42" s="229"/>
    </row>
    <row r="43" spans="1:88" s="163" customFormat="1" ht="3" customHeight="1">
      <c r="A43" s="229"/>
      <c r="B43" s="230"/>
      <c r="C43" s="135"/>
      <c r="D43" s="135"/>
      <c r="E43" s="670" t="s">
        <v>76</v>
      </c>
      <c r="F43" s="671"/>
      <c r="G43" s="640" t="e">
        <f>#REF!</f>
        <v>#REF!</v>
      </c>
      <c r="H43" s="642"/>
      <c r="I43" s="642"/>
      <c r="J43" s="642"/>
      <c r="K43" s="642"/>
      <c r="L43" s="642"/>
      <c r="M43" s="642"/>
      <c r="N43" s="642"/>
      <c r="O43" s="642"/>
      <c r="P43" s="642"/>
      <c r="Q43" s="642"/>
      <c r="R43" s="642"/>
      <c r="S43" s="642"/>
      <c r="T43" s="642"/>
      <c r="U43" s="642"/>
      <c r="V43" s="642"/>
      <c r="W43" s="642"/>
      <c r="X43" s="642"/>
      <c r="Y43" s="642"/>
      <c r="Z43" s="642"/>
      <c r="AA43" s="642"/>
      <c r="AB43" s="642"/>
      <c r="AC43" s="642"/>
      <c r="AD43" s="642"/>
      <c r="AE43" s="642"/>
      <c r="AF43" s="642"/>
      <c r="AG43" s="642"/>
      <c r="AH43" s="642"/>
      <c r="AI43" s="642"/>
      <c r="AJ43" s="642"/>
      <c r="AK43" s="655" t="s">
        <v>64</v>
      </c>
      <c r="AL43" s="656"/>
      <c r="AM43" s="656"/>
      <c r="AN43" s="242"/>
      <c r="AO43" s="253"/>
      <c r="AP43" s="253"/>
      <c r="AQ43" s="253"/>
      <c r="AR43" s="253"/>
      <c r="AS43" s="253"/>
      <c r="AT43" s="253"/>
      <c r="AU43" s="253"/>
      <c r="AV43" s="253"/>
      <c r="AW43" s="253"/>
      <c r="AX43" s="253"/>
      <c r="AY43" s="253"/>
      <c r="AZ43" s="253"/>
      <c r="BA43" s="253"/>
      <c r="BB43" s="253"/>
      <c r="BC43" s="253"/>
      <c r="BD43" s="253"/>
      <c r="BE43" s="221"/>
      <c r="BF43" s="221"/>
      <c r="BG43" s="221"/>
      <c r="BH43" s="221"/>
      <c r="BI43" s="221"/>
      <c r="BJ43" s="221"/>
      <c r="BK43" s="221"/>
      <c r="BL43" s="464"/>
      <c r="BM43" s="464"/>
      <c r="BN43" s="464"/>
      <c r="BO43" s="464"/>
      <c r="BP43" s="464"/>
      <c r="BQ43" s="464"/>
      <c r="BR43" s="464"/>
      <c r="BS43" s="464"/>
      <c r="BT43" s="464"/>
      <c r="BU43" s="464"/>
      <c r="BV43" s="464"/>
      <c r="BW43" s="464"/>
      <c r="BX43" s="464"/>
      <c r="BY43" s="464"/>
      <c r="BZ43" s="464"/>
      <c r="CA43" s="464"/>
      <c r="CB43" s="464"/>
      <c r="CC43" s="221"/>
      <c r="CD43" s="221"/>
      <c r="CE43" s="221"/>
      <c r="CF43" s="221"/>
      <c r="CG43" s="221"/>
      <c r="CH43" s="198"/>
      <c r="CI43" s="202"/>
      <c r="CJ43" s="202"/>
    </row>
    <row r="44" spans="1:88" s="163" customFormat="1" ht="3" customHeight="1">
      <c r="A44" s="229"/>
      <c r="B44" s="229"/>
      <c r="C44" s="229"/>
      <c r="D44" s="230"/>
      <c r="E44" s="672"/>
      <c r="F44" s="673"/>
      <c r="G44" s="642"/>
      <c r="H44" s="642"/>
      <c r="I44" s="642"/>
      <c r="J44" s="642"/>
      <c r="K44" s="642"/>
      <c r="L44" s="642"/>
      <c r="M44" s="642"/>
      <c r="N44" s="642"/>
      <c r="O44" s="642"/>
      <c r="P44" s="642"/>
      <c r="Q44" s="642"/>
      <c r="R44" s="642"/>
      <c r="S44" s="642"/>
      <c r="T44" s="642"/>
      <c r="U44" s="642"/>
      <c r="V44" s="642"/>
      <c r="W44" s="642"/>
      <c r="X44" s="642"/>
      <c r="Y44" s="642"/>
      <c r="Z44" s="642"/>
      <c r="AA44" s="642"/>
      <c r="AB44" s="642"/>
      <c r="AC44" s="642"/>
      <c r="AD44" s="642"/>
      <c r="AE44" s="642"/>
      <c r="AF44" s="642"/>
      <c r="AG44" s="642"/>
      <c r="AH44" s="642"/>
      <c r="AI44" s="642"/>
      <c r="AJ44" s="642"/>
      <c r="AK44" s="656"/>
      <c r="AL44" s="656"/>
      <c r="AM44" s="656"/>
      <c r="AN44" s="240"/>
      <c r="AO44" s="284"/>
      <c r="AP44" s="284"/>
      <c r="AQ44" s="284"/>
      <c r="AR44" s="283"/>
      <c r="AS44" s="281"/>
      <c r="AT44" s="281"/>
      <c r="AU44" s="281"/>
      <c r="AV44" s="281"/>
      <c r="AW44" s="281"/>
      <c r="AX44" s="282"/>
      <c r="AY44" s="605"/>
      <c r="AZ44" s="605"/>
      <c r="BA44" s="605"/>
      <c r="BB44" s="605"/>
      <c r="BC44" s="605"/>
      <c r="BD44" s="605"/>
      <c r="BE44" s="282"/>
      <c r="BF44" s="566"/>
      <c r="BG44" s="566"/>
      <c r="BH44" s="566"/>
      <c r="BI44" s="566"/>
      <c r="BJ44" s="566"/>
      <c r="BK44" s="448"/>
      <c r="BL44" s="423"/>
      <c r="BM44" s="417"/>
      <c r="BN44" s="417"/>
      <c r="BO44" s="417"/>
      <c r="BP44" s="283"/>
      <c r="BQ44" s="605"/>
      <c r="BR44" s="605"/>
      <c r="BS44" s="605"/>
      <c r="BT44" s="605"/>
      <c r="BU44" s="605"/>
      <c r="BV44" s="606"/>
      <c r="BW44" s="566"/>
      <c r="BX44" s="566"/>
      <c r="BY44" s="566"/>
      <c r="BZ44" s="566"/>
      <c r="CA44" s="566"/>
      <c r="CB44" s="607"/>
      <c r="CC44" s="566"/>
      <c r="CD44" s="566"/>
      <c r="CE44" s="566"/>
      <c r="CF44" s="566"/>
      <c r="CG44" s="566"/>
      <c r="CH44" s="199"/>
      <c r="CI44" s="202"/>
      <c r="CJ44" s="202"/>
    </row>
    <row r="45" spans="1:88" s="231" customFormat="1" ht="15" customHeight="1">
      <c r="A45" s="229"/>
      <c r="B45" s="229"/>
      <c r="C45" s="229"/>
      <c r="E45" s="672"/>
      <c r="F45" s="673"/>
      <c r="G45" s="642"/>
      <c r="H45" s="642"/>
      <c r="I45" s="642"/>
      <c r="J45" s="642"/>
      <c r="K45" s="642"/>
      <c r="L45" s="642"/>
      <c r="M45" s="642"/>
      <c r="N45" s="642"/>
      <c r="O45" s="642"/>
      <c r="P45" s="642"/>
      <c r="Q45" s="642"/>
      <c r="R45" s="642"/>
      <c r="S45" s="642"/>
      <c r="T45" s="642"/>
      <c r="U45" s="642"/>
      <c r="V45" s="642"/>
      <c r="W45" s="642"/>
      <c r="X45" s="642"/>
      <c r="Y45" s="642"/>
      <c r="Z45" s="642"/>
      <c r="AA45" s="642"/>
      <c r="AB45" s="642"/>
      <c r="AC45" s="642"/>
      <c r="AD45" s="642"/>
      <c r="AE45" s="642"/>
      <c r="AF45" s="642"/>
      <c r="AG45" s="642"/>
      <c r="AH45" s="642"/>
      <c r="AI45" s="642"/>
      <c r="AJ45" s="642"/>
      <c r="AK45" s="656"/>
      <c r="AL45" s="656"/>
      <c r="AM45" s="656"/>
      <c r="AN45" s="240"/>
      <c r="AO45" s="280" t="e">
        <f>IF(LEN(VLOOKUP(AK43,#REF!,2,FALSE))&lt;11,"",LEFT(RIGHT(VLOOKUP(AK43,#REF!,2,FALSE),11),1))</f>
        <v>#REF!</v>
      </c>
      <c r="AP45" s="168"/>
      <c r="AQ45" s="280" t="e">
        <f>IF(LEN(VLOOKUP(AK43,#REF!,2,FALSE))&lt;10,"",LEFT(RIGHT(VLOOKUP(AK43,#REF!,2,FALSE),10),1))</f>
        <v>#REF!</v>
      </c>
      <c r="AR45" s="282"/>
      <c r="AS45" s="280" t="e">
        <f>IF(LEN(VLOOKUP(AK43,#REF!,2,FALSE))&lt;9,"",LEFT(RIGHT(VLOOKUP(AK43,#REF!,2,FALSE),9),1))</f>
        <v>#REF!</v>
      </c>
      <c r="AT45" s="168"/>
      <c r="AU45" s="280" t="e">
        <f>IF(LEN(VLOOKUP(AK43,#REF!,2,FALSE))&lt;8,"",LEFT(RIGHT(VLOOKUP(AK43,#REF!,2,FALSE),8),1))</f>
        <v>#REF!</v>
      </c>
      <c r="AV45" s="282"/>
      <c r="AW45" s="280" t="e">
        <f>IF(LEN(VLOOKUP(AK43,#REF!,2,FALSE))&lt;7,"",LEFT(RIGHT(VLOOKUP(AK43,#REF!,2,FALSE),7),1))</f>
        <v>#REF!</v>
      </c>
      <c r="AX45" s="282"/>
      <c r="AY45" s="280" t="e">
        <f>IF(LEN(VLOOKUP(AK43,#REF!,2,FALSE))&lt;6,"",LEFT(RIGHT(VLOOKUP(AK43,#REF!,2,FALSE),6),1))</f>
        <v>#REF!</v>
      </c>
      <c r="AZ45" s="168"/>
      <c r="BA45" s="559" t="e">
        <f>IF(LEN(VLOOKUP(AK43,#REF!,2,FALSE))&lt;5,"",LEFT(RIGHT(VLOOKUP(AK43,#REF!,2,FALSE),5),1))</f>
        <v>#REF!</v>
      </c>
      <c r="BB45" s="559"/>
      <c r="BC45" s="282"/>
      <c r="BD45" s="280" t="e">
        <f>IF(LEN(VLOOKUP(AK43,#REF!,2,FALSE))&lt;4,"",LEFT(RIGHT(VLOOKUP(AK43,#REF!,2,FALSE),4),1))</f>
        <v>#REF!</v>
      </c>
      <c r="BE45" s="282"/>
      <c r="BF45" s="280" t="e">
        <f>IF(LEN(VLOOKUP(AK43,#REF!,2,FALSE))&lt;3,"",LEFT(RIGHT(VLOOKUP(AK43,#REF!,2,FALSE),3),1))</f>
        <v>#REF!</v>
      </c>
      <c r="BG45" s="282"/>
      <c r="BH45" s="280" t="e">
        <f>IF(LEN(VLOOKUP(AK43,#REF!,2,FALSE))&lt;2,"",LEFT(RIGHT(VLOOKUP(AK43,#REF!,2,FALSE),2),1))</f>
        <v>#REF!</v>
      </c>
      <c r="BI45" s="282"/>
      <c r="BJ45" s="280" t="e">
        <f>IF(VLOOKUP(AK43,#REF!,2,FALSE)=0,"",IF(LEN(VLOOKUP(AK43,#REF!,2,FALSE))&lt;1,"",LEFT(RIGHT(VLOOKUP(AK43,#REF!,2,FALSE),1),1)))</f>
        <v>#REF!</v>
      </c>
      <c r="BK45" s="448"/>
      <c r="BL45" s="423"/>
      <c r="BM45" s="280" t="e">
        <f>IF(LEN(VLOOKUP(AK43,#REF!,3,FALSE))&lt;11,"",LEFT(RIGHT(VLOOKUP(AK43,#REF!,3,FALSE),11),1))</f>
        <v>#REF!</v>
      </c>
      <c r="BN45" s="168"/>
      <c r="BO45" s="280" t="e">
        <f>IF(LEN(VLOOKUP(AK43,#REF!,3,FALSE))&lt;10,"",LEFT(RIGHT(VLOOKUP(AK43,#REF!,3,FALSE),10),1))</f>
        <v>#REF!</v>
      </c>
      <c r="BP45" s="282"/>
      <c r="BQ45" s="280" t="e">
        <f>IF(LEN(VLOOKUP(AK43,#REF!,3,FALSE))&lt;9,"",LEFT(RIGHT(VLOOKUP(AK43,#REF!,3,FALSE),9),1))</f>
        <v>#REF!</v>
      </c>
      <c r="BR45" s="168"/>
      <c r="BS45" s="280" t="e">
        <f>IF(LEN(VLOOKUP(AK43,#REF!,3,FALSE))&lt;8,"",LEFT(RIGHT(VLOOKUP(AK43,#REF!,3,FALSE),8),1))</f>
        <v>#REF!</v>
      </c>
      <c r="BT45" s="282"/>
      <c r="BU45" s="280" t="e">
        <f>IF(LEN(VLOOKUP(AK43,#REF!,3,FALSE))&lt;7,"",LEFT(RIGHT(VLOOKUP(AK43,#REF!,3,FALSE),7),1))</f>
        <v>#REF!</v>
      </c>
      <c r="BV45" s="606"/>
      <c r="BW45" s="280" t="e">
        <f>IF(LEN(VLOOKUP(AK43,#REF!,3,FALSE))&lt;6,"",LEFT(RIGHT(VLOOKUP(AK43,#REF!,3,FALSE),6),1))</f>
        <v>#REF!</v>
      </c>
      <c r="BX45" s="282"/>
      <c r="BY45" s="280" t="e">
        <f>IF(LEN(VLOOKUP(AK43,#REF!,3,FALSE))&lt;5,"",LEFT(RIGHT(VLOOKUP(AK43,#REF!,3,FALSE),5),1))</f>
        <v>#REF!</v>
      </c>
      <c r="BZ45" s="282"/>
      <c r="CA45" s="280" t="e">
        <f>IF(LEN(VLOOKUP(AK43,#REF!,3,FALSE))&lt;4,"",LEFT(RIGHT(VLOOKUP(AK43,#REF!,3,FALSE),4),1))</f>
        <v>#REF!</v>
      </c>
      <c r="CB45" s="607"/>
      <c r="CC45" s="280" t="e">
        <f>IF(LEN(VLOOKUP(AK43,#REF!,3,FALSE))&lt;3,"",LEFT(RIGHT(VLOOKUP(AK43,#REF!,3,FALSE),3),1))</f>
        <v>#REF!</v>
      </c>
      <c r="CD45" s="282"/>
      <c r="CE45" s="280" t="e">
        <f>IF(LEN(VLOOKUP(AK43,#REF!,3,FALSE))&lt;2,"",LEFT(RIGHT(VLOOKUP(AK43,#REF!,3,FALSE),2),1))</f>
        <v>#REF!</v>
      </c>
      <c r="CF45" s="282"/>
      <c r="CG45" s="280" t="e">
        <f>IF(VLOOKUP(AK43,#REF!,3,FALSE)=0,"",IF(LEN(VLOOKUP(AK43,#REF!,3,FALSE))&lt;1,"",LEFT(RIGHT(VLOOKUP(AK43,#REF!,3,FALSE),1),1)))</f>
        <v>#REF!</v>
      </c>
      <c r="CH45" s="199"/>
      <c r="CI45" s="229"/>
      <c r="CJ45" s="229"/>
    </row>
    <row r="46" spans="1:88" s="231" customFormat="1">
      <c r="A46" s="229"/>
      <c r="B46" s="229"/>
      <c r="C46" s="229"/>
      <c r="E46" s="674"/>
      <c r="F46" s="675"/>
      <c r="G46" s="642"/>
      <c r="H46" s="642"/>
      <c r="I46" s="642"/>
      <c r="J46" s="642"/>
      <c r="K46" s="642"/>
      <c r="L46" s="642"/>
      <c r="M46" s="642"/>
      <c r="N46" s="642"/>
      <c r="O46" s="642"/>
      <c r="P46" s="642"/>
      <c r="Q46" s="642"/>
      <c r="R46" s="642"/>
      <c r="S46" s="642"/>
      <c r="T46" s="642"/>
      <c r="U46" s="642"/>
      <c r="V46" s="642"/>
      <c r="W46" s="642"/>
      <c r="X46" s="642"/>
      <c r="Y46" s="642"/>
      <c r="Z46" s="642"/>
      <c r="AA46" s="642"/>
      <c r="AB46" s="642"/>
      <c r="AC46" s="642"/>
      <c r="AD46" s="642"/>
      <c r="AE46" s="642"/>
      <c r="AF46" s="642"/>
      <c r="AG46" s="642"/>
      <c r="AH46" s="642"/>
      <c r="AI46" s="642"/>
      <c r="AJ46" s="642"/>
      <c r="AK46" s="656"/>
      <c r="AL46" s="656"/>
      <c r="AM46" s="656"/>
      <c r="AN46" s="243"/>
      <c r="AO46" s="252"/>
      <c r="AP46" s="252"/>
      <c r="AQ46" s="252"/>
      <c r="AR46" s="252"/>
      <c r="AS46" s="252"/>
      <c r="AT46" s="252"/>
      <c r="AU46" s="252"/>
      <c r="AV46" s="252"/>
      <c r="AW46" s="252"/>
      <c r="AX46" s="252"/>
      <c r="AY46" s="252"/>
      <c r="AZ46" s="252"/>
      <c r="BA46" s="252"/>
      <c r="BB46" s="252"/>
      <c r="BC46" s="252"/>
      <c r="BD46" s="252"/>
      <c r="BE46" s="227"/>
      <c r="BF46" s="227"/>
      <c r="BG46" s="227"/>
      <c r="BH46" s="227"/>
      <c r="BI46" s="227"/>
      <c r="BJ46" s="227"/>
      <c r="BK46" s="227"/>
      <c r="BL46" s="443"/>
      <c r="BM46" s="443"/>
      <c r="BN46" s="443"/>
      <c r="BO46" s="443"/>
      <c r="BP46" s="443"/>
      <c r="BQ46" s="443"/>
      <c r="BR46" s="443"/>
      <c r="BS46" s="443"/>
      <c r="BT46" s="443"/>
      <c r="BU46" s="443"/>
      <c r="BV46" s="443"/>
      <c r="BW46" s="443"/>
      <c r="BX46" s="443"/>
      <c r="BY46" s="443"/>
      <c r="BZ46" s="443"/>
      <c r="CA46" s="443"/>
      <c r="CB46" s="443"/>
      <c r="CC46" s="227"/>
      <c r="CD46" s="227"/>
      <c r="CE46" s="227"/>
      <c r="CF46" s="227"/>
      <c r="CG46" s="227"/>
      <c r="CH46" s="200"/>
      <c r="CI46" s="229"/>
      <c r="CJ46" s="229"/>
    </row>
    <row r="47" spans="1:88" s="224" customFormat="1" ht="3" customHeight="1">
      <c r="A47" s="218"/>
      <c r="B47" s="219"/>
      <c r="C47" s="220"/>
      <c r="D47" s="220"/>
      <c r="E47" s="668" t="s">
        <v>90</v>
      </c>
      <c r="F47" s="668"/>
      <c r="G47" s="608" t="e">
        <f>#REF!</f>
        <v>#REF!</v>
      </c>
      <c r="H47" s="608"/>
      <c r="I47" s="608"/>
      <c r="J47" s="608"/>
      <c r="K47" s="608"/>
      <c r="L47" s="608"/>
      <c r="M47" s="608"/>
      <c r="N47" s="608"/>
      <c r="O47" s="608"/>
      <c r="P47" s="608"/>
      <c r="Q47" s="608"/>
      <c r="R47" s="608"/>
      <c r="S47" s="608"/>
      <c r="T47" s="608"/>
      <c r="U47" s="608"/>
      <c r="V47" s="608"/>
      <c r="W47" s="608"/>
      <c r="X47" s="608"/>
      <c r="Y47" s="608"/>
      <c r="Z47" s="608"/>
      <c r="AA47" s="608"/>
      <c r="AB47" s="608"/>
      <c r="AC47" s="608"/>
      <c r="AD47" s="608"/>
      <c r="AE47" s="608"/>
      <c r="AF47" s="608"/>
      <c r="AG47" s="608"/>
      <c r="AH47" s="608"/>
      <c r="AI47" s="608"/>
      <c r="AJ47" s="608"/>
      <c r="AK47" s="669" t="s">
        <v>363</v>
      </c>
      <c r="AL47" s="653"/>
      <c r="AM47" s="653"/>
      <c r="AN47" s="251"/>
      <c r="AO47" s="253"/>
      <c r="AP47" s="253"/>
      <c r="AQ47" s="253"/>
      <c r="AR47" s="253"/>
      <c r="AS47" s="253"/>
      <c r="AT47" s="253"/>
      <c r="AU47" s="253"/>
      <c r="AV47" s="253"/>
      <c r="AW47" s="253"/>
      <c r="AX47" s="253"/>
      <c r="AY47" s="253"/>
      <c r="AZ47" s="253"/>
      <c r="BA47" s="253"/>
      <c r="BB47" s="253"/>
      <c r="BC47" s="253"/>
      <c r="BD47" s="253"/>
      <c r="BE47" s="221"/>
      <c r="BF47" s="221"/>
      <c r="BG47" s="221"/>
      <c r="BH47" s="221"/>
      <c r="BI47" s="221"/>
      <c r="BJ47" s="221"/>
      <c r="BK47" s="221"/>
      <c r="BL47" s="464"/>
      <c r="BM47" s="464"/>
      <c r="BN47" s="464"/>
      <c r="BO47" s="464"/>
      <c r="BP47" s="464"/>
      <c r="BQ47" s="464"/>
      <c r="BR47" s="464"/>
      <c r="BS47" s="464"/>
      <c r="BT47" s="464"/>
      <c r="BU47" s="464"/>
      <c r="BV47" s="464"/>
      <c r="BW47" s="464"/>
      <c r="BX47" s="464"/>
      <c r="BY47" s="464"/>
      <c r="BZ47" s="464"/>
      <c r="CA47" s="464"/>
      <c r="CB47" s="464"/>
      <c r="CC47" s="221"/>
      <c r="CD47" s="221"/>
      <c r="CE47" s="221"/>
      <c r="CF47" s="221"/>
      <c r="CG47" s="221"/>
      <c r="CH47" s="222"/>
      <c r="CI47" s="223"/>
      <c r="CJ47" s="223"/>
    </row>
    <row r="48" spans="1:88" s="224" customFormat="1" ht="3" customHeight="1">
      <c r="A48" s="218"/>
      <c r="B48" s="218"/>
      <c r="C48" s="218"/>
      <c r="D48" s="219"/>
      <c r="E48" s="668"/>
      <c r="F48" s="668"/>
      <c r="G48" s="608"/>
      <c r="H48" s="608"/>
      <c r="I48" s="608"/>
      <c r="J48" s="608"/>
      <c r="K48" s="608"/>
      <c r="L48" s="608"/>
      <c r="M48" s="608"/>
      <c r="N48" s="608"/>
      <c r="O48" s="608"/>
      <c r="P48" s="608"/>
      <c r="Q48" s="608"/>
      <c r="R48" s="608"/>
      <c r="S48" s="608"/>
      <c r="T48" s="608"/>
      <c r="U48" s="608"/>
      <c r="V48" s="608"/>
      <c r="W48" s="608"/>
      <c r="X48" s="608"/>
      <c r="Y48" s="608"/>
      <c r="Z48" s="608"/>
      <c r="AA48" s="608"/>
      <c r="AB48" s="608"/>
      <c r="AC48" s="608"/>
      <c r="AD48" s="608"/>
      <c r="AE48" s="608"/>
      <c r="AF48" s="608"/>
      <c r="AG48" s="608"/>
      <c r="AH48" s="608"/>
      <c r="AI48" s="608"/>
      <c r="AJ48" s="608"/>
      <c r="AK48" s="653"/>
      <c r="AL48" s="653"/>
      <c r="AM48" s="653"/>
      <c r="AN48" s="254"/>
      <c r="AO48" s="284"/>
      <c r="AP48" s="284"/>
      <c r="AQ48" s="284"/>
      <c r="AR48" s="283"/>
      <c r="AS48" s="281"/>
      <c r="AT48" s="281"/>
      <c r="AU48" s="281"/>
      <c r="AV48" s="281"/>
      <c r="AW48" s="281"/>
      <c r="AX48" s="282"/>
      <c r="AY48" s="605"/>
      <c r="AZ48" s="605"/>
      <c r="BA48" s="605"/>
      <c r="BB48" s="605"/>
      <c r="BC48" s="605"/>
      <c r="BD48" s="605"/>
      <c r="BE48" s="282"/>
      <c r="BF48" s="566"/>
      <c r="BG48" s="566"/>
      <c r="BH48" s="566"/>
      <c r="BI48" s="566"/>
      <c r="BJ48" s="566"/>
      <c r="BK48" s="448"/>
      <c r="BL48" s="423"/>
      <c r="BM48" s="417"/>
      <c r="BN48" s="417"/>
      <c r="BO48" s="417"/>
      <c r="BP48" s="283"/>
      <c r="BQ48" s="605"/>
      <c r="BR48" s="605"/>
      <c r="BS48" s="605"/>
      <c r="BT48" s="605"/>
      <c r="BU48" s="605"/>
      <c r="BV48" s="606"/>
      <c r="BW48" s="566"/>
      <c r="BX48" s="566"/>
      <c r="BY48" s="566"/>
      <c r="BZ48" s="566"/>
      <c r="CA48" s="566"/>
      <c r="CB48" s="607"/>
      <c r="CC48" s="566"/>
      <c r="CD48" s="566"/>
      <c r="CE48" s="566"/>
      <c r="CF48" s="566"/>
      <c r="CG48" s="566"/>
      <c r="CH48" s="225"/>
      <c r="CI48" s="223"/>
      <c r="CJ48" s="223"/>
    </row>
    <row r="49" spans="1:88" s="226" customFormat="1" ht="15" customHeight="1">
      <c r="A49" s="218"/>
      <c r="B49" s="218"/>
      <c r="C49" s="218"/>
      <c r="E49" s="668"/>
      <c r="F49" s="668"/>
      <c r="G49" s="608"/>
      <c r="H49" s="608"/>
      <c r="I49" s="608"/>
      <c r="J49" s="608"/>
      <c r="K49" s="608"/>
      <c r="L49" s="608"/>
      <c r="M49" s="608"/>
      <c r="N49" s="608"/>
      <c r="O49" s="608"/>
      <c r="P49" s="608"/>
      <c r="Q49" s="608"/>
      <c r="R49" s="608"/>
      <c r="S49" s="608"/>
      <c r="T49" s="608"/>
      <c r="U49" s="608"/>
      <c r="V49" s="608"/>
      <c r="W49" s="608"/>
      <c r="X49" s="608"/>
      <c r="Y49" s="608"/>
      <c r="Z49" s="608"/>
      <c r="AA49" s="608"/>
      <c r="AB49" s="608"/>
      <c r="AC49" s="608"/>
      <c r="AD49" s="608"/>
      <c r="AE49" s="608"/>
      <c r="AF49" s="608"/>
      <c r="AG49" s="608"/>
      <c r="AH49" s="608"/>
      <c r="AI49" s="608"/>
      <c r="AJ49" s="608"/>
      <c r="AK49" s="653"/>
      <c r="AL49" s="653"/>
      <c r="AM49" s="653"/>
      <c r="AN49" s="254"/>
      <c r="AO49" s="280" t="e">
        <f>IF(LEN(VLOOKUP(AK47,#REF!,2,FALSE))&lt;11,"",LEFT(RIGHT(VLOOKUP(AK47,#REF!,2,FALSE),11),1))</f>
        <v>#REF!</v>
      </c>
      <c r="AP49" s="168"/>
      <c r="AQ49" s="280" t="e">
        <f>IF(LEN(VLOOKUP(AK47,#REF!,2,FALSE))&lt;10,"",LEFT(RIGHT(VLOOKUP(AK47,#REF!,2,FALSE),10),1))</f>
        <v>#REF!</v>
      </c>
      <c r="AR49" s="282"/>
      <c r="AS49" s="280" t="e">
        <f>IF(LEN(VLOOKUP(AK47,#REF!,2,FALSE))&lt;9,"",LEFT(RIGHT(VLOOKUP(AK47,#REF!,2,FALSE),9),1))</f>
        <v>#REF!</v>
      </c>
      <c r="AT49" s="168"/>
      <c r="AU49" s="280" t="e">
        <f>IF(LEN(VLOOKUP(AK47,#REF!,2,FALSE))&lt;8,"",LEFT(RIGHT(VLOOKUP(AK47,#REF!,2,FALSE),8),1))</f>
        <v>#REF!</v>
      </c>
      <c r="AV49" s="282"/>
      <c r="AW49" s="280" t="e">
        <f>IF(LEN(VLOOKUP(AK47,#REF!,2,FALSE))&lt;7,"",LEFT(RIGHT(VLOOKUP(AK47,#REF!,2,FALSE),7),1))</f>
        <v>#REF!</v>
      </c>
      <c r="AX49" s="282"/>
      <c r="AY49" s="280" t="e">
        <f>IF(LEN(VLOOKUP(AK47,#REF!,2,FALSE))&lt;6,"",LEFT(RIGHT(VLOOKUP(AK47,#REF!,2,FALSE),6),1))</f>
        <v>#REF!</v>
      </c>
      <c r="AZ49" s="168"/>
      <c r="BA49" s="559" t="e">
        <f>IF(LEN(VLOOKUP(AK47,#REF!,2,FALSE))&lt;5,"",LEFT(RIGHT(VLOOKUP(AK47,#REF!,2,FALSE),5),1))</f>
        <v>#REF!</v>
      </c>
      <c r="BB49" s="559"/>
      <c r="BC49" s="282"/>
      <c r="BD49" s="280" t="e">
        <f>IF(LEN(VLOOKUP(AK47,#REF!,2,FALSE))&lt;4,"",LEFT(RIGHT(VLOOKUP(AK47,#REF!,2,FALSE),4),1))</f>
        <v>#REF!</v>
      </c>
      <c r="BE49" s="282"/>
      <c r="BF49" s="280" t="e">
        <f>IF(LEN(VLOOKUP(AK47,#REF!,2,FALSE))&lt;3,"",LEFT(RIGHT(VLOOKUP(AK47,#REF!,2,FALSE),3),1))</f>
        <v>#REF!</v>
      </c>
      <c r="BG49" s="282"/>
      <c r="BH49" s="280" t="e">
        <f>IF(LEN(VLOOKUP(AK47,#REF!,2,FALSE))&lt;2,"",LEFT(RIGHT(VLOOKUP(AK47,#REF!,2,FALSE),2),1))</f>
        <v>#REF!</v>
      </c>
      <c r="BI49" s="282"/>
      <c r="BJ49" s="280" t="e">
        <f>IF(VLOOKUP(AK47,#REF!,2,FALSE)=0,"",IF(LEN(VLOOKUP(AK47,#REF!,2,FALSE))&lt;1,"",LEFT(RIGHT(VLOOKUP(AK47,#REF!,2,FALSE),1),1)))</f>
        <v>#REF!</v>
      </c>
      <c r="BK49" s="448"/>
      <c r="BL49" s="423"/>
      <c r="BM49" s="280" t="e">
        <f>IF(LEN(VLOOKUP(AK47,#REF!,3,FALSE))&lt;11,"",LEFT(RIGHT(VLOOKUP(AK47,#REF!,3,FALSE),11),1))</f>
        <v>#REF!</v>
      </c>
      <c r="BN49" s="168"/>
      <c r="BO49" s="280" t="e">
        <f>IF(LEN(VLOOKUP(AK47,#REF!,3,FALSE))&lt;10,"",LEFT(RIGHT(VLOOKUP(AK47,#REF!,3,FALSE),10),1))</f>
        <v>#REF!</v>
      </c>
      <c r="BP49" s="282"/>
      <c r="BQ49" s="280" t="e">
        <f>IF(LEN(VLOOKUP(AK47,#REF!,3,FALSE))&lt;9,"",LEFT(RIGHT(VLOOKUP(AK47,#REF!,3,FALSE),9),1))</f>
        <v>#REF!</v>
      </c>
      <c r="BR49" s="168"/>
      <c r="BS49" s="280" t="e">
        <f>IF(LEN(VLOOKUP(AK47,#REF!,3,FALSE))&lt;8,"",LEFT(RIGHT(VLOOKUP(AK47,#REF!,3,FALSE),8),1))</f>
        <v>#REF!</v>
      </c>
      <c r="BT49" s="282"/>
      <c r="BU49" s="280" t="e">
        <f>IF(LEN(VLOOKUP(AK47,#REF!,3,FALSE))&lt;7,"",LEFT(RIGHT(VLOOKUP(AK47,#REF!,3,FALSE),7),1))</f>
        <v>#REF!</v>
      </c>
      <c r="BV49" s="606"/>
      <c r="BW49" s="280" t="e">
        <f>IF(LEN(VLOOKUP(AK47,#REF!,3,FALSE))&lt;6,"",LEFT(RIGHT(VLOOKUP(AK47,#REF!,3,FALSE),6),1))</f>
        <v>#REF!</v>
      </c>
      <c r="BX49" s="282"/>
      <c r="BY49" s="280" t="e">
        <f>IF(LEN(VLOOKUP(AK47,#REF!,3,FALSE))&lt;5,"",LEFT(RIGHT(VLOOKUP(AK47,#REF!,3,FALSE),5),1))</f>
        <v>#REF!</v>
      </c>
      <c r="BZ49" s="282"/>
      <c r="CA49" s="280" t="e">
        <f>IF(LEN(VLOOKUP(AK47,#REF!,3,FALSE))&lt;4,"",LEFT(RIGHT(VLOOKUP(AK47,#REF!,3,FALSE),4),1))</f>
        <v>#REF!</v>
      </c>
      <c r="CB49" s="607"/>
      <c r="CC49" s="280" t="e">
        <f>IF(LEN(VLOOKUP(AK47,#REF!,3,FALSE))&lt;3,"",LEFT(RIGHT(VLOOKUP(AK47,#REF!,3,FALSE),3),1))</f>
        <v>#REF!</v>
      </c>
      <c r="CD49" s="282"/>
      <c r="CE49" s="280" t="e">
        <f>IF(LEN(VLOOKUP(AK47,#REF!,3,FALSE))&lt;2,"",LEFT(RIGHT(VLOOKUP(AK47,#REF!,3,FALSE),2),1))</f>
        <v>#REF!</v>
      </c>
      <c r="CF49" s="282"/>
      <c r="CG49" s="280" t="e">
        <f>IF(VLOOKUP(AK47,#REF!,3,FALSE)=0,"",IF(LEN(VLOOKUP(AK47,#REF!,3,FALSE))&lt;1,"",LEFT(RIGHT(VLOOKUP(AK47,#REF!,3,FALSE),1),1)))</f>
        <v>#REF!</v>
      </c>
      <c r="CH49" s="225"/>
      <c r="CI49" s="218"/>
      <c r="CJ49" s="218"/>
    </row>
    <row r="50" spans="1:88" s="226" customFormat="1">
      <c r="A50" s="218"/>
      <c r="B50" s="218"/>
      <c r="C50" s="218"/>
      <c r="E50" s="668"/>
      <c r="F50" s="668"/>
      <c r="G50" s="608"/>
      <c r="H50" s="608"/>
      <c r="I50" s="608"/>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608"/>
      <c r="AJ50" s="608"/>
      <c r="AK50" s="653"/>
      <c r="AL50" s="653"/>
      <c r="AM50" s="653"/>
      <c r="AN50" s="250"/>
      <c r="AO50" s="252"/>
      <c r="AP50" s="252"/>
      <c r="AQ50" s="252"/>
      <c r="AR50" s="252"/>
      <c r="AS50" s="252"/>
      <c r="AT50" s="252"/>
      <c r="AU50" s="252"/>
      <c r="AV50" s="252"/>
      <c r="AW50" s="252"/>
      <c r="AX50" s="252"/>
      <c r="AY50" s="252"/>
      <c r="AZ50" s="252"/>
      <c r="BA50" s="252"/>
      <c r="BB50" s="252"/>
      <c r="BC50" s="252"/>
      <c r="BD50" s="252"/>
      <c r="BE50" s="227"/>
      <c r="BF50" s="227"/>
      <c r="BG50" s="227"/>
      <c r="BH50" s="227"/>
      <c r="BI50" s="227"/>
      <c r="BJ50" s="227"/>
      <c r="BK50" s="227"/>
      <c r="BL50" s="443"/>
      <c r="BM50" s="443"/>
      <c r="BN50" s="443"/>
      <c r="BO50" s="443"/>
      <c r="BP50" s="443"/>
      <c r="BQ50" s="443"/>
      <c r="BR50" s="443"/>
      <c r="BS50" s="443"/>
      <c r="BT50" s="443"/>
      <c r="BU50" s="443"/>
      <c r="BV50" s="443"/>
      <c r="BW50" s="443"/>
      <c r="BX50" s="443"/>
      <c r="BY50" s="443"/>
      <c r="BZ50" s="443"/>
      <c r="CA50" s="443"/>
      <c r="CB50" s="443"/>
      <c r="CC50" s="227"/>
      <c r="CD50" s="227"/>
      <c r="CE50" s="227"/>
      <c r="CF50" s="227"/>
      <c r="CG50" s="227"/>
      <c r="CH50" s="228"/>
      <c r="CI50" s="218"/>
      <c r="CJ50" s="218"/>
    </row>
    <row r="51" spans="1:88" s="163" customFormat="1" ht="3" customHeight="1">
      <c r="A51" s="229"/>
      <c r="B51" s="230"/>
      <c r="C51" s="135"/>
      <c r="D51" s="135"/>
      <c r="E51" s="654" t="s">
        <v>4</v>
      </c>
      <c r="F51" s="654"/>
      <c r="G51" s="662" t="e">
        <f>#REF!</f>
        <v>#REF!</v>
      </c>
      <c r="H51" s="663"/>
      <c r="I51" s="663"/>
      <c r="J51" s="663"/>
      <c r="K51" s="663"/>
      <c r="L51" s="663"/>
      <c r="M51" s="663"/>
      <c r="N51" s="663"/>
      <c r="O51" s="663"/>
      <c r="P51" s="663"/>
      <c r="Q51" s="663"/>
      <c r="R51" s="663"/>
      <c r="S51" s="663"/>
      <c r="T51" s="663"/>
      <c r="U51" s="663"/>
      <c r="V51" s="663"/>
      <c r="W51" s="663"/>
      <c r="X51" s="663"/>
      <c r="Y51" s="663"/>
      <c r="Z51" s="663"/>
      <c r="AA51" s="663"/>
      <c r="AB51" s="663"/>
      <c r="AC51" s="663"/>
      <c r="AD51" s="663"/>
      <c r="AE51" s="663"/>
      <c r="AF51" s="663"/>
      <c r="AG51" s="663"/>
      <c r="AH51" s="663"/>
      <c r="AI51" s="663"/>
      <c r="AJ51" s="664"/>
      <c r="AK51" s="655" t="s">
        <v>364</v>
      </c>
      <c r="AL51" s="656"/>
      <c r="AM51" s="656"/>
      <c r="AN51" s="242"/>
      <c r="AO51" s="253"/>
      <c r="AP51" s="253"/>
      <c r="AQ51" s="253"/>
      <c r="AR51" s="253"/>
      <c r="AS51" s="253"/>
      <c r="AT51" s="253"/>
      <c r="AU51" s="253"/>
      <c r="AV51" s="253"/>
      <c r="AW51" s="253"/>
      <c r="AX51" s="253"/>
      <c r="AY51" s="253"/>
      <c r="AZ51" s="253"/>
      <c r="BA51" s="253"/>
      <c r="BB51" s="253"/>
      <c r="BC51" s="253"/>
      <c r="BD51" s="253"/>
      <c r="BE51" s="221"/>
      <c r="BF51" s="221"/>
      <c r="BG51" s="221"/>
      <c r="BH51" s="221"/>
      <c r="BI51" s="221"/>
      <c r="BJ51" s="221"/>
      <c r="BK51" s="221"/>
      <c r="BL51" s="464"/>
      <c r="BM51" s="464"/>
      <c r="BN51" s="464"/>
      <c r="BO51" s="464"/>
      <c r="BP51" s="464"/>
      <c r="BQ51" s="464"/>
      <c r="BR51" s="464"/>
      <c r="BS51" s="464"/>
      <c r="BT51" s="464"/>
      <c r="BU51" s="464"/>
      <c r="BV51" s="464"/>
      <c r="BW51" s="464"/>
      <c r="BX51" s="464"/>
      <c r="BY51" s="464"/>
      <c r="BZ51" s="464"/>
      <c r="CA51" s="464"/>
      <c r="CB51" s="464"/>
      <c r="CC51" s="221"/>
      <c r="CD51" s="221"/>
      <c r="CE51" s="221"/>
      <c r="CF51" s="221"/>
      <c r="CG51" s="221"/>
      <c r="CH51" s="198"/>
      <c r="CI51" s="202"/>
      <c r="CJ51" s="202"/>
    </row>
    <row r="52" spans="1:88" s="163" customFormat="1" ht="3" customHeight="1">
      <c r="A52" s="229"/>
      <c r="B52" s="229"/>
      <c r="C52" s="229"/>
      <c r="D52" s="230"/>
      <c r="E52" s="654"/>
      <c r="F52" s="654"/>
      <c r="G52" s="662"/>
      <c r="H52" s="663"/>
      <c r="I52" s="663"/>
      <c r="J52" s="663"/>
      <c r="K52" s="663"/>
      <c r="L52" s="663"/>
      <c r="M52" s="663"/>
      <c r="N52" s="663"/>
      <c r="O52" s="663"/>
      <c r="P52" s="663"/>
      <c r="Q52" s="663"/>
      <c r="R52" s="663"/>
      <c r="S52" s="663"/>
      <c r="T52" s="663"/>
      <c r="U52" s="663"/>
      <c r="V52" s="663"/>
      <c r="W52" s="663"/>
      <c r="X52" s="663"/>
      <c r="Y52" s="663"/>
      <c r="Z52" s="663"/>
      <c r="AA52" s="663"/>
      <c r="AB52" s="663"/>
      <c r="AC52" s="663"/>
      <c r="AD52" s="663"/>
      <c r="AE52" s="663"/>
      <c r="AF52" s="663"/>
      <c r="AG52" s="663"/>
      <c r="AH52" s="663"/>
      <c r="AI52" s="663"/>
      <c r="AJ52" s="664"/>
      <c r="AK52" s="656"/>
      <c r="AL52" s="656"/>
      <c r="AM52" s="656"/>
      <c r="AN52" s="240"/>
      <c r="AO52" s="284"/>
      <c r="AP52" s="284"/>
      <c r="AQ52" s="284"/>
      <c r="AR52" s="283"/>
      <c r="AS52" s="281"/>
      <c r="AT52" s="281"/>
      <c r="AU52" s="281"/>
      <c r="AV52" s="281"/>
      <c r="AW52" s="281"/>
      <c r="AX52" s="282"/>
      <c r="AY52" s="605"/>
      <c r="AZ52" s="605"/>
      <c r="BA52" s="605"/>
      <c r="BB52" s="605"/>
      <c r="BC52" s="605"/>
      <c r="BD52" s="605"/>
      <c r="BE52" s="282"/>
      <c r="BF52" s="566"/>
      <c r="BG52" s="566"/>
      <c r="BH52" s="566"/>
      <c r="BI52" s="566"/>
      <c r="BJ52" s="566"/>
      <c r="BK52" s="448"/>
      <c r="BL52" s="423"/>
      <c r="BM52" s="417"/>
      <c r="BN52" s="417"/>
      <c r="BO52" s="417"/>
      <c r="BP52" s="283"/>
      <c r="BQ52" s="605"/>
      <c r="BR52" s="605"/>
      <c r="BS52" s="605"/>
      <c r="BT52" s="605"/>
      <c r="BU52" s="605"/>
      <c r="BV52" s="606"/>
      <c r="BW52" s="566"/>
      <c r="BX52" s="566"/>
      <c r="BY52" s="566"/>
      <c r="BZ52" s="566"/>
      <c r="CA52" s="566"/>
      <c r="CB52" s="607"/>
      <c r="CC52" s="566"/>
      <c r="CD52" s="566"/>
      <c r="CE52" s="566"/>
      <c r="CF52" s="566"/>
      <c r="CG52" s="566"/>
      <c r="CH52" s="199"/>
      <c r="CI52" s="202"/>
      <c r="CJ52" s="202"/>
    </row>
    <row r="53" spans="1:88" s="231" customFormat="1" ht="15" customHeight="1">
      <c r="A53" s="229"/>
      <c r="B53" s="229"/>
      <c r="C53" s="229"/>
      <c r="E53" s="654"/>
      <c r="F53" s="654"/>
      <c r="G53" s="662"/>
      <c r="H53" s="663"/>
      <c r="I53" s="663"/>
      <c r="J53" s="663"/>
      <c r="K53" s="663"/>
      <c r="L53" s="663"/>
      <c r="M53" s="663"/>
      <c r="N53" s="663"/>
      <c r="O53" s="663"/>
      <c r="P53" s="663"/>
      <c r="Q53" s="663"/>
      <c r="R53" s="663"/>
      <c r="S53" s="663"/>
      <c r="T53" s="663"/>
      <c r="U53" s="663"/>
      <c r="V53" s="663"/>
      <c r="W53" s="663"/>
      <c r="X53" s="663"/>
      <c r="Y53" s="663"/>
      <c r="Z53" s="663"/>
      <c r="AA53" s="663"/>
      <c r="AB53" s="663"/>
      <c r="AC53" s="663"/>
      <c r="AD53" s="663"/>
      <c r="AE53" s="663"/>
      <c r="AF53" s="663"/>
      <c r="AG53" s="663"/>
      <c r="AH53" s="663"/>
      <c r="AI53" s="663"/>
      <c r="AJ53" s="664"/>
      <c r="AK53" s="656"/>
      <c r="AL53" s="656"/>
      <c r="AM53" s="656"/>
      <c r="AN53" s="240"/>
      <c r="AO53" s="280" t="e">
        <f>IF(LEN(VLOOKUP(AK51,#REF!,2,FALSE))&lt;11,"",LEFT(RIGHT(VLOOKUP(AK51,#REF!,2,FALSE),11),1))</f>
        <v>#REF!</v>
      </c>
      <c r="AP53" s="168"/>
      <c r="AQ53" s="280" t="e">
        <f>IF(LEN(VLOOKUP(AK51,#REF!,2,FALSE))&lt;10,"",LEFT(RIGHT(VLOOKUP(AK51,#REF!,2,FALSE),10),1))</f>
        <v>#REF!</v>
      </c>
      <c r="AR53" s="282"/>
      <c r="AS53" s="280" t="e">
        <f>IF(LEN(VLOOKUP(AK51,#REF!,2,FALSE))&lt;9,"",LEFT(RIGHT(VLOOKUP(AK51,#REF!,2,FALSE),9),1))</f>
        <v>#REF!</v>
      </c>
      <c r="AT53" s="168"/>
      <c r="AU53" s="280" t="e">
        <f>IF(LEN(VLOOKUP(AK51,#REF!,2,FALSE))&lt;8,"",LEFT(RIGHT(VLOOKUP(AK51,#REF!,2,FALSE),8),1))</f>
        <v>#REF!</v>
      </c>
      <c r="AV53" s="282"/>
      <c r="AW53" s="280" t="e">
        <f>IF(LEN(VLOOKUP(AK51,#REF!,2,FALSE))&lt;7,"",LEFT(RIGHT(VLOOKUP(AK51,#REF!,2,FALSE),7),1))</f>
        <v>#REF!</v>
      </c>
      <c r="AX53" s="282"/>
      <c r="AY53" s="280" t="e">
        <f>IF(LEN(VLOOKUP(AK51,#REF!,2,FALSE))&lt;6,"",LEFT(RIGHT(VLOOKUP(AK51,#REF!,2,FALSE),6),1))</f>
        <v>#REF!</v>
      </c>
      <c r="AZ53" s="168"/>
      <c r="BA53" s="559" t="e">
        <f>IF(LEN(VLOOKUP(AK51,#REF!,2,FALSE))&lt;5,"",LEFT(RIGHT(VLOOKUP(AK51,#REF!,2,FALSE),5),1))</f>
        <v>#REF!</v>
      </c>
      <c r="BB53" s="559"/>
      <c r="BC53" s="282"/>
      <c r="BD53" s="280" t="e">
        <f>IF(LEN(VLOOKUP(AK51,#REF!,2,FALSE))&lt;4,"",LEFT(RIGHT(VLOOKUP(AK51,#REF!,2,FALSE),4),1))</f>
        <v>#REF!</v>
      </c>
      <c r="BE53" s="282"/>
      <c r="BF53" s="280" t="e">
        <f>IF(LEN(VLOOKUP(AK51,#REF!,2,FALSE))&lt;3,"",LEFT(RIGHT(VLOOKUP(AK51,#REF!,2,FALSE),3),1))</f>
        <v>#REF!</v>
      </c>
      <c r="BG53" s="282"/>
      <c r="BH53" s="280" t="e">
        <f>IF(LEN(VLOOKUP(AK51,#REF!,2,FALSE))&lt;2,"",LEFT(RIGHT(VLOOKUP(AK51,#REF!,2,FALSE),2),1))</f>
        <v>#REF!</v>
      </c>
      <c r="BI53" s="282"/>
      <c r="BJ53" s="280" t="e">
        <f>IF(VLOOKUP(AK51,#REF!,2,FALSE)=0,"",IF(LEN(VLOOKUP(AK51,#REF!,2,FALSE))&lt;1,"",LEFT(RIGHT(VLOOKUP(AK51,#REF!,2,FALSE),1),1)))</f>
        <v>#REF!</v>
      </c>
      <c r="BK53" s="448"/>
      <c r="BL53" s="423"/>
      <c r="BM53" s="280" t="e">
        <f>IF(LEN(VLOOKUP(AK51,#REF!,3,FALSE))&lt;11,"",LEFT(RIGHT(VLOOKUP(AK51,#REF!,3,FALSE),11),1))</f>
        <v>#REF!</v>
      </c>
      <c r="BN53" s="168"/>
      <c r="BO53" s="280" t="e">
        <f>IF(LEN(VLOOKUP(AK51,#REF!,3,FALSE))&lt;10,"",LEFT(RIGHT(VLOOKUP(AK51,#REF!,3,FALSE),10),1))</f>
        <v>#REF!</v>
      </c>
      <c r="BP53" s="282"/>
      <c r="BQ53" s="280" t="e">
        <f>IF(LEN(VLOOKUP(AK51,#REF!,3,FALSE))&lt;9,"",LEFT(RIGHT(VLOOKUP(AK51,#REF!,3,FALSE),9),1))</f>
        <v>#REF!</v>
      </c>
      <c r="BR53" s="168"/>
      <c r="BS53" s="280" t="e">
        <f>IF(LEN(VLOOKUP(AK51,#REF!,3,FALSE))&lt;8,"",LEFT(RIGHT(VLOOKUP(AK51,#REF!,3,FALSE),8),1))</f>
        <v>#REF!</v>
      </c>
      <c r="BT53" s="282"/>
      <c r="BU53" s="280" t="e">
        <f>IF(LEN(VLOOKUP(AK51,#REF!,3,FALSE))&lt;7,"",LEFT(RIGHT(VLOOKUP(AK51,#REF!,3,FALSE),7),1))</f>
        <v>#REF!</v>
      </c>
      <c r="BV53" s="606"/>
      <c r="BW53" s="280" t="e">
        <f>IF(LEN(VLOOKUP(AK51,#REF!,3,FALSE))&lt;6,"",LEFT(RIGHT(VLOOKUP(AK51,#REF!,3,FALSE),6),1))</f>
        <v>#REF!</v>
      </c>
      <c r="BX53" s="282"/>
      <c r="BY53" s="280" t="e">
        <f>IF(LEN(VLOOKUP(AK51,#REF!,3,FALSE))&lt;5,"",LEFT(RIGHT(VLOOKUP(AK51,#REF!,3,FALSE),5),1))</f>
        <v>#REF!</v>
      </c>
      <c r="BZ53" s="282"/>
      <c r="CA53" s="280" t="e">
        <f>IF(LEN(VLOOKUP(AK51,#REF!,3,FALSE))&lt;4,"",LEFT(RIGHT(VLOOKUP(AK51,#REF!,3,FALSE),4),1))</f>
        <v>#REF!</v>
      </c>
      <c r="CB53" s="607"/>
      <c r="CC53" s="280" t="e">
        <f>IF(LEN(VLOOKUP(AK51,#REF!,3,FALSE))&lt;3,"",LEFT(RIGHT(VLOOKUP(AK51,#REF!,3,FALSE),3),1))</f>
        <v>#REF!</v>
      </c>
      <c r="CD53" s="282"/>
      <c r="CE53" s="280" t="e">
        <f>IF(LEN(VLOOKUP(AK51,#REF!,3,FALSE))&lt;2,"",LEFT(RIGHT(VLOOKUP(AK51,#REF!,3,FALSE),2),1))</f>
        <v>#REF!</v>
      </c>
      <c r="CF53" s="282"/>
      <c r="CG53" s="280" t="e">
        <f>IF(VLOOKUP(AK51,#REF!,3,FALSE)=0,"",IF(LEN(VLOOKUP(AK51,#REF!,3,FALSE))&lt;1,"",LEFT(RIGHT(VLOOKUP(AK51,#REF!,3,FALSE),1),1)))</f>
        <v>#REF!</v>
      </c>
      <c r="CH53" s="199"/>
      <c r="CI53" s="229"/>
      <c r="CJ53" s="229"/>
    </row>
    <row r="54" spans="1:88" s="231" customFormat="1" ht="3" customHeight="1">
      <c r="A54" s="229"/>
      <c r="B54" s="229"/>
      <c r="C54" s="229"/>
      <c r="E54" s="654"/>
      <c r="F54" s="654"/>
      <c r="G54" s="662"/>
      <c r="H54" s="663"/>
      <c r="I54" s="663"/>
      <c r="J54" s="663"/>
      <c r="K54" s="663"/>
      <c r="L54" s="663"/>
      <c r="M54" s="663"/>
      <c r="N54" s="663"/>
      <c r="O54" s="663"/>
      <c r="P54" s="663"/>
      <c r="Q54" s="663"/>
      <c r="R54" s="663"/>
      <c r="S54" s="663"/>
      <c r="T54" s="663"/>
      <c r="U54" s="663"/>
      <c r="V54" s="663"/>
      <c r="W54" s="663"/>
      <c r="X54" s="663"/>
      <c r="Y54" s="663"/>
      <c r="Z54" s="663"/>
      <c r="AA54" s="663"/>
      <c r="AB54" s="663"/>
      <c r="AC54" s="663"/>
      <c r="AD54" s="663"/>
      <c r="AE54" s="663"/>
      <c r="AF54" s="663"/>
      <c r="AG54" s="663"/>
      <c r="AH54" s="663"/>
      <c r="AI54" s="663"/>
      <c r="AJ54" s="664"/>
      <c r="AK54" s="656"/>
      <c r="AL54" s="656"/>
      <c r="AM54" s="656"/>
      <c r="AN54" s="243"/>
      <c r="AO54" s="252"/>
      <c r="AP54" s="252"/>
      <c r="AQ54" s="252"/>
      <c r="AR54" s="252"/>
      <c r="AS54" s="252"/>
      <c r="AT54" s="252"/>
      <c r="AU54" s="252"/>
      <c r="AV54" s="252"/>
      <c r="AW54" s="252"/>
      <c r="AX54" s="252"/>
      <c r="AY54" s="252"/>
      <c r="AZ54" s="252"/>
      <c r="BA54" s="252"/>
      <c r="BB54" s="252"/>
      <c r="BC54" s="252"/>
      <c r="BD54" s="252"/>
      <c r="BE54" s="227"/>
      <c r="BF54" s="227"/>
      <c r="BG54" s="227"/>
      <c r="BH54" s="227"/>
      <c r="BI54" s="227"/>
      <c r="BJ54" s="227"/>
      <c r="BK54" s="227"/>
      <c r="BL54" s="443"/>
      <c r="BM54" s="443"/>
      <c r="BN54" s="443"/>
      <c r="BO54" s="443"/>
      <c r="BP54" s="443"/>
      <c r="BQ54" s="443"/>
      <c r="BR54" s="443"/>
      <c r="BS54" s="443"/>
      <c r="BT54" s="443"/>
      <c r="BU54" s="443"/>
      <c r="BV54" s="443"/>
      <c r="BW54" s="443"/>
      <c r="BX54" s="443"/>
      <c r="BY54" s="443"/>
      <c r="BZ54" s="443"/>
      <c r="CA54" s="443"/>
      <c r="CB54" s="443"/>
      <c r="CC54" s="227"/>
      <c r="CD54" s="227"/>
      <c r="CE54" s="227"/>
      <c r="CF54" s="227"/>
      <c r="CG54" s="227"/>
      <c r="CH54" s="200"/>
      <c r="CI54" s="229"/>
      <c r="CJ54" s="229"/>
    </row>
    <row r="55" spans="1:88" s="163" customFormat="1" ht="3" customHeight="1">
      <c r="A55" s="229"/>
      <c r="B55" s="230"/>
      <c r="C55" s="135"/>
      <c r="D55" s="135"/>
      <c r="E55" s="654" t="s">
        <v>10</v>
      </c>
      <c r="F55" s="654"/>
      <c r="G55" s="665" t="e">
        <f>#REF!</f>
        <v>#REF!</v>
      </c>
      <c r="H55" s="666"/>
      <c r="I55" s="666"/>
      <c r="J55" s="666"/>
      <c r="K55" s="666"/>
      <c r="L55" s="666"/>
      <c r="M55" s="666"/>
      <c r="N55" s="666"/>
      <c r="O55" s="666"/>
      <c r="P55" s="666"/>
      <c r="Q55" s="666"/>
      <c r="R55" s="666"/>
      <c r="S55" s="666"/>
      <c r="T55" s="666"/>
      <c r="U55" s="666"/>
      <c r="V55" s="666"/>
      <c r="W55" s="666"/>
      <c r="X55" s="666"/>
      <c r="Y55" s="666"/>
      <c r="Z55" s="666"/>
      <c r="AA55" s="666"/>
      <c r="AB55" s="666"/>
      <c r="AC55" s="666"/>
      <c r="AD55" s="666"/>
      <c r="AE55" s="666"/>
      <c r="AF55" s="666"/>
      <c r="AG55" s="666"/>
      <c r="AH55" s="666"/>
      <c r="AI55" s="666"/>
      <c r="AJ55" s="667"/>
      <c r="AK55" s="655" t="s">
        <v>365</v>
      </c>
      <c r="AL55" s="656"/>
      <c r="AM55" s="656"/>
      <c r="AN55" s="242"/>
      <c r="AO55" s="253"/>
      <c r="AP55" s="253"/>
      <c r="AQ55" s="253"/>
      <c r="AR55" s="253"/>
      <c r="AS55" s="253"/>
      <c r="AT55" s="253"/>
      <c r="AU55" s="253"/>
      <c r="AV55" s="253"/>
      <c r="AW55" s="253"/>
      <c r="AX55" s="253"/>
      <c r="AY55" s="253"/>
      <c r="AZ55" s="253"/>
      <c r="BA55" s="253"/>
      <c r="BB55" s="253"/>
      <c r="BC55" s="253"/>
      <c r="BD55" s="253"/>
      <c r="BE55" s="221"/>
      <c r="BF55" s="221"/>
      <c r="BG55" s="221"/>
      <c r="BH55" s="221"/>
      <c r="BI55" s="221"/>
      <c r="BJ55" s="221"/>
      <c r="BK55" s="221"/>
      <c r="BL55" s="464"/>
      <c r="BM55" s="464"/>
      <c r="BN55" s="464"/>
      <c r="BO55" s="464"/>
      <c r="BP55" s="464"/>
      <c r="BQ55" s="464"/>
      <c r="BR55" s="464"/>
      <c r="BS55" s="464"/>
      <c r="BT55" s="464"/>
      <c r="BU55" s="464"/>
      <c r="BV55" s="464"/>
      <c r="BW55" s="464"/>
      <c r="BX55" s="464"/>
      <c r="BY55" s="464"/>
      <c r="BZ55" s="464"/>
      <c r="CA55" s="464"/>
      <c r="CB55" s="464"/>
      <c r="CC55" s="221"/>
      <c r="CD55" s="221"/>
      <c r="CE55" s="221"/>
      <c r="CF55" s="221"/>
      <c r="CG55" s="221"/>
      <c r="CH55" s="198"/>
      <c r="CI55" s="202"/>
      <c r="CJ55" s="202"/>
    </row>
    <row r="56" spans="1:88" s="163" customFormat="1" ht="3" customHeight="1">
      <c r="A56" s="229"/>
      <c r="B56" s="229"/>
      <c r="C56" s="229"/>
      <c r="D56" s="230"/>
      <c r="E56" s="654"/>
      <c r="F56" s="654"/>
      <c r="G56" s="665"/>
      <c r="H56" s="666"/>
      <c r="I56" s="666"/>
      <c r="J56" s="666"/>
      <c r="K56" s="666"/>
      <c r="L56" s="666"/>
      <c r="M56" s="666"/>
      <c r="N56" s="666"/>
      <c r="O56" s="666"/>
      <c r="P56" s="666"/>
      <c r="Q56" s="666"/>
      <c r="R56" s="666"/>
      <c r="S56" s="666"/>
      <c r="T56" s="666"/>
      <c r="U56" s="666"/>
      <c r="V56" s="666"/>
      <c r="W56" s="666"/>
      <c r="X56" s="666"/>
      <c r="Y56" s="666"/>
      <c r="Z56" s="666"/>
      <c r="AA56" s="666"/>
      <c r="AB56" s="666"/>
      <c r="AC56" s="666"/>
      <c r="AD56" s="666"/>
      <c r="AE56" s="666"/>
      <c r="AF56" s="666"/>
      <c r="AG56" s="666"/>
      <c r="AH56" s="666"/>
      <c r="AI56" s="666"/>
      <c r="AJ56" s="667"/>
      <c r="AK56" s="656"/>
      <c r="AL56" s="656"/>
      <c r="AM56" s="656"/>
      <c r="AN56" s="240"/>
      <c r="AO56" s="284"/>
      <c r="AP56" s="284"/>
      <c r="AQ56" s="284"/>
      <c r="AR56" s="283"/>
      <c r="AS56" s="281"/>
      <c r="AT56" s="281"/>
      <c r="AU56" s="281"/>
      <c r="AV56" s="281"/>
      <c r="AW56" s="281"/>
      <c r="AX56" s="282"/>
      <c r="AY56" s="605"/>
      <c r="AZ56" s="605"/>
      <c r="BA56" s="605"/>
      <c r="BB56" s="605"/>
      <c r="BC56" s="605"/>
      <c r="BD56" s="605"/>
      <c r="BE56" s="282"/>
      <c r="BF56" s="566"/>
      <c r="BG56" s="566"/>
      <c r="BH56" s="566"/>
      <c r="BI56" s="566"/>
      <c r="BJ56" s="566"/>
      <c r="BK56" s="448"/>
      <c r="BL56" s="423"/>
      <c r="BM56" s="417"/>
      <c r="BN56" s="417"/>
      <c r="BO56" s="417"/>
      <c r="BP56" s="283"/>
      <c r="BQ56" s="605"/>
      <c r="BR56" s="605"/>
      <c r="BS56" s="605"/>
      <c r="BT56" s="605"/>
      <c r="BU56" s="605"/>
      <c r="BV56" s="606"/>
      <c r="BW56" s="566"/>
      <c r="BX56" s="566"/>
      <c r="BY56" s="566"/>
      <c r="BZ56" s="566"/>
      <c r="CA56" s="566"/>
      <c r="CB56" s="607"/>
      <c r="CC56" s="566"/>
      <c r="CD56" s="566"/>
      <c r="CE56" s="566"/>
      <c r="CF56" s="566"/>
      <c r="CG56" s="566"/>
      <c r="CH56" s="199"/>
      <c r="CI56" s="202"/>
      <c r="CJ56" s="202"/>
    </row>
    <row r="57" spans="1:88" s="231" customFormat="1" ht="15" customHeight="1">
      <c r="A57" s="229"/>
      <c r="B57" s="229"/>
      <c r="C57" s="229"/>
      <c r="E57" s="654"/>
      <c r="F57" s="654"/>
      <c r="G57" s="665"/>
      <c r="H57" s="666"/>
      <c r="I57" s="666"/>
      <c r="J57" s="666"/>
      <c r="K57" s="666"/>
      <c r="L57" s="666"/>
      <c r="M57" s="666"/>
      <c r="N57" s="666"/>
      <c r="O57" s="666"/>
      <c r="P57" s="666"/>
      <c r="Q57" s="666"/>
      <c r="R57" s="666"/>
      <c r="S57" s="666"/>
      <c r="T57" s="666"/>
      <c r="U57" s="666"/>
      <c r="V57" s="666"/>
      <c r="W57" s="666"/>
      <c r="X57" s="666"/>
      <c r="Y57" s="666"/>
      <c r="Z57" s="666"/>
      <c r="AA57" s="666"/>
      <c r="AB57" s="666"/>
      <c r="AC57" s="666"/>
      <c r="AD57" s="666"/>
      <c r="AE57" s="666"/>
      <c r="AF57" s="666"/>
      <c r="AG57" s="666"/>
      <c r="AH57" s="666"/>
      <c r="AI57" s="666"/>
      <c r="AJ57" s="667"/>
      <c r="AK57" s="656"/>
      <c r="AL57" s="656"/>
      <c r="AM57" s="656"/>
      <c r="AN57" s="240"/>
      <c r="AO57" s="280" t="e">
        <f>IF(LEN(VLOOKUP(AK55,#REF!,2,FALSE))&lt;11,"",LEFT(RIGHT(VLOOKUP(AK55,#REF!,2,FALSE),11),1))</f>
        <v>#REF!</v>
      </c>
      <c r="AP57" s="168"/>
      <c r="AQ57" s="280" t="e">
        <f>IF(LEN(VLOOKUP(AK55,#REF!,2,FALSE))&lt;10,"",LEFT(RIGHT(VLOOKUP(AK55,#REF!,2,FALSE),10),1))</f>
        <v>#REF!</v>
      </c>
      <c r="AR57" s="282"/>
      <c r="AS57" s="280" t="e">
        <f>IF(LEN(VLOOKUP(AK55,#REF!,2,FALSE))&lt;9,"",LEFT(RIGHT(VLOOKUP(AK55,#REF!,2,FALSE),9),1))</f>
        <v>#REF!</v>
      </c>
      <c r="AT57" s="168"/>
      <c r="AU57" s="280" t="e">
        <f>IF(LEN(VLOOKUP(AK55,#REF!,2,FALSE))&lt;8,"",LEFT(RIGHT(VLOOKUP(AK55,#REF!,2,FALSE),8),1))</f>
        <v>#REF!</v>
      </c>
      <c r="AV57" s="282"/>
      <c r="AW57" s="280" t="e">
        <f>IF(LEN(VLOOKUP(AK55,#REF!,2,FALSE))&lt;7,"",LEFT(RIGHT(VLOOKUP(AK55,#REF!,2,FALSE),7),1))</f>
        <v>#REF!</v>
      </c>
      <c r="AX57" s="282"/>
      <c r="AY57" s="280" t="e">
        <f>IF(LEN(VLOOKUP(AK55,#REF!,2,FALSE))&lt;6,"",LEFT(RIGHT(VLOOKUP(AK55,#REF!,2,FALSE),6),1))</f>
        <v>#REF!</v>
      </c>
      <c r="AZ57" s="168"/>
      <c r="BA57" s="559" t="e">
        <f>IF(LEN(VLOOKUP(AK55,#REF!,2,FALSE))&lt;5,"",LEFT(RIGHT(VLOOKUP(AK55,#REF!,2,FALSE),5),1))</f>
        <v>#REF!</v>
      </c>
      <c r="BB57" s="559"/>
      <c r="BC57" s="282"/>
      <c r="BD57" s="280" t="e">
        <f>IF(LEN(VLOOKUP(AK55,#REF!,2,FALSE))&lt;4,"",LEFT(RIGHT(VLOOKUP(AK55,#REF!,2,FALSE),4),1))</f>
        <v>#REF!</v>
      </c>
      <c r="BE57" s="282"/>
      <c r="BF57" s="280" t="e">
        <f>IF(LEN(VLOOKUP(AK55,#REF!,2,FALSE))&lt;3,"",LEFT(RIGHT(VLOOKUP(AK55,#REF!,2,FALSE),3),1))</f>
        <v>#REF!</v>
      </c>
      <c r="BG57" s="282"/>
      <c r="BH57" s="280" t="e">
        <f>IF(LEN(VLOOKUP(AK55,#REF!,2,FALSE))&lt;2,"",LEFT(RIGHT(VLOOKUP(AK55,#REF!,2,FALSE),2),1))</f>
        <v>#REF!</v>
      </c>
      <c r="BI57" s="282"/>
      <c r="BJ57" s="280" t="e">
        <f>IF(VLOOKUP(AK55,#REF!,2,FALSE)=0,"",IF(LEN(VLOOKUP(AK55,#REF!,2,FALSE))&lt;1,"",LEFT(RIGHT(VLOOKUP(AK55,#REF!,2,FALSE),1),1)))</f>
        <v>#REF!</v>
      </c>
      <c r="BK57" s="448"/>
      <c r="BL57" s="423"/>
      <c r="BM57" s="280" t="e">
        <f>IF(LEN(VLOOKUP(AK55,#REF!,3,FALSE))&lt;11,"",LEFT(RIGHT(VLOOKUP(AK55,#REF!,3,FALSE),11),1))</f>
        <v>#REF!</v>
      </c>
      <c r="BN57" s="168"/>
      <c r="BO57" s="280" t="e">
        <f>IF(LEN(VLOOKUP(AK55,#REF!,3,FALSE))&lt;10,"",LEFT(RIGHT(VLOOKUP(AK55,#REF!,3,FALSE),10),1))</f>
        <v>#REF!</v>
      </c>
      <c r="BP57" s="282"/>
      <c r="BQ57" s="280" t="e">
        <f>IF(LEN(VLOOKUP(AK55,#REF!,3,FALSE))&lt;9,"",LEFT(RIGHT(VLOOKUP(AK55,#REF!,3,FALSE),9),1))</f>
        <v>#REF!</v>
      </c>
      <c r="BR57" s="168"/>
      <c r="BS57" s="280" t="e">
        <f>IF(LEN(VLOOKUP(AK55,#REF!,3,FALSE))&lt;8,"",LEFT(RIGHT(VLOOKUP(AK55,#REF!,3,FALSE),8),1))</f>
        <v>#REF!</v>
      </c>
      <c r="BT57" s="282"/>
      <c r="BU57" s="280" t="e">
        <f>IF(LEN(VLOOKUP(AK55,#REF!,3,FALSE))&lt;7,"",LEFT(RIGHT(VLOOKUP(AK55,#REF!,3,FALSE),7),1))</f>
        <v>#REF!</v>
      </c>
      <c r="BV57" s="606"/>
      <c r="BW57" s="280" t="e">
        <f>IF(LEN(VLOOKUP(AK55,#REF!,3,FALSE))&lt;6,"",LEFT(RIGHT(VLOOKUP(AK55,#REF!,3,FALSE),6),1))</f>
        <v>#REF!</v>
      </c>
      <c r="BX57" s="282"/>
      <c r="BY57" s="280" t="e">
        <f>IF(LEN(VLOOKUP(AK55,#REF!,3,FALSE))&lt;5,"",LEFT(RIGHT(VLOOKUP(AK55,#REF!,3,FALSE),5),1))</f>
        <v>#REF!</v>
      </c>
      <c r="BZ57" s="282"/>
      <c r="CA57" s="280" t="e">
        <f>IF(LEN(VLOOKUP(AK55,#REF!,3,FALSE))&lt;4,"",LEFT(RIGHT(VLOOKUP(AK55,#REF!,3,FALSE),4),1))</f>
        <v>#REF!</v>
      </c>
      <c r="CB57" s="607"/>
      <c r="CC57" s="280" t="e">
        <f>IF(LEN(VLOOKUP(AK55,#REF!,3,FALSE))&lt;3,"",LEFT(RIGHT(VLOOKUP(AK55,#REF!,3,FALSE),3),1))</f>
        <v>#REF!</v>
      </c>
      <c r="CD57" s="282"/>
      <c r="CE57" s="280" t="e">
        <f>IF(LEN(VLOOKUP(AK55,#REF!,3,FALSE))&lt;2,"",LEFT(RIGHT(VLOOKUP(AK55,#REF!,3,FALSE),2),1))</f>
        <v>#REF!</v>
      </c>
      <c r="CF57" s="282"/>
      <c r="CG57" s="280" t="e">
        <f>IF(VLOOKUP(AK55,#REF!,3,FALSE)=0,"",IF(LEN(VLOOKUP(AK55,#REF!,3,FALSE))&lt;1,"",LEFT(RIGHT(VLOOKUP(AK55,#REF!,3,FALSE),1),1)))</f>
        <v>#REF!</v>
      </c>
      <c r="CH57" s="199"/>
      <c r="CI57" s="229"/>
      <c r="CJ57" s="229"/>
    </row>
    <row r="58" spans="1:88" s="231" customFormat="1" ht="3" customHeight="1">
      <c r="A58" s="229"/>
      <c r="B58" s="229"/>
      <c r="C58" s="229"/>
      <c r="E58" s="654"/>
      <c r="F58" s="654"/>
      <c r="G58" s="665"/>
      <c r="H58" s="666"/>
      <c r="I58" s="666"/>
      <c r="J58" s="666"/>
      <c r="K58" s="666"/>
      <c r="L58" s="666"/>
      <c r="M58" s="666"/>
      <c r="N58" s="666"/>
      <c r="O58" s="666"/>
      <c r="P58" s="666"/>
      <c r="Q58" s="666"/>
      <c r="R58" s="666"/>
      <c r="S58" s="666"/>
      <c r="T58" s="666"/>
      <c r="U58" s="666"/>
      <c r="V58" s="666"/>
      <c r="W58" s="666"/>
      <c r="X58" s="666"/>
      <c r="Y58" s="666"/>
      <c r="Z58" s="666"/>
      <c r="AA58" s="666"/>
      <c r="AB58" s="666"/>
      <c r="AC58" s="666"/>
      <c r="AD58" s="666"/>
      <c r="AE58" s="666"/>
      <c r="AF58" s="666"/>
      <c r="AG58" s="666"/>
      <c r="AH58" s="666"/>
      <c r="AI58" s="666"/>
      <c r="AJ58" s="667"/>
      <c r="AK58" s="656"/>
      <c r="AL58" s="656"/>
      <c r="AM58" s="656"/>
      <c r="AN58" s="243"/>
      <c r="AO58" s="252"/>
      <c r="AP58" s="252"/>
      <c r="AQ58" s="252"/>
      <c r="AR58" s="252"/>
      <c r="AS58" s="252"/>
      <c r="AT58" s="252"/>
      <c r="AU58" s="252"/>
      <c r="AV58" s="252"/>
      <c r="AW58" s="252"/>
      <c r="AX58" s="252"/>
      <c r="AY58" s="252"/>
      <c r="AZ58" s="252"/>
      <c r="BA58" s="252"/>
      <c r="BB58" s="252"/>
      <c r="BC58" s="252"/>
      <c r="BD58" s="252"/>
      <c r="BE58" s="227"/>
      <c r="BF58" s="227"/>
      <c r="BG58" s="227"/>
      <c r="BH58" s="227"/>
      <c r="BI58" s="227"/>
      <c r="BJ58" s="227"/>
      <c r="BK58" s="227"/>
      <c r="BL58" s="443"/>
      <c r="BM58" s="443"/>
      <c r="BN58" s="443"/>
      <c r="BO58" s="443"/>
      <c r="BP58" s="443"/>
      <c r="BQ58" s="443"/>
      <c r="BR58" s="443"/>
      <c r="BS58" s="443"/>
      <c r="BT58" s="443"/>
      <c r="BU58" s="443"/>
      <c r="BV58" s="443"/>
      <c r="BW58" s="443"/>
      <c r="BX58" s="443"/>
      <c r="BY58" s="443"/>
      <c r="BZ58" s="443"/>
      <c r="CA58" s="443"/>
      <c r="CB58" s="443"/>
      <c r="CC58" s="227"/>
      <c r="CD58" s="227"/>
      <c r="CE58" s="227"/>
      <c r="CF58" s="227"/>
      <c r="CG58" s="227"/>
      <c r="CH58" s="200"/>
      <c r="CI58" s="229"/>
      <c r="CJ58" s="229"/>
    </row>
    <row r="59" spans="1:88" s="163" customFormat="1" ht="3" customHeight="1">
      <c r="A59" s="229"/>
      <c r="B59" s="230"/>
      <c r="C59" s="135"/>
      <c r="D59" s="135"/>
      <c r="E59" s="654" t="s">
        <v>19</v>
      </c>
      <c r="F59" s="654"/>
      <c r="G59" s="662" t="e">
        <f>#REF!</f>
        <v>#REF!</v>
      </c>
      <c r="H59" s="663"/>
      <c r="I59" s="663"/>
      <c r="J59" s="663"/>
      <c r="K59" s="663"/>
      <c r="L59" s="663"/>
      <c r="M59" s="663"/>
      <c r="N59" s="663"/>
      <c r="O59" s="663"/>
      <c r="P59" s="663"/>
      <c r="Q59" s="663"/>
      <c r="R59" s="663"/>
      <c r="S59" s="663"/>
      <c r="T59" s="663"/>
      <c r="U59" s="663"/>
      <c r="V59" s="663"/>
      <c r="W59" s="663"/>
      <c r="X59" s="663"/>
      <c r="Y59" s="663"/>
      <c r="Z59" s="663"/>
      <c r="AA59" s="663"/>
      <c r="AB59" s="663"/>
      <c r="AC59" s="663"/>
      <c r="AD59" s="663"/>
      <c r="AE59" s="663"/>
      <c r="AF59" s="663"/>
      <c r="AG59" s="663"/>
      <c r="AH59" s="663"/>
      <c r="AI59" s="663"/>
      <c r="AJ59" s="664"/>
      <c r="AK59" s="655" t="s">
        <v>366</v>
      </c>
      <c r="AL59" s="656"/>
      <c r="AM59" s="656"/>
      <c r="AN59" s="242"/>
      <c r="AO59" s="253"/>
      <c r="AP59" s="253"/>
      <c r="AQ59" s="253"/>
      <c r="AR59" s="253"/>
      <c r="AS59" s="253"/>
      <c r="AT59" s="253"/>
      <c r="AU59" s="253"/>
      <c r="AV59" s="253"/>
      <c r="AW59" s="253"/>
      <c r="AX59" s="253"/>
      <c r="AY59" s="253"/>
      <c r="AZ59" s="253"/>
      <c r="BA59" s="253"/>
      <c r="BB59" s="253"/>
      <c r="BC59" s="253"/>
      <c r="BD59" s="253"/>
      <c r="BE59" s="221"/>
      <c r="BF59" s="221"/>
      <c r="BG59" s="221"/>
      <c r="BH59" s="221"/>
      <c r="BI59" s="221"/>
      <c r="BJ59" s="221"/>
      <c r="BK59" s="221"/>
      <c r="BL59" s="464"/>
      <c r="BM59" s="464"/>
      <c r="BN59" s="464"/>
      <c r="BO59" s="464"/>
      <c r="BP59" s="464"/>
      <c r="BQ59" s="464"/>
      <c r="BR59" s="464"/>
      <c r="BS59" s="464"/>
      <c r="BT59" s="464"/>
      <c r="BU59" s="464"/>
      <c r="BV59" s="464"/>
      <c r="BW59" s="464"/>
      <c r="BX59" s="464"/>
      <c r="BY59" s="464"/>
      <c r="BZ59" s="464"/>
      <c r="CA59" s="464"/>
      <c r="CB59" s="464"/>
      <c r="CC59" s="221"/>
      <c r="CD59" s="221"/>
      <c r="CE59" s="221"/>
      <c r="CF59" s="221"/>
      <c r="CG59" s="221"/>
      <c r="CH59" s="198"/>
      <c r="CI59" s="202"/>
      <c r="CJ59" s="202"/>
    </row>
    <row r="60" spans="1:88" s="163" customFormat="1" ht="3" customHeight="1">
      <c r="A60" s="229"/>
      <c r="B60" s="229"/>
      <c r="C60" s="229"/>
      <c r="D60" s="230"/>
      <c r="E60" s="654"/>
      <c r="F60" s="654"/>
      <c r="G60" s="662"/>
      <c r="H60" s="663"/>
      <c r="I60" s="663"/>
      <c r="J60" s="663"/>
      <c r="K60" s="663"/>
      <c r="L60" s="663"/>
      <c r="M60" s="663"/>
      <c r="N60" s="663"/>
      <c r="O60" s="663"/>
      <c r="P60" s="663"/>
      <c r="Q60" s="663"/>
      <c r="R60" s="663"/>
      <c r="S60" s="663"/>
      <c r="T60" s="663"/>
      <c r="U60" s="663"/>
      <c r="V60" s="663"/>
      <c r="W60" s="663"/>
      <c r="X60" s="663"/>
      <c r="Y60" s="663"/>
      <c r="Z60" s="663"/>
      <c r="AA60" s="663"/>
      <c r="AB60" s="663"/>
      <c r="AC60" s="663"/>
      <c r="AD60" s="663"/>
      <c r="AE60" s="663"/>
      <c r="AF60" s="663"/>
      <c r="AG60" s="663"/>
      <c r="AH60" s="663"/>
      <c r="AI60" s="663"/>
      <c r="AJ60" s="664"/>
      <c r="AK60" s="656"/>
      <c r="AL60" s="656"/>
      <c r="AM60" s="656"/>
      <c r="AN60" s="240"/>
      <c r="AO60" s="284"/>
      <c r="AP60" s="284"/>
      <c r="AQ60" s="284"/>
      <c r="AR60" s="283"/>
      <c r="AS60" s="281"/>
      <c r="AT60" s="281"/>
      <c r="AU60" s="281"/>
      <c r="AV60" s="281"/>
      <c r="AW60" s="281"/>
      <c r="AX60" s="282"/>
      <c r="AY60" s="605"/>
      <c r="AZ60" s="605"/>
      <c r="BA60" s="605"/>
      <c r="BB60" s="605"/>
      <c r="BC60" s="605"/>
      <c r="BD60" s="605"/>
      <c r="BE60" s="282"/>
      <c r="BF60" s="566"/>
      <c r="BG60" s="566"/>
      <c r="BH60" s="566"/>
      <c r="BI60" s="566"/>
      <c r="BJ60" s="566"/>
      <c r="BK60" s="448"/>
      <c r="BL60" s="423"/>
      <c r="BM60" s="417"/>
      <c r="BN60" s="417"/>
      <c r="BO60" s="417"/>
      <c r="BP60" s="283"/>
      <c r="BQ60" s="605"/>
      <c r="BR60" s="605"/>
      <c r="BS60" s="605"/>
      <c r="BT60" s="605"/>
      <c r="BU60" s="605"/>
      <c r="BV60" s="606"/>
      <c r="BW60" s="566"/>
      <c r="BX60" s="566"/>
      <c r="BY60" s="566"/>
      <c r="BZ60" s="566"/>
      <c r="CA60" s="566"/>
      <c r="CB60" s="607"/>
      <c r="CC60" s="566"/>
      <c r="CD60" s="566"/>
      <c r="CE60" s="566"/>
      <c r="CF60" s="566"/>
      <c r="CG60" s="566"/>
      <c r="CH60" s="199"/>
      <c r="CI60" s="202"/>
      <c r="CJ60" s="202"/>
    </row>
    <row r="61" spans="1:88" s="231" customFormat="1" ht="15" customHeight="1">
      <c r="A61" s="229"/>
      <c r="B61" s="229"/>
      <c r="C61" s="229"/>
      <c r="E61" s="654"/>
      <c r="F61" s="654"/>
      <c r="G61" s="662"/>
      <c r="H61" s="663"/>
      <c r="I61" s="663"/>
      <c r="J61" s="663"/>
      <c r="K61" s="663"/>
      <c r="L61" s="663"/>
      <c r="M61" s="663"/>
      <c r="N61" s="663"/>
      <c r="O61" s="663"/>
      <c r="P61" s="663"/>
      <c r="Q61" s="663"/>
      <c r="R61" s="663"/>
      <c r="S61" s="663"/>
      <c r="T61" s="663"/>
      <c r="U61" s="663"/>
      <c r="V61" s="663"/>
      <c r="W61" s="663"/>
      <c r="X61" s="663"/>
      <c r="Y61" s="663"/>
      <c r="Z61" s="663"/>
      <c r="AA61" s="663"/>
      <c r="AB61" s="663"/>
      <c r="AC61" s="663"/>
      <c r="AD61" s="663"/>
      <c r="AE61" s="663"/>
      <c r="AF61" s="663"/>
      <c r="AG61" s="663"/>
      <c r="AH61" s="663"/>
      <c r="AI61" s="663"/>
      <c r="AJ61" s="664"/>
      <c r="AK61" s="656"/>
      <c r="AL61" s="656"/>
      <c r="AM61" s="656"/>
      <c r="AN61" s="240"/>
      <c r="AO61" s="280" t="e">
        <f>IF(LEN(VLOOKUP(AK59,#REF!,2,FALSE))&lt;11,"",LEFT(RIGHT(VLOOKUP(AK59,#REF!,2,FALSE),11),1))</f>
        <v>#REF!</v>
      </c>
      <c r="AP61" s="168"/>
      <c r="AQ61" s="280" t="e">
        <f>IF(LEN(VLOOKUP(AK59,#REF!,2,FALSE))&lt;10,"",LEFT(RIGHT(VLOOKUP(AK59,#REF!,2,FALSE),10),1))</f>
        <v>#REF!</v>
      </c>
      <c r="AR61" s="282"/>
      <c r="AS61" s="280" t="e">
        <f>IF(LEN(VLOOKUP(AK59,#REF!,2,FALSE))&lt;9,"",LEFT(RIGHT(VLOOKUP(AK59,#REF!,2,FALSE),9),1))</f>
        <v>#REF!</v>
      </c>
      <c r="AT61" s="168"/>
      <c r="AU61" s="280" t="e">
        <f>IF(LEN(VLOOKUP(AK59,#REF!,2,FALSE))&lt;8,"",LEFT(RIGHT(VLOOKUP(AK59,#REF!,2,FALSE),8),1))</f>
        <v>#REF!</v>
      </c>
      <c r="AV61" s="282"/>
      <c r="AW61" s="280" t="e">
        <f>IF(LEN(VLOOKUP(AK59,#REF!,2,FALSE))&lt;7,"",LEFT(RIGHT(VLOOKUP(AK59,#REF!,2,FALSE),7),1))</f>
        <v>#REF!</v>
      </c>
      <c r="AX61" s="282"/>
      <c r="AY61" s="280" t="e">
        <f>IF(LEN(VLOOKUP(AK59,#REF!,2,FALSE))&lt;6,"",LEFT(RIGHT(VLOOKUP(AK59,#REF!,2,FALSE),6),1))</f>
        <v>#REF!</v>
      </c>
      <c r="AZ61" s="168"/>
      <c r="BA61" s="559" t="e">
        <f>IF(LEN(VLOOKUP(AK59,#REF!,2,FALSE))&lt;5,"",LEFT(RIGHT(VLOOKUP(AK59,#REF!,2,FALSE),5),1))</f>
        <v>#REF!</v>
      </c>
      <c r="BB61" s="559"/>
      <c r="BC61" s="282"/>
      <c r="BD61" s="280" t="e">
        <f>IF(LEN(VLOOKUP(AK59,#REF!,2,FALSE))&lt;4,"",LEFT(RIGHT(VLOOKUP(AK59,#REF!,2,FALSE),4),1))</f>
        <v>#REF!</v>
      </c>
      <c r="BE61" s="282"/>
      <c r="BF61" s="280" t="e">
        <f>IF(LEN(VLOOKUP(AK59,#REF!,2,FALSE))&lt;3,"",LEFT(RIGHT(VLOOKUP(AK59,#REF!,2,FALSE),3),1))</f>
        <v>#REF!</v>
      </c>
      <c r="BG61" s="282"/>
      <c r="BH61" s="280" t="e">
        <f>IF(LEN(VLOOKUP(AK59,#REF!,2,FALSE))&lt;2,"",LEFT(RIGHT(VLOOKUP(AK59,#REF!,2,FALSE),2),1))</f>
        <v>#REF!</v>
      </c>
      <c r="BI61" s="282"/>
      <c r="BJ61" s="280" t="e">
        <f>IF(VLOOKUP(AK59,#REF!,2,FALSE)=0,"",IF(LEN(VLOOKUP(AK59,#REF!,2,FALSE))&lt;1,"",LEFT(RIGHT(VLOOKUP(AK59,#REF!,2,FALSE),1),1)))</f>
        <v>#REF!</v>
      </c>
      <c r="BK61" s="448"/>
      <c r="BL61" s="423"/>
      <c r="BM61" s="280" t="e">
        <f>IF(LEN(VLOOKUP(AK59,#REF!,3,FALSE))&lt;11,"",LEFT(RIGHT(VLOOKUP(AK59,#REF!,3,FALSE),11),1))</f>
        <v>#REF!</v>
      </c>
      <c r="BN61" s="168"/>
      <c r="BO61" s="280" t="e">
        <f>IF(LEN(VLOOKUP(AK59,#REF!,3,FALSE))&lt;10,"",LEFT(RIGHT(VLOOKUP(AK59,#REF!,3,FALSE),10),1))</f>
        <v>#REF!</v>
      </c>
      <c r="BP61" s="282"/>
      <c r="BQ61" s="280" t="e">
        <f>IF(LEN(VLOOKUP(AK59,#REF!,3,FALSE))&lt;9,"",LEFT(RIGHT(VLOOKUP(AK59,#REF!,3,FALSE),9),1))</f>
        <v>#REF!</v>
      </c>
      <c r="BR61" s="168"/>
      <c r="BS61" s="280" t="e">
        <f>IF(LEN(VLOOKUP(AK59,#REF!,3,FALSE))&lt;8,"",LEFT(RIGHT(VLOOKUP(AK59,#REF!,3,FALSE),8),1))</f>
        <v>#REF!</v>
      </c>
      <c r="BT61" s="282"/>
      <c r="BU61" s="280" t="e">
        <f>IF(LEN(VLOOKUP(AK59,#REF!,3,FALSE))&lt;7,"",LEFT(RIGHT(VLOOKUP(AK59,#REF!,3,FALSE),7),1))</f>
        <v>#REF!</v>
      </c>
      <c r="BV61" s="606"/>
      <c r="BW61" s="280" t="e">
        <f>IF(LEN(VLOOKUP(AK59,#REF!,3,FALSE))&lt;6,"",LEFT(RIGHT(VLOOKUP(AK59,#REF!,3,FALSE),6),1))</f>
        <v>#REF!</v>
      </c>
      <c r="BX61" s="282"/>
      <c r="BY61" s="280" t="e">
        <f>IF(LEN(VLOOKUP(AK59,#REF!,3,FALSE))&lt;5,"",LEFT(RIGHT(VLOOKUP(AK59,#REF!,3,FALSE),5),1))</f>
        <v>#REF!</v>
      </c>
      <c r="BZ61" s="282"/>
      <c r="CA61" s="280" t="e">
        <f>IF(LEN(VLOOKUP(AK59,#REF!,3,FALSE))&lt;4,"",LEFT(RIGHT(VLOOKUP(AK59,#REF!,3,FALSE),4),1))</f>
        <v>#REF!</v>
      </c>
      <c r="CB61" s="607"/>
      <c r="CC61" s="280" t="e">
        <f>IF(LEN(VLOOKUP(AK59,#REF!,3,FALSE))&lt;3,"",LEFT(RIGHT(VLOOKUP(AK59,#REF!,3,FALSE),3),1))</f>
        <v>#REF!</v>
      </c>
      <c r="CD61" s="282"/>
      <c r="CE61" s="280" t="e">
        <f>IF(LEN(VLOOKUP(AK59,#REF!,3,FALSE))&lt;2,"",LEFT(RIGHT(VLOOKUP(AK59,#REF!,3,FALSE),2),1))</f>
        <v>#REF!</v>
      </c>
      <c r="CF61" s="282"/>
      <c r="CG61" s="280" t="e">
        <f>IF(VLOOKUP(AK59,#REF!,3,FALSE)=0,"",IF(LEN(VLOOKUP(AK59,#REF!,3,FALSE))&lt;1,"",LEFT(RIGHT(VLOOKUP(AK59,#REF!,3,FALSE),1),1)))</f>
        <v>#REF!</v>
      </c>
      <c r="CH61" s="199"/>
      <c r="CI61" s="229"/>
      <c r="CJ61" s="229"/>
    </row>
    <row r="62" spans="1:88" s="231" customFormat="1" ht="3" customHeight="1">
      <c r="A62" s="229"/>
      <c r="B62" s="229"/>
      <c r="C62" s="229"/>
      <c r="E62" s="654"/>
      <c r="F62" s="654"/>
      <c r="G62" s="662"/>
      <c r="H62" s="663"/>
      <c r="I62" s="663"/>
      <c r="J62" s="663"/>
      <c r="K62" s="663"/>
      <c r="L62" s="663"/>
      <c r="M62" s="663"/>
      <c r="N62" s="663"/>
      <c r="O62" s="663"/>
      <c r="P62" s="663"/>
      <c r="Q62" s="663"/>
      <c r="R62" s="663"/>
      <c r="S62" s="663"/>
      <c r="T62" s="663"/>
      <c r="U62" s="663"/>
      <c r="V62" s="663"/>
      <c r="W62" s="663"/>
      <c r="X62" s="663"/>
      <c r="Y62" s="663"/>
      <c r="Z62" s="663"/>
      <c r="AA62" s="663"/>
      <c r="AB62" s="663"/>
      <c r="AC62" s="663"/>
      <c r="AD62" s="663"/>
      <c r="AE62" s="663"/>
      <c r="AF62" s="663"/>
      <c r="AG62" s="663"/>
      <c r="AH62" s="663"/>
      <c r="AI62" s="663"/>
      <c r="AJ62" s="664"/>
      <c r="AK62" s="656"/>
      <c r="AL62" s="656"/>
      <c r="AM62" s="656"/>
      <c r="AN62" s="243"/>
      <c r="AO62" s="252"/>
      <c r="AP62" s="252"/>
      <c r="AQ62" s="252"/>
      <c r="AR62" s="252"/>
      <c r="AS62" s="252"/>
      <c r="AT62" s="252"/>
      <c r="AU62" s="252"/>
      <c r="AV62" s="252"/>
      <c r="AW62" s="252"/>
      <c r="AX62" s="252"/>
      <c r="AY62" s="252"/>
      <c r="AZ62" s="252"/>
      <c r="BA62" s="252"/>
      <c r="BB62" s="252"/>
      <c r="BC62" s="252"/>
      <c r="BD62" s="252"/>
      <c r="BE62" s="227"/>
      <c r="BF62" s="227"/>
      <c r="BG62" s="227"/>
      <c r="BH62" s="227"/>
      <c r="BI62" s="227"/>
      <c r="BJ62" s="227"/>
      <c r="BK62" s="227"/>
      <c r="BL62" s="443"/>
      <c r="BM62" s="443"/>
      <c r="BN62" s="443"/>
      <c r="BO62" s="443"/>
      <c r="BP62" s="443"/>
      <c r="BQ62" s="443"/>
      <c r="BR62" s="443"/>
      <c r="BS62" s="443"/>
      <c r="BT62" s="443"/>
      <c r="BU62" s="443"/>
      <c r="BV62" s="443"/>
      <c r="BW62" s="443"/>
      <c r="BX62" s="443"/>
      <c r="BY62" s="443"/>
      <c r="BZ62" s="443"/>
      <c r="CA62" s="443"/>
      <c r="CB62" s="443"/>
      <c r="CC62" s="227"/>
      <c r="CD62" s="227"/>
      <c r="CE62" s="227"/>
      <c r="CF62" s="227"/>
      <c r="CG62" s="227"/>
      <c r="CH62" s="200"/>
      <c r="CI62" s="229"/>
      <c r="CJ62" s="229"/>
    </row>
    <row r="63" spans="1:88" s="163" customFormat="1" ht="3" customHeight="1">
      <c r="A63" s="229"/>
      <c r="B63" s="230"/>
      <c r="C63" s="135"/>
      <c r="D63" s="135"/>
      <c r="E63" s="654" t="s">
        <v>65</v>
      </c>
      <c r="F63" s="654"/>
      <c r="G63" s="662" t="e">
        <f>#REF!</f>
        <v>#REF!</v>
      </c>
      <c r="H63" s="663"/>
      <c r="I63" s="663"/>
      <c r="J63" s="663"/>
      <c r="K63" s="663"/>
      <c r="L63" s="663"/>
      <c r="M63" s="663"/>
      <c r="N63" s="663"/>
      <c r="O63" s="663"/>
      <c r="P63" s="663"/>
      <c r="Q63" s="663"/>
      <c r="R63" s="663"/>
      <c r="S63" s="663"/>
      <c r="T63" s="663"/>
      <c r="U63" s="663"/>
      <c r="V63" s="663"/>
      <c r="W63" s="663"/>
      <c r="X63" s="663"/>
      <c r="Y63" s="663"/>
      <c r="Z63" s="663"/>
      <c r="AA63" s="663"/>
      <c r="AB63" s="663"/>
      <c r="AC63" s="663"/>
      <c r="AD63" s="663"/>
      <c r="AE63" s="663"/>
      <c r="AF63" s="663"/>
      <c r="AG63" s="663"/>
      <c r="AH63" s="663"/>
      <c r="AI63" s="663"/>
      <c r="AJ63" s="664"/>
      <c r="AK63" s="655" t="s">
        <v>367</v>
      </c>
      <c r="AL63" s="656"/>
      <c r="AM63" s="656"/>
      <c r="AN63" s="242"/>
      <c r="AO63" s="253"/>
      <c r="AP63" s="253"/>
      <c r="AQ63" s="253"/>
      <c r="AR63" s="253"/>
      <c r="AS63" s="253"/>
      <c r="AT63" s="253"/>
      <c r="AU63" s="253"/>
      <c r="AV63" s="253"/>
      <c r="AW63" s="253"/>
      <c r="AX63" s="253"/>
      <c r="AY63" s="253"/>
      <c r="AZ63" s="253"/>
      <c r="BA63" s="253"/>
      <c r="BB63" s="253"/>
      <c r="BC63" s="253"/>
      <c r="BD63" s="253"/>
      <c r="BE63" s="221"/>
      <c r="BF63" s="221"/>
      <c r="BG63" s="221"/>
      <c r="BH63" s="221"/>
      <c r="BI63" s="221"/>
      <c r="BJ63" s="221"/>
      <c r="BK63" s="221"/>
      <c r="BL63" s="464"/>
      <c r="BM63" s="464"/>
      <c r="BN63" s="464"/>
      <c r="BO63" s="464"/>
      <c r="BP63" s="464"/>
      <c r="BQ63" s="464"/>
      <c r="BR63" s="464"/>
      <c r="BS63" s="464"/>
      <c r="BT63" s="464"/>
      <c r="BU63" s="464"/>
      <c r="BV63" s="464"/>
      <c r="BW63" s="464"/>
      <c r="BX63" s="464"/>
      <c r="BY63" s="464"/>
      <c r="BZ63" s="464"/>
      <c r="CA63" s="464"/>
      <c r="CB63" s="464"/>
      <c r="CC63" s="221"/>
      <c r="CD63" s="221"/>
      <c r="CE63" s="221"/>
      <c r="CF63" s="221"/>
      <c r="CG63" s="221"/>
      <c r="CH63" s="198"/>
      <c r="CI63" s="202"/>
      <c r="CJ63" s="202"/>
    </row>
    <row r="64" spans="1:88" s="163" customFormat="1" ht="3" customHeight="1">
      <c r="A64" s="229"/>
      <c r="B64" s="229"/>
      <c r="C64" s="229"/>
      <c r="D64" s="230"/>
      <c r="E64" s="654"/>
      <c r="F64" s="654"/>
      <c r="G64" s="662"/>
      <c r="H64" s="663"/>
      <c r="I64" s="663"/>
      <c r="J64" s="663"/>
      <c r="K64" s="663"/>
      <c r="L64" s="663"/>
      <c r="M64" s="663"/>
      <c r="N64" s="663"/>
      <c r="O64" s="663"/>
      <c r="P64" s="663"/>
      <c r="Q64" s="663"/>
      <c r="R64" s="663"/>
      <c r="S64" s="663"/>
      <c r="T64" s="663"/>
      <c r="U64" s="663"/>
      <c r="V64" s="663"/>
      <c r="W64" s="663"/>
      <c r="X64" s="663"/>
      <c r="Y64" s="663"/>
      <c r="Z64" s="663"/>
      <c r="AA64" s="663"/>
      <c r="AB64" s="663"/>
      <c r="AC64" s="663"/>
      <c r="AD64" s="663"/>
      <c r="AE64" s="663"/>
      <c r="AF64" s="663"/>
      <c r="AG64" s="663"/>
      <c r="AH64" s="663"/>
      <c r="AI64" s="663"/>
      <c r="AJ64" s="664"/>
      <c r="AK64" s="656"/>
      <c r="AL64" s="656"/>
      <c r="AM64" s="656"/>
      <c r="AN64" s="240"/>
      <c r="AO64" s="284"/>
      <c r="AP64" s="284"/>
      <c r="AQ64" s="284"/>
      <c r="AR64" s="283"/>
      <c r="AS64" s="281"/>
      <c r="AT64" s="281"/>
      <c r="AU64" s="281"/>
      <c r="AV64" s="281"/>
      <c r="AW64" s="281"/>
      <c r="AX64" s="282"/>
      <c r="AY64" s="605"/>
      <c r="AZ64" s="605"/>
      <c r="BA64" s="605"/>
      <c r="BB64" s="605"/>
      <c r="BC64" s="605"/>
      <c r="BD64" s="605"/>
      <c r="BE64" s="282"/>
      <c r="BF64" s="566"/>
      <c r="BG64" s="566"/>
      <c r="BH64" s="566"/>
      <c r="BI64" s="566"/>
      <c r="BJ64" s="566"/>
      <c r="BK64" s="448"/>
      <c r="BL64" s="423"/>
      <c r="BM64" s="417"/>
      <c r="BN64" s="417"/>
      <c r="BO64" s="417"/>
      <c r="BP64" s="283"/>
      <c r="BQ64" s="605"/>
      <c r="BR64" s="605"/>
      <c r="BS64" s="605"/>
      <c r="BT64" s="605"/>
      <c r="BU64" s="605"/>
      <c r="BV64" s="606"/>
      <c r="BW64" s="566"/>
      <c r="BX64" s="566"/>
      <c r="BY64" s="566"/>
      <c r="BZ64" s="566"/>
      <c r="CA64" s="566"/>
      <c r="CB64" s="607"/>
      <c r="CC64" s="566"/>
      <c r="CD64" s="566"/>
      <c r="CE64" s="566"/>
      <c r="CF64" s="566"/>
      <c r="CG64" s="566"/>
      <c r="CH64" s="199"/>
      <c r="CI64" s="202"/>
      <c r="CJ64" s="202"/>
    </row>
    <row r="65" spans="1:88" s="231" customFormat="1" ht="15" customHeight="1">
      <c r="A65" s="229"/>
      <c r="B65" s="229"/>
      <c r="C65" s="229"/>
      <c r="E65" s="654"/>
      <c r="F65" s="654"/>
      <c r="G65" s="662"/>
      <c r="H65" s="663"/>
      <c r="I65" s="663"/>
      <c r="J65" s="663"/>
      <c r="K65" s="663"/>
      <c r="L65" s="663"/>
      <c r="M65" s="663"/>
      <c r="N65" s="663"/>
      <c r="O65" s="663"/>
      <c r="P65" s="663"/>
      <c r="Q65" s="663"/>
      <c r="R65" s="663"/>
      <c r="S65" s="663"/>
      <c r="T65" s="663"/>
      <c r="U65" s="663"/>
      <c r="V65" s="663"/>
      <c r="W65" s="663"/>
      <c r="X65" s="663"/>
      <c r="Y65" s="663"/>
      <c r="Z65" s="663"/>
      <c r="AA65" s="663"/>
      <c r="AB65" s="663"/>
      <c r="AC65" s="663"/>
      <c r="AD65" s="663"/>
      <c r="AE65" s="663"/>
      <c r="AF65" s="663"/>
      <c r="AG65" s="663"/>
      <c r="AH65" s="663"/>
      <c r="AI65" s="663"/>
      <c r="AJ65" s="664"/>
      <c r="AK65" s="656"/>
      <c r="AL65" s="656"/>
      <c r="AM65" s="656"/>
      <c r="AN65" s="240"/>
      <c r="AO65" s="280" t="e">
        <f>IF(LEN(VLOOKUP(AK63,#REF!,2,FALSE))&lt;11,"",LEFT(RIGHT(VLOOKUP(AK63,#REF!,2,FALSE),11),1))</f>
        <v>#REF!</v>
      </c>
      <c r="AP65" s="168"/>
      <c r="AQ65" s="280" t="e">
        <f>IF(LEN(VLOOKUP(AK63,#REF!,2,FALSE))&lt;10,"",LEFT(RIGHT(VLOOKUP(AK63,#REF!,2,FALSE),10),1))</f>
        <v>#REF!</v>
      </c>
      <c r="AR65" s="282"/>
      <c r="AS65" s="280" t="e">
        <f>IF(LEN(VLOOKUP(AK63,#REF!,2,FALSE))&lt;9,"",LEFT(RIGHT(VLOOKUP(AK63,#REF!,2,FALSE),9),1))</f>
        <v>#REF!</v>
      </c>
      <c r="AT65" s="168"/>
      <c r="AU65" s="280" t="e">
        <f>IF(LEN(VLOOKUP(AK63,#REF!,2,FALSE))&lt;8,"",LEFT(RIGHT(VLOOKUP(AK63,#REF!,2,FALSE),8),1))</f>
        <v>#REF!</v>
      </c>
      <c r="AV65" s="282"/>
      <c r="AW65" s="280" t="e">
        <f>IF(LEN(VLOOKUP(AK63,#REF!,2,FALSE))&lt;7,"",LEFT(RIGHT(VLOOKUP(AK63,#REF!,2,FALSE),7),1))</f>
        <v>#REF!</v>
      </c>
      <c r="AX65" s="282"/>
      <c r="AY65" s="280" t="e">
        <f>IF(LEN(VLOOKUP(AK63,#REF!,2,FALSE))&lt;6,"",LEFT(RIGHT(VLOOKUP(AK63,#REF!,2,FALSE),6),1))</f>
        <v>#REF!</v>
      </c>
      <c r="AZ65" s="168"/>
      <c r="BA65" s="559" t="e">
        <f>IF(LEN(VLOOKUP(AK63,#REF!,2,FALSE))&lt;5,"",LEFT(RIGHT(VLOOKUP(AK63,#REF!,2,FALSE),5),1))</f>
        <v>#REF!</v>
      </c>
      <c r="BB65" s="559"/>
      <c r="BC65" s="282"/>
      <c r="BD65" s="280" t="e">
        <f>IF(LEN(VLOOKUP(AK63,#REF!,2,FALSE))&lt;4,"",LEFT(RIGHT(VLOOKUP(AK63,#REF!,2,FALSE),4),1))</f>
        <v>#REF!</v>
      </c>
      <c r="BE65" s="282"/>
      <c r="BF65" s="280" t="e">
        <f>IF(LEN(VLOOKUP(AK63,#REF!,2,FALSE))&lt;3,"",LEFT(RIGHT(VLOOKUP(AK63,#REF!,2,FALSE),3),1))</f>
        <v>#REF!</v>
      </c>
      <c r="BG65" s="282"/>
      <c r="BH65" s="280" t="e">
        <f>IF(LEN(VLOOKUP(AK63,#REF!,2,FALSE))&lt;2,"",LEFT(RIGHT(VLOOKUP(AK63,#REF!,2,FALSE),2),1))</f>
        <v>#REF!</v>
      </c>
      <c r="BI65" s="282"/>
      <c r="BJ65" s="280" t="e">
        <f>IF(VLOOKUP(AK63,#REF!,2,FALSE)=0,"",IF(LEN(VLOOKUP(AK63,#REF!,2,FALSE))&lt;1,"",LEFT(RIGHT(VLOOKUP(AK63,#REF!,2,FALSE),1),1)))</f>
        <v>#REF!</v>
      </c>
      <c r="BK65" s="448"/>
      <c r="BL65" s="423"/>
      <c r="BM65" s="280" t="e">
        <f>IF(LEN(VLOOKUP(AK63,#REF!,3,FALSE))&lt;11,"",LEFT(RIGHT(VLOOKUP(AK63,#REF!,3,FALSE),11),1))</f>
        <v>#REF!</v>
      </c>
      <c r="BN65" s="168"/>
      <c r="BO65" s="280" t="e">
        <f>IF(LEN(VLOOKUP(AK63,#REF!,3,FALSE))&lt;10,"",LEFT(RIGHT(VLOOKUP(AK63,#REF!,3,FALSE),10),1))</f>
        <v>#REF!</v>
      </c>
      <c r="BP65" s="282"/>
      <c r="BQ65" s="280" t="e">
        <f>IF(LEN(VLOOKUP(AK63,#REF!,3,FALSE))&lt;9,"",LEFT(RIGHT(VLOOKUP(AK63,#REF!,3,FALSE),9),1))</f>
        <v>#REF!</v>
      </c>
      <c r="BR65" s="168"/>
      <c r="BS65" s="280" t="e">
        <f>IF(LEN(VLOOKUP(AK63,#REF!,3,FALSE))&lt;8,"",LEFT(RIGHT(VLOOKUP(AK63,#REF!,3,FALSE),8),1))</f>
        <v>#REF!</v>
      </c>
      <c r="BT65" s="282"/>
      <c r="BU65" s="280" t="e">
        <f>IF(LEN(VLOOKUP(AK63,#REF!,3,FALSE))&lt;7,"",LEFT(RIGHT(VLOOKUP(AK63,#REF!,3,FALSE),7),1))</f>
        <v>#REF!</v>
      </c>
      <c r="BV65" s="606"/>
      <c r="BW65" s="280" t="e">
        <f>IF(LEN(VLOOKUP(AK63,#REF!,3,FALSE))&lt;6,"",LEFT(RIGHT(VLOOKUP(AK63,#REF!,3,FALSE),6),1))</f>
        <v>#REF!</v>
      </c>
      <c r="BX65" s="282"/>
      <c r="BY65" s="280" t="e">
        <f>IF(LEN(VLOOKUP(AK63,#REF!,3,FALSE))&lt;5,"",LEFT(RIGHT(VLOOKUP(AK63,#REF!,3,FALSE),5),1))</f>
        <v>#REF!</v>
      </c>
      <c r="BZ65" s="282"/>
      <c r="CA65" s="280" t="e">
        <f>IF(LEN(VLOOKUP(AK63,#REF!,3,FALSE))&lt;4,"",LEFT(RIGHT(VLOOKUP(AK63,#REF!,3,FALSE),4),1))</f>
        <v>#REF!</v>
      </c>
      <c r="CB65" s="607"/>
      <c r="CC65" s="280" t="e">
        <f>IF(LEN(VLOOKUP(AK63,#REF!,3,FALSE))&lt;3,"",LEFT(RIGHT(VLOOKUP(AK63,#REF!,3,FALSE),3),1))</f>
        <v>#REF!</v>
      </c>
      <c r="CD65" s="282"/>
      <c r="CE65" s="280" t="e">
        <f>IF(LEN(VLOOKUP(AK63,#REF!,3,FALSE))&lt;2,"",LEFT(RIGHT(VLOOKUP(AK63,#REF!,3,FALSE),2),1))</f>
        <v>#REF!</v>
      </c>
      <c r="CF65" s="282"/>
      <c r="CG65" s="280" t="e">
        <f>IF(VLOOKUP(AK63,#REF!,3,FALSE)=0,"",IF(LEN(VLOOKUP(AK63,#REF!,3,FALSE))&lt;1,"",LEFT(RIGHT(VLOOKUP(AK63,#REF!,3,FALSE),1),1)))</f>
        <v>#REF!</v>
      </c>
      <c r="CH65" s="199"/>
      <c r="CI65" s="229"/>
      <c r="CJ65" s="229"/>
    </row>
    <row r="66" spans="1:88" s="231" customFormat="1" ht="3" customHeight="1">
      <c r="A66" s="229"/>
      <c r="B66" s="229"/>
      <c r="C66" s="229"/>
      <c r="E66" s="654"/>
      <c r="F66" s="654"/>
      <c r="G66" s="662"/>
      <c r="H66" s="663"/>
      <c r="I66" s="663"/>
      <c r="J66" s="663"/>
      <c r="K66" s="663"/>
      <c r="L66" s="663"/>
      <c r="M66" s="663"/>
      <c r="N66" s="663"/>
      <c r="O66" s="663"/>
      <c r="P66" s="663"/>
      <c r="Q66" s="663"/>
      <c r="R66" s="663"/>
      <c r="S66" s="663"/>
      <c r="T66" s="663"/>
      <c r="U66" s="663"/>
      <c r="V66" s="663"/>
      <c r="W66" s="663"/>
      <c r="X66" s="663"/>
      <c r="Y66" s="663"/>
      <c r="Z66" s="663"/>
      <c r="AA66" s="663"/>
      <c r="AB66" s="663"/>
      <c r="AC66" s="663"/>
      <c r="AD66" s="663"/>
      <c r="AE66" s="663"/>
      <c r="AF66" s="663"/>
      <c r="AG66" s="663"/>
      <c r="AH66" s="663"/>
      <c r="AI66" s="663"/>
      <c r="AJ66" s="664"/>
      <c r="AK66" s="656"/>
      <c r="AL66" s="656"/>
      <c r="AM66" s="656"/>
      <c r="AN66" s="243"/>
      <c r="AO66" s="252"/>
      <c r="AP66" s="252"/>
      <c r="AQ66" s="252"/>
      <c r="AR66" s="252"/>
      <c r="AS66" s="252"/>
      <c r="AT66" s="252"/>
      <c r="AU66" s="252"/>
      <c r="AV66" s="252"/>
      <c r="AW66" s="252"/>
      <c r="AX66" s="252"/>
      <c r="AY66" s="252"/>
      <c r="AZ66" s="252"/>
      <c r="BA66" s="252"/>
      <c r="BB66" s="252"/>
      <c r="BC66" s="252"/>
      <c r="BD66" s="252"/>
      <c r="BE66" s="227"/>
      <c r="BF66" s="227"/>
      <c r="BG66" s="227"/>
      <c r="BH66" s="227"/>
      <c r="BI66" s="227"/>
      <c r="BJ66" s="227"/>
      <c r="BK66" s="227"/>
      <c r="BL66" s="443"/>
      <c r="BM66" s="443"/>
      <c r="BN66" s="443"/>
      <c r="BO66" s="443"/>
      <c r="BP66" s="443"/>
      <c r="BQ66" s="443"/>
      <c r="BR66" s="443"/>
      <c r="BS66" s="443"/>
      <c r="BT66" s="443"/>
      <c r="BU66" s="443"/>
      <c r="BV66" s="443"/>
      <c r="BW66" s="443"/>
      <c r="BX66" s="443"/>
      <c r="BY66" s="443"/>
      <c r="BZ66" s="443"/>
      <c r="CA66" s="443"/>
      <c r="CB66" s="443"/>
      <c r="CC66" s="227"/>
      <c r="CD66" s="227"/>
      <c r="CE66" s="227"/>
      <c r="CF66" s="227"/>
      <c r="CG66" s="227"/>
      <c r="CH66" s="200"/>
      <c r="CI66" s="229"/>
      <c r="CJ66" s="229"/>
    </row>
    <row r="67" spans="1:88" s="163" customFormat="1" ht="3" customHeight="1">
      <c r="A67" s="130"/>
      <c r="B67" s="246"/>
      <c r="C67" s="135"/>
      <c r="D67" s="135"/>
      <c r="E67" s="654" t="s">
        <v>66</v>
      </c>
      <c r="F67" s="654"/>
      <c r="G67" s="662" t="e">
        <f>#REF!</f>
        <v>#REF!</v>
      </c>
      <c r="H67" s="663"/>
      <c r="I67" s="663"/>
      <c r="J67" s="663"/>
      <c r="K67" s="663"/>
      <c r="L67" s="663"/>
      <c r="M67" s="663"/>
      <c r="N67" s="663"/>
      <c r="O67" s="663"/>
      <c r="P67" s="663"/>
      <c r="Q67" s="663"/>
      <c r="R67" s="663"/>
      <c r="S67" s="663"/>
      <c r="T67" s="663"/>
      <c r="U67" s="663"/>
      <c r="V67" s="663"/>
      <c r="W67" s="663"/>
      <c r="X67" s="663"/>
      <c r="Y67" s="663"/>
      <c r="Z67" s="663"/>
      <c r="AA67" s="663"/>
      <c r="AB67" s="663"/>
      <c r="AC67" s="663"/>
      <c r="AD67" s="663"/>
      <c r="AE67" s="663"/>
      <c r="AF67" s="663"/>
      <c r="AG67" s="663"/>
      <c r="AH67" s="663"/>
      <c r="AI67" s="663"/>
      <c r="AJ67" s="664"/>
      <c r="AK67" s="655" t="s">
        <v>369</v>
      </c>
      <c r="AL67" s="656"/>
      <c r="AM67" s="656"/>
      <c r="AN67" s="242"/>
      <c r="AO67" s="253"/>
      <c r="AP67" s="253"/>
      <c r="AQ67" s="253"/>
      <c r="AR67" s="253"/>
      <c r="AS67" s="253"/>
      <c r="AT67" s="253"/>
      <c r="AU67" s="253"/>
      <c r="AV67" s="253"/>
      <c r="AW67" s="253"/>
      <c r="AX67" s="253"/>
      <c r="AY67" s="253"/>
      <c r="AZ67" s="253"/>
      <c r="BA67" s="253"/>
      <c r="BB67" s="253"/>
      <c r="BC67" s="253"/>
      <c r="BD67" s="253"/>
      <c r="BE67" s="221"/>
      <c r="BF67" s="221"/>
      <c r="BG67" s="221"/>
      <c r="BH67" s="221"/>
      <c r="BI67" s="221"/>
      <c r="BJ67" s="221"/>
      <c r="BK67" s="221"/>
      <c r="BL67" s="464"/>
      <c r="BM67" s="464"/>
      <c r="BN67" s="464"/>
      <c r="BO67" s="464"/>
      <c r="BP67" s="464"/>
      <c r="BQ67" s="464"/>
      <c r="BR67" s="464"/>
      <c r="BS67" s="464"/>
      <c r="BT67" s="464"/>
      <c r="BU67" s="464"/>
      <c r="BV67" s="464"/>
      <c r="BW67" s="464"/>
      <c r="BX67" s="464"/>
      <c r="BY67" s="464"/>
      <c r="BZ67" s="464"/>
      <c r="CA67" s="464"/>
      <c r="CB67" s="464"/>
      <c r="CC67" s="221"/>
      <c r="CD67" s="221"/>
      <c r="CE67" s="221"/>
      <c r="CF67" s="221"/>
      <c r="CG67" s="221"/>
      <c r="CH67" s="198"/>
      <c r="CI67" s="202"/>
      <c r="CJ67" s="202"/>
    </row>
    <row r="68" spans="1:88" s="163" customFormat="1" ht="3" customHeight="1">
      <c r="A68" s="130"/>
      <c r="B68" s="130"/>
      <c r="C68" s="130"/>
      <c r="D68" s="246"/>
      <c r="E68" s="654"/>
      <c r="F68" s="654"/>
      <c r="G68" s="662"/>
      <c r="H68" s="663"/>
      <c r="I68" s="663"/>
      <c r="J68" s="663"/>
      <c r="K68" s="663"/>
      <c r="L68" s="663"/>
      <c r="M68" s="663"/>
      <c r="N68" s="663"/>
      <c r="O68" s="663"/>
      <c r="P68" s="663"/>
      <c r="Q68" s="663"/>
      <c r="R68" s="663"/>
      <c r="S68" s="663"/>
      <c r="T68" s="663"/>
      <c r="U68" s="663"/>
      <c r="V68" s="663"/>
      <c r="W68" s="663"/>
      <c r="X68" s="663"/>
      <c r="Y68" s="663"/>
      <c r="Z68" s="663"/>
      <c r="AA68" s="663"/>
      <c r="AB68" s="663"/>
      <c r="AC68" s="663"/>
      <c r="AD68" s="663"/>
      <c r="AE68" s="663"/>
      <c r="AF68" s="663"/>
      <c r="AG68" s="663"/>
      <c r="AH68" s="663"/>
      <c r="AI68" s="663"/>
      <c r="AJ68" s="664"/>
      <c r="AK68" s="656"/>
      <c r="AL68" s="656"/>
      <c r="AM68" s="656"/>
      <c r="AN68" s="240"/>
      <c r="AO68" s="284"/>
      <c r="AP68" s="284"/>
      <c r="AQ68" s="284"/>
      <c r="AR68" s="283"/>
      <c r="AS68" s="285"/>
      <c r="AT68" s="285"/>
      <c r="AU68" s="285"/>
      <c r="AV68" s="285"/>
      <c r="AW68" s="285"/>
      <c r="AX68" s="286"/>
      <c r="AY68" s="418"/>
      <c r="AZ68" s="418"/>
      <c r="BA68" s="418"/>
      <c r="BB68" s="418"/>
      <c r="BC68" s="418"/>
      <c r="BD68" s="418"/>
      <c r="BE68" s="282"/>
      <c r="BF68" s="566"/>
      <c r="BG68" s="566"/>
      <c r="BH68" s="566"/>
      <c r="BI68" s="566"/>
      <c r="BJ68" s="566"/>
      <c r="BK68" s="448"/>
      <c r="BL68" s="423"/>
      <c r="BM68" s="417"/>
      <c r="BN68" s="417"/>
      <c r="BO68" s="417"/>
      <c r="BP68" s="283"/>
      <c r="BQ68" s="418"/>
      <c r="BR68" s="418"/>
      <c r="BS68" s="418"/>
      <c r="BT68" s="418"/>
      <c r="BU68" s="418"/>
      <c r="BV68" s="415"/>
      <c r="BW68" s="419"/>
      <c r="BX68" s="419"/>
      <c r="BY68" s="419"/>
      <c r="BZ68" s="419"/>
      <c r="CA68" s="419"/>
      <c r="CB68" s="416"/>
      <c r="CC68" s="419"/>
      <c r="CD68" s="419"/>
      <c r="CE68" s="419"/>
      <c r="CF68" s="419"/>
      <c r="CG68" s="419"/>
      <c r="CH68" s="199"/>
      <c r="CI68" s="202"/>
      <c r="CJ68" s="202"/>
    </row>
    <row r="69" spans="1:88" s="160" customFormat="1" ht="15" customHeight="1">
      <c r="A69" s="130"/>
      <c r="B69" s="130"/>
      <c r="C69" s="130"/>
      <c r="E69" s="654"/>
      <c r="F69" s="654"/>
      <c r="G69" s="662"/>
      <c r="H69" s="663"/>
      <c r="I69" s="663"/>
      <c r="J69" s="663"/>
      <c r="K69" s="663"/>
      <c r="L69" s="663"/>
      <c r="M69" s="663"/>
      <c r="N69" s="663"/>
      <c r="O69" s="663"/>
      <c r="P69" s="663"/>
      <c r="Q69" s="663"/>
      <c r="R69" s="663"/>
      <c r="S69" s="663"/>
      <c r="T69" s="663"/>
      <c r="U69" s="663"/>
      <c r="V69" s="663"/>
      <c r="W69" s="663"/>
      <c r="X69" s="663"/>
      <c r="Y69" s="663"/>
      <c r="Z69" s="663"/>
      <c r="AA69" s="663"/>
      <c r="AB69" s="663"/>
      <c r="AC69" s="663"/>
      <c r="AD69" s="663"/>
      <c r="AE69" s="663"/>
      <c r="AF69" s="663"/>
      <c r="AG69" s="663"/>
      <c r="AH69" s="663"/>
      <c r="AI69" s="663"/>
      <c r="AJ69" s="664"/>
      <c r="AK69" s="656"/>
      <c r="AL69" s="656"/>
      <c r="AM69" s="656"/>
      <c r="AN69" s="240"/>
      <c r="AO69" s="280" t="e">
        <f>IF(LEN(VLOOKUP(AK67,#REF!,2,FALSE))&lt;11,"",LEFT(RIGHT(VLOOKUP(AK67,#REF!,2,FALSE),11),1))</f>
        <v>#REF!</v>
      </c>
      <c r="AP69" s="168"/>
      <c r="AQ69" s="280" t="e">
        <f>IF(LEN(VLOOKUP(AK67,#REF!,2,FALSE))&lt;10,"",LEFT(RIGHT(VLOOKUP(AK67,#REF!,2,FALSE),10),1))</f>
        <v>#REF!</v>
      </c>
      <c r="AR69" s="282"/>
      <c r="AS69" s="280" t="e">
        <f>IF(LEN(VLOOKUP(AK67,#REF!,2,FALSE))&lt;9,"",LEFT(RIGHT(VLOOKUP(AK67,#REF!,2,FALSE),9),1))</f>
        <v>#REF!</v>
      </c>
      <c r="AT69" s="168"/>
      <c r="AU69" s="280" t="e">
        <f>IF(LEN(VLOOKUP(AK67,#REF!,2,FALSE))&lt;8,"",LEFT(RIGHT(VLOOKUP(AK67,#REF!,2,FALSE),8),1))</f>
        <v>#REF!</v>
      </c>
      <c r="AV69" s="282"/>
      <c r="AW69" s="280" t="e">
        <f>IF(LEN(VLOOKUP(AK67,#REF!,2,FALSE))&lt;7,"",LEFT(RIGHT(VLOOKUP(AK67,#REF!,2,FALSE),7),1))</f>
        <v>#REF!</v>
      </c>
      <c r="AX69" s="286"/>
      <c r="AY69" s="280" t="e">
        <f>IF(LEN(VLOOKUP(AK67,#REF!,2,FALSE))&lt;6,"",LEFT(RIGHT(VLOOKUP(AK67,#REF!,2,FALSE),6),1))</f>
        <v>#REF!</v>
      </c>
      <c r="AZ69" s="168"/>
      <c r="BA69" s="559" t="e">
        <f>IF(LEN(VLOOKUP(AK67,#REF!,2,FALSE))&lt;5,"",LEFT(RIGHT(VLOOKUP(AK67,#REF!,2,FALSE),5),1))</f>
        <v>#REF!</v>
      </c>
      <c r="BB69" s="559"/>
      <c r="BC69" s="282"/>
      <c r="BD69" s="280" t="e">
        <f>IF(LEN(VLOOKUP(AK67,#REF!,2,FALSE))&lt;4,"",LEFT(RIGHT(VLOOKUP(AK67,#REF!,2,FALSE),4),1))</f>
        <v>#REF!</v>
      </c>
      <c r="BE69" s="282"/>
      <c r="BF69" s="280" t="e">
        <f>IF(LEN(VLOOKUP(AK67,#REF!,2,FALSE))&lt;3,"",LEFT(RIGHT(VLOOKUP(AK67,#REF!,2,FALSE),3),1))</f>
        <v>#REF!</v>
      </c>
      <c r="BG69" s="282"/>
      <c r="BH69" s="280" t="e">
        <f>IF(LEN(VLOOKUP(AK67,#REF!,2,FALSE))&lt;2,"",LEFT(RIGHT(VLOOKUP(AK67,#REF!,2,FALSE),2),1))</f>
        <v>#REF!</v>
      </c>
      <c r="BI69" s="282"/>
      <c r="BJ69" s="280" t="e">
        <f>IF(VLOOKUP(AK67,#REF!,2,FALSE)=0,"",IF(LEN(VLOOKUP(AK67,#REF!,2,FALSE))&lt;1,"",LEFT(RIGHT(VLOOKUP(AK67,#REF!,2,FALSE),1),1)))</f>
        <v>#REF!</v>
      </c>
      <c r="BK69" s="448"/>
      <c r="BL69" s="423"/>
      <c r="BM69" s="280" t="e">
        <f>IF(LEN(VLOOKUP(AK67,#REF!,3,FALSE))&lt;11,"",LEFT(RIGHT(VLOOKUP(AK67,#REF!,3,FALSE),11),1))</f>
        <v>#REF!</v>
      </c>
      <c r="BN69" s="168"/>
      <c r="BO69" s="280" t="e">
        <f>IF(LEN(VLOOKUP(AK67,#REF!,3,FALSE))&lt;10,"",LEFT(RIGHT(VLOOKUP(AK67,#REF!,3,FALSE),10),1))</f>
        <v>#REF!</v>
      </c>
      <c r="BP69" s="282"/>
      <c r="BQ69" s="280" t="e">
        <f>IF(LEN(VLOOKUP(AK67,#REF!,3,FALSE))&lt;9,"",LEFT(RIGHT(VLOOKUP(AK67,#REF!,3,FALSE),9),1))</f>
        <v>#REF!</v>
      </c>
      <c r="BR69" s="168"/>
      <c r="BS69" s="280" t="e">
        <f>IF(LEN(VLOOKUP(AK67,#REF!,3,FALSE))&lt;8,"",LEFT(RIGHT(VLOOKUP(AK67,#REF!,3,FALSE),8),1))</f>
        <v>#REF!</v>
      </c>
      <c r="BT69" s="282"/>
      <c r="BU69" s="280" t="e">
        <f>IF(LEN(VLOOKUP(AK67,#REF!,3,FALSE))&lt;7,"",LEFT(RIGHT(VLOOKUP(AK67,#REF!,3,FALSE),7),1))</f>
        <v>#REF!</v>
      </c>
      <c r="BV69" s="415"/>
      <c r="BW69" s="280" t="e">
        <f>IF(LEN(VLOOKUP(AK67,#REF!,3,FALSE))&lt;6,"",LEFT(RIGHT(VLOOKUP(AK67,#REF!,3,FALSE),6),1))</f>
        <v>#REF!</v>
      </c>
      <c r="BX69" s="282"/>
      <c r="BY69" s="280" t="e">
        <f>IF(LEN(VLOOKUP(AK67,#REF!,3,FALSE))&lt;5,"",LEFT(RIGHT(VLOOKUP(AK67,#REF!,3,FALSE),5),1))</f>
        <v>#REF!</v>
      </c>
      <c r="BZ69" s="282"/>
      <c r="CA69" s="280" t="e">
        <f>IF(LEN(VLOOKUP(AK67,#REF!,3,FALSE))&lt;4,"",LEFT(RIGHT(VLOOKUP(AK67,#REF!,3,FALSE),4),1))</f>
        <v>#REF!</v>
      </c>
      <c r="CB69" s="416"/>
      <c r="CC69" s="280" t="e">
        <f>IF(LEN(VLOOKUP(AK67,#REF!,3,FALSE))&lt;3,"",LEFT(RIGHT(VLOOKUP(AK67,#REF!,3,FALSE),3),1))</f>
        <v>#REF!</v>
      </c>
      <c r="CD69" s="282"/>
      <c r="CE69" s="280" t="e">
        <f>IF(LEN(VLOOKUP(AK67,#REF!,3,FALSE))&lt;2,"",LEFT(RIGHT(VLOOKUP(AK67,#REF!,3,FALSE),2),1))</f>
        <v>#REF!</v>
      </c>
      <c r="CF69" s="282"/>
      <c r="CG69" s="280" t="e">
        <f>IF(VLOOKUP(AK67,#REF!,3,FALSE)=0,"",IF(LEN(VLOOKUP(AK67,#REF!,3,FALSE))&lt;1,"",LEFT(RIGHT(VLOOKUP(AK67,#REF!,3,FALSE),1),1)))</f>
        <v>#REF!</v>
      </c>
      <c r="CH69" s="199"/>
      <c r="CI69" s="130"/>
      <c r="CJ69" s="130"/>
    </row>
    <row r="70" spans="1:88" s="160" customFormat="1" ht="3" customHeight="1">
      <c r="A70" s="130"/>
      <c r="B70" s="130"/>
      <c r="C70" s="130"/>
      <c r="E70" s="654"/>
      <c r="F70" s="654"/>
      <c r="G70" s="662"/>
      <c r="H70" s="663"/>
      <c r="I70" s="663"/>
      <c r="J70" s="663"/>
      <c r="K70" s="663"/>
      <c r="L70" s="663"/>
      <c r="M70" s="663"/>
      <c r="N70" s="663"/>
      <c r="O70" s="663"/>
      <c r="P70" s="663"/>
      <c r="Q70" s="663"/>
      <c r="R70" s="663"/>
      <c r="S70" s="663"/>
      <c r="T70" s="663"/>
      <c r="U70" s="663"/>
      <c r="V70" s="663"/>
      <c r="W70" s="663"/>
      <c r="X70" s="663"/>
      <c r="Y70" s="663"/>
      <c r="Z70" s="663"/>
      <c r="AA70" s="663"/>
      <c r="AB70" s="663"/>
      <c r="AC70" s="663"/>
      <c r="AD70" s="663"/>
      <c r="AE70" s="663"/>
      <c r="AF70" s="663"/>
      <c r="AG70" s="663"/>
      <c r="AH70" s="663"/>
      <c r="AI70" s="663"/>
      <c r="AJ70" s="664"/>
      <c r="AK70" s="656"/>
      <c r="AL70" s="656"/>
      <c r="AM70" s="656"/>
      <c r="AN70" s="243"/>
      <c r="AO70" s="252"/>
      <c r="AP70" s="252"/>
      <c r="AQ70" s="252"/>
      <c r="AR70" s="252"/>
      <c r="AS70" s="252"/>
      <c r="AT70" s="252"/>
      <c r="AU70" s="252"/>
      <c r="AV70" s="252"/>
      <c r="AW70" s="252"/>
      <c r="AX70" s="252"/>
      <c r="AY70" s="252"/>
      <c r="AZ70" s="252"/>
      <c r="BA70" s="252"/>
      <c r="BB70" s="252"/>
      <c r="BC70" s="252"/>
      <c r="BD70" s="252"/>
      <c r="BE70" s="227"/>
      <c r="BF70" s="227"/>
      <c r="BG70" s="227"/>
      <c r="BH70" s="227"/>
      <c r="BI70" s="227"/>
      <c r="BJ70" s="227"/>
      <c r="BK70" s="227"/>
      <c r="BL70" s="443"/>
      <c r="BM70" s="443"/>
      <c r="BN70" s="443"/>
      <c r="BO70" s="443"/>
      <c r="BP70" s="443"/>
      <c r="BQ70" s="443"/>
      <c r="BR70" s="443"/>
      <c r="BS70" s="443"/>
      <c r="BT70" s="443"/>
      <c r="BU70" s="443"/>
      <c r="BV70" s="443"/>
      <c r="BW70" s="443"/>
      <c r="BX70" s="443"/>
      <c r="BY70" s="443"/>
      <c r="BZ70" s="443"/>
      <c r="CA70" s="443"/>
      <c r="CB70" s="443"/>
      <c r="CC70" s="227"/>
      <c r="CD70" s="227"/>
      <c r="CE70" s="227"/>
      <c r="CF70" s="227"/>
      <c r="CG70" s="227"/>
      <c r="CH70" s="200"/>
      <c r="CI70" s="130"/>
      <c r="CJ70" s="130"/>
    </row>
    <row r="71" spans="1:88" s="163" customFormat="1" ht="3" customHeight="1">
      <c r="A71" s="130"/>
      <c r="B71" s="246"/>
      <c r="C71" s="135"/>
      <c r="D71" s="135"/>
      <c r="E71" s="654" t="s">
        <v>502</v>
      </c>
      <c r="F71" s="654"/>
      <c r="G71" s="662" t="e">
        <f>#REF!</f>
        <v>#REF!</v>
      </c>
      <c r="H71" s="663"/>
      <c r="I71" s="663"/>
      <c r="J71" s="663"/>
      <c r="K71" s="663"/>
      <c r="L71" s="663"/>
      <c r="M71" s="663"/>
      <c r="N71" s="663"/>
      <c r="O71" s="663"/>
      <c r="P71" s="663"/>
      <c r="Q71" s="663"/>
      <c r="R71" s="663"/>
      <c r="S71" s="663"/>
      <c r="T71" s="663"/>
      <c r="U71" s="663"/>
      <c r="V71" s="663"/>
      <c r="W71" s="663"/>
      <c r="X71" s="663"/>
      <c r="Y71" s="663"/>
      <c r="Z71" s="663"/>
      <c r="AA71" s="663"/>
      <c r="AB71" s="663"/>
      <c r="AC71" s="663"/>
      <c r="AD71" s="663"/>
      <c r="AE71" s="663"/>
      <c r="AF71" s="663"/>
      <c r="AG71" s="663"/>
      <c r="AH71" s="663"/>
      <c r="AI71" s="663"/>
      <c r="AJ71" s="664"/>
      <c r="AK71" s="655" t="s">
        <v>370</v>
      </c>
      <c r="AL71" s="656"/>
      <c r="AM71" s="656"/>
      <c r="AN71" s="242"/>
      <c r="AO71" s="253"/>
      <c r="AP71" s="253"/>
      <c r="AQ71" s="253"/>
      <c r="AR71" s="253"/>
      <c r="AS71" s="253"/>
      <c r="AT71" s="253"/>
      <c r="AU71" s="253"/>
      <c r="AV71" s="253"/>
      <c r="AW71" s="253"/>
      <c r="AX71" s="253"/>
      <c r="AY71" s="253"/>
      <c r="AZ71" s="253"/>
      <c r="BA71" s="253"/>
      <c r="BB71" s="253"/>
      <c r="BC71" s="253"/>
      <c r="BD71" s="253"/>
      <c r="BE71" s="221"/>
      <c r="BF71" s="221"/>
      <c r="BG71" s="221"/>
      <c r="BH71" s="221"/>
      <c r="BI71" s="221"/>
      <c r="BJ71" s="221"/>
      <c r="BK71" s="221"/>
      <c r="BL71" s="464"/>
      <c r="BM71" s="464"/>
      <c r="BN71" s="464"/>
      <c r="BO71" s="464"/>
      <c r="BP71" s="464"/>
      <c r="BQ71" s="464"/>
      <c r="BR71" s="464"/>
      <c r="BS71" s="464"/>
      <c r="BT71" s="464"/>
      <c r="BU71" s="464"/>
      <c r="BV71" s="464"/>
      <c r="BW71" s="464"/>
      <c r="BX71" s="464"/>
      <c r="BY71" s="464"/>
      <c r="BZ71" s="464"/>
      <c r="CA71" s="464"/>
      <c r="CB71" s="464"/>
      <c r="CC71" s="221"/>
      <c r="CD71" s="221"/>
      <c r="CE71" s="221"/>
      <c r="CF71" s="221"/>
      <c r="CG71" s="221"/>
      <c r="CH71" s="198"/>
      <c r="CI71" s="202"/>
      <c r="CJ71" s="202"/>
    </row>
    <row r="72" spans="1:88" s="163" customFormat="1" ht="3" customHeight="1">
      <c r="A72" s="130"/>
      <c r="B72" s="130"/>
      <c r="C72" s="130"/>
      <c r="D72" s="246"/>
      <c r="E72" s="654"/>
      <c r="F72" s="654"/>
      <c r="G72" s="662"/>
      <c r="H72" s="663"/>
      <c r="I72" s="663"/>
      <c r="J72" s="663"/>
      <c r="K72" s="663"/>
      <c r="L72" s="663"/>
      <c r="M72" s="663"/>
      <c r="N72" s="663"/>
      <c r="O72" s="663"/>
      <c r="P72" s="663"/>
      <c r="Q72" s="663"/>
      <c r="R72" s="663"/>
      <c r="S72" s="663"/>
      <c r="T72" s="663"/>
      <c r="U72" s="663"/>
      <c r="V72" s="663"/>
      <c r="W72" s="663"/>
      <c r="X72" s="663"/>
      <c r="Y72" s="663"/>
      <c r="Z72" s="663"/>
      <c r="AA72" s="663"/>
      <c r="AB72" s="663"/>
      <c r="AC72" s="663"/>
      <c r="AD72" s="663"/>
      <c r="AE72" s="663"/>
      <c r="AF72" s="663"/>
      <c r="AG72" s="663"/>
      <c r="AH72" s="663"/>
      <c r="AI72" s="663"/>
      <c r="AJ72" s="664"/>
      <c r="AK72" s="656"/>
      <c r="AL72" s="656"/>
      <c r="AM72" s="656"/>
      <c r="AN72" s="240"/>
      <c r="AO72" s="284"/>
      <c r="AP72" s="284"/>
      <c r="AQ72" s="284"/>
      <c r="AR72" s="283"/>
      <c r="AS72" s="285"/>
      <c r="AT72" s="285"/>
      <c r="AU72" s="285"/>
      <c r="AV72" s="285"/>
      <c r="AW72" s="285"/>
      <c r="AX72" s="286"/>
      <c r="AY72" s="418"/>
      <c r="AZ72" s="418"/>
      <c r="BA72" s="418"/>
      <c r="BB72" s="418"/>
      <c r="BC72" s="418"/>
      <c r="BD72" s="418"/>
      <c r="BE72" s="282"/>
      <c r="BF72" s="566"/>
      <c r="BG72" s="566"/>
      <c r="BH72" s="566"/>
      <c r="BI72" s="566"/>
      <c r="BJ72" s="566"/>
      <c r="BK72" s="448"/>
      <c r="BL72" s="423"/>
      <c r="BM72" s="417"/>
      <c r="BN72" s="417"/>
      <c r="BO72" s="417"/>
      <c r="BP72" s="283"/>
      <c r="BQ72" s="418"/>
      <c r="BR72" s="418"/>
      <c r="BS72" s="418"/>
      <c r="BT72" s="418"/>
      <c r="BU72" s="418"/>
      <c r="BV72" s="415"/>
      <c r="BW72" s="419"/>
      <c r="BX72" s="419"/>
      <c r="BY72" s="419"/>
      <c r="BZ72" s="419"/>
      <c r="CA72" s="419"/>
      <c r="CB72" s="416"/>
      <c r="CC72" s="419"/>
      <c r="CD72" s="419"/>
      <c r="CE72" s="419"/>
      <c r="CF72" s="419"/>
      <c r="CG72" s="419"/>
      <c r="CH72" s="199"/>
      <c r="CI72" s="202"/>
      <c r="CJ72" s="202"/>
    </row>
    <row r="73" spans="1:88" s="160" customFormat="1" ht="15" customHeight="1">
      <c r="A73" s="130"/>
      <c r="B73" s="130"/>
      <c r="C73" s="130"/>
      <c r="E73" s="654"/>
      <c r="F73" s="654"/>
      <c r="G73" s="662"/>
      <c r="H73" s="663"/>
      <c r="I73" s="663"/>
      <c r="J73" s="663"/>
      <c r="K73" s="663"/>
      <c r="L73" s="663"/>
      <c r="M73" s="663"/>
      <c r="N73" s="663"/>
      <c r="O73" s="663"/>
      <c r="P73" s="663"/>
      <c r="Q73" s="663"/>
      <c r="R73" s="663"/>
      <c r="S73" s="663"/>
      <c r="T73" s="663"/>
      <c r="U73" s="663"/>
      <c r="V73" s="663"/>
      <c r="W73" s="663"/>
      <c r="X73" s="663"/>
      <c r="Y73" s="663"/>
      <c r="Z73" s="663"/>
      <c r="AA73" s="663"/>
      <c r="AB73" s="663"/>
      <c r="AC73" s="663"/>
      <c r="AD73" s="663"/>
      <c r="AE73" s="663"/>
      <c r="AF73" s="663"/>
      <c r="AG73" s="663"/>
      <c r="AH73" s="663"/>
      <c r="AI73" s="663"/>
      <c r="AJ73" s="664"/>
      <c r="AK73" s="656"/>
      <c r="AL73" s="656"/>
      <c r="AM73" s="656"/>
      <c r="AN73" s="240"/>
      <c r="AO73" s="280" t="e">
        <f>IF(LEN(VLOOKUP(AK71,#REF!,2,FALSE))&lt;11,"",LEFT(RIGHT(VLOOKUP(AK71,#REF!,2,FALSE),11),1))</f>
        <v>#REF!</v>
      </c>
      <c r="AP73" s="168"/>
      <c r="AQ73" s="280" t="e">
        <f>IF(LEN(VLOOKUP(AK71,#REF!,2,FALSE))&lt;10,"",LEFT(RIGHT(VLOOKUP(AK71,#REF!,2,FALSE),10),1))</f>
        <v>#REF!</v>
      </c>
      <c r="AR73" s="282"/>
      <c r="AS73" s="280" t="e">
        <f>IF(LEN(VLOOKUP(AK71,#REF!,2,FALSE))&lt;9,"",LEFT(RIGHT(VLOOKUP(AK71,#REF!,2,FALSE),9),1))</f>
        <v>#REF!</v>
      </c>
      <c r="AT73" s="168"/>
      <c r="AU73" s="280" t="e">
        <f>IF(LEN(VLOOKUP(AK71,#REF!,2,FALSE))&lt;8,"",LEFT(RIGHT(VLOOKUP(AK71,#REF!,2,FALSE),8),1))</f>
        <v>#REF!</v>
      </c>
      <c r="AV73" s="282"/>
      <c r="AW73" s="280" t="e">
        <f>IF(LEN(VLOOKUP(AK71,#REF!,2,FALSE))&lt;7,"",LEFT(RIGHT(VLOOKUP(AK71,#REF!,2,FALSE),7),1))</f>
        <v>#REF!</v>
      </c>
      <c r="AX73" s="286"/>
      <c r="AY73" s="280" t="e">
        <f>IF(LEN(VLOOKUP(AK71,#REF!,2,FALSE))&lt;6,"",LEFT(RIGHT(VLOOKUP(AK71,#REF!,2,FALSE),6),1))</f>
        <v>#REF!</v>
      </c>
      <c r="AZ73" s="168"/>
      <c r="BA73" s="559" t="e">
        <f>IF(LEN(VLOOKUP(AK71,#REF!,2,FALSE))&lt;5,"",LEFT(RIGHT(VLOOKUP(AK71,#REF!,2,FALSE),5),1))</f>
        <v>#REF!</v>
      </c>
      <c r="BB73" s="559"/>
      <c r="BC73" s="282"/>
      <c r="BD73" s="280" t="e">
        <f>IF(LEN(VLOOKUP(AK71,#REF!,2,FALSE))&lt;4,"",LEFT(RIGHT(VLOOKUP(AK71,#REF!,2,FALSE),4),1))</f>
        <v>#REF!</v>
      </c>
      <c r="BE73" s="282"/>
      <c r="BF73" s="280" t="e">
        <f>IF(LEN(VLOOKUP(AK71,#REF!,2,FALSE))&lt;3,"",LEFT(RIGHT(VLOOKUP(AK71,#REF!,2,FALSE),3),1))</f>
        <v>#REF!</v>
      </c>
      <c r="BG73" s="282"/>
      <c r="BH73" s="280" t="e">
        <f>IF(LEN(VLOOKUP(AK71,#REF!,2,FALSE))&lt;2,"",LEFT(RIGHT(VLOOKUP(AK71,#REF!,2,FALSE),2),1))</f>
        <v>#REF!</v>
      </c>
      <c r="BI73" s="282"/>
      <c r="BJ73" s="280" t="e">
        <f>IF(VLOOKUP(AK71,#REF!,2,FALSE)=0,"",IF(LEN(VLOOKUP(AK71,#REF!,2,FALSE))&lt;1,"",LEFT(RIGHT(VLOOKUP(AK71,#REF!,2,FALSE),1),1)))</f>
        <v>#REF!</v>
      </c>
      <c r="BK73" s="448"/>
      <c r="BL73" s="423"/>
      <c r="BM73" s="280" t="e">
        <f>IF(LEN(VLOOKUP(AK71,#REF!,3,FALSE))&lt;11,"",LEFT(RIGHT(VLOOKUP(AK71,#REF!,3,FALSE),11),1))</f>
        <v>#REF!</v>
      </c>
      <c r="BN73" s="168"/>
      <c r="BO73" s="280" t="e">
        <f>IF(LEN(VLOOKUP(AK71,#REF!,3,FALSE))&lt;10,"",LEFT(RIGHT(VLOOKUP(AK71,#REF!,3,FALSE),10),1))</f>
        <v>#REF!</v>
      </c>
      <c r="BP73" s="282"/>
      <c r="BQ73" s="280" t="e">
        <f>IF(LEN(VLOOKUP(AK71,#REF!,3,FALSE))&lt;9,"",LEFT(RIGHT(VLOOKUP(AK71,#REF!,3,FALSE),9),1))</f>
        <v>#REF!</v>
      </c>
      <c r="BR73" s="168"/>
      <c r="BS73" s="280" t="e">
        <f>IF(LEN(VLOOKUP(AK71,#REF!,3,FALSE))&lt;8,"",LEFT(RIGHT(VLOOKUP(AK71,#REF!,3,FALSE),8),1))</f>
        <v>#REF!</v>
      </c>
      <c r="BT73" s="282"/>
      <c r="BU73" s="280" t="e">
        <f>IF(LEN(VLOOKUP(AK71,#REF!,3,FALSE))&lt;7,"",LEFT(RIGHT(VLOOKUP(AK71,#REF!,3,FALSE),7),1))</f>
        <v>#REF!</v>
      </c>
      <c r="BV73" s="415"/>
      <c r="BW73" s="280" t="e">
        <f>IF(LEN(VLOOKUP(AK71,#REF!,3,FALSE))&lt;6,"",LEFT(RIGHT(VLOOKUP(AK71,#REF!,3,FALSE),6),1))</f>
        <v>#REF!</v>
      </c>
      <c r="BX73" s="282"/>
      <c r="BY73" s="280" t="e">
        <f>IF(LEN(VLOOKUP(AK71,#REF!,3,FALSE))&lt;5,"",LEFT(RIGHT(VLOOKUP(AK71,#REF!,3,FALSE),5),1))</f>
        <v>#REF!</v>
      </c>
      <c r="BZ73" s="282"/>
      <c r="CA73" s="280" t="e">
        <f>IF(LEN(VLOOKUP(AK71,#REF!,3,FALSE))&lt;4,"",LEFT(RIGHT(VLOOKUP(AK71,#REF!,3,FALSE),4),1))</f>
        <v>#REF!</v>
      </c>
      <c r="CB73" s="416"/>
      <c r="CC73" s="280" t="e">
        <f>IF(LEN(VLOOKUP(AK71,#REF!,3,FALSE))&lt;3,"",LEFT(RIGHT(VLOOKUP(AK71,#REF!,3,FALSE),3),1))</f>
        <v>#REF!</v>
      </c>
      <c r="CD73" s="282"/>
      <c r="CE73" s="280" t="e">
        <f>IF(LEN(VLOOKUP(AK71,#REF!,3,FALSE))&lt;2,"",LEFT(RIGHT(VLOOKUP(AK71,#REF!,3,FALSE),2),1))</f>
        <v>#REF!</v>
      </c>
      <c r="CF73" s="282"/>
      <c r="CG73" s="280" t="e">
        <f>IF(VLOOKUP(AK71,#REF!,3,FALSE)=0,"",IF(LEN(VLOOKUP(AK71,#REF!,3,FALSE))&lt;1,"",LEFT(RIGHT(VLOOKUP(AK71,#REF!,3,FALSE),1),1)))</f>
        <v>#REF!</v>
      </c>
      <c r="CH73" s="199"/>
      <c r="CI73" s="130"/>
      <c r="CJ73" s="130"/>
    </row>
    <row r="74" spans="1:88" s="160" customFormat="1" ht="3" customHeight="1">
      <c r="A74" s="130"/>
      <c r="B74" s="130"/>
      <c r="C74" s="130"/>
      <c r="E74" s="654"/>
      <c r="F74" s="654"/>
      <c r="G74" s="662"/>
      <c r="H74" s="663"/>
      <c r="I74" s="663"/>
      <c r="J74" s="663"/>
      <c r="K74" s="663"/>
      <c r="L74" s="663"/>
      <c r="M74" s="663"/>
      <c r="N74" s="663"/>
      <c r="O74" s="663"/>
      <c r="P74" s="663"/>
      <c r="Q74" s="663"/>
      <c r="R74" s="663"/>
      <c r="S74" s="663"/>
      <c r="T74" s="663"/>
      <c r="U74" s="663"/>
      <c r="V74" s="663"/>
      <c r="W74" s="663"/>
      <c r="X74" s="663"/>
      <c r="Y74" s="663"/>
      <c r="Z74" s="663"/>
      <c r="AA74" s="663"/>
      <c r="AB74" s="663"/>
      <c r="AC74" s="663"/>
      <c r="AD74" s="663"/>
      <c r="AE74" s="663"/>
      <c r="AF74" s="663"/>
      <c r="AG74" s="663"/>
      <c r="AH74" s="663"/>
      <c r="AI74" s="663"/>
      <c r="AJ74" s="664"/>
      <c r="AK74" s="656"/>
      <c r="AL74" s="656"/>
      <c r="AM74" s="656"/>
      <c r="AN74" s="243"/>
      <c r="AO74" s="252"/>
      <c r="AP74" s="252"/>
      <c r="AQ74" s="252"/>
      <c r="AR74" s="252"/>
      <c r="AS74" s="252"/>
      <c r="AT74" s="252"/>
      <c r="AU74" s="252"/>
      <c r="AV74" s="252"/>
      <c r="AW74" s="252"/>
      <c r="AX74" s="252"/>
      <c r="AY74" s="252"/>
      <c r="AZ74" s="252"/>
      <c r="BA74" s="252"/>
      <c r="BB74" s="252"/>
      <c r="BC74" s="252"/>
      <c r="BD74" s="252"/>
      <c r="BE74" s="227"/>
      <c r="BF74" s="227"/>
      <c r="BG74" s="227"/>
      <c r="BH74" s="227"/>
      <c r="BI74" s="227"/>
      <c r="BJ74" s="227"/>
      <c r="BK74" s="227"/>
      <c r="BL74" s="443"/>
      <c r="BM74" s="443"/>
      <c r="BN74" s="443"/>
      <c r="BO74" s="443"/>
      <c r="BP74" s="443"/>
      <c r="BQ74" s="443"/>
      <c r="BR74" s="443"/>
      <c r="BS74" s="443"/>
      <c r="BT74" s="443"/>
      <c r="BU74" s="443"/>
      <c r="BV74" s="443"/>
      <c r="BW74" s="443"/>
      <c r="BX74" s="443"/>
      <c r="BY74" s="443"/>
      <c r="BZ74" s="443"/>
      <c r="CA74" s="443"/>
      <c r="CB74" s="443"/>
      <c r="CC74" s="227"/>
      <c r="CD74" s="227"/>
      <c r="CE74" s="227"/>
      <c r="CF74" s="227"/>
      <c r="CG74" s="227"/>
      <c r="CH74" s="200"/>
      <c r="CI74" s="130"/>
      <c r="CJ74" s="130"/>
    </row>
    <row r="75" spans="1:88" s="163" customFormat="1" ht="3" customHeight="1">
      <c r="A75" s="130"/>
      <c r="B75" s="246"/>
      <c r="C75" s="135"/>
      <c r="D75" s="135"/>
      <c r="E75" s="581" t="s">
        <v>357</v>
      </c>
      <c r="F75" s="581"/>
      <c r="G75" s="570" t="e">
        <f>#REF!</f>
        <v>#REF!</v>
      </c>
      <c r="H75" s="570"/>
      <c r="I75" s="570"/>
      <c r="J75" s="570"/>
      <c r="K75" s="570"/>
      <c r="L75" s="570"/>
      <c r="M75" s="570"/>
      <c r="N75" s="570"/>
      <c r="O75" s="570"/>
      <c r="P75" s="570"/>
      <c r="Q75" s="570"/>
      <c r="R75" s="570"/>
      <c r="S75" s="570"/>
      <c r="T75" s="570"/>
      <c r="U75" s="570"/>
      <c r="V75" s="570"/>
      <c r="W75" s="570"/>
      <c r="X75" s="570"/>
      <c r="Y75" s="570"/>
      <c r="Z75" s="570"/>
      <c r="AA75" s="570"/>
      <c r="AB75" s="570"/>
      <c r="AC75" s="570"/>
      <c r="AD75" s="570"/>
      <c r="AE75" s="570"/>
      <c r="AF75" s="570"/>
      <c r="AG75" s="570"/>
      <c r="AH75" s="570"/>
      <c r="AI75" s="570"/>
      <c r="AJ75" s="570"/>
      <c r="AK75" s="655" t="s">
        <v>371</v>
      </c>
      <c r="AL75" s="656"/>
      <c r="AM75" s="656"/>
      <c r="AN75" s="242"/>
      <c r="AO75" s="253"/>
      <c r="AP75" s="253"/>
      <c r="AQ75" s="253"/>
      <c r="AR75" s="253"/>
      <c r="AS75" s="253"/>
      <c r="AT75" s="253"/>
      <c r="AU75" s="253"/>
      <c r="AV75" s="253"/>
      <c r="AW75" s="253"/>
      <c r="AX75" s="253"/>
      <c r="AY75" s="253"/>
      <c r="AZ75" s="253"/>
      <c r="BA75" s="253"/>
      <c r="BB75" s="253"/>
      <c r="BC75" s="253"/>
      <c r="BD75" s="253"/>
      <c r="BE75" s="221"/>
      <c r="BF75" s="221"/>
      <c r="BG75" s="221"/>
      <c r="BH75" s="221"/>
      <c r="BI75" s="221"/>
      <c r="BJ75" s="221"/>
      <c r="BK75" s="221"/>
      <c r="BL75" s="464"/>
      <c r="BM75" s="464"/>
      <c r="BN75" s="464"/>
      <c r="BO75" s="464"/>
      <c r="BP75" s="464"/>
      <c r="BQ75" s="464"/>
      <c r="BR75" s="464"/>
      <c r="BS75" s="464"/>
      <c r="BT75" s="464"/>
      <c r="BU75" s="464"/>
      <c r="BV75" s="464"/>
      <c r="BW75" s="464"/>
      <c r="BX75" s="464"/>
      <c r="BY75" s="464"/>
      <c r="BZ75" s="464"/>
      <c r="CA75" s="464"/>
      <c r="CB75" s="464"/>
      <c r="CC75" s="221"/>
      <c r="CD75" s="221"/>
      <c r="CE75" s="221"/>
      <c r="CF75" s="221"/>
      <c r="CG75" s="221"/>
      <c r="CH75" s="198"/>
      <c r="CI75" s="202"/>
      <c r="CJ75" s="202"/>
    </row>
    <row r="76" spans="1:88" s="163" customFormat="1" ht="3" customHeight="1">
      <c r="A76" s="130"/>
      <c r="B76" s="130"/>
      <c r="C76" s="130"/>
      <c r="D76" s="246"/>
      <c r="E76" s="581"/>
      <c r="F76" s="581"/>
      <c r="G76" s="570"/>
      <c r="H76" s="570"/>
      <c r="I76" s="570"/>
      <c r="J76" s="570"/>
      <c r="K76" s="570"/>
      <c r="L76" s="570"/>
      <c r="M76" s="570"/>
      <c r="N76" s="570"/>
      <c r="O76" s="570"/>
      <c r="P76" s="570"/>
      <c r="Q76" s="570"/>
      <c r="R76" s="570"/>
      <c r="S76" s="570"/>
      <c r="T76" s="570"/>
      <c r="U76" s="570"/>
      <c r="V76" s="570"/>
      <c r="W76" s="570"/>
      <c r="X76" s="570"/>
      <c r="Y76" s="570"/>
      <c r="Z76" s="570"/>
      <c r="AA76" s="570"/>
      <c r="AB76" s="570"/>
      <c r="AC76" s="570"/>
      <c r="AD76" s="570"/>
      <c r="AE76" s="570"/>
      <c r="AF76" s="570"/>
      <c r="AG76" s="570"/>
      <c r="AH76" s="570"/>
      <c r="AI76" s="570"/>
      <c r="AJ76" s="570"/>
      <c r="AK76" s="656"/>
      <c r="AL76" s="656"/>
      <c r="AM76" s="656"/>
      <c r="AN76" s="240"/>
      <c r="AO76" s="284"/>
      <c r="AP76" s="284"/>
      <c r="AQ76" s="284"/>
      <c r="AR76" s="283"/>
      <c r="AS76" s="285"/>
      <c r="AT76" s="285"/>
      <c r="AU76" s="285"/>
      <c r="AV76" s="285"/>
      <c r="AW76" s="285"/>
      <c r="AX76" s="286"/>
      <c r="AY76" s="418"/>
      <c r="AZ76" s="418"/>
      <c r="BA76" s="418"/>
      <c r="BB76" s="418"/>
      <c r="BC76" s="418"/>
      <c r="BD76" s="418"/>
      <c r="BE76" s="282"/>
      <c r="BF76" s="566"/>
      <c r="BG76" s="566"/>
      <c r="BH76" s="566"/>
      <c r="BI76" s="566"/>
      <c r="BJ76" s="566"/>
      <c r="BK76" s="448"/>
      <c r="BL76" s="423"/>
      <c r="BM76" s="417"/>
      <c r="BN76" s="417"/>
      <c r="BO76" s="417"/>
      <c r="BP76" s="283"/>
      <c r="BQ76" s="418"/>
      <c r="BR76" s="418"/>
      <c r="BS76" s="418"/>
      <c r="BT76" s="418"/>
      <c r="BU76" s="418"/>
      <c r="BV76" s="415"/>
      <c r="BW76" s="419"/>
      <c r="BX76" s="419"/>
      <c r="BY76" s="419"/>
      <c r="BZ76" s="419"/>
      <c r="CA76" s="419"/>
      <c r="CB76" s="416"/>
      <c r="CC76" s="419"/>
      <c r="CD76" s="419"/>
      <c r="CE76" s="419"/>
      <c r="CF76" s="419"/>
      <c r="CG76" s="419"/>
      <c r="CH76" s="199"/>
      <c r="CI76" s="202"/>
      <c r="CJ76" s="202"/>
    </row>
    <row r="77" spans="1:88" s="160" customFormat="1" ht="15" customHeight="1">
      <c r="A77" s="130"/>
      <c r="B77" s="130"/>
      <c r="C77" s="130"/>
      <c r="E77" s="581"/>
      <c r="F77" s="581"/>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570"/>
      <c r="AK77" s="656"/>
      <c r="AL77" s="656"/>
      <c r="AM77" s="656"/>
      <c r="AN77" s="240"/>
      <c r="AO77" s="280" t="e">
        <f>IF(LEN(VLOOKUP(AK75,#REF!,2,FALSE))&lt;11,"",LEFT(RIGHT(VLOOKUP(AK75,#REF!,2,FALSE),11),1))</f>
        <v>#REF!</v>
      </c>
      <c r="AP77" s="168"/>
      <c r="AQ77" s="280" t="e">
        <f>IF(LEN(VLOOKUP(AK75,#REF!,2,FALSE))&lt;10,"",LEFT(RIGHT(VLOOKUP(AK75,#REF!,2,FALSE),10),1))</f>
        <v>#REF!</v>
      </c>
      <c r="AR77" s="282"/>
      <c r="AS77" s="280" t="e">
        <f>IF(LEN(VLOOKUP(AK75,#REF!,2,FALSE))&lt;9,"",LEFT(RIGHT(VLOOKUP(AK75,#REF!,2,FALSE),9),1))</f>
        <v>#REF!</v>
      </c>
      <c r="AT77" s="168"/>
      <c r="AU77" s="280" t="e">
        <f>IF(LEN(VLOOKUP(AK75,#REF!,2,FALSE))&lt;8,"",LEFT(RIGHT(VLOOKUP(AK75,#REF!,2,FALSE),8),1))</f>
        <v>#REF!</v>
      </c>
      <c r="AV77" s="282"/>
      <c r="AW77" s="280" t="e">
        <f>IF(LEN(VLOOKUP(AK75,#REF!,2,FALSE))&lt;7,"",LEFT(RIGHT(VLOOKUP(AK75,#REF!,2,FALSE),7),1))</f>
        <v>#REF!</v>
      </c>
      <c r="AX77" s="286"/>
      <c r="AY77" s="280" t="e">
        <f>IF(LEN(VLOOKUP(AK75,#REF!,2,FALSE))&lt;6,"",LEFT(RIGHT(VLOOKUP(AK75,#REF!,2,FALSE),6),1))</f>
        <v>#REF!</v>
      </c>
      <c r="AZ77" s="168"/>
      <c r="BA77" s="559" t="e">
        <f>IF(LEN(VLOOKUP(AK75,#REF!,2,FALSE))&lt;5,"",LEFT(RIGHT(VLOOKUP(AK75,#REF!,2,FALSE),5),1))</f>
        <v>#REF!</v>
      </c>
      <c r="BB77" s="559"/>
      <c r="BC77" s="282"/>
      <c r="BD77" s="280" t="e">
        <f>IF(LEN(VLOOKUP(AK75,#REF!,2,FALSE))&lt;4,"",LEFT(RIGHT(VLOOKUP(AK75,#REF!,2,FALSE),4),1))</f>
        <v>#REF!</v>
      </c>
      <c r="BE77" s="282"/>
      <c r="BF77" s="280" t="e">
        <f>IF(LEN(VLOOKUP(AK75,#REF!,2,FALSE))&lt;3,"",LEFT(RIGHT(VLOOKUP(AK75,#REF!,2,FALSE),3),1))</f>
        <v>#REF!</v>
      </c>
      <c r="BG77" s="282"/>
      <c r="BH77" s="280" t="e">
        <f>IF(LEN(VLOOKUP(AK75,#REF!,2,FALSE))&lt;2,"",LEFT(RIGHT(VLOOKUP(AK75,#REF!,2,FALSE),2),1))</f>
        <v>#REF!</v>
      </c>
      <c r="BI77" s="282"/>
      <c r="BJ77" s="280" t="e">
        <f>IF(VLOOKUP(AK75,#REF!,2,FALSE)=0,"",IF(LEN(VLOOKUP(AK75,#REF!,2,FALSE))&lt;1,"",LEFT(RIGHT(VLOOKUP(AK75,#REF!,2,FALSE),1),1)))</f>
        <v>#REF!</v>
      </c>
      <c r="BK77" s="448"/>
      <c r="BL77" s="423"/>
      <c r="BM77" s="280" t="e">
        <f>IF(LEN(VLOOKUP(AK75,#REF!,3,FALSE))&lt;11,"",LEFT(RIGHT(VLOOKUP(AK75,#REF!,3,FALSE),11),1))</f>
        <v>#REF!</v>
      </c>
      <c r="BN77" s="168"/>
      <c r="BO77" s="280" t="e">
        <f>IF(LEN(VLOOKUP(AK75,#REF!,3,FALSE))&lt;10,"",LEFT(RIGHT(VLOOKUP(AK75,#REF!,3,FALSE),10),1))</f>
        <v>#REF!</v>
      </c>
      <c r="BP77" s="282"/>
      <c r="BQ77" s="280" t="e">
        <f>IF(LEN(VLOOKUP(AK75,#REF!,3,FALSE))&lt;9,"",LEFT(RIGHT(VLOOKUP(AK75,#REF!,3,FALSE),9),1))</f>
        <v>#REF!</v>
      </c>
      <c r="BR77" s="168"/>
      <c r="BS77" s="280" t="e">
        <f>IF(LEN(VLOOKUP(AK75,#REF!,3,FALSE))&lt;8,"",LEFT(RIGHT(VLOOKUP(AK75,#REF!,3,FALSE),8),1))</f>
        <v>#REF!</v>
      </c>
      <c r="BT77" s="282"/>
      <c r="BU77" s="280" t="e">
        <f>IF(LEN(VLOOKUP(AK75,#REF!,3,FALSE))&lt;7,"",LEFT(RIGHT(VLOOKUP(AK75,#REF!,3,FALSE),7),1))</f>
        <v>#REF!</v>
      </c>
      <c r="BV77" s="415"/>
      <c r="BW77" s="280" t="e">
        <f>IF(LEN(VLOOKUP(AK75,#REF!,3,FALSE))&lt;6,"",LEFT(RIGHT(VLOOKUP(AK75,#REF!,3,FALSE),6),1))</f>
        <v>#REF!</v>
      </c>
      <c r="BX77" s="282"/>
      <c r="BY77" s="280" t="e">
        <f>IF(LEN(VLOOKUP(AK75,#REF!,3,FALSE))&lt;5,"",LEFT(RIGHT(VLOOKUP(AK75,#REF!,3,FALSE),5),1))</f>
        <v>#REF!</v>
      </c>
      <c r="BZ77" s="282"/>
      <c r="CA77" s="280" t="e">
        <f>IF(LEN(VLOOKUP(AK75,#REF!,3,FALSE))&lt;4,"",LEFT(RIGHT(VLOOKUP(AK75,#REF!,3,FALSE),4),1))</f>
        <v>#REF!</v>
      </c>
      <c r="CB77" s="416"/>
      <c r="CC77" s="280" t="e">
        <f>IF(LEN(VLOOKUP(AK75,#REF!,3,FALSE))&lt;3,"",LEFT(RIGHT(VLOOKUP(AK75,#REF!,3,FALSE),3),1))</f>
        <v>#REF!</v>
      </c>
      <c r="CD77" s="282"/>
      <c r="CE77" s="280" t="e">
        <f>IF(LEN(VLOOKUP(AK75,#REF!,3,FALSE))&lt;2,"",LEFT(RIGHT(VLOOKUP(AK75,#REF!,3,FALSE),2),1))</f>
        <v>#REF!</v>
      </c>
      <c r="CF77" s="282"/>
      <c r="CG77" s="280" t="e">
        <f>IF(VLOOKUP(AK75,#REF!,3,FALSE)=0,"",IF(LEN(VLOOKUP(AK75,#REF!,3,FALSE))&lt;1,"",LEFT(RIGHT(VLOOKUP(AK75,#REF!,3,FALSE),1),1)))</f>
        <v>#REF!</v>
      </c>
      <c r="CH77" s="199"/>
      <c r="CI77" s="130"/>
      <c r="CJ77" s="130"/>
    </row>
    <row r="78" spans="1:88" s="160" customFormat="1" ht="3" customHeight="1">
      <c r="A78" s="130"/>
      <c r="B78" s="130"/>
      <c r="C78" s="130"/>
      <c r="E78" s="581"/>
      <c r="F78" s="581"/>
      <c r="G78" s="570"/>
      <c r="H78" s="570"/>
      <c r="I78" s="570"/>
      <c r="J78" s="570"/>
      <c r="K78" s="570"/>
      <c r="L78" s="570"/>
      <c r="M78" s="570"/>
      <c r="N78" s="570"/>
      <c r="O78" s="570"/>
      <c r="P78" s="570"/>
      <c r="Q78" s="570"/>
      <c r="R78" s="570"/>
      <c r="S78" s="570"/>
      <c r="T78" s="570"/>
      <c r="U78" s="570"/>
      <c r="V78" s="570"/>
      <c r="W78" s="570"/>
      <c r="X78" s="570"/>
      <c r="Y78" s="570"/>
      <c r="Z78" s="570"/>
      <c r="AA78" s="570"/>
      <c r="AB78" s="570"/>
      <c r="AC78" s="570"/>
      <c r="AD78" s="570"/>
      <c r="AE78" s="570"/>
      <c r="AF78" s="570"/>
      <c r="AG78" s="570"/>
      <c r="AH78" s="570"/>
      <c r="AI78" s="570"/>
      <c r="AJ78" s="570"/>
      <c r="AK78" s="656"/>
      <c r="AL78" s="656"/>
      <c r="AM78" s="656"/>
      <c r="AN78" s="243"/>
      <c r="AO78" s="252"/>
      <c r="AP78" s="252"/>
      <c r="AQ78" s="252"/>
      <c r="AR78" s="252"/>
      <c r="AS78" s="252"/>
      <c r="AT78" s="252"/>
      <c r="AU78" s="252"/>
      <c r="AV78" s="252"/>
      <c r="AW78" s="252"/>
      <c r="AX78" s="252"/>
      <c r="AY78" s="252"/>
      <c r="AZ78" s="252"/>
      <c r="BA78" s="252"/>
      <c r="BB78" s="252"/>
      <c r="BC78" s="252"/>
      <c r="BD78" s="252"/>
      <c r="BE78" s="227"/>
      <c r="BF78" s="227"/>
      <c r="BG78" s="227"/>
      <c r="BH78" s="227"/>
      <c r="BI78" s="227"/>
      <c r="BJ78" s="227"/>
      <c r="BK78" s="227"/>
      <c r="BL78" s="443"/>
      <c r="BM78" s="443"/>
      <c r="BN78" s="443"/>
      <c r="BO78" s="443"/>
      <c r="BP78" s="443"/>
      <c r="BQ78" s="443"/>
      <c r="BR78" s="443"/>
      <c r="BS78" s="443"/>
      <c r="BT78" s="443"/>
      <c r="BU78" s="443"/>
      <c r="BV78" s="443"/>
      <c r="BW78" s="443"/>
      <c r="BX78" s="443"/>
      <c r="BY78" s="443"/>
      <c r="BZ78" s="443"/>
      <c r="CA78" s="443"/>
      <c r="CB78" s="443"/>
      <c r="CC78" s="227"/>
      <c r="CD78" s="227"/>
      <c r="CE78" s="227"/>
      <c r="CF78" s="227"/>
      <c r="CG78" s="227"/>
      <c r="CH78" s="200"/>
      <c r="CI78" s="130"/>
      <c r="CJ78" s="130"/>
    </row>
    <row r="79" spans="1:88" s="163" customFormat="1" ht="3" customHeight="1">
      <c r="A79" s="130"/>
      <c r="B79" s="246"/>
      <c r="C79" s="135"/>
      <c r="D79" s="135"/>
      <c r="E79" s="581" t="s">
        <v>358</v>
      </c>
      <c r="F79" s="581"/>
      <c r="G79" s="570" t="e">
        <f>#REF!</f>
        <v>#REF!</v>
      </c>
      <c r="H79" s="570"/>
      <c r="I79" s="570"/>
      <c r="J79" s="570"/>
      <c r="K79" s="570"/>
      <c r="L79" s="570"/>
      <c r="M79" s="570"/>
      <c r="N79" s="570"/>
      <c r="O79" s="570"/>
      <c r="P79" s="570"/>
      <c r="Q79" s="570"/>
      <c r="R79" s="570"/>
      <c r="S79" s="570"/>
      <c r="T79" s="570"/>
      <c r="U79" s="570"/>
      <c r="V79" s="570"/>
      <c r="W79" s="570"/>
      <c r="X79" s="570"/>
      <c r="Y79" s="570"/>
      <c r="Z79" s="570"/>
      <c r="AA79" s="570"/>
      <c r="AB79" s="570"/>
      <c r="AC79" s="570"/>
      <c r="AD79" s="570"/>
      <c r="AE79" s="570"/>
      <c r="AF79" s="570"/>
      <c r="AG79" s="570"/>
      <c r="AH79" s="570"/>
      <c r="AI79" s="570"/>
      <c r="AJ79" s="570"/>
      <c r="AK79" s="655" t="s">
        <v>372</v>
      </c>
      <c r="AL79" s="656"/>
      <c r="AM79" s="656"/>
      <c r="AN79" s="242"/>
      <c r="AO79" s="253"/>
      <c r="AP79" s="253"/>
      <c r="AQ79" s="253"/>
      <c r="AR79" s="253"/>
      <c r="AS79" s="253"/>
      <c r="AT79" s="253"/>
      <c r="AU79" s="253"/>
      <c r="AV79" s="253"/>
      <c r="AW79" s="253"/>
      <c r="AX79" s="253"/>
      <c r="AY79" s="253"/>
      <c r="AZ79" s="253"/>
      <c r="BA79" s="253"/>
      <c r="BB79" s="253"/>
      <c r="BC79" s="253"/>
      <c r="BD79" s="253"/>
      <c r="BE79" s="221"/>
      <c r="BF79" s="221"/>
      <c r="BG79" s="221"/>
      <c r="BH79" s="221"/>
      <c r="BI79" s="221"/>
      <c r="BJ79" s="221"/>
      <c r="BK79" s="221"/>
      <c r="BL79" s="464"/>
      <c r="BM79" s="464"/>
      <c r="BN79" s="464"/>
      <c r="BO79" s="464"/>
      <c r="BP79" s="464"/>
      <c r="BQ79" s="464"/>
      <c r="BR79" s="464"/>
      <c r="BS79" s="464"/>
      <c r="BT79" s="464"/>
      <c r="BU79" s="464"/>
      <c r="BV79" s="464"/>
      <c r="BW79" s="464"/>
      <c r="BX79" s="464"/>
      <c r="BY79" s="464"/>
      <c r="BZ79" s="464"/>
      <c r="CA79" s="464"/>
      <c r="CB79" s="464"/>
      <c r="CC79" s="221"/>
      <c r="CD79" s="221"/>
      <c r="CE79" s="221"/>
      <c r="CF79" s="221"/>
      <c r="CG79" s="221"/>
      <c r="CH79" s="198"/>
      <c r="CI79" s="202"/>
      <c r="CJ79" s="202"/>
    </row>
    <row r="80" spans="1:88" s="163" customFormat="1" ht="3" customHeight="1">
      <c r="A80" s="130"/>
      <c r="B80" s="130"/>
      <c r="C80" s="130"/>
      <c r="D80" s="246"/>
      <c r="E80" s="581"/>
      <c r="F80" s="581"/>
      <c r="G80" s="570"/>
      <c r="H80" s="570"/>
      <c r="I80" s="570"/>
      <c r="J80" s="570"/>
      <c r="K80" s="570"/>
      <c r="L80" s="570"/>
      <c r="M80" s="570"/>
      <c r="N80" s="570"/>
      <c r="O80" s="570"/>
      <c r="P80" s="570"/>
      <c r="Q80" s="570"/>
      <c r="R80" s="570"/>
      <c r="S80" s="570"/>
      <c r="T80" s="570"/>
      <c r="U80" s="570"/>
      <c r="V80" s="570"/>
      <c r="W80" s="570"/>
      <c r="X80" s="570"/>
      <c r="Y80" s="570"/>
      <c r="Z80" s="570"/>
      <c r="AA80" s="570"/>
      <c r="AB80" s="570"/>
      <c r="AC80" s="570"/>
      <c r="AD80" s="570"/>
      <c r="AE80" s="570"/>
      <c r="AF80" s="570"/>
      <c r="AG80" s="570"/>
      <c r="AH80" s="570"/>
      <c r="AI80" s="570"/>
      <c r="AJ80" s="570"/>
      <c r="AK80" s="656"/>
      <c r="AL80" s="656"/>
      <c r="AM80" s="656"/>
      <c r="AN80" s="240"/>
      <c r="AO80" s="284"/>
      <c r="AP80" s="284"/>
      <c r="AQ80" s="284"/>
      <c r="AR80" s="283"/>
      <c r="AS80" s="285"/>
      <c r="AT80" s="285"/>
      <c r="AU80" s="285"/>
      <c r="AV80" s="285"/>
      <c r="AW80" s="285"/>
      <c r="AX80" s="286"/>
      <c r="AY80" s="418"/>
      <c r="AZ80" s="418"/>
      <c r="BA80" s="418"/>
      <c r="BB80" s="418"/>
      <c r="BC80" s="418"/>
      <c r="BD80" s="418"/>
      <c r="BE80" s="282"/>
      <c r="BF80" s="566"/>
      <c r="BG80" s="566"/>
      <c r="BH80" s="566"/>
      <c r="BI80" s="566"/>
      <c r="BJ80" s="566"/>
      <c r="BK80" s="448"/>
      <c r="BL80" s="423"/>
      <c r="BM80" s="417"/>
      <c r="BN80" s="417"/>
      <c r="BO80" s="417"/>
      <c r="BP80" s="283"/>
      <c r="BQ80" s="418"/>
      <c r="BR80" s="418"/>
      <c r="BS80" s="418"/>
      <c r="BT80" s="418"/>
      <c r="BU80" s="418"/>
      <c r="BV80" s="415"/>
      <c r="BW80" s="419"/>
      <c r="BX80" s="419"/>
      <c r="BY80" s="419"/>
      <c r="BZ80" s="419"/>
      <c r="CA80" s="419"/>
      <c r="CB80" s="416"/>
      <c r="CC80" s="419"/>
      <c r="CD80" s="419"/>
      <c r="CE80" s="419"/>
      <c r="CF80" s="419"/>
      <c r="CG80" s="419"/>
      <c r="CH80" s="199"/>
      <c r="CI80" s="202"/>
      <c r="CJ80" s="202"/>
    </row>
    <row r="81" spans="1:88" s="160" customFormat="1" ht="15" customHeight="1">
      <c r="A81" s="130"/>
      <c r="B81" s="130"/>
      <c r="C81" s="130"/>
      <c r="E81" s="581"/>
      <c r="F81" s="581"/>
      <c r="G81" s="570"/>
      <c r="H81" s="570"/>
      <c r="I81" s="570"/>
      <c r="J81" s="570"/>
      <c r="K81" s="570"/>
      <c r="L81" s="570"/>
      <c r="M81" s="570"/>
      <c r="N81" s="570"/>
      <c r="O81" s="570"/>
      <c r="P81" s="570"/>
      <c r="Q81" s="570"/>
      <c r="R81" s="570"/>
      <c r="S81" s="570"/>
      <c r="T81" s="570"/>
      <c r="U81" s="570"/>
      <c r="V81" s="570"/>
      <c r="W81" s="570"/>
      <c r="X81" s="570"/>
      <c r="Y81" s="570"/>
      <c r="Z81" s="570"/>
      <c r="AA81" s="570"/>
      <c r="AB81" s="570"/>
      <c r="AC81" s="570"/>
      <c r="AD81" s="570"/>
      <c r="AE81" s="570"/>
      <c r="AF81" s="570"/>
      <c r="AG81" s="570"/>
      <c r="AH81" s="570"/>
      <c r="AI81" s="570"/>
      <c r="AJ81" s="570"/>
      <c r="AK81" s="656"/>
      <c r="AL81" s="656"/>
      <c r="AM81" s="656"/>
      <c r="AN81" s="240"/>
      <c r="AO81" s="280" t="e">
        <f>IF(LEN(VLOOKUP(AK79,#REF!,2,FALSE))&lt;11,"",LEFT(RIGHT(VLOOKUP(AK79,#REF!,2,FALSE),11),1))</f>
        <v>#REF!</v>
      </c>
      <c r="AP81" s="168"/>
      <c r="AQ81" s="280" t="e">
        <f>IF(LEN(VLOOKUP(AK79,#REF!,2,FALSE))&lt;10,"",LEFT(RIGHT(VLOOKUP(AK79,#REF!,2,FALSE),10),1))</f>
        <v>#REF!</v>
      </c>
      <c r="AR81" s="282"/>
      <c r="AS81" s="280" t="e">
        <f>IF(LEN(VLOOKUP(AK79,#REF!,2,FALSE))&lt;9,"",LEFT(RIGHT(VLOOKUP(AK79,#REF!,2,FALSE),9),1))</f>
        <v>#REF!</v>
      </c>
      <c r="AT81" s="168"/>
      <c r="AU81" s="280" t="e">
        <f>IF(LEN(VLOOKUP(AK79,#REF!,2,FALSE))&lt;8,"",LEFT(RIGHT(VLOOKUP(AK79,#REF!,2,FALSE),8),1))</f>
        <v>#REF!</v>
      </c>
      <c r="AV81" s="282"/>
      <c r="AW81" s="280" t="e">
        <f>IF(LEN(VLOOKUP(AK79,#REF!,2,FALSE))&lt;7,"",LEFT(RIGHT(VLOOKUP(AK79,#REF!,2,FALSE),7),1))</f>
        <v>#REF!</v>
      </c>
      <c r="AX81" s="286"/>
      <c r="AY81" s="280" t="e">
        <f>IF(LEN(VLOOKUP(AK79,#REF!,2,FALSE))&lt;6,"",LEFT(RIGHT(VLOOKUP(AK79,#REF!,2,FALSE),6),1))</f>
        <v>#REF!</v>
      </c>
      <c r="AZ81" s="168"/>
      <c r="BA81" s="559" t="e">
        <f>IF(LEN(VLOOKUP(AK79,#REF!,2,FALSE))&lt;5,"",LEFT(RIGHT(VLOOKUP(AK79,#REF!,2,FALSE),5),1))</f>
        <v>#REF!</v>
      </c>
      <c r="BB81" s="559"/>
      <c r="BC81" s="282"/>
      <c r="BD81" s="280" t="e">
        <f>IF(LEN(VLOOKUP(AK79,#REF!,2,FALSE))&lt;4,"",LEFT(RIGHT(VLOOKUP(AK79,#REF!,2,FALSE),4),1))</f>
        <v>#REF!</v>
      </c>
      <c r="BE81" s="282"/>
      <c r="BF81" s="280" t="e">
        <f>IF(LEN(VLOOKUP(AK79,#REF!,2,FALSE))&lt;3,"",LEFT(RIGHT(VLOOKUP(AK79,#REF!,2,FALSE),3),1))</f>
        <v>#REF!</v>
      </c>
      <c r="BG81" s="282"/>
      <c r="BH81" s="280" t="e">
        <f>IF(LEN(VLOOKUP(AK79,#REF!,2,FALSE))&lt;2,"",LEFT(RIGHT(VLOOKUP(AK79,#REF!,2,FALSE),2),1))</f>
        <v>#REF!</v>
      </c>
      <c r="BI81" s="282"/>
      <c r="BJ81" s="280" t="e">
        <f>IF(VLOOKUP(AK79,#REF!,2,FALSE)=0,"",IF(LEN(VLOOKUP(AK79,#REF!,2,FALSE))&lt;1,"",LEFT(RIGHT(VLOOKUP(AK79,#REF!,2,FALSE),1),1)))</f>
        <v>#REF!</v>
      </c>
      <c r="BK81" s="448"/>
      <c r="BL81" s="423"/>
      <c r="BM81" s="280" t="e">
        <f>IF(LEN(VLOOKUP(AK79,#REF!,3,FALSE))&lt;11,"",LEFT(RIGHT(VLOOKUP(AK79,#REF!,3,FALSE),11),1))</f>
        <v>#REF!</v>
      </c>
      <c r="BN81" s="168"/>
      <c r="BO81" s="280" t="e">
        <f>IF(LEN(VLOOKUP(AK79,#REF!,3,FALSE))&lt;10,"",LEFT(RIGHT(VLOOKUP(AK79,#REF!,3,FALSE),10),1))</f>
        <v>#REF!</v>
      </c>
      <c r="BP81" s="282"/>
      <c r="BQ81" s="280" t="e">
        <f>IF(LEN(VLOOKUP(AK79,#REF!,3,FALSE))&lt;9,"",LEFT(RIGHT(VLOOKUP(AK79,#REF!,3,FALSE),9),1))</f>
        <v>#REF!</v>
      </c>
      <c r="BR81" s="168"/>
      <c r="BS81" s="280" t="e">
        <f>IF(LEN(VLOOKUP(AK79,#REF!,3,FALSE))&lt;8,"",LEFT(RIGHT(VLOOKUP(AK79,#REF!,3,FALSE),8),1))</f>
        <v>#REF!</v>
      </c>
      <c r="BT81" s="282"/>
      <c r="BU81" s="280" t="e">
        <f>IF(LEN(VLOOKUP(AK79,#REF!,3,FALSE))&lt;7,"",LEFT(RIGHT(VLOOKUP(AK79,#REF!,3,FALSE),7),1))</f>
        <v>#REF!</v>
      </c>
      <c r="BV81" s="415"/>
      <c r="BW81" s="280" t="e">
        <f>IF(LEN(VLOOKUP(AK79,#REF!,3,FALSE))&lt;6,"",LEFT(RIGHT(VLOOKUP(AK79,#REF!,3,FALSE),6),1))</f>
        <v>#REF!</v>
      </c>
      <c r="BX81" s="282"/>
      <c r="BY81" s="280" t="e">
        <f>IF(LEN(VLOOKUP(AK79,#REF!,3,FALSE))&lt;5,"",LEFT(RIGHT(VLOOKUP(AK79,#REF!,3,FALSE),5),1))</f>
        <v>#REF!</v>
      </c>
      <c r="BZ81" s="282"/>
      <c r="CA81" s="280" t="e">
        <f>IF(LEN(VLOOKUP(AK79,#REF!,3,FALSE))&lt;4,"",LEFT(RIGHT(VLOOKUP(AK79,#REF!,3,FALSE),4),1))</f>
        <v>#REF!</v>
      </c>
      <c r="CB81" s="416"/>
      <c r="CC81" s="280" t="e">
        <f>IF(LEN(VLOOKUP(AK79,#REF!,3,FALSE))&lt;3,"",LEFT(RIGHT(VLOOKUP(AK79,#REF!,3,FALSE),3),1))</f>
        <v>#REF!</v>
      </c>
      <c r="CD81" s="282"/>
      <c r="CE81" s="280" t="e">
        <f>IF(LEN(VLOOKUP(AK79,#REF!,3,FALSE))&lt;2,"",LEFT(RIGHT(VLOOKUP(AK79,#REF!,3,FALSE),2),1))</f>
        <v>#REF!</v>
      </c>
      <c r="CF81" s="282"/>
      <c r="CG81" s="280" t="e">
        <f>IF(VLOOKUP(AK79,#REF!,3,FALSE)=0,"",IF(LEN(VLOOKUP(AK79,#REF!,3,FALSE))&lt;1,"",LEFT(RIGHT(VLOOKUP(AK79,#REF!,3,FALSE),1),1)))</f>
        <v>#REF!</v>
      </c>
      <c r="CH81" s="199"/>
      <c r="CI81" s="130"/>
      <c r="CJ81" s="130"/>
    </row>
    <row r="82" spans="1:88" s="160" customFormat="1" ht="3" customHeight="1">
      <c r="A82" s="130"/>
      <c r="B82" s="130"/>
      <c r="C82" s="130"/>
      <c r="E82" s="581"/>
      <c r="F82" s="581"/>
      <c r="G82" s="570"/>
      <c r="H82" s="570"/>
      <c r="I82" s="570"/>
      <c r="J82" s="570"/>
      <c r="K82" s="570"/>
      <c r="L82" s="570"/>
      <c r="M82" s="570"/>
      <c r="N82" s="570"/>
      <c r="O82" s="570"/>
      <c r="P82" s="570"/>
      <c r="Q82" s="570"/>
      <c r="R82" s="570"/>
      <c r="S82" s="570"/>
      <c r="T82" s="570"/>
      <c r="U82" s="570"/>
      <c r="V82" s="570"/>
      <c r="W82" s="570"/>
      <c r="X82" s="570"/>
      <c r="Y82" s="570"/>
      <c r="Z82" s="570"/>
      <c r="AA82" s="570"/>
      <c r="AB82" s="570"/>
      <c r="AC82" s="570"/>
      <c r="AD82" s="570"/>
      <c r="AE82" s="570"/>
      <c r="AF82" s="570"/>
      <c r="AG82" s="570"/>
      <c r="AH82" s="570"/>
      <c r="AI82" s="570"/>
      <c r="AJ82" s="570"/>
      <c r="AK82" s="656"/>
      <c r="AL82" s="656"/>
      <c r="AM82" s="656"/>
      <c r="AN82" s="243"/>
      <c r="AO82" s="252"/>
      <c r="AP82" s="252"/>
      <c r="AQ82" s="252"/>
      <c r="AR82" s="252"/>
      <c r="AS82" s="252"/>
      <c r="AT82" s="252"/>
      <c r="AU82" s="252"/>
      <c r="AV82" s="252"/>
      <c r="AW82" s="252"/>
      <c r="AX82" s="252"/>
      <c r="AY82" s="252"/>
      <c r="AZ82" s="252"/>
      <c r="BA82" s="252"/>
      <c r="BB82" s="252"/>
      <c r="BC82" s="252"/>
      <c r="BD82" s="252"/>
      <c r="BE82" s="227"/>
      <c r="BF82" s="227"/>
      <c r="BG82" s="227"/>
      <c r="BH82" s="227"/>
      <c r="BI82" s="227"/>
      <c r="BJ82" s="227"/>
      <c r="BK82" s="227"/>
      <c r="BL82" s="443"/>
      <c r="BM82" s="443"/>
      <c r="BN82" s="443"/>
      <c r="BO82" s="443"/>
      <c r="BP82" s="443"/>
      <c r="BQ82" s="443"/>
      <c r="BR82" s="443"/>
      <c r="BS82" s="443"/>
      <c r="BT82" s="443"/>
      <c r="BU82" s="443"/>
      <c r="BV82" s="443"/>
      <c r="BW82" s="443"/>
      <c r="BX82" s="443"/>
      <c r="BY82" s="443"/>
      <c r="BZ82" s="443"/>
      <c r="CA82" s="443"/>
      <c r="CB82" s="443"/>
      <c r="CC82" s="227"/>
      <c r="CD82" s="227"/>
      <c r="CE82" s="227"/>
      <c r="CF82" s="227"/>
      <c r="CG82" s="227"/>
      <c r="CH82" s="200"/>
      <c r="CI82" s="130"/>
      <c r="CJ82" s="130"/>
    </row>
    <row r="83" spans="1:88" s="163" customFormat="1" ht="3" customHeight="1">
      <c r="A83" s="229"/>
      <c r="B83" s="230"/>
      <c r="C83" s="135"/>
      <c r="D83" s="135"/>
      <c r="E83" s="659" t="s">
        <v>359</v>
      </c>
      <c r="F83" s="660"/>
      <c r="G83" s="570" t="e">
        <f>#REF!</f>
        <v>#REF!</v>
      </c>
      <c r="H83" s="570"/>
      <c r="I83" s="570"/>
      <c r="J83" s="570"/>
      <c r="K83" s="570"/>
      <c r="L83" s="570"/>
      <c r="M83" s="570"/>
      <c r="N83" s="570"/>
      <c r="O83" s="570"/>
      <c r="P83" s="570"/>
      <c r="Q83" s="570"/>
      <c r="R83" s="570"/>
      <c r="S83" s="570"/>
      <c r="T83" s="570"/>
      <c r="U83" s="570"/>
      <c r="V83" s="570"/>
      <c r="W83" s="570"/>
      <c r="X83" s="570"/>
      <c r="Y83" s="570"/>
      <c r="Z83" s="570"/>
      <c r="AA83" s="570"/>
      <c r="AB83" s="570"/>
      <c r="AC83" s="570"/>
      <c r="AD83" s="570"/>
      <c r="AE83" s="570"/>
      <c r="AF83" s="570"/>
      <c r="AG83" s="570"/>
      <c r="AH83" s="570"/>
      <c r="AI83" s="570"/>
      <c r="AJ83" s="570"/>
      <c r="AK83" s="655" t="s">
        <v>374</v>
      </c>
      <c r="AL83" s="656"/>
      <c r="AM83" s="656"/>
      <c r="AN83" s="242"/>
      <c r="AO83" s="253"/>
      <c r="AP83" s="253"/>
      <c r="AQ83" s="253"/>
      <c r="AR83" s="253"/>
      <c r="AS83" s="253"/>
      <c r="AT83" s="253"/>
      <c r="AU83" s="253"/>
      <c r="AV83" s="253"/>
      <c r="AW83" s="253"/>
      <c r="AX83" s="253"/>
      <c r="AY83" s="253"/>
      <c r="AZ83" s="253"/>
      <c r="BA83" s="253"/>
      <c r="BB83" s="253"/>
      <c r="BC83" s="253"/>
      <c r="BD83" s="253"/>
      <c r="BE83" s="221"/>
      <c r="BF83" s="221"/>
      <c r="BG83" s="221"/>
      <c r="BH83" s="221"/>
      <c r="BI83" s="221"/>
      <c r="BJ83" s="221"/>
      <c r="BK83" s="221"/>
      <c r="BL83" s="464"/>
      <c r="BM83" s="464"/>
      <c r="BN83" s="464"/>
      <c r="BO83" s="464"/>
      <c r="BP83" s="464"/>
      <c r="BQ83" s="464"/>
      <c r="BR83" s="464"/>
      <c r="BS83" s="464"/>
      <c r="BT83" s="464"/>
      <c r="BU83" s="464"/>
      <c r="BV83" s="464"/>
      <c r="BW83" s="464"/>
      <c r="BX83" s="464"/>
      <c r="BY83" s="464"/>
      <c r="BZ83" s="464"/>
      <c r="CA83" s="464"/>
      <c r="CB83" s="464"/>
      <c r="CC83" s="221"/>
      <c r="CD83" s="221"/>
      <c r="CE83" s="221"/>
      <c r="CF83" s="221"/>
      <c r="CG83" s="221"/>
      <c r="CH83" s="198"/>
      <c r="CI83" s="202"/>
      <c r="CJ83" s="202"/>
    </row>
    <row r="84" spans="1:88" s="163" customFormat="1" ht="3" customHeight="1">
      <c r="A84" s="229"/>
      <c r="B84" s="229"/>
      <c r="C84" s="229"/>
      <c r="D84" s="230"/>
      <c r="E84" s="659"/>
      <c r="F84" s="660"/>
      <c r="G84" s="570"/>
      <c r="H84" s="570"/>
      <c r="I84" s="570"/>
      <c r="J84" s="570"/>
      <c r="K84" s="570"/>
      <c r="L84" s="570"/>
      <c r="M84" s="570"/>
      <c r="N84" s="570"/>
      <c r="O84" s="570"/>
      <c r="P84" s="570"/>
      <c r="Q84" s="570"/>
      <c r="R84" s="570"/>
      <c r="S84" s="570"/>
      <c r="T84" s="570"/>
      <c r="U84" s="570"/>
      <c r="V84" s="570"/>
      <c r="W84" s="570"/>
      <c r="X84" s="570"/>
      <c r="Y84" s="570"/>
      <c r="Z84" s="570"/>
      <c r="AA84" s="570"/>
      <c r="AB84" s="570"/>
      <c r="AC84" s="570"/>
      <c r="AD84" s="570"/>
      <c r="AE84" s="570"/>
      <c r="AF84" s="570"/>
      <c r="AG84" s="570"/>
      <c r="AH84" s="570"/>
      <c r="AI84" s="570"/>
      <c r="AJ84" s="570"/>
      <c r="AK84" s="656"/>
      <c r="AL84" s="656"/>
      <c r="AM84" s="656"/>
      <c r="AN84" s="240"/>
      <c r="AO84" s="284"/>
      <c r="AP84" s="284"/>
      <c r="AQ84" s="284"/>
      <c r="AR84" s="283"/>
      <c r="AS84" s="281"/>
      <c r="AT84" s="281"/>
      <c r="AU84" s="281"/>
      <c r="AV84" s="281"/>
      <c r="AW84" s="281"/>
      <c r="AX84" s="282"/>
      <c r="AY84" s="605"/>
      <c r="AZ84" s="605"/>
      <c r="BA84" s="605"/>
      <c r="BB84" s="605"/>
      <c r="BC84" s="605"/>
      <c r="BD84" s="605"/>
      <c r="BE84" s="282"/>
      <c r="BF84" s="566"/>
      <c r="BG84" s="566"/>
      <c r="BH84" s="566"/>
      <c r="BI84" s="566"/>
      <c r="BJ84" s="566"/>
      <c r="BK84" s="448"/>
      <c r="BL84" s="423"/>
      <c r="BM84" s="417"/>
      <c r="BN84" s="417"/>
      <c r="BO84" s="417"/>
      <c r="BP84" s="283"/>
      <c r="BQ84" s="605"/>
      <c r="BR84" s="605"/>
      <c r="BS84" s="605"/>
      <c r="BT84" s="605"/>
      <c r="BU84" s="605"/>
      <c r="BV84" s="606"/>
      <c r="BW84" s="566"/>
      <c r="BX84" s="566"/>
      <c r="BY84" s="566"/>
      <c r="BZ84" s="566"/>
      <c r="CA84" s="566"/>
      <c r="CB84" s="607"/>
      <c r="CC84" s="566"/>
      <c r="CD84" s="566"/>
      <c r="CE84" s="566"/>
      <c r="CF84" s="566"/>
      <c r="CG84" s="566"/>
      <c r="CH84" s="199"/>
      <c r="CI84" s="202"/>
      <c r="CJ84" s="202"/>
    </row>
    <row r="85" spans="1:88" s="231" customFormat="1" ht="15" customHeight="1">
      <c r="A85" s="229"/>
      <c r="B85" s="229"/>
      <c r="C85" s="229"/>
      <c r="E85" s="659"/>
      <c r="F85" s="660"/>
      <c r="G85" s="570"/>
      <c r="H85" s="570"/>
      <c r="I85" s="570"/>
      <c r="J85" s="570"/>
      <c r="K85" s="570"/>
      <c r="L85" s="570"/>
      <c r="M85" s="570"/>
      <c r="N85" s="570"/>
      <c r="O85" s="570"/>
      <c r="P85" s="570"/>
      <c r="Q85" s="570"/>
      <c r="R85" s="570"/>
      <c r="S85" s="570"/>
      <c r="T85" s="570"/>
      <c r="U85" s="570"/>
      <c r="V85" s="570"/>
      <c r="W85" s="570"/>
      <c r="X85" s="570"/>
      <c r="Y85" s="570"/>
      <c r="Z85" s="570"/>
      <c r="AA85" s="570"/>
      <c r="AB85" s="570"/>
      <c r="AC85" s="570"/>
      <c r="AD85" s="570"/>
      <c r="AE85" s="570"/>
      <c r="AF85" s="570"/>
      <c r="AG85" s="570"/>
      <c r="AH85" s="570"/>
      <c r="AI85" s="570"/>
      <c r="AJ85" s="570"/>
      <c r="AK85" s="656"/>
      <c r="AL85" s="656"/>
      <c r="AM85" s="656"/>
      <c r="AN85" s="240"/>
      <c r="AO85" s="280" t="e">
        <f>IF(LEN(VLOOKUP(AK83,#REF!,2,FALSE))&lt;11,"",LEFT(RIGHT(VLOOKUP(AK83,#REF!,2,FALSE),11),1))</f>
        <v>#REF!</v>
      </c>
      <c r="AP85" s="168"/>
      <c r="AQ85" s="280" t="e">
        <f>IF(LEN(VLOOKUP(AK83,#REF!,2,FALSE))&lt;10,"",LEFT(RIGHT(VLOOKUP(AK83,#REF!,2,FALSE),10),1))</f>
        <v>#REF!</v>
      </c>
      <c r="AR85" s="282"/>
      <c r="AS85" s="280" t="e">
        <f>IF(LEN(VLOOKUP(AK83,#REF!,2,FALSE))&lt;9,"",LEFT(RIGHT(VLOOKUP(AK83,#REF!,2,FALSE),9),1))</f>
        <v>#REF!</v>
      </c>
      <c r="AT85" s="168"/>
      <c r="AU85" s="280" t="e">
        <f>IF(LEN(VLOOKUP(AK83,#REF!,2,FALSE))&lt;8,"",LEFT(RIGHT(VLOOKUP(AK83,#REF!,2,FALSE),8),1))</f>
        <v>#REF!</v>
      </c>
      <c r="AV85" s="282"/>
      <c r="AW85" s="280" t="e">
        <f>IF(LEN(VLOOKUP(AK83,#REF!,2,FALSE))&lt;7,"",LEFT(RIGHT(VLOOKUP(AK83,#REF!,2,FALSE),7),1))</f>
        <v>#REF!</v>
      </c>
      <c r="AX85" s="282"/>
      <c r="AY85" s="280" t="e">
        <f>IF(LEN(VLOOKUP(AK83,#REF!,2,FALSE))&lt;6,"",LEFT(RIGHT(VLOOKUP(AK83,#REF!,2,FALSE),6),1))</f>
        <v>#REF!</v>
      </c>
      <c r="AZ85" s="168"/>
      <c r="BA85" s="559" t="e">
        <f>IF(LEN(VLOOKUP(AK83,#REF!,2,FALSE))&lt;5,"",LEFT(RIGHT(VLOOKUP(AK83,#REF!,2,FALSE),5),1))</f>
        <v>#REF!</v>
      </c>
      <c r="BB85" s="559"/>
      <c r="BC85" s="282"/>
      <c r="BD85" s="280" t="e">
        <f>IF(LEN(VLOOKUP(AK83,#REF!,2,FALSE))&lt;4,"",LEFT(RIGHT(VLOOKUP(AK83,#REF!,2,FALSE),4),1))</f>
        <v>#REF!</v>
      </c>
      <c r="BE85" s="282"/>
      <c r="BF85" s="280" t="e">
        <f>IF(LEN(VLOOKUP(AK83,#REF!,2,FALSE))&lt;3,"",LEFT(RIGHT(VLOOKUP(AK83,#REF!,2,FALSE),3),1))</f>
        <v>#REF!</v>
      </c>
      <c r="BG85" s="282"/>
      <c r="BH85" s="280" t="e">
        <f>IF(LEN(VLOOKUP(AK83,#REF!,2,FALSE))&lt;2,"",LEFT(RIGHT(VLOOKUP(AK83,#REF!,2,FALSE),2),1))</f>
        <v>#REF!</v>
      </c>
      <c r="BI85" s="282"/>
      <c r="BJ85" s="280" t="e">
        <f>IF(VLOOKUP(AK83,#REF!,2,FALSE)=0,"",IF(LEN(VLOOKUP(AK83,#REF!,2,FALSE))&lt;1,"",LEFT(RIGHT(VLOOKUP(AK83,#REF!,2,FALSE),1),1)))</f>
        <v>#REF!</v>
      </c>
      <c r="BK85" s="448"/>
      <c r="BL85" s="423"/>
      <c r="BM85" s="280" t="e">
        <f>IF(LEN(VLOOKUP(AK83,#REF!,3,FALSE))&lt;11,"",LEFT(RIGHT(VLOOKUP(AK83,#REF!,3,FALSE),11),1))</f>
        <v>#REF!</v>
      </c>
      <c r="BN85" s="168"/>
      <c r="BO85" s="280" t="e">
        <f>IF(LEN(VLOOKUP(AK83,#REF!,3,FALSE))&lt;10,"",LEFT(RIGHT(VLOOKUP(AK83,#REF!,3,FALSE),10),1))</f>
        <v>#REF!</v>
      </c>
      <c r="BP85" s="282"/>
      <c r="BQ85" s="280" t="e">
        <f>IF(LEN(VLOOKUP(AK83,#REF!,3,FALSE))&lt;9,"",LEFT(RIGHT(VLOOKUP(AK83,#REF!,3,FALSE),9),1))</f>
        <v>#REF!</v>
      </c>
      <c r="BR85" s="168"/>
      <c r="BS85" s="280" t="e">
        <f>IF(LEN(VLOOKUP(AK83,#REF!,3,FALSE))&lt;8,"",LEFT(RIGHT(VLOOKUP(AK83,#REF!,3,FALSE),8),1))</f>
        <v>#REF!</v>
      </c>
      <c r="BT85" s="282"/>
      <c r="BU85" s="280" t="e">
        <f>IF(LEN(VLOOKUP(AK83,#REF!,3,FALSE))&lt;7,"",LEFT(RIGHT(VLOOKUP(AK83,#REF!,3,FALSE),7),1))</f>
        <v>#REF!</v>
      </c>
      <c r="BV85" s="606"/>
      <c r="BW85" s="280" t="e">
        <f>IF(LEN(VLOOKUP(AK83,#REF!,3,FALSE))&lt;6,"",LEFT(RIGHT(VLOOKUP(AK83,#REF!,3,FALSE),6),1))</f>
        <v>#REF!</v>
      </c>
      <c r="BX85" s="282"/>
      <c r="BY85" s="280" t="e">
        <f>IF(LEN(VLOOKUP(AK83,#REF!,3,FALSE))&lt;5,"",LEFT(RIGHT(VLOOKUP(AK83,#REF!,3,FALSE),5),1))</f>
        <v>#REF!</v>
      </c>
      <c r="BZ85" s="282"/>
      <c r="CA85" s="280" t="e">
        <f>IF(LEN(VLOOKUP(AK83,#REF!,3,FALSE))&lt;4,"",LEFT(RIGHT(VLOOKUP(AK83,#REF!,3,FALSE),4),1))</f>
        <v>#REF!</v>
      </c>
      <c r="CB85" s="607"/>
      <c r="CC85" s="280" t="e">
        <f>IF(LEN(VLOOKUP(AK83,#REF!,3,FALSE))&lt;3,"",LEFT(RIGHT(VLOOKUP(AK83,#REF!,3,FALSE),3),1))</f>
        <v>#REF!</v>
      </c>
      <c r="CD85" s="282"/>
      <c r="CE85" s="280" t="e">
        <f>IF(LEN(VLOOKUP(AK83,#REF!,3,FALSE))&lt;2,"",LEFT(RIGHT(VLOOKUP(AK83,#REF!,3,FALSE),2),1))</f>
        <v>#REF!</v>
      </c>
      <c r="CF85" s="282"/>
      <c r="CG85" s="280" t="e">
        <f>IF(VLOOKUP(AK83,#REF!,3,FALSE)=0,"",IF(LEN(VLOOKUP(AK83,#REF!,3,FALSE))&lt;1,"",LEFT(RIGHT(VLOOKUP(AK83,#REF!,3,FALSE),1),1)))</f>
        <v>#REF!</v>
      </c>
      <c r="CH85" s="199"/>
      <c r="CI85" s="229"/>
      <c r="CJ85" s="229"/>
    </row>
    <row r="86" spans="1:88" s="231" customFormat="1" ht="3" customHeight="1">
      <c r="A86" s="229"/>
      <c r="B86" s="229"/>
      <c r="C86" s="229"/>
      <c r="E86" s="659"/>
      <c r="F86" s="660"/>
      <c r="G86" s="570"/>
      <c r="H86" s="570"/>
      <c r="I86" s="570"/>
      <c r="J86" s="570"/>
      <c r="K86" s="570"/>
      <c r="L86" s="570"/>
      <c r="M86" s="570"/>
      <c r="N86" s="570"/>
      <c r="O86" s="570"/>
      <c r="P86" s="570"/>
      <c r="Q86" s="570"/>
      <c r="R86" s="570"/>
      <c r="S86" s="570"/>
      <c r="T86" s="570"/>
      <c r="U86" s="570"/>
      <c r="V86" s="570"/>
      <c r="W86" s="570"/>
      <c r="X86" s="570"/>
      <c r="Y86" s="570"/>
      <c r="Z86" s="570"/>
      <c r="AA86" s="570"/>
      <c r="AB86" s="570"/>
      <c r="AC86" s="570"/>
      <c r="AD86" s="570"/>
      <c r="AE86" s="570"/>
      <c r="AF86" s="570"/>
      <c r="AG86" s="570"/>
      <c r="AH86" s="570"/>
      <c r="AI86" s="570"/>
      <c r="AJ86" s="570"/>
      <c r="AK86" s="656"/>
      <c r="AL86" s="656"/>
      <c r="AM86" s="656"/>
      <c r="AN86" s="243"/>
      <c r="AO86" s="252"/>
      <c r="AP86" s="252"/>
      <c r="AQ86" s="252"/>
      <c r="AR86" s="252"/>
      <c r="AS86" s="252"/>
      <c r="AT86" s="252"/>
      <c r="AU86" s="252"/>
      <c r="AV86" s="252"/>
      <c r="AW86" s="252"/>
      <c r="AX86" s="252"/>
      <c r="AY86" s="252"/>
      <c r="AZ86" s="252"/>
      <c r="BA86" s="252"/>
      <c r="BB86" s="252"/>
      <c r="BC86" s="252"/>
      <c r="BD86" s="252"/>
      <c r="BE86" s="227"/>
      <c r="BF86" s="227"/>
      <c r="BG86" s="227"/>
      <c r="BH86" s="227"/>
      <c r="BI86" s="227"/>
      <c r="BJ86" s="227"/>
      <c r="BK86" s="227"/>
      <c r="BL86" s="443"/>
      <c r="BM86" s="443"/>
      <c r="BN86" s="443"/>
      <c r="BO86" s="443"/>
      <c r="BP86" s="443"/>
      <c r="BQ86" s="443"/>
      <c r="BR86" s="443"/>
      <c r="BS86" s="443"/>
      <c r="BT86" s="443"/>
      <c r="BU86" s="443"/>
      <c r="BV86" s="443"/>
      <c r="BW86" s="443"/>
      <c r="BX86" s="443"/>
      <c r="BY86" s="443"/>
      <c r="BZ86" s="443"/>
      <c r="CA86" s="443"/>
      <c r="CB86" s="443"/>
      <c r="CC86" s="227"/>
      <c r="CD86" s="227"/>
      <c r="CE86" s="227"/>
      <c r="CF86" s="227"/>
      <c r="CG86" s="227"/>
      <c r="CH86" s="200"/>
      <c r="CI86" s="229"/>
      <c r="CJ86" s="229"/>
    </row>
    <row r="87" spans="1:88" s="163" customFormat="1" ht="3" customHeight="1">
      <c r="A87" s="229"/>
      <c r="B87" s="230"/>
      <c r="C87" s="135"/>
      <c r="D87" s="135"/>
      <c r="E87" s="657" t="s">
        <v>68</v>
      </c>
      <c r="F87" s="658"/>
      <c r="G87" s="570" t="e">
        <f>#REF!</f>
        <v>#REF!</v>
      </c>
      <c r="H87" s="570"/>
      <c r="I87" s="570"/>
      <c r="J87" s="570"/>
      <c r="K87" s="570"/>
      <c r="L87" s="570"/>
      <c r="M87" s="570"/>
      <c r="N87" s="570"/>
      <c r="O87" s="570"/>
      <c r="P87" s="570"/>
      <c r="Q87" s="570"/>
      <c r="R87" s="570"/>
      <c r="S87" s="570"/>
      <c r="T87" s="570"/>
      <c r="U87" s="570"/>
      <c r="V87" s="570"/>
      <c r="W87" s="570"/>
      <c r="X87" s="570"/>
      <c r="Y87" s="570"/>
      <c r="Z87" s="570"/>
      <c r="AA87" s="570"/>
      <c r="AB87" s="570"/>
      <c r="AC87" s="570"/>
      <c r="AD87" s="570"/>
      <c r="AE87" s="570"/>
      <c r="AF87" s="570"/>
      <c r="AG87" s="570"/>
      <c r="AH87" s="570"/>
      <c r="AI87" s="570"/>
      <c r="AJ87" s="570"/>
      <c r="AK87" s="655" t="s">
        <v>376</v>
      </c>
      <c r="AL87" s="656"/>
      <c r="AM87" s="656"/>
      <c r="AN87" s="242"/>
      <c r="AO87" s="253"/>
      <c r="AP87" s="253"/>
      <c r="AQ87" s="253"/>
      <c r="AR87" s="253"/>
      <c r="AS87" s="253"/>
      <c r="AT87" s="253"/>
      <c r="AU87" s="253"/>
      <c r="AV87" s="253"/>
      <c r="AW87" s="253"/>
      <c r="AX87" s="253"/>
      <c r="AY87" s="253"/>
      <c r="AZ87" s="253"/>
      <c r="BA87" s="253"/>
      <c r="BB87" s="253"/>
      <c r="BC87" s="253"/>
      <c r="BD87" s="253"/>
      <c r="BE87" s="221"/>
      <c r="BF87" s="221"/>
      <c r="BG87" s="221"/>
      <c r="BH87" s="221"/>
      <c r="BI87" s="221"/>
      <c r="BJ87" s="221"/>
      <c r="BK87" s="221"/>
      <c r="BL87" s="464"/>
      <c r="BM87" s="464"/>
      <c r="BN87" s="464"/>
      <c r="BO87" s="464"/>
      <c r="BP87" s="464"/>
      <c r="BQ87" s="464"/>
      <c r="BR87" s="464"/>
      <c r="BS87" s="464"/>
      <c r="BT87" s="464"/>
      <c r="BU87" s="464"/>
      <c r="BV87" s="464"/>
      <c r="BW87" s="464"/>
      <c r="BX87" s="464"/>
      <c r="BY87" s="464"/>
      <c r="BZ87" s="464"/>
      <c r="CA87" s="464"/>
      <c r="CB87" s="464"/>
      <c r="CC87" s="221"/>
      <c r="CD87" s="221"/>
      <c r="CE87" s="221"/>
      <c r="CF87" s="221"/>
      <c r="CG87" s="221"/>
      <c r="CH87" s="198"/>
      <c r="CI87" s="202"/>
      <c r="CJ87" s="202"/>
    </row>
    <row r="88" spans="1:88" s="163" customFormat="1" ht="3" customHeight="1">
      <c r="A88" s="229"/>
      <c r="B88" s="229"/>
      <c r="C88" s="229"/>
      <c r="D88" s="230"/>
      <c r="E88" s="657"/>
      <c r="F88" s="658"/>
      <c r="G88" s="570"/>
      <c r="H88" s="570"/>
      <c r="I88" s="570"/>
      <c r="J88" s="570"/>
      <c r="K88" s="570"/>
      <c r="L88" s="570"/>
      <c r="M88" s="570"/>
      <c r="N88" s="570"/>
      <c r="O88" s="570"/>
      <c r="P88" s="570"/>
      <c r="Q88" s="570"/>
      <c r="R88" s="570"/>
      <c r="S88" s="570"/>
      <c r="T88" s="570"/>
      <c r="U88" s="570"/>
      <c r="V88" s="570"/>
      <c r="W88" s="570"/>
      <c r="X88" s="570"/>
      <c r="Y88" s="570"/>
      <c r="Z88" s="570"/>
      <c r="AA88" s="570"/>
      <c r="AB88" s="570"/>
      <c r="AC88" s="570"/>
      <c r="AD88" s="570"/>
      <c r="AE88" s="570"/>
      <c r="AF88" s="570"/>
      <c r="AG88" s="570"/>
      <c r="AH88" s="570"/>
      <c r="AI88" s="570"/>
      <c r="AJ88" s="570"/>
      <c r="AK88" s="656"/>
      <c r="AL88" s="656"/>
      <c r="AM88" s="656"/>
      <c r="AN88" s="240"/>
      <c r="AO88" s="284"/>
      <c r="AP88" s="284"/>
      <c r="AQ88" s="284"/>
      <c r="AR88" s="283"/>
      <c r="AS88" s="281"/>
      <c r="AT88" s="281"/>
      <c r="AU88" s="281"/>
      <c r="AV88" s="281"/>
      <c r="AW88" s="281"/>
      <c r="AX88" s="282"/>
      <c r="AY88" s="605"/>
      <c r="AZ88" s="605"/>
      <c r="BA88" s="605"/>
      <c r="BB88" s="605"/>
      <c r="BC88" s="605"/>
      <c r="BD88" s="605"/>
      <c r="BE88" s="282"/>
      <c r="BF88" s="566"/>
      <c r="BG88" s="566"/>
      <c r="BH88" s="566"/>
      <c r="BI88" s="566"/>
      <c r="BJ88" s="566"/>
      <c r="BK88" s="448"/>
      <c r="BL88" s="423"/>
      <c r="BM88" s="417"/>
      <c r="BN88" s="417"/>
      <c r="BO88" s="417"/>
      <c r="BP88" s="283"/>
      <c r="BQ88" s="605"/>
      <c r="BR88" s="605"/>
      <c r="BS88" s="605"/>
      <c r="BT88" s="605"/>
      <c r="BU88" s="605"/>
      <c r="BV88" s="606"/>
      <c r="BW88" s="566"/>
      <c r="BX88" s="566"/>
      <c r="BY88" s="566"/>
      <c r="BZ88" s="566"/>
      <c r="CA88" s="566"/>
      <c r="CB88" s="607"/>
      <c r="CC88" s="566"/>
      <c r="CD88" s="566"/>
      <c r="CE88" s="566"/>
      <c r="CF88" s="566"/>
      <c r="CG88" s="566"/>
      <c r="CH88" s="199"/>
      <c r="CI88" s="202"/>
      <c r="CJ88" s="202"/>
    </row>
    <row r="89" spans="1:88" s="231" customFormat="1" ht="15" customHeight="1">
      <c r="A89" s="229"/>
      <c r="B89" s="229"/>
      <c r="C89" s="229"/>
      <c r="E89" s="657"/>
      <c r="F89" s="658"/>
      <c r="G89" s="570"/>
      <c r="H89" s="570"/>
      <c r="I89" s="570"/>
      <c r="J89" s="570"/>
      <c r="K89" s="570"/>
      <c r="L89" s="570"/>
      <c r="M89" s="570"/>
      <c r="N89" s="570"/>
      <c r="O89" s="570"/>
      <c r="P89" s="570"/>
      <c r="Q89" s="570"/>
      <c r="R89" s="570"/>
      <c r="S89" s="570"/>
      <c r="T89" s="570"/>
      <c r="U89" s="570"/>
      <c r="V89" s="570"/>
      <c r="W89" s="570"/>
      <c r="X89" s="570"/>
      <c r="Y89" s="570"/>
      <c r="Z89" s="570"/>
      <c r="AA89" s="570"/>
      <c r="AB89" s="570"/>
      <c r="AC89" s="570"/>
      <c r="AD89" s="570"/>
      <c r="AE89" s="570"/>
      <c r="AF89" s="570"/>
      <c r="AG89" s="570"/>
      <c r="AH89" s="570"/>
      <c r="AI89" s="570"/>
      <c r="AJ89" s="570"/>
      <c r="AK89" s="656"/>
      <c r="AL89" s="656"/>
      <c r="AM89" s="656"/>
      <c r="AN89" s="240"/>
      <c r="AO89" s="280" t="e">
        <f>IF(LEN(VLOOKUP(AK87,#REF!,2,FALSE))&lt;11,"",LEFT(RIGHT(VLOOKUP(AK87,#REF!,2,FALSE),11),1))</f>
        <v>#REF!</v>
      </c>
      <c r="AP89" s="168"/>
      <c r="AQ89" s="280" t="e">
        <f>IF(LEN(VLOOKUP(AK87,#REF!,2,FALSE))&lt;10,"",LEFT(RIGHT(VLOOKUP(AK87,#REF!,2,FALSE),10),1))</f>
        <v>#REF!</v>
      </c>
      <c r="AR89" s="282"/>
      <c r="AS89" s="280" t="e">
        <f>IF(LEN(VLOOKUP(AK87,#REF!,2,FALSE))&lt;9,"",LEFT(RIGHT(VLOOKUP(AK87,#REF!,2,FALSE),9),1))</f>
        <v>#REF!</v>
      </c>
      <c r="AT89" s="168"/>
      <c r="AU89" s="280" t="e">
        <f>IF(LEN(VLOOKUP(AK87,#REF!,2,FALSE))&lt;8,"",LEFT(RIGHT(VLOOKUP(AK87,#REF!,2,FALSE),8),1))</f>
        <v>#REF!</v>
      </c>
      <c r="AV89" s="282"/>
      <c r="AW89" s="280" t="e">
        <f>IF(LEN(VLOOKUP(AK87,#REF!,2,FALSE))&lt;7,"",LEFT(RIGHT(VLOOKUP(AK87,#REF!,2,FALSE),7),1))</f>
        <v>#REF!</v>
      </c>
      <c r="AX89" s="282"/>
      <c r="AY89" s="280" t="e">
        <f>IF(LEN(VLOOKUP(AK87,#REF!,2,FALSE))&lt;6,"",LEFT(RIGHT(VLOOKUP(AK87,#REF!,2,FALSE),6),1))</f>
        <v>#REF!</v>
      </c>
      <c r="AZ89" s="168"/>
      <c r="BA89" s="559" t="e">
        <f>IF(LEN(VLOOKUP(AK87,#REF!,2,FALSE))&lt;5,"",LEFT(RIGHT(VLOOKUP(AK87,#REF!,2,FALSE),5),1))</f>
        <v>#REF!</v>
      </c>
      <c r="BB89" s="559"/>
      <c r="BC89" s="282"/>
      <c r="BD89" s="280" t="e">
        <f>IF(LEN(VLOOKUP(AK87,#REF!,2,FALSE))&lt;4,"",LEFT(RIGHT(VLOOKUP(AK87,#REF!,2,FALSE),4),1))</f>
        <v>#REF!</v>
      </c>
      <c r="BE89" s="282"/>
      <c r="BF89" s="280" t="e">
        <f>IF(LEN(VLOOKUP(AK87,#REF!,2,FALSE))&lt;3,"",LEFT(RIGHT(VLOOKUP(AK87,#REF!,2,FALSE),3),1))</f>
        <v>#REF!</v>
      </c>
      <c r="BG89" s="282"/>
      <c r="BH89" s="280" t="e">
        <f>IF(LEN(VLOOKUP(AK87,#REF!,2,FALSE))&lt;2,"",LEFT(RIGHT(VLOOKUP(AK87,#REF!,2,FALSE),2),1))</f>
        <v>#REF!</v>
      </c>
      <c r="BI89" s="282"/>
      <c r="BJ89" s="280" t="e">
        <f>IF(VLOOKUP(AK87,#REF!,2,FALSE)=0,"",IF(LEN(VLOOKUP(AK87,#REF!,2,FALSE))&lt;1,"",LEFT(RIGHT(VLOOKUP(AK87,#REF!,2,FALSE),1),1)))</f>
        <v>#REF!</v>
      </c>
      <c r="BK89" s="448"/>
      <c r="BL89" s="423"/>
      <c r="BM89" s="280" t="e">
        <f>IF(LEN(VLOOKUP(AK87,#REF!,3,FALSE))&lt;11,"",LEFT(RIGHT(VLOOKUP(AK87,#REF!,3,FALSE),11),1))</f>
        <v>#REF!</v>
      </c>
      <c r="BN89" s="168"/>
      <c r="BO89" s="280" t="e">
        <f>IF(LEN(VLOOKUP(AK87,#REF!,3,FALSE))&lt;10,"",LEFT(RIGHT(VLOOKUP(AK87,#REF!,3,FALSE),10),1))</f>
        <v>#REF!</v>
      </c>
      <c r="BP89" s="282"/>
      <c r="BQ89" s="280" t="e">
        <f>IF(LEN(VLOOKUP(AK87,#REF!,3,FALSE))&lt;9,"",LEFT(RIGHT(VLOOKUP(AK87,#REF!,3,FALSE),9),1))</f>
        <v>#REF!</v>
      </c>
      <c r="BR89" s="168"/>
      <c r="BS89" s="280" t="e">
        <f>IF(LEN(VLOOKUP(AK87,#REF!,3,FALSE))&lt;8,"",LEFT(RIGHT(VLOOKUP(AK87,#REF!,3,FALSE),8),1))</f>
        <v>#REF!</v>
      </c>
      <c r="BT89" s="282"/>
      <c r="BU89" s="280" t="e">
        <f>IF(LEN(VLOOKUP(AK87,#REF!,3,FALSE))&lt;7,"",LEFT(RIGHT(VLOOKUP(AK87,#REF!,3,FALSE),7),1))</f>
        <v>#REF!</v>
      </c>
      <c r="BV89" s="606"/>
      <c r="BW89" s="280" t="e">
        <f>IF(LEN(VLOOKUP(AK87,#REF!,3,FALSE))&lt;6,"",LEFT(RIGHT(VLOOKUP(AK87,#REF!,3,FALSE),6),1))</f>
        <v>#REF!</v>
      </c>
      <c r="BX89" s="282"/>
      <c r="BY89" s="280" t="e">
        <f>IF(LEN(VLOOKUP(AK87,#REF!,3,FALSE))&lt;5,"",LEFT(RIGHT(VLOOKUP(AK87,#REF!,3,FALSE),5),1))</f>
        <v>#REF!</v>
      </c>
      <c r="BZ89" s="282"/>
      <c r="CA89" s="280" t="e">
        <f>IF(LEN(VLOOKUP(AK87,#REF!,3,FALSE))&lt;4,"",LEFT(RIGHT(VLOOKUP(AK87,#REF!,3,FALSE),4),1))</f>
        <v>#REF!</v>
      </c>
      <c r="CB89" s="607"/>
      <c r="CC89" s="280" t="e">
        <f>IF(LEN(VLOOKUP(AK87,#REF!,3,FALSE))&lt;3,"",LEFT(RIGHT(VLOOKUP(AK87,#REF!,3,FALSE),3),1))</f>
        <v>#REF!</v>
      </c>
      <c r="CD89" s="282"/>
      <c r="CE89" s="280" t="e">
        <f>IF(LEN(VLOOKUP(AK87,#REF!,3,FALSE))&lt;2,"",LEFT(RIGHT(VLOOKUP(AK87,#REF!,3,FALSE),2),1))</f>
        <v>#REF!</v>
      </c>
      <c r="CF89" s="282"/>
      <c r="CG89" s="280" t="e">
        <f>IF(VLOOKUP(AK87,#REF!,3,FALSE)=0,"",IF(LEN(VLOOKUP(AK87,#REF!,3,FALSE))&lt;1,"",LEFT(RIGHT(VLOOKUP(AK87,#REF!,3,FALSE),1),1)))</f>
        <v>#REF!</v>
      </c>
      <c r="CH89" s="199"/>
      <c r="CI89" s="229"/>
      <c r="CJ89" s="229"/>
    </row>
    <row r="90" spans="1:88" s="231" customFormat="1" ht="3" customHeight="1">
      <c r="A90" s="229"/>
      <c r="B90" s="229"/>
      <c r="C90" s="229"/>
      <c r="E90" s="657"/>
      <c r="F90" s="658"/>
      <c r="G90" s="570"/>
      <c r="H90" s="570"/>
      <c r="I90" s="570"/>
      <c r="J90" s="570"/>
      <c r="K90" s="570"/>
      <c r="L90" s="570"/>
      <c r="M90" s="570"/>
      <c r="N90" s="570"/>
      <c r="O90" s="570"/>
      <c r="P90" s="570"/>
      <c r="Q90" s="570"/>
      <c r="R90" s="570"/>
      <c r="S90" s="570"/>
      <c r="T90" s="570"/>
      <c r="U90" s="570"/>
      <c r="V90" s="570"/>
      <c r="W90" s="570"/>
      <c r="X90" s="570"/>
      <c r="Y90" s="570"/>
      <c r="Z90" s="570"/>
      <c r="AA90" s="570"/>
      <c r="AB90" s="570"/>
      <c r="AC90" s="570"/>
      <c r="AD90" s="570"/>
      <c r="AE90" s="570"/>
      <c r="AF90" s="570"/>
      <c r="AG90" s="570"/>
      <c r="AH90" s="570"/>
      <c r="AI90" s="570"/>
      <c r="AJ90" s="570"/>
      <c r="AK90" s="656"/>
      <c r="AL90" s="656"/>
      <c r="AM90" s="656"/>
      <c r="AN90" s="243"/>
      <c r="AO90" s="252"/>
      <c r="AP90" s="252"/>
      <c r="AQ90" s="252"/>
      <c r="AR90" s="252"/>
      <c r="AS90" s="252"/>
      <c r="AT90" s="252"/>
      <c r="AU90" s="252"/>
      <c r="AV90" s="252"/>
      <c r="AW90" s="252"/>
      <c r="AX90" s="252"/>
      <c r="AY90" s="252"/>
      <c r="AZ90" s="252"/>
      <c r="BA90" s="252"/>
      <c r="BB90" s="252"/>
      <c r="BC90" s="252"/>
      <c r="BD90" s="252"/>
      <c r="BE90" s="227"/>
      <c r="BF90" s="227"/>
      <c r="BG90" s="227"/>
      <c r="BH90" s="227"/>
      <c r="BI90" s="227"/>
      <c r="BJ90" s="227"/>
      <c r="BK90" s="227"/>
      <c r="BL90" s="443"/>
      <c r="BM90" s="443"/>
      <c r="BN90" s="443"/>
      <c r="BO90" s="443"/>
      <c r="BP90" s="443"/>
      <c r="BQ90" s="443"/>
      <c r="BR90" s="443"/>
      <c r="BS90" s="443"/>
      <c r="BT90" s="443"/>
      <c r="BU90" s="443"/>
      <c r="BV90" s="443"/>
      <c r="BW90" s="443"/>
      <c r="BX90" s="443"/>
      <c r="BY90" s="443"/>
      <c r="BZ90" s="443"/>
      <c r="CA90" s="443"/>
      <c r="CB90" s="443"/>
      <c r="CC90" s="227"/>
      <c r="CD90" s="227"/>
      <c r="CE90" s="227"/>
      <c r="CF90" s="227"/>
      <c r="CG90" s="227"/>
      <c r="CH90" s="200"/>
      <c r="CI90" s="229"/>
      <c r="CJ90" s="229"/>
    </row>
    <row r="91" spans="1:88" s="163" customFormat="1" ht="3" customHeight="1">
      <c r="A91" s="229"/>
      <c r="B91" s="230"/>
      <c r="C91" s="135"/>
      <c r="D91" s="135"/>
      <c r="E91" s="654" t="s">
        <v>69</v>
      </c>
      <c r="F91" s="654"/>
      <c r="G91" s="604" t="e">
        <f>#REF!</f>
        <v>#REF!</v>
      </c>
      <c r="H91" s="604"/>
      <c r="I91" s="604"/>
      <c r="J91" s="604"/>
      <c r="K91" s="604"/>
      <c r="L91" s="604"/>
      <c r="M91" s="604"/>
      <c r="N91" s="604"/>
      <c r="O91" s="604"/>
      <c r="P91" s="604"/>
      <c r="Q91" s="604"/>
      <c r="R91" s="604"/>
      <c r="S91" s="604"/>
      <c r="T91" s="604"/>
      <c r="U91" s="604"/>
      <c r="V91" s="604"/>
      <c r="W91" s="604"/>
      <c r="X91" s="604"/>
      <c r="Y91" s="604"/>
      <c r="Z91" s="604"/>
      <c r="AA91" s="604"/>
      <c r="AB91" s="604"/>
      <c r="AC91" s="604"/>
      <c r="AD91" s="604"/>
      <c r="AE91" s="604"/>
      <c r="AF91" s="604"/>
      <c r="AG91" s="604"/>
      <c r="AH91" s="604"/>
      <c r="AI91" s="604"/>
      <c r="AJ91" s="604"/>
      <c r="AK91" s="655" t="s">
        <v>377</v>
      </c>
      <c r="AL91" s="656"/>
      <c r="AM91" s="656"/>
      <c r="AN91" s="242"/>
      <c r="AO91" s="253"/>
      <c r="AP91" s="253"/>
      <c r="AQ91" s="253"/>
      <c r="AR91" s="253"/>
      <c r="AS91" s="253"/>
      <c r="AT91" s="253"/>
      <c r="AU91" s="253"/>
      <c r="AV91" s="253"/>
      <c r="AW91" s="253"/>
      <c r="AX91" s="253"/>
      <c r="AY91" s="253"/>
      <c r="AZ91" s="253"/>
      <c r="BA91" s="253"/>
      <c r="BB91" s="253"/>
      <c r="BC91" s="253"/>
      <c r="BD91" s="253"/>
      <c r="BE91" s="221"/>
      <c r="BF91" s="221"/>
      <c r="BG91" s="221"/>
      <c r="BH91" s="221"/>
      <c r="BI91" s="221"/>
      <c r="BJ91" s="221"/>
      <c r="BK91" s="221"/>
      <c r="BL91" s="464"/>
      <c r="BM91" s="464"/>
      <c r="BN91" s="464"/>
      <c r="BO91" s="464"/>
      <c r="BP91" s="464"/>
      <c r="BQ91" s="464"/>
      <c r="BR91" s="464"/>
      <c r="BS91" s="464"/>
      <c r="BT91" s="464"/>
      <c r="BU91" s="464"/>
      <c r="BV91" s="464"/>
      <c r="BW91" s="464"/>
      <c r="BX91" s="464"/>
      <c r="BY91" s="464"/>
      <c r="BZ91" s="464"/>
      <c r="CA91" s="464"/>
      <c r="CB91" s="464"/>
      <c r="CC91" s="221"/>
      <c r="CD91" s="221"/>
      <c r="CE91" s="221"/>
      <c r="CF91" s="221"/>
      <c r="CG91" s="221"/>
      <c r="CH91" s="198"/>
      <c r="CI91" s="202"/>
      <c r="CJ91" s="202"/>
    </row>
    <row r="92" spans="1:88" s="163" customFormat="1" ht="3" customHeight="1">
      <c r="A92" s="229"/>
      <c r="B92" s="229"/>
      <c r="C92" s="229"/>
      <c r="D92" s="230"/>
      <c r="E92" s="654"/>
      <c r="F92" s="654"/>
      <c r="G92" s="604"/>
      <c r="H92" s="604"/>
      <c r="I92" s="604"/>
      <c r="J92" s="604"/>
      <c r="K92" s="604"/>
      <c r="L92" s="604"/>
      <c r="M92" s="604"/>
      <c r="N92" s="604"/>
      <c r="O92" s="604"/>
      <c r="P92" s="604"/>
      <c r="Q92" s="604"/>
      <c r="R92" s="604"/>
      <c r="S92" s="604"/>
      <c r="T92" s="604"/>
      <c r="U92" s="604"/>
      <c r="V92" s="604"/>
      <c r="W92" s="604"/>
      <c r="X92" s="604"/>
      <c r="Y92" s="604"/>
      <c r="Z92" s="604"/>
      <c r="AA92" s="604"/>
      <c r="AB92" s="604"/>
      <c r="AC92" s="604"/>
      <c r="AD92" s="604"/>
      <c r="AE92" s="604"/>
      <c r="AF92" s="604"/>
      <c r="AG92" s="604"/>
      <c r="AH92" s="604"/>
      <c r="AI92" s="604"/>
      <c r="AJ92" s="604"/>
      <c r="AK92" s="656"/>
      <c r="AL92" s="656"/>
      <c r="AM92" s="656"/>
      <c r="AN92" s="240"/>
      <c r="AO92" s="284"/>
      <c r="AP92" s="284"/>
      <c r="AQ92" s="284"/>
      <c r="AR92" s="283"/>
      <c r="AS92" s="281"/>
      <c r="AT92" s="281"/>
      <c r="AU92" s="281"/>
      <c r="AV92" s="281"/>
      <c r="AW92" s="281"/>
      <c r="AX92" s="282"/>
      <c r="AY92" s="605"/>
      <c r="AZ92" s="605"/>
      <c r="BA92" s="605"/>
      <c r="BB92" s="605"/>
      <c r="BC92" s="605"/>
      <c r="BD92" s="605"/>
      <c r="BE92" s="282"/>
      <c r="BF92" s="566"/>
      <c r="BG92" s="566"/>
      <c r="BH92" s="566"/>
      <c r="BI92" s="566"/>
      <c r="BJ92" s="566"/>
      <c r="BK92" s="448"/>
      <c r="BL92" s="423"/>
      <c r="BM92" s="417"/>
      <c r="BN92" s="417"/>
      <c r="BO92" s="417"/>
      <c r="BP92" s="283"/>
      <c r="BQ92" s="605"/>
      <c r="BR92" s="605"/>
      <c r="BS92" s="605"/>
      <c r="BT92" s="605"/>
      <c r="BU92" s="605"/>
      <c r="BV92" s="606"/>
      <c r="BW92" s="566"/>
      <c r="BX92" s="566"/>
      <c r="BY92" s="566"/>
      <c r="BZ92" s="566"/>
      <c r="CA92" s="566"/>
      <c r="CB92" s="607"/>
      <c r="CC92" s="566"/>
      <c r="CD92" s="566"/>
      <c r="CE92" s="566"/>
      <c r="CF92" s="566"/>
      <c r="CG92" s="566"/>
      <c r="CH92" s="199"/>
      <c r="CI92" s="202"/>
      <c r="CJ92" s="202"/>
    </row>
    <row r="93" spans="1:88" s="231" customFormat="1" ht="15" customHeight="1">
      <c r="A93" s="229"/>
      <c r="B93" s="229"/>
      <c r="C93" s="229"/>
      <c r="E93" s="654"/>
      <c r="F93" s="654"/>
      <c r="G93" s="604"/>
      <c r="H93" s="604"/>
      <c r="I93" s="604"/>
      <c r="J93" s="604"/>
      <c r="K93" s="604"/>
      <c r="L93" s="604"/>
      <c r="M93" s="604"/>
      <c r="N93" s="604"/>
      <c r="O93" s="604"/>
      <c r="P93" s="604"/>
      <c r="Q93" s="604"/>
      <c r="R93" s="604"/>
      <c r="S93" s="604"/>
      <c r="T93" s="604"/>
      <c r="U93" s="604"/>
      <c r="V93" s="604"/>
      <c r="W93" s="604"/>
      <c r="X93" s="604"/>
      <c r="Y93" s="604"/>
      <c r="Z93" s="604"/>
      <c r="AA93" s="604"/>
      <c r="AB93" s="604"/>
      <c r="AC93" s="604"/>
      <c r="AD93" s="604"/>
      <c r="AE93" s="604"/>
      <c r="AF93" s="604"/>
      <c r="AG93" s="604"/>
      <c r="AH93" s="604"/>
      <c r="AI93" s="604"/>
      <c r="AJ93" s="604"/>
      <c r="AK93" s="656"/>
      <c r="AL93" s="656"/>
      <c r="AM93" s="656"/>
      <c r="AN93" s="240"/>
      <c r="AO93" s="280" t="e">
        <f>IF(LEN(VLOOKUP(AK91,#REF!,2,FALSE))&lt;11,"",LEFT(RIGHT(VLOOKUP(AK91,#REF!,2,FALSE),11),1))</f>
        <v>#REF!</v>
      </c>
      <c r="AP93" s="168"/>
      <c r="AQ93" s="280" t="e">
        <f>IF(LEN(VLOOKUP(AK91,#REF!,2,FALSE))&lt;10,"",LEFT(RIGHT(VLOOKUP(AK91,#REF!,2,FALSE),10),1))</f>
        <v>#REF!</v>
      </c>
      <c r="AR93" s="282"/>
      <c r="AS93" s="280" t="e">
        <f>IF(LEN(VLOOKUP(AK91,#REF!,2,FALSE))&lt;9,"",LEFT(RIGHT(VLOOKUP(AK91,#REF!,2,FALSE),9),1))</f>
        <v>#REF!</v>
      </c>
      <c r="AT93" s="168"/>
      <c r="AU93" s="280" t="e">
        <f>IF(LEN(VLOOKUP(AK91,#REF!,2,FALSE))&lt;8,"",LEFT(RIGHT(VLOOKUP(AK91,#REF!,2,FALSE),8),1))</f>
        <v>#REF!</v>
      </c>
      <c r="AV93" s="282"/>
      <c r="AW93" s="280" t="e">
        <f>IF(LEN(VLOOKUP(AK91,#REF!,2,FALSE))&lt;7,"",LEFT(RIGHT(VLOOKUP(AK91,#REF!,2,FALSE),7),1))</f>
        <v>#REF!</v>
      </c>
      <c r="AX93" s="282"/>
      <c r="AY93" s="280" t="e">
        <f>IF(LEN(VLOOKUP(AK91,#REF!,2,FALSE))&lt;6,"",LEFT(RIGHT(VLOOKUP(AK91,#REF!,2,FALSE),6),1))</f>
        <v>#REF!</v>
      </c>
      <c r="AZ93" s="168"/>
      <c r="BA93" s="559" t="e">
        <f>IF(LEN(VLOOKUP(AK91,#REF!,2,FALSE))&lt;5,"",LEFT(RIGHT(VLOOKUP(AK91,#REF!,2,FALSE),5),1))</f>
        <v>#REF!</v>
      </c>
      <c r="BB93" s="559"/>
      <c r="BC93" s="282"/>
      <c r="BD93" s="280" t="e">
        <f>IF(LEN(VLOOKUP(AK91,#REF!,2,FALSE))&lt;4,"",LEFT(RIGHT(VLOOKUP(AK91,#REF!,2,FALSE),4),1))</f>
        <v>#REF!</v>
      </c>
      <c r="BE93" s="282"/>
      <c r="BF93" s="280" t="e">
        <f>IF(LEN(VLOOKUP(AK91,#REF!,2,FALSE))&lt;3,"",LEFT(RIGHT(VLOOKUP(AK91,#REF!,2,FALSE),3),1))</f>
        <v>#REF!</v>
      </c>
      <c r="BG93" s="282"/>
      <c r="BH93" s="280" t="e">
        <f>IF(LEN(VLOOKUP(AK91,#REF!,2,FALSE))&lt;2,"",LEFT(RIGHT(VLOOKUP(AK91,#REF!,2,FALSE),2),1))</f>
        <v>#REF!</v>
      </c>
      <c r="BI93" s="282"/>
      <c r="BJ93" s="280" t="e">
        <f>IF(VLOOKUP(AK91,#REF!,2,FALSE)=0,"",IF(LEN(VLOOKUP(AK91,#REF!,2,FALSE))&lt;1,"",LEFT(RIGHT(VLOOKUP(AK91,#REF!,2,FALSE),1),1)))</f>
        <v>#REF!</v>
      </c>
      <c r="BK93" s="448"/>
      <c r="BL93" s="423"/>
      <c r="BM93" s="280" t="e">
        <f>IF(LEN(VLOOKUP(AK91,#REF!,3,FALSE))&lt;11,"",LEFT(RIGHT(VLOOKUP(AK91,#REF!,3,FALSE),11),1))</f>
        <v>#REF!</v>
      </c>
      <c r="BN93" s="168"/>
      <c r="BO93" s="280" t="e">
        <f>IF(LEN(VLOOKUP(AK91,#REF!,3,FALSE))&lt;10,"",LEFT(RIGHT(VLOOKUP(AK91,#REF!,3,FALSE),10),1))</f>
        <v>#REF!</v>
      </c>
      <c r="BP93" s="282"/>
      <c r="BQ93" s="280" t="e">
        <f>IF(LEN(VLOOKUP(AK91,#REF!,3,FALSE))&lt;9,"",LEFT(RIGHT(VLOOKUP(AK91,#REF!,3,FALSE),9),1))</f>
        <v>#REF!</v>
      </c>
      <c r="BR93" s="168"/>
      <c r="BS93" s="280" t="e">
        <f>IF(LEN(VLOOKUP(AK91,#REF!,3,FALSE))&lt;8,"",LEFT(RIGHT(VLOOKUP(AK91,#REF!,3,FALSE),8),1))</f>
        <v>#REF!</v>
      </c>
      <c r="BT93" s="282"/>
      <c r="BU93" s="280" t="e">
        <f>IF(LEN(VLOOKUP(AK91,#REF!,3,FALSE))&lt;7,"",LEFT(RIGHT(VLOOKUP(AK91,#REF!,3,FALSE),7),1))</f>
        <v>#REF!</v>
      </c>
      <c r="BV93" s="606"/>
      <c r="BW93" s="280" t="e">
        <f>IF(LEN(VLOOKUP(AK91,#REF!,3,FALSE))&lt;6,"",LEFT(RIGHT(VLOOKUP(AK91,#REF!,3,FALSE),6),1))</f>
        <v>#REF!</v>
      </c>
      <c r="BX93" s="282"/>
      <c r="BY93" s="280" t="e">
        <f>IF(LEN(VLOOKUP(AK91,#REF!,3,FALSE))&lt;5,"",LEFT(RIGHT(VLOOKUP(AK91,#REF!,3,FALSE),5),1))</f>
        <v>#REF!</v>
      </c>
      <c r="BZ93" s="282"/>
      <c r="CA93" s="280" t="e">
        <f>IF(LEN(VLOOKUP(AK91,#REF!,3,FALSE))&lt;4,"",LEFT(RIGHT(VLOOKUP(AK91,#REF!,3,FALSE),4),1))</f>
        <v>#REF!</v>
      </c>
      <c r="CB93" s="607"/>
      <c r="CC93" s="280" t="e">
        <f>IF(LEN(VLOOKUP(AK91,#REF!,3,FALSE))&lt;3,"",LEFT(RIGHT(VLOOKUP(AK91,#REF!,3,FALSE),3),1))</f>
        <v>#REF!</v>
      </c>
      <c r="CD93" s="282"/>
      <c r="CE93" s="280" t="e">
        <f>IF(LEN(VLOOKUP(AK91,#REF!,3,FALSE))&lt;2,"",LEFT(RIGHT(VLOOKUP(AK91,#REF!,3,FALSE),2),1))</f>
        <v>#REF!</v>
      </c>
      <c r="CF93" s="282"/>
      <c r="CG93" s="280" t="e">
        <f>IF(VLOOKUP(AK91,#REF!,3,FALSE)=0,"",IF(LEN(VLOOKUP(AK91,#REF!,3,FALSE))&lt;1,"",LEFT(RIGHT(VLOOKUP(AK91,#REF!,3,FALSE),1),1)))</f>
        <v>#REF!</v>
      </c>
      <c r="CH93" s="199"/>
      <c r="CI93" s="229"/>
      <c r="CJ93" s="229"/>
    </row>
    <row r="94" spans="1:88" s="231" customFormat="1" ht="3" customHeight="1">
      <c r="A94" s="229"/>
      <c r="B94" s="229"/>
      <c r="C94" s="229"/>
      <c r="E94" s="654"/>
      <c r="F94" s="654"/>
      <c r="G94" s="604"/>
      <c r="H94" s="604"/>
      <c r="I94" s="604"/>
      <c r="J94" s="604"/>
      <c r="K94" s="604"/>
      <c r="L94" s="604"/>
      <c r="M94" s="604"/>
      <c r="N94" s="604"/>
      <c r="O94" s="604"/>
      <c r="P94" s="604"/>
      <c r="Q94" s="604"/>
      <c r="R94" s="604"/>
      <c r="S94" s="604"/>
      <c r="T94" s="604"/>
      <c r="U94" s="604"/>
      <c r="V94" s="604"/>
      <c r="W94" s="604"/>
      <c r="X94" s="604"/>
      <c r="Y94" s="604"/>
      <c r="Z94" s="604"/>
      <c r="AA94" s="604"/>
      <c r="AB94" s="604"/>
      <c r="AC94" s="604"/>
      <c r="AD94" s="604"/>
      <c r="AE94" s="604"/>
      <c r="AF94" s="604"/>
      <c r="AG94" s="604"/>
      <c r="AH94" s="604"/>
      <c r="AI94" s="604"/>
      <c r="AJ94" s="604"/>
      <c r="AK94" s="656"/>
      <c r="AL94" s="656"/>
      <c r="AM94" s="656"/>
      <c r="AN94" s="243"/>
      <c r="AO94" s="252"/>
      <c r="AP94" s="252"/>
      <c r="AQ94" s="252"/>
      <c r="AR94" s="252"/>
      <c r="AS94" s="252"/>
      <c r="AT94" s="252"/>
      <c r="AU94" s="252"/>
      <c r="AV94" s="252"/>
      <c r="AW94" s="252"/>
      <c r="AX94" s="252"/>
      <c r="AY94" s="252"/>
      <c r="AZ94" s="252"/>
      <c r="BA94" s="252"/>
      <c r="BB94" s="252"/>
      <c r="BC94" s="252"/>
      <c r="BD94" s="252"/>
      <c r="BE94" s="227"/>
      <c r="BF94" s="227"/>
      <c r="BG94" s="227"/>
      <c r="BH94" s="227"/>
      <c r="BI94" s="227"/>
      <c r="BJ94" s="227"/>
      <c r="BK94" s="227"/>
      <c r="BL94" s="443"/>
      <c r="BM94" s="443"/>
      <c r="BN94" s="443"/>
      <c r="BO94" s="443"/>
      <c r="BP94" s="443"/>
      <c r="BQ94" s="443"/>
      <c r="BR94" s="443"/>
      <c r="BS94" s="443"/>
      <c r="BT94" s="443"/>
      <c r="BU94" s="443"/>
      <c r="BV94" s="443"/>
      <c r="BW94" s="443"/>
      <c r="BX94" s="443"/>
      <c r="BY94" s="443"/>
      <c r="BZ94" s="443"/>
      <c r="CA94" s="443"/>
      <c r="CB94" s="443"/>
      <c r="CC94" s="227"/>
      <c r="CD94" s="227"/>
      <c r="CE94" s="227"/>
      <c r="CF94" s="227"/>
      <c r="CG94" s="227"/>
      <c r="CH94" s="200"/>
      <c r="CI94" s="229"/>
      <c r="CJ94" s="229"/>
    </row>
    <row r="95" spans="1:88" s="163" customFormat="1" ht="3" customHeight="1">
      <c r="A95" s="229"/>
      <c r="B95" s="230"/>
      <c r="C95" s="135"/>
      <c r="D95" s="135"/>
      <c r="E95" s="657" t="s">
        <v>503</v>
      </c>
      <c r="F95" s="658"/>
      <c r="G95" s="570" t="e">
        <f>#REF!</f>
        <v>#REF!</v>
      </c>
      <c r="H95" s="570"/>
      <c r="I95" s="570"/>
      <c r="J95" s="570"/>
      <c r="K95" s="570"/>
      <c r="L95" s="570"/>
      <c r="M95" s="570"/>
      <c r="N95" s="570"/>
      <c r="O95" s="570"/>
      <c r="P95" s="570"/>
      <c r="Q95" s="570"/>
      <c r="R95" s="570"/>
      <c r="S95" s="570"/>
      <c r="T95" s="570"/>
      <c r="U95" s="570"/>
      <c r="V95" s="570"/>
      <c r="W95" s="570"/>
      <c r="X95" s="570"/>
      <c r="Y95" s="570"/>
      <c r="Z95" s="570"/>
      <c r="AA95" s="570"/>
      <c r="AB95" s="570"/>
      <c r="AC95" s="570"/>
      <c r="AD95" s="570"/>
      <c r="AE95" s="570"/>
      <c r="AF95" s="570"/>
      <c r="AG95" s="570"/>
      <c r="AH95" s="570"/>
      <c r="AI95" s="570"/>
      <c r="AJ95" s="570"/>
      <c r="AK95" s="655" t="s">
        <v>378</v>
      </c>
      <c r="AL95" s="656"/>
      <c r="AM95" s="656"/>
      <c r="AN95" s="242"/>
      <c r="AO95" s="253"/>
      <c r="AP95" s="253"/>
      <c r="AQ95" s="253"/>
      <c r="AR95" s="253"/>
      <c r="AS95" s="253"/>
      <c r="AT95" s="253"/>
      <c r="AU95" s="253"/>
      <c r="AV95" s="253"/>
      <c r="AW95" s="253"/>
      <c r="AX95" s="253"/>
      <c r="AY95" s="253"/>
      <c r="AZ95" s="253"/>
      <c r="BA95" s="253"/>
      <c r="BB95" s="253"/>
      <c r="BC95" s="253"/>
      <c r="BD95" s="253"/>
      <c r="BE95" s="221"/>
      <c r="BF95" s="221"/>
      <c r="BG95" s="221"/>
      <c r="BH95" s="221"/>
      <c r="BI95" s="221"/>
      <c r="BJ95" s="221"/>
      <c r="BK95" s="221"/>
      <c r="BL95" s="464"/>
      <c r="BM95" s="464"/>
      <c r="BN95" s="464"/>
      <c r="BO95" s="464"/>
      <c r="BP95" s="464"/>
      <c r="BQ95" s="464"/>
      <c r="BR95" s="464"/>
      <c r="BS95" s="464"/>
      <c r="BT95" s="464"/>
      <c r="BU95" s="464"/>
      <c r="BV95" s="464"/>
      <c r="BW95" s="464"/>
      <c r="BX95" s="464"/>
      <c r="BY95" s="464"/>
      <c r="BZ95" s="464"/>
      <c r="CA95" s="464"/>
      <c r="CB95" s="464"/>
      <c r="CC95" s="221"/>
      <c r="CD95" s="221"/>
      <c r="CE95" s="221"/>
      <c r="CF95" s="221"/>
      <c r="CG95" s="221"/>
      <c r="CH95" s="198"/>
      <c r="CI95" s="202"/>
      <c r="CJ95" s="202"/>
    </row>
    <row r="96" spans="1:88" s="163" customFormat="1" ht="3" customHeight="1">
      <c r="A96" s="229"/>
      <c r="B96" s="229"/>
      <c r="C96" s="229"/>
      <c r="D96" s="230"/>
      <c r="E96" s="657"/>
      <c r="F96" s="658"/>
      <c r="G96" s="570"/>
      <c r="H96" s="570"/>
      <c r="I96" s="570"/>
      <c r="J96" s="570"/>
      <c r="K96" s="570"/>
      <c r="L96" s="570"/>
      <c r="M96" s="570"/>
      <c r="N96" s="570"/>
      <c r="O96" s="570"/>
      <c r="P96" s="570"/>
      <c r="Q96" s="570"/>
      <c r="R96" s="570"/>
      <c r="S96" s="570"/>
      <c r="T96" s="570"/>
      <c r="U96" s="570"/>
      <c r="V96" s="570"/>
      <c r="W96" s="570"/>
      <c r="X96" s="570"/>
      <c r="Y96" s="570"/>
      <c r="Z96" s="570"/>
      <c r="AA96" s="570"/>
      <c r="AB96" s="570"/>
      <c r="AC96" s="570"/>
      <c r="AD96" s="570"/>
      <c r="AE96" s="570"/>
      <c r="AF96" s="570"/>
      <c r="AG96" s="570"/>
      <c r="AH96" s="570"/>
      <c r="AI96" s="570"/>
      <c r="AJ96" s="570"/>
      <c r="AK96" s="656"/>
      <c r="AL96" s="656"/>
      <c r="AM96" s="656"/>
      <c r="AN96" s="240"/>
      <c r="AO96" s="284"/>
      <c r="AP96" s="284"/>
      <c r="AQ96" s="284"/>
      <c r="AR96" s="283"/>
      <c r="AS96" s="281"/>
      <c r="AT96" s="281"/>
      <c r="AU96" s="281"/>
      <c r="AV96" s="281"/>
      <c r="AW96" s="281"/>
      <c r="AX96" s="282"/>
      <c r="AY96" s="605"/>
      <c r="AZ96" s="605"/>
      <c r="BA96" s="605"/>
      <c r="BB96" s="605"/>
      <c r="BC96" s="605"/>
      <c r="BD96" s="605"/>
      <c r="BE96" s="282"/>
      <c r="BF96" s="566"/>
      <c r="BG96" s="566"/>
      <c r="BH96" s="566"/>
      <c r="BI96" s="566"/>
      <c r="BJ96" s="566"/>
      <c r="BK96" s="448"/>
      <c r="BL96" s="423"/>
      <c r="BM96" s="417"/>
      <c r="BN96" s="417"/>
      <c r="BO96" s="417"/>
      <c r="BP96" s="283"/>
      <c r="BQ96" s="605"/>
      <c r="BR96" s="605"/>
      <c r="BS96" s="605"/>
      <c r="BT96" s="605"/>
      <c r="BU96" s="605"/>
      <c r="BV96" s="606"/>
      <c r="BW96" s="566"/>
      <c r="BX96" s="566"/>
      <c r="BY96" s="566"/>
      <c r="BZ96" s="566"/>
      <c r="CA96" s="566"/>
      <c r="CB96" s="607"/>
      <c r="CC96" s="566"/>
      <c r="CD96" s="566"/>
      <c r="CE96" s="566"/>
      <c r="CF96" s="566"/>
      <c r="CG96" s="566"/>
      <c r="CH96" s="199"/>
      <c r="CI96" s="202"/>
      <c r="CJ96" s="202"/>
    </row>
    <row r="97" spans="1:88" s="231" customFormat="1" ht="15" customHeight="1">
      <c r="A97" s="229"/>
      <c r="B97" s="229"/>
      <c r="C97" s="229"/>
      <c r="E97" s="657"/>
      <c r="F97" s="658"/>
      <c r="G97" s="570"/>
      <c r="H97" s="570"/>
      <c r="I97" s="570"/>
      <c r="J97" s="570"/>
      <c r="K97" s="570"/>
      <c r="L97" s="570"/>
      <c r="M97" s="570"/>
      <c r="N97" s="570"/>
      <c r="O97" s="570"/>
      <c r="P97" s="570"/>
      <c r="Q97" s="570"/>
      <c r="R97" s="570"/>
      <c r="S97" s="570"/>
      <c r="T97" s="570"/>
      <c r="U97" s="570"/>
      <c r="V97" s="570"/>
      <c r="W97" s="570"/>
      <c r="X97" s="570"/>
      <c r="Y97" s="570"/>
      <c r="Z97" s="570"/>
      <c r="AA97" s="570"/>
      <c r="AB97" s="570"/>
      <c r="AC97" s="570"/>
      <c r="AD97" s="570"/>
      <c r="AE97" s="570"/>
      <c r="AF97" s="570"/>
      <c r="AG97" s="570"/>
      <c r="AH97" s="570"/>
      <c r="AI97" s="570"/>
      <c r="AJ97" s="570"/>
      <c r="AK97" s="656"/>
      <c r="AL97" s="656"/>
      <c r="AM97" s="656"/>
      <c r="AN97" s="240"/>
      <c r="AO97" s="280" t="e">
        <f>IF(LEN(VLOOKUP(AK95,#REF!,2,FALSE))&lt;11,"",LEFT(RIGHT(VLOOKUP(AK95,#REF!,2,FALSE),11),1))</f>
        <v>#REF!</v>
      </c>
      <c r="AP97" s="168"/>
      <c r="AQ97" s="280" t="e">
        <f>IF(LEN(VLOOKUP(AK95,#REF!,2,FALSE))&lt;10,"",LEFT(RIGHT(VLOOKUP(AK95,#REF!,2,FALSE),10),1))</f>
        <v>#REF!</v>
      </c>
      <c r="AR97" s="282"/>
      <c r="AS97" s="280" t="e">
        <f>IF(LEN(VLOOKUP(AK95,#REF!,2,FALSE))&lt;9,"",LEFT(RIGHT(VLOOKUP(AK95,#REF!,2,FALSE),9),1))</f>
        <v>#REF!</v>
      </c>
      <c r="AT97" s="168"/>
      <c r="AU97" s="280" t="e">
        <f>IF(LEN(VLOOKUP(AK95,#REF!,2,FALSE))&lt;8,"",LEFT(RIGHT(VLOOKUP(AK95,#REF!,2,FALSE),8),1))</f>
        <v>#REF!</v>
      </c>
      <c r="AV97" s="282"/>
      <c r="AW97" s="280" t="e">
        <f>IF(LEN(VLOOKUP(AK95,#REF!,2,FALSE))&lt;7,"",LEFT(RIGHT(VLOOKUP(AK95,#REF!,2,FALSE),7),1))</f>
        <v>#REF!</v>
      </c>
      <c r="AX97" s="282"/>
      <c r="AY97" s="280" t="e">
        <f>IF(LEN(VLOOKUP(AK95,#REF!,2,FALSE))&lt;6,"",LEFT(RIGHT(VLOOKUP(AK95,#REF!,2,FALSE),6),1))</f>
        <v>#REF!</v>
      </c>
      <c r="AZ97" s="168"/>
      <c r="BA97" s="559" t="e">
        <f>IF(LEN(VLOOKUP(AK95,#REF!,2,FALSE))&lt;5,"",LEFT(RIGHT(VLOOKUP(AK95,#REF!,2,FALSE),5),1))</f>
        <v>#REF!</v>
      </c>
      <c r="BB97" s="559"/>
      <c r="BC97" s="282"/>
      <c r="BD97" s="280" t="e">
        <f>IF(LEN(VLOOKUP(AK95,#REF!,2,FALSE))&lt;4,"",LEFT(RIGHT(VLOOKUP(AK95,#REF!,2,FALSE),4),1))</f>
        <v>#REF!</v>
      </c>
      <c r="BE97" s="282"/>
      <c r="BF97" s="280" t="e">
        <f>IF(LEN(VLOOKUP(AK95,#REF!,2,FALSE))&lt;3,"",LEFT(RIGHT(VLOOKUP(AK95,#REF!,2,FALSE),3),1))</f>
        <v>#REF!</v>
      </c>
      <c r="BG97" s="282"/>
      <c r="BH97" s="280" t="e">
        <f>IF(LEN(VLOOKUP(AK95,#REF!,2,FALSE))&lt;2,"",LEFT(RIGHT(VLOOKUP(AK95,#REF!,2,FALSE),2),1))</f>
        <v>#REF!</v>
      </c>
      <c r="BI97" s="282"/>
      <c r="BJ97" s="280" t="e">
        <f>IF(VLOOKUP(AK95,#REF!,2,FALSE)=0,"",IF(LEN(VLOOKUP(AK95,#REF!,2,FALSE))&lt;1,"",LEFT(RIGHT(VLOOKUP(AK95,#REF!,2,FALSE),1),1)))</f>
        <v>#REF!</v>
      </c>
      <c r="BK97" s="448"/>
      <c r="BL97" s="423"/>
      <c r="BM97" s="280" t="e">
        <f>IF(LEN(VLOOKUP(AK95,#REF!,3,FALSE))&lt;11,"",LEFT(RIGHT(VLOOKUP(AK95,#REF!,3,FALSE),11),1))</f>
        <v>#REF!</v>
      </c>
      <c r="BN97" s="168"/>
      <c r="BO97" s="280" t="e">
        <f>IF(LEN(VLOOKUP(AK95,#REF!,3,FALSE))&lt;10,"",LEFT(RIGHT(VLOOKUP(AK95,#REF!,3,FALSE),10),1))</f>
        <v>#REF!</v>
      </c>
      <c r="BP97" s="282"/>
      <c r="BQ97" s="280" t="e">
        <f>IF(LEN(VLOOKUP(AK95,#REF!,3,FALSE))&lt;9,"",LEFT(RIGHT(VLOOKUP(AK95,#REF!,3,FALSE),9),1))</f>
        <v>#REF!</v>
      </c>
      <c r="BR97" s="168"/>
      <c r="BS97" s="280" t="e">
        <f>IF(LEN(VLOOKUP(AK95,#REF!,3,FALSE))&lt;8,"",LEFT(RIGHT(VLOOKUP(AK95,#REF!,3,FALSE),8),1))</f>
        <v>#REF!</v>
      </c>
      <c r="BT97" s="282"/>
      <c r="BU97" s="280" t="e">
        <f>IF(LEN(VLOOKUP(AK95,#REF!,3,FALSE))&lt;7,"",LEFT(RIGHT(VLOOKUP(AK95,#REF!,3,FALSE),7),1))</f>
        <v>#REF!</v>
      </c>
      <c r="BV97" s="606"/>
      <c r="BW97" s="280" t="e">
        <f>IF(LEN(VLOOKUP(AK95,#REF!,3,FALSE))&lt;6,"",LEFT(RIGHT(VLOOKUP(AK95,#REF!,3,FALSE),6),1))</f>
        <v>#REF!</v>
      </c>
      <c r="BX97" s="282"/>
      <c r="BY97" s="280" t="e">
        <f>IF(LEN(VLOOKUP(AK95,#REF!,3,FALSE))&lt;5,"",LEFT(RIGHT(VLOOKUP(AK95,#REF!,3,FALSE),5),1))</f>
        <v>#REF!</v>
      </c>
      <c r="BZ97" s="282"/>
      <c r="CA97" s="280" t="e">
        <f>IF(LEN(VLOOKUP(AK95,#REF!,3,FALSE))&lt;4,"",LEFT(RIGHT(VLOOKUP(AK95,#REF!,3,FALSE),4),1))</f>
        <v>#REF!</v>
      </c>
      <c r="CB97" s="607"/>
      <c r="CC97" s="280" t="e">
        <f>IF(LEN(VLOOKUP(AK95,#REF!,3,FALSE))&lt;3,"",LEFT(RIGHT(VLOOKUP(AK95,#REF!,3,FALSE),3),1))</f>
        <v>#REF!</v>
      </c>
      <c r="CD97" s="282"/>
      <c r="CE97" s="280" t="e">
        <f>IF(LEN(VLOOKUP(AK95,#REF!,3,FALSE))&lt;2,"",LEFT(RIGHT(VLOOKUP(AK95,#REF!,3,FALSE),2),1))</f>
        <v>#REF!</v>
      </c>
      <c r="CF97" s="282"/>
      <c r="CG97" s="280" t="e">
        <f>IF(VLOOKUP(AK95,#REF!,3,FALSE)=0,"",IF(LEN(VLOOKUP(AK95,#REF!,3,FALSE))&lt;1,"",LEFT(RIGHT(VLOOKUP(AK95,#REF!,3,FALSE),1),1)))</f>
        <v>#REF!</v>
      </c>
      <c r="CH97" s="199"/>
      <c r="CI97" s="229"/>
      <c r="CJ97" s="229"/>
    </row>
    <row r="98" spans="1:88" s="231" customFormat="1">
      <c r="A98" s="229"/>
      <c r="B98" s="229"/>
      <c r="C98" s="229"/>
      <c r="E98" s="657"/>
      <c r="F98" s="658"/>
      <c r="G98" s="570"/>
      <c r="H98" s="570"/>
      <c r="I98" s="570"/>
      <c r="J98" s="570"/>
      <c r="K98" s="570"/>
      <c r="L98" s="570"/>
      <c r="M98" s="570"/>
      <c r="N98" s="570"/>
      <c r="O98" s="570"/>
      <c r="P98" s="570"/>
      <c r="Q98" s="570"/>
      <c r="R98" s="570"/>
      <c r="S98" s="570"/>
      <c r="T98" s="570"/>
      <c r="U98" s="570"/>
      <c r="V98" s="570"/>
      <c r="W98" s="570"/>
      <c r="X98" s="570"/>
      <c r="Y98" s="570"/>
      <c r="Z98" s="570"/>
      <c r="AA98" s="570"/>
      <c r="AB98" s="570"/>
      <c r="AC98" s="570"/>
      <c r="AD98" s="570"/>
      <c r="AE98" s="570"/>
      <c r="AF98" s="570"/>
      <c r="AG98" s="570"/>
      <c r="AH98" s="570"/>
      <c r="AI98" s="570"/>
      <c r="AJ98" s="570"/>
      <c r="AK98" s="656"/>
      <c r="AL98" s="656"/>
      <c r="AM98" s="656"/>
      <c r="AN98" s="243"/>
      <c r="AO98" s="252"/>
      <c r="AP98" s="252"/>
      <c r="AQ98" s="252"/>
      <c r="AR98" s="252"/>
      <c r="AS98" s="252"/>
      <c r="AT98" s="252"/>
      <c r="AU98" s="252"/>
      <c r="AV98" s="252"/>
      <c r="AW98" s="252"/>
      <c r="AX98" s="252"/>
      <c r="AY98" s="252"/>
      <c r="AZ98" s="252"/>
      <c r="BA98" s="252"/>
      <c r="BB98" s="252"/>
      <c r="BC98" s="252"/>
      <c r="BD98" s="252"/>
      <c r="BE98" s="227"/>
      <c r="BF98" s="227"/>
      <c r="BG98" s="227"/>
      <c r="BH98" s="227"/>
      <c r="BI98" s="227"/>
      <c r="BJ98" s="227"/>
      <c r="BK98" s="227"/>
      <c r="BL98" s="443"/>
      <c r="BM98" s="443"/>
      <c r="BN98" s="443"/>
      <c r="BO98" s="443"/>
      <c r="BP98" s="443"/>
      <c r="BQ98" s="443"/>
      <c r="BR98" s="443"/>
      <c r="BS98" s="443"/>
      <c r="BT98" s="443"/>
      <c r="BU98" s="443"/>
      <c r="BV98" s="443"/>
      <c r="BW98" s="443"/>
      <c r="BX98" s="443"/>
      <c r="BY98" s="443"/>
      <c r="BZ98" s="443"/>
      <c r="CA98" s="443"/>
      <c r="CB98" s="443"/>
      <c r="CC98" s="227"/>
      <c r="CD98" s="227"/>
      <c r="CE98" s="227"/>
      <c r="CF98" s="227"/>
      <c r="CG98" s="227"/>
      <c r="CH98" s="200"/>
      <c r="CI98" s="229"/>
      <c r="CJ98" s="229"/>
    </row>
    <row r="99" spans="1:88" s="163" customFormat="1" ht="3" customHeight="1">
      <c r="A99" s="229"/>
      <c r="B99" s="230"/>
      <c r="C99" s="135"/>
      <c r="D99" s="135"/>
      <c r="E99" s="659" t="s">
        <v>357</v>
      </c>
      <c r="F99" s="660"/>
      <c r="G99" s="661" t="e">
        <f>#REF!</f>
        <v>#REF!</v>
      </c>
      <c r="H99" s="661"/>
      <c r="I99" s="661"/>
      <c r="J99" s="661"/>
      <c r="K99" s="661"/>
      <c r="L99" s="661"/>
      <c r="M99" s="661"/>
      <c r="N99" s="661"/>
      <c r="O99" s="661"/>
      <c r="P99" s="661"/>
      <c r="Q99" s="661"/>
      <c r="R99" s="661"/>
      <c r="S99" s="661"/>
      <c r="T99" s="661"/>
      <c r="U99" s="661"/>
      <c r="V99" s="661"/>
      <c r="W99" s="661"/>
      <c r="X99" s="661"/>
      <c r="Y99" s="661"/>
      <c r="Z99" s="661"/>
      <c r="AA99" s="661"/>
      <c r="AB99" s="661"/>
      <c r="AC99" s="661"/>
      <c r="AD99" s="661"/>
      <c r="AE99" s="661"/>
      <c r="AF99" s="661"/>
      <c r="AG99" s="661"/>
      <c r="AH99" s="661"/>
      <c r="AI99" s="661"/>
      <c r="AJ99" s="661"/>
      <c r="AK99" s="655" t="s">
        <v>380</v>
      </c>
      <c r="AL99" s="656"/>
      <c r="AM99" s="656"/>
      <c r="AN99" s="242"/>
      <c r="AO99" s="253"/>
      <c r="AP99" s="253"/>
      <c r="AQ99" s="253"/>
      <c r="AR99" s="253"/>
      <c r="AS99" s="253"/>
      <c r="AT99" s="253"/>
      <c r="AU99" s="253"/>
      <c r="AV99" s="253"/>
      <c r="AW99" s="253"/>
      <c r="AX99" s="253"/>
      <c r="AY99" s="253"/>
      <c r="AZ99" s="253"/>
      <c r="BA99" s="253"/>
      <c r="BB99" s="253"/>
      <c r="BC99" s="253"/>
      <c r="BD99" s="253"/>
      <c r="BE99" s="221"/>
      <c r="BF99" s="221"/>
      <c r="BG99" s="221"/>
      <c r="BH99" s="221"/>
      <c r="BI99" s="221"/>
      <c r="BJ99" s="221"/>
      <c r="BK99" s="221"/>
      <c r="BL99" s="464"/>
      <c r="BM99" s="464"/>
      <c r="BN99" s="464"/>
      <c r="BO99" s="464"/>
      <c r="BP99" s="464"/>
      <c r="BQ99" s="464"/>
      <c r="BR99" s="464"/>
      <c r="BS99" s="464"/>
      <c r="BT99" s="464"/>
      <c r="BU99" s="464"/>
      <c r="BV99" s="464"/>
      <c r="BW99" s="464"/>
      <c r="BX99" s="464"/>
      <c r="BY99" s="464"/>
      <c r="BZ99" s="464"/>
      <c r="CA99" s="464"/>
      <c r="CB99" s="464"/>
      <c r="CC99" s="221"/>
      <c r="CD99" s="221"/>
      <c r="CE99" s="221"/>
      <c r="CF99" s="221"/>
      <c r="CG99" s="221"/>
      <c r="CH99" s="198"/>
      <c r="CI99" s="202"/>
      <c r="CJ99" s="202"/>
    </row>
    <row r="100" spans="1:88" s="163" customFormat="1" ht="3" customHeight="1">
      <c r="A100" s="229"/>
      <c r="B100" s="229"/>
      <c r="C100" s="229"/>
      <c r="D100" s="230"/>
      <c r="E100" s="659"/>
      <c r="F100" s="660"/>
      <c r="G100" s="661"/>
      <c r="H100" s="661"/>
      <c r="I100" s="661"/>
      <c r="J100" s="661"/>
      <c r="K100" s="661"/>
      <c r="L100" s="661"/>
      <c r="M100" s="661"/>
      <c r="N100" s="661"/>
      <c r="O100" s="661"/>
      <c r="P100" s="661"/>
      <c r="Q100" s="661"/>
      <c r="R100" s="661"/>
      <c r="S100" s="661"/>
      <c r="T100" s="661"/>
      <c r="U100" s="661"/>
      <c r="V100" s="661"/>
      <c r="W100" s="661"/>
      <c r="X100" s="661"/>
      <c r="Y100" s="661"/>
      <c r="Z100" s="661"/>
      <c r="AA100" s="661"/>
      <c r="AB100" s="661"/>
      <c r="AC100" s="661"/>
      <c r="AD100" s="661"/>
      <c r="AE100" s="661"/>
      <c r="AF100" s="661"/>
      <c r="AG100" s="661"/>
      <c r="AH100" s="661"/>
      <c r="AI100" s="661"/>
      <c r="AJ100" s="661"/>
      <c r="AK100" s="656"/>
      <c r="AL100" s="656"/>
      <c r="AM100" s="656"/>
      <c r="AN100" s="240"/>
      <c r="AO100" s="284"/>
      <c r="AP100" s="284"/>
      <c r="AQ100" s="284"/>
      <c r="AR100" s="283"/>
      <c r="AS100" s="281"/>
      <c r="AT100" s="281"/>
      <c r="AU100" s="281"/>
      <c r="AV100" s="281"/>
      <c r="AW100" s="281"/>
      <c r="AX100" s="282"/>
      <c r="AY100" s="605"/>
      <c r="AZ100" s="605"/>
      <c r="BA100" s="605"/>
      <c r="BB100" s="605"/>
      <c r="BC100" s="605"/>
      <c r="BD100" s="605"/>
      <c r="BE100" s="282"/>
      <c r="BF100" s="566"/>
      <c r="BG100" s="566"/>
      <c r="BH100" s="566"/>
      <c r="BI100" s="566"/>
      <c r="BJ100" s="566"/>
      <c r="BK100" s="448"/>
      <c r="BL100" s="423"/>
      <c r="BM100" s="417"/>
      <c r="BN100" s="417"/>
      <c r="BO100" s="417"/>
      <c r="BP100" s="283"/>
      <c r="BQ100" s="605"/>
      <c r="BR100" s="605"/>
      <c r="BS100" s="605"/>
      <c r="BT100" s="605"/>
      <c r="BU100" s="605"/>
      <c r="BV100" s="606"/>
      <c r="BW100" s="566"/>
      <c r="BX100" s="566"/>
      <c r="BY100" s="566"/>
      <c r="BZ100" s="566"/>
      <c r="CA100" s="566"/>
      <c r="CB100" s="607"/>
      <c r="CC100" s="566"/>
      <c r="CD100" s="566"/>
      <c r="CE100" s="566"/>
      <c r="CF100" s="566"/>
      <c r="CG100" s="566"/>
      <c r="CH100" s="199"/>
      <c r="CI100" s="202"/>
      <c r="CJ100" s="202"/>
    </row>
    <row r="101" spans="1:88" s="231" customFormat="1" ht="15" customHeight="1">
      <c r="A101" s="229"/>
      <c r="B101" s="229"/>
      <c r="C101" s="229"/>
      <c r="E101" s="659"/>
      <c r="F101" s="660"/>
      <c r="G101" s="661"/>
      <c r="H101" s="661"/>
      <c r="I101" s="661"/>
      <c r="J101" s="661"/>
      <c r="K101" s="661"/>
      <c r="L101" s="661"/>
      <c r="M101" s="661"/>
      <c r="N101" s="661"/>
      <c r="O101" s="661"/>
      <c r="P101" s="661"/>
      <c r="Q101" s="661"/>
      <c r="R101" s="661"/>
      <c r="S101" s="661"/>
      <c r="T101" s="661"/>
      <c r="U101" s="661"/>
      <c r="V101" s="661"/>
      <c r="W101" s="661"/>
      <c r="X101" s="661"/>
      <c r="Y101" s="661"/>
      <c r="Z101" s="661"/>
      <c r="AA101" s="661"/>
      <c r="AB101" s="661"/>
      <c r="AC101" s="661"/>
      <c r="AD101" s="661"/>
      <c r="AE101" s="661"/>
      <c r="AF101" s="661"/>
      <c r="AG101" s="661"/>
      <c r="AH101" s="661"/>
      <c r="AI101" s="661"/>
      <c r="AJ101" s="661"/>
      <c r="AK101" s="656"/>
      <c r="AL101" s="656"/>
      <c r="AM101" s="656"/>
      <c r="AN101" s="240"/>
      <c r="AO101" s="280" t="e">
        <f>IF(LEN(VLOOKUP(AK99,#REF!,2,FALSE))&lt;11,"",LEFT(RIGHT(VLOOKUP(AK99,#REF!,2,FALSE),11),1))</f>
        <v>#REF!</v>
      </c>
      <c r="AP101" s="168"/>
      <c r="AQ101" s="280" t="e">
        <f>IF(LEN(VLOOKUP(AK99,#REF!,2,FALSE))&lt;10,"",LEFT(RIGHT(VLOOKUP(AK99,#REF!,2,FALSE),10),1))</f>
        <v>#REF!</v>
      </c>
      <c r="AR101" s="282"/>
      <c r="AS101" s="280" t="e">
        <f>IF(LEN(VLOOKUP(AK99,#REF!,2,FALSE))&lt;9,"",LEFT(RIGHT(VLOOKUP(AK99,#REF!,2,FALSE),9),1))</f>
        <v>#REF!</v>
      </c>
      <c r="AT101" s="168"/>
      <c r="AU101" s="280" t="e">
        <f>IF(LEN(VLOOKUP(AK99,#REF!,2,FALSE))&lt;8,"",LEFT(RIGHT(VLOOKUP(AK99,#REF!,2,FALSE),8),1))</f>
        <v>#REF!</v>
      </c>
      <c r="AV101" s="282"/>
      <c r="AW101" s="280" t="e">
        <f>IF(LEN(VLOOKUP(AK99,#REF!,2,FALSE))&lt;7,"",LEFT(RIGHT(VLOOKUP(AK99,#REF!,2,FALSE),7),1))</f>
        <v>#REF!</v>
      </c>
      <c r="AX101" s="282"/>
      <c r="AY101" s="280" t="e">
        <f>IF(LEN(VLOOKUP(AK99,#REF!,2,FALSE))&lt;6,"",LEFT(RIGHT(VLOOKUP(AK99,#REF!,2,FALSE),6),1))</f>
        <v>#REF!</v>
      </c>
      <c r="AZ101" s="168"/>
      <c r="BA101" s="559" t="e">
        <f>IF(LEN(VLOOKUP(AK99,#REF!,2,FALSE))&lt;5,"",LEFT(RIGHT(VLOOKUP(AK99,#REF!,2,FALSE),5),1))</f>
        <v>#REF!</v>
      </c>
      <c r="BB101" s="559"/>
      <c r="BC101" s="282"/>
      <c r="BD101" s="280" t="e">
        <f>IF(LEN(VLOOKUP(AK99,#REF!,2,FALSE))&lt;4,"",LEFT(RIGHT(VLOOKUP(AK99,#REF!,2,FALSE),4),1))</f>
        <v>#REF!</v>
      </c>
      <c r="BE101" s="282"/>
      <c r="BF101" s="280" t="e">
        <f>IF(LEN(VLOOKUP(AK99,#REF!,2,FALSE))&lt;3,"",LEFT(RIGHT(VLOOKUP(AK99,#REF!,2,FALSE),3),1))</f>
        <v>#REF!</v>
      </c>
      <c r="BG101" s="282"/>
      <c r="BH101" s="280" t="e">
        <f>IF(LEN(VLOOKUP(AK99,#REF!,2,FALSE))&lt;2,"",LEFT(RIGHT(VLOOKUP(AK99,#REF!,2,FALSE),2),1))</f>
        <v>#REF!</v>
      </c>
      <c r="BI101" s="282"/>
      <c r="BJ101" s="280" t="e">
        <f>IF(VLOOKUP(AK99,#REF!,2,FALSE)=0,"",IF(LEN(VLOOKUP(AK99,#REF!,2,FALSE))&lt;1,"",LEFT(RIGHT(VLOOKUP(AK99,#REF!,2,FALSE),1),1)))</f>
        <v>#REF!</v>
      </c>
      <c r="BK101" s="448"/>
      <c r="BL101" s="423"/>
      <c r="BM101" s="280" t="e">
        <f>IF(LEN(VLOOKUP(AK99,#REF!,3,FALSE))&lt;11,"",LEFT(RIGHT(VLOOKUP(AK99,#REF!,3,FALSE),11),1))</f>
        <v>#REF!</v>
      </c>
      <c r="BN101" s="168"/>
      <c r="BO101" s="280" t="e">
        <f>IF(LEN(VLOOKUP(AK99,#REF!,3,FALSE))&lt;10,"",LEFT(RIGHT(VLOOKUP(AK99,#REF!,3,FALSE),10),1))</f>
        <v>#REF!</v>
      </c>
      <c r="BP101" s="282"/>
      <c r="BQ101" s="280" t="e">
        <f>IF(LEN(VLOOKUP(AK99,#REF!,3,FALSE))&lt;9,"",LEFT(RIGHT(VLOOKUP(AK99,#REF!,3,FALSE),9),1))</f>
        <v>#REF!</v>
      </c>
      <c r="BR101" s="168"/>
      <c r="BS101" s="280" t="e">
        <f>IF(LEN(VLOOKUP(AK99,#REF!,3,FALSE))&lt;8,"",LEFT(RIGHT(VLOOKUP(AK99,#REF!,3,FALSE),8),1))</f>
        <v>#REF!</v>
      </c>
      <c r="BT101" s="282"/>
      <c r="BU101" s="280" t="e">
        <f>IF(LEN(VLOOKUP(AK99,#REF!,3,FALSE))&lt;7,"",LEFT(RIGHT(VLOOKUP(AK99,#REF!,3,FALSE),7),1))</f>
        <v>#REF!</v>
      </c>
      <c r="BV101" s="606"/>
      <c r="BW101" s="280" t="e">
        <f>IF(LEN(VLOOKUP(AK99,#REF!,3,FALSE))&lt;6,"",LEFT(RIGHT(VLOOKUP(AK99,#REF!,3,FALSE),6),1))</f>
        <v>#REF!</v>
      </c>
      <c r="BX101" s="282"/>
      <c r="BY101" s="280" t="e">
        <f>IF(LEN(VLOOKUP(AK99,#REF!,3,FALSE))&lt;5,"",LEFT(RIGHT(VLOOKUP(AK99,#REF!,3,FALSE),5),1))</f>
        <v>#REF!</v>
      </c>
      <c r="BZ101" s="282"/>
      <c r="CA101" s="280" t="e">
        <f>IF(LEN(VLOOKUP(AK99,#REF!,3,FALSE))&lt;4,"",LEFT(RIGHT(VLOOKUP(AK99,#REF!,3,FALSE),4),1))</f>
        <v>#REF!</v>
      </c>
      <c r="CB101" s="607"/>
      <c r="CC101" s="280" t="e">
        <f>IF(LEN(VLOOKUP(AK99,#REF!,3,FALSE))&lt;3,"",LEFT(RIGHT(VLOOKUP(AK99,#REF!,3,FALSE),3),1))</f>
        <v>#REF!</v>
      </c>
      <c r="CD101" s="282"/>
      <c r="CE101" s="280" t="e">
        <f>IF(LEN(VLOOKUP(AK99,#REF!,3,FALSE))&lt;2,"",LEFT(RIGHT(VLOOKUP(AK99,#REF!,3,FALSE),2),1))</f>
        <v>#REF!</v>
      </c>
      <c r="CF101" s="282"/>
      <c r="CG101" s="280" t="e">
        <f>IF(VLOOKUP(AK99,#REF!,3,FALSE)=0,"",IF(LEN(VLOOKUP(AK99,#REF!,3,FALSE))&lt;1,"",LEFT(RIGHT(VLOOKUP(AK99,#REF!,3,FALSE),1),1)))</f>
        <v>#REF!</v>
      </c>
      <c r="CH101" s="199"/>
      <c r="CI101" s="229"/>
      <c r="CJ101" s="229"/>
    </row>
    <row r="102" spans="1:88" s="231" customFormat="1">
      <c r="A102" s="229"/>
      <c r="B102" s="229"/>
      <c r="C102" s="229"/>
      <c r="E102" s="659"/>
      <c r="F102" s="660"/>
      <c r="G102" s="661"/>
      <c r="H102" s="661"/>
      <c r="I102" s="661"/>
      <c r="J102" s="661"/>
      <c r="K102" s="661"/>
      <c r="L102" s="661"/>
      <c r="M102" s="661"/>
      <c r="N102" s="661"/>
      <c r="O102" s="661"/>
      <c r="P102" s="661"/>
      <c r="Q102" s="661"/>
      <c r="R102" s="661"/>
      <c r="S102" s="661"/>
      <c r="T102" s="661"/>
      <c r="U102" s="661"/>
      <c r="V102" s="661"/>
      <c r="W102" s="661"/>
      <c r="X102" s="661"/>
      <c r="Y102" s="661"/>
      <c r="Z102" s="661"/>
      <c r="AA102" s="661"/>
      <c r="AB102" s="661"/>
      <c r="AC102" s="661"/>
      <c r="AD102" s="661"/>
      <c r="AE102" s="661"/>
      <c r="AF102" s="661"/>
      <c r="AG102" s="661"/>
      <c r="AH102" s="661"/>
      <c r="AI102" s="661"/>
      <c r="AJ102" s="661"/>
      <c r="AK102" s="656"/>
      <c r="AL102" s="656"/>
      <c r="AM102" s="656"/>
      <c r="AN102" s="243"/>
      <c r="AO102" s="252"/>
      <c r="AP102" s="252"/>
      <c r="AQ102" s="252"/>
      <c r="AR102" s="252"/>
      <c r="AS102" s="252"/>
      <c r="AT102" s="252"/>
      <c r="AU102" s="252"/>
      <c r="AV102" s="252"/>
      <c r="AW102" s="252"/>
      <c r="AX102" s="252"/>
      <c r="AY102" s="252"/>
      <c r="AZ102" s="252"/>
      <c r="BA102" s="252"/>
      <c r="BB102" s="252"/>
      <c r="BC102" s="252"/>
      <c r="BD102" s="252"/>
      <c r="BE102" s="227"/>
      <c r="BF102" s="227"/>
      <c r="BG102" s="227"/>
      <c r="BH102" s="227"/>
      <c r="BI102" s="227"/>
      <c r="BJ102" s="227"/>
      <c r="BK102" s="227"/>
      <c r="BL102" s="443"/>
      <c r="BM102" s="443"/>
      <c r="BN102" s="443"/>
      <c r="BO102" s="443"/>
      <c r="BP102" s="443"/>
      <c r="BQ102" s="443"/>
      <c r="BR102" s="443"/>
      <c r="BS102" s="443"/>
      <c r="BT102" s="443"/>
      <c r="BU102" s="443"/>
      <c r="BV102" s="443"/>
      <c r="BW102" s="443"/>
      <c r="BX102" s="443"/>
      <c r="BY102" s="443"/>
      <c r="BZ102" s="443"/>
      <c r="CA102" s="443"/>
      <c r="CB102" s="443"/>
      <c r="CC102" s="227"/>
      <c r="CD102" s="227"/>
      <c r="CE102" s="227"/>
      <c r="CF102" s="227"/>
      <c r="CG102" s="227"/>
      <c r="CH102" s="200"/>
      <c r="CI102" s="229"/>
      <c r="CJ102" s="229"/>
    </row>
    <row r="103" spans="1:88" s="163" customFormat="1" ht="3" customHeight="1">
      <c r="A103" s="229"/>
      <c r="B103" s="230"/>
      <c r="C103" s="135"/>
      <c r="D103" s="135"/>
      <c r="E103" s="657" t="s">
        <v>71</v>
      </c>
      <c r="F103" s="658"/>
      <c r="G103" s="570" t="e">
        <f>#REF!</f>
        <v>#REF!</v>
      </c>
      <c r="H103" s="570"/>
      <c r="I103" s="570"/>
      <c r="J103" s="570"/>
      <c r="K103" s="570"/>
      <c r="L103" s="570"/>
      <c r="M103" s="570"/>
      <c r="N103" s="570"/>
      <c r="O103" s="570"/>
      <c r="P103" s="570"/>
      <c r="Q103" s="570"/>
      <c r="R103" s="570"/>
      <c r="S103" s="570"/>
      <c r="T103" s="570"/>
      <c r="U103" s="570"/>
      <c r="V103" s="570"/>
      <c r="W103" s="570"/>
      <c r="X103" s="570"/>
      <c r="Y103" s="570"/>
      <c r="Z103" s="570"/>
      <c r="AA103" s="570"/>
      <c r="AB103" s="570"/>
      <c r="AC103" s="570"/>
      <c r="AD103" s="570"/>
      <c r="AE103" s="570"/>
      <c r="AF103" s="570"/>
      <c r="AG103" s="570"/>
      <c r="AH103" s="570"/>
      <c r="AI103" s="570"/>
      <c r="AJ103" s="570"/>
      <c r="AK103" s="655" t="s">
        <v>381</v>
      </c>
      <c r="AL103" s="656"/>
      <c r="AM103" s="656"/>
      <c r="AN103" s="242"/>
      <c r="AO103" s="253"/>
      <c r="AP103" s="253"/>
      <c r="AQ103" s="253"/>
      <c r="AR103" s="253"/>
      <c r="AS103" s="253"/>
      <c r="AT103" s="253"/>
      <c r="AU103" s="253"/>
      <c r="AV103" s="253"/>
      <c r="AW103" s="253"/>
      <c r="AX103" s="253"/>
      <c r="AY103" s="253"/>
      <c r="AZ103" s="253"/>
      <c r="BA103" s="253"/>
      <c r="BB103" s="253"/>
      <c r="BC103" s="253"/>
      <c r="BD103" s="253"/>
      <c r="BE103" s="221"/>
      <c r="BF103" s="221"/>
      <c r="BG103" s="221"/>
      <c r="BH103" s="221"/>
      <c r="BI103" s="221"/>
      <c r="BJ103" s="221"/>
      <c r="BK103" s="221"/>
      <c r="BL103" s="464"/>
      <c r="BM103" s="464"/>
      <c r="BN103" s="464"/>
      <c r="BO103" s="464"/>
      <c r="BP103" s="464"/>
      <c r="BQ103" s="464"/>
      <c r="BR103" s="464"/>
      <c r="BS103" s="464"/>
      <c r="BT103" s="464"/>
      <c r="BU103" s="464"/>
      <c r="BV103" s="464"/>
      <c r="BW103" s="464"/>
      <c r="BX103" s="464"/>
      <c r="BY103" s="464"/>
      <c r="BZ103" s="464"/>
      <c r="CA103" s="464"/>
      <c r="CB103" s="464"/>
      <c r="CC103" s="221"/>
      <c r="CD103" s="221"/>
      <c r="CE103" s="221"/>
      <c r="CF103" s="221"/>
      <c r="CG103" s="221"/>
      <c r="CH103" s="198"/>
      <c r="CI103" s="202"/>
      <c r="CJ103" s="202"/>
    </row>
    <row r="104" spans="1:88" s="163" customFormat="1" ht="3" customHeight="1">
      <c r="A104" s="229"/>
      <c r="B104" s="229"/>
      <c r="C104" s="229"/>
      <c r="D104" s="230"/>
      <c r="E104" s="657"/>
      <c r="F104" s="658"/>
      <c r="G104" s="570"/>
      <c r="H104" s="570"/>
      <c r="I104" s="570"/>
      <c r="J104" s="570"/>
      <c r="K104" s="570"/>
      <c r="L104" s="570"/>
      <c r="M104" s="570"/>
      <c r="N104" s="570"/>
      <c r="O104" s="570"/>
      <c r="P104" s="570"/>
      <c r="Q104" s="570"/>
      <c r="R104" s="570"/>
      <c r="S104" s="570"/>
      <c r="T104" s="570"/>
      <c r="U104" s="570"/>
      <c r="V104" s="570"/>
      <c r="W104" s="570"/>
      <c r="X104" s="570"/>
      <c r="Y104" s="570"/>
      <c r="Z104" s="570"/>
      <c r="AA104" s="570"/>
      <c r="AB104" s="570"/>
      <c r="AC104" s="570"/>
      <c r="AD104" s="570"/>
      <c r="AE104" s="570"/>
      <c r="AF104" s="570"/>
      <c r="AG104" s="570"/>
      <c r="AH104" s="570"/>
      <c r="AI104" s="570"/>
      <c r="AJ104" s="570"/>
      <c r="AK104" s="656"/>
      <c r="AL104" s="656"/>
      <c r="AM104" s="656"/>
      <c r="AN104" s="240"/>
      <c r="AO104" s="284"/>
      <c r="AP104" s="284"/>
      <c r="AQ104" s="284"/>
      <c r="AR104" s="283"/>
      <c r="AS104" s="281"/>
      <c r="AT104" s="281"/>
      <c r="AU104" s="281"/>
      <c r="AV104" s="281"/>
      <c r="AW104" s="281"/>
      <c r="AX104" s="282"/>
      <c r="AY104" s="605"/>
      <c r="AZ104" s="605"/>
      <c r="BA104" s="605"/>
      <c r="BB104" s="605"/>
      <c r="BC104" s="605"/>
      <c r="BD104" s="605"/>
      <c r="BE104" s="282"/>
      <c r="BF104" s="566"/>
      <c r="BG104" s="566"/>
      <c r="BH104" s="566"/>
      <c r="BI104" s="566"/>
      <c r="BJ104" s="566"/>
      <c r="BK104" s="448"/>
      <c r="BL104" s="423"/>
      <c r="BM104" s="417"/>
      <c r="BN104" s="417"/>
      <c r="BO104" s="417"/>
      <c r="BP104" s="283"/>
      <c r="BQ104" s="605"/>
      <c r="BR104" s="605"/>
      <c r="BS104" s="605"/>
      <c r="BT104" s="605"/>
      <c r="BU104" s="605"/>
      <c r="BV104" s="606"/>
      <c r="BW104" s="566"/>
      <c r="BX104" s="566"/>
      <c r="BY104" s="566"/>
      <c r="BZ104" s="566"/>
      <c r="CA104" s="566"/>
      <c r="CB104" s="607"/>
      <c r="CC104" s="566"/>
      <c r="CD104" s="566"/>
      <c r="CE104" s="566"/>
      <c r="CF104" s="566"/>
      <c r="CG104" s="566"/>
      <c r="CH104" s="199"/>
      <c r="CI104" s="202"/>
      <c r="CJ104" s="202"/>
    </row>
    <row r="105" spans="1:88" s="231" customFormat="1" ht="15" customHeight="1">
      <c r="A105" s="229"/>
      <c r="B105" s="229"/>
      <c r="C105" s="229"/>
      <c r="E105" s="657"/>
      <c r="F105" s="658"/>
      <c r="G105" s="570"/>
      <c r="H105" s="570"/>
      <c r="I105" s="570"/>
      <c r="J105" s="570"/>
      <c r="K105" s="570"/>
      <c r="L105" s="570"/>
      <c r="M105" s="570"/>
      <c r="N105" s="570"/>
      <c r="O105" s="570"/>
      <c r="P105" s="570"/>
      <c r="Q105" s="570"/>
      <c r="R105" s="570"/>
      <c r="S105" s="570"/>
      <c r="T105" s="570"/>
      <c r="U105" s="570"/>
      <c r="V105" s="570"/>
      <c r="W105" s="570"/>
      <c r="X105" s="570"/>
      <c r="Y105" s="570"/>
      <c r="Z105" s="570"/>
      <c r="AA105" s="570"/>
      <c r="AB105" s="570"/>
      <c r="AC105" s="570"/>
      <c r="AD105" s="570"/>
      <c r="AE105" s="570"/>
      <c r="AF105" s="570"/>
      <c r="AG105" s="570"/>
      <c r="AH105" s="570"/>
      <c r="AI105" s="570"/>
      <c r="AJ105" s="570"/>
      <c r="AK105" s="656"/>
      <c r="AL105" s="656"/>
      <c r="AM105" s="656"/>
      <c r="AN105" s="240"/>
      <c r="AO105" s="280" t="e">
        <f>IF(LEN(VLOOKUP(AK103,#REF!,2,FALSE))&lt;11,"",LEFT(RIGHT(VLOOKUP(AK103,#REF!,2,FALSE),11),1))</f>
        <v>#REF!</v>
      </c>
      <c r="AP105" s="168"/>
      <c r="AQ105" s="280" t="e">
        <f>IF(LEN(VLOOKUP(AK103,#REF!,2,FALSE))&lt;10,"",LEFT(RIGHT(VLOOKUP(AK103,#REF!,2,FALSE),10),1))</f>
        <v>#REF!</v>
      </c>
      <c r="AR105" s="282"/>
      <c r="AS105" s="280" t="e">
        <f>IF(LEN(VLOOKUP(AK103,#REF!,2,FALSE))&lt;9,"",LEFT(RIGHT(VLOOKUP(AK103,#REF!,2,FALSE),9),1))</f>
        <v>#REF!</v>
      </c>
      <c r="AT105" s="168"/>
      <c r="AU105" s="280" t="e">
        <f>IF(LEN(VLOOKUP(AK103,#REF!,2,FALSE))&lt;8,"",LEFT(RIGHT(VLOOKUP(AK103,#REF!,2,FALSE),8),1))</f>
        <v>#REF!</v>
      </c>
      <c r="AV105" s="282"/>
      <c r="AW105" s="280" t="e">
        <f>IF(LEN(VLOOKUP(AK103,#REF!,2,FALSE))&lt;7,"",LEFT(RIGHT(VLOOKUP(AK103,#REF!,2,FALSE),7),1))</f>
        <v>#REF!</v>
      </c>
      <c r="AX105" s="282"/>
      <c r="AY105" s="280" t="e">
        <f>IF(LEN(VLOOKUP(AK103,#REF!,2,FALSE))&lt;6,"",LEFT(RIGHT(VLOOKUP(AK103,#REF!,2,FALSE),6),1))</f>
        <v>#REF!</v>
      </c>
      <c r="AZ105" s="168"/>
      <c r="BA105" s="559" t="e">
        <f>IF(LEN(VLOOKUP(AK103,#REF!,2,FALSE))&lt;5,"",LEFT(RIGHT(VLOOKUP(AK103,#REF!,2,FALSE),5),1))</f>
        <v>#REF!</v>
      </c>
      <c r="BB105" s="559"/>
      <c r="BC105" s="282"/>
      <c r="BD105" s="280" t="e">
        <f>IF(LEN(VLOOKUP(AK103,#REF!,2,FALSE))&lt;4,"",LEFT(RIGHT(VLOOKUP(AK103,#REF!,2,FALSE),4),1))</f>
        <v>#REF!</v>
      </c>
      <c r="BE105" s="282"/>
      <c r="BF105" s="280" t="e">
        <f>IF(LEN(VLOOKUP(AK103,#REF!,2,FALSE))&lt;3,"",LEFT(RIGHT(VLOOKUP(AK103,#REF!,2,FALSE),3),1))</f>
        <v>#REF!</v>
      </c>
      <c r="BG105" s="282"/>
      <c r="BH105" s="280" t="e">
        <f>IF(LEN(VLOOKUP(AK103,#REF!,2,FALSE))&lt;2,"",LEFT(RIGHT(VLOOKUP(AK103,#REF!,2,FALSE),2),1))</f>
        <v>#REF!</v>
      </c>
      <c r="BI105" s="282"/>
      <c r="BJ105" s="280" t="e">
        <f>IF(VLOOKUP(AK103,#REF!,2,FALSE)=0,"",IF(LEN(VLOOKUP(AK103,#REF!,2,FALSE))&lt;1,"",LEFT(RIGHT(VLOOKUP(AK103,#REF!,2,FALSE),1),1)))</f>
        <v>#REF!</v>
      </c>
      <c r="BK105" s="448"/>
      <c r="BL105" s="423"/>
      <c r="BM105" s="280" t="e">
        <f>IF(LEN(VLOOKUP(AK103,#REF!,3,FALSE))&lt;11,"",LEFT(RIGHT(VLOOKUP(AK103,#REF!,3,FALSE),11),1))</f>
        <v>#REF!</v>
      </c>
      <c r="BN105" s="168"/>
      <c r="BO105" s="280" t="e">
        <f>IF(LEN(VLOOKUP(AK103,#REF!,3,FALSE))&lt;10,"",LEFT(RIGHT(VLOOKUP(AK103,#REF!,3,FALSE),10),1))</f>
        <v>#REF!</v>
      </c>
      <c r="BP105" s="282"/>
      <c r="BQ105" s="280" t="e">
        <f>IF(LEN(VLOOKUP(AK103,#REF!,3,FALSE))&lt;9,"",LEFT(RIGHT(VLOOKUP(AK103,#REF!,3,FALSE),9),1))</f>
        <v>#REF!</v>
      </c>
      <c r="BR105" s="168"/>
      <c r="BS105" s="280" t="e">
        <f>IF(LEN(VLOOKUP(AK103,#REF!,3,FALSE))&lt;8,"",LEFT(RIGHT(VLOOKUP(AK103,#REF!,3,FALSE),8),1))</f>
        <v>#REF!</v>
      </c>
      <c r="BT105" s="282"/>
      <c r="BU105" s="280" t="e">
        <f>IF(LEN(VLOOKUP(AK103,#REF!,3,FALSE))&lt;7,"",LEFT(RIGHT(VLOOKUP(AK103,#REF!,3,FALSE),7),1))</f>
        <v>#REF!</v>
      </c>
      <c r="BV105" s="606"/>
      <c r="BW105" s="280" t="e">
        <f>IF(LEN(VLOOKUP(AK103,#REF!,3,FALSE))&lt;6,"",LEFT(RIGHT(VLOOKUP(AK103,#REF!,3,FALSE),6),1))</f>
        <v>#REF!</v>
      </c>
      <c r="BX105" s="282"/>
      <c r="BY105" s="280" t="e">
        <f>IF(LEN(VLOOKUP(AK103,#REF!,3,FALSE))&lt;5,"",LEFT(RIGHT(VLOOKUP(AK103,#REF!,3,FALSE),5),1))</f>
        <v>#REF!</v>
      </c>
      <c r="BZ105" s="282"/>
      <c r="CA105" s="280" t="e">
        <f>IF(LEN(VLOOKUP(AK103,#REF!,3,FALSE))&lt;4,"",LEFT(RIGHT(VLOOKUP(AK103,#REF!,3,FALSE),4),1))</f>
        <v>#REF!</v>
      </c>
      <c r="CB105" s="607"/>
      <c r="CC105" s="280" t="e">
        <f>IF(LEN(VLOOKUP(AK103,#REF!,3,FALSE))&lt;3,"",LEFT(RIGHT(VLOOKUP(AK103,#REF!,3,FALSE),3),1))</f>
        <v>#REF!</v>
      </c>
      <c r="CD105" s="282"/>
      <c r="CE105" s="280" t="e">
        <f>IF(LEN(VLOOKUP(AK103,#REF!,3,FALSE))&lt;2,"",LEFT(RIGHT(VLOOKUP(AK103,#REF!,3,FALSE),2),1))</f>
        <v>#REF!</v>
      </c>
      <c r="CF105" s="282"/>
      <c r="CG105" s="280" t="e">
        <f>IF(VLOOKUP(AK103,#REF!,3,FALSE)=0,"",IF(LEN(VLOOKUP(AK103,#REF!,3,FALSE))&lt;1,"",LEFT(RIGHT(VLOOKUP(AK103,#REF!,3,FALSE),1),1)))</f>
        <v>#REF!</v>
      </c>
      <c r="CH105" s="199"/>
      <c r="CI105" s="229"/>
      <c r="CJ105" s="229"/>
    </row>
    <row r="106" spans="1:88" s="231" customFormat="1" ht="3" customHeight="1">
      <c r="A106" s="229"/>
      <c r="B106" s="229"/>
      <c r="C106" s="229"/>
      <c r="E106" s="657"/>
      <c r="F106" s="658"/>
      <c r="G106" s="570"/>
      <c r="H106" s="570"/>
      <c r="I106" s="570"/>
      <c r="J106" s="570"/>
      <c r="K106" s="570"/>
      <c r="L106" s="570"/>
      <c r="M106" s="570"/>
      <c r="N106" s="570"/>
      <c r="O106" s="570"/>
      <c r="P106" s="570"/>
      <c r="Q106" s="570"/>
      <c r="R106" s="570"/>
      <c r="S106" s="570"/>
      <c r="T106" s="570"/>
      <c r="U106" s="570"/>
      <c r="V106" s="570"/>
      <c r="W106" s="570"/>
      <c r="X106" s="570"/>
      <c r="Y106" s="570"/>
      <c r="Z106" s="570"/>
      <c r="AA106" s="570"/>
      <c r="AB106" s="570"/>
      <c r="AC106" s="570"/>
      <c r="AD106" s="570"/>
      <c r="AE106" s="570"/>
      <c r="AF106" s="570"/>
      <c r="AG106" s="570"/>
      <c r="AH106" s="570"/>
      <c r="AI106" s="570"/>
      <c r="AJ106" s="570"/>
      <c r="AK106" s="656"/>
      <c r="AL106" s="656"/>
      <c r="AM106" s="656"/>
      <c r="AN106" s="243"/>
      <c r="AO106" s="252"/>
      <c r="AP106" s="252"/>
      <c r="AQ106" s="252"/>
      <c r="AR106" s="252"/>
      <c r="AS106" s="252"/>
      <c r="AT106" s="252"/>
      <c r="AU106" s="252"/>
      <c r="AV106" s="252"/>
      <c r="AW106" s="252"/>
      <c r="AX106" s="252"/>
      <c r="AY106" s="252"/>
      <c r="AZ106" s="252"/>
      <c r="BA106" s="252"/>
      <c r="BB106" s="252"/>
      <c r="BC106" s="252"/>
      <c r="BD106" s="252"/>
      <c r="BE106" s="227"/>
      <c r="BF106" s="227"/>
      <c r="BG106" s="227"/>
      <c r="BH106" s="227"/>
      <c r="BI106" s="227"/>
      <c r="BJ106" s="227"/>
      <c r="BK106" s="227"/>
      <c r="BL106" s="443"/>
      <c r="BM106" s="443"/>
      <c r="BN106" s="443"/>
      <c r="BO106" s="443"/>
      <c r="BP106" s="443"/>
      <c r="BQ106" s="443"/>
      <c r="BR106" s="443"/>
      <c r="BS106" s="443"/>
      <c r="BT106" s="443"/>
      <c r="BU106" s="443"/>
      <c r="BV106" s="443"/>
      <c r="BW106" s="443"/>
      <c r="BX106" s="443"/>
      <c r="BY106" s="443"/>
      <c r="BZ106" s="443"/>
      <c r="CA106" s="443"/>
      <c r="CB106" s="443"/>
      <c r="CC106" s="227"/>
      <c r="CD106" s="227"/>
      <c r="CE106" s="227"/>
      <c r="CF106" s="227"/>
      <c r="CG106" s="227"/>
      <c r="CH106" s="200"/>
      <c r="CI106" s="229"/>
      <c r="CJ106" s="229"/>
    </row>
    <row r="107" spans="1:88" s="163" customFormat="1" ht="3" customHeight="1">
      <c r="A107" s="229"/>
      <c r="B107" s="230"/>
      <c r="C107" s="135"/>
      <c r="D107" s="135"/>
      <c r="E107" s="657" t="s">
        <v>54</v>
      </c>
      <c r="F107" s="658"/>
      <c r="G107" s="570" t="e">
        <f>#REF!</f>
        <v>#REF!</v>
      </c>
      <c r="H107" s="570"/>
      <c r="I107" s="570"/>
      <c r="J107" s="570"/>
      <c r="K107" s="570"/>
      <c r="L107" s="570"/>
      <c r="M107" s="570"/>
      <c r="N107" s="570"/>
      <c r="O107" s="570"/>
      <c r="P107" s="570"/>
      <c r="Q107" s="570"/>
      <c r="R107" s="570"/>
      <c r="S107" s="570"/>
      <c r="T107" s="570"/>
      <c r="U107" s="570"/>
      <c r="V107" s="570"/>
      <c r="W107" s="570"/>
      <c r="X107" s="570"/>
      <c r="Y107" s="570"/>
      <c r="Z107" s="570"/>
      <c r="AA107" s="570"/>
      <c r="AB107" s="570"/>
      <c r="AC107" s="570"/>
      <c r="AD107" s="570"/>
      <c r="AE107" s="570"/>
      <c r="AF107" s="570"/>
      <c r="AG107" s="570"/>
      <c r="AH107" s="570"/>
      <c r="AI107" s="570"/>
      <c r="AJ107" s="570"/>
      <c r="AK107" s="655" t="s">
        <v>382</v>
      </c>
      <c r="AL107" s="656"/>
      <c r="AM107" s="656"/>
      <c r="AN107" s="242"/>
      <c r="AO107" s="253"/>
      <c r="AP107" s="253"/>
      <c r="AQ107" s="253"/>
      <c r="AR107" s="253"/>
      <c r="AS107" s="253"/>
      <c r="AT107" s="253"/>
      <c r="AU107" s="253"/>
      <c r="AV107" s="253"/>
      <c r="AW107" s="253"/>
      <c r="AX107" s="253"/>
      <c r="AY107" s="253"/>
      <c r="AZ107" s="253"/>
      <c r="BA107" s="253"/>
      <c r="BB107" s="253"/>
      <c r="BC107" s="253"/>
      <c r="BD107" s="253"/>
      <c r="BE107" s="221"/>
      <c r="BF107" s="221"/>
      <c r="BG107" s="221"/>
      <c r="BH107" s="221"/>
      <c r="BI107" s="221"/>
      <c r="BJ107" s="221"/>
      <c r="BK107" s="221"/>
      <c r="BL107" s="464"/>
      <c r="BM107" s="464"/>
      <c r="BN107" s="464"/>
      <c r="BO107" s="464"/>
      <c r="BP107" s="464"/>
      <c r="BQ107" s="464"/>
      <c r="BR107" s="464"/>
      <c r="BS107" s="464"/>
      <c r="BT107" s="464"/>
      <c r="BU107" s="464"/>
      <c r="BV107" s="464"/>
      <c r="BW107" s="464"/>
      <c r="BX107" s="464"/>
      <c r="BY107" s="464"/>
      <c r="BZ107" s="464"/>
      <c r="CA107" s="464"/>
      <c r="CB107" s="464"/>
      <c r="CC107" s="221"/>
      <c r="CD107" s="221"/>
      <c r="CE107" s="221"/>
      <c r="CF107" s="221"/>
      <c r="CG107" s="221"/>
      <c r="CH107" s="198"/>
      <c r="CI107" s="202"/>
      <c r="CJ107" s="202"/>
    </row>
    <row r="108" spans="1:88" s="163" customFormat="1" ht="3" customHeight="1">
      <c r="A108" s="229"/>
      <c r="B108" s="229"/>
      <c r="C108" s="229"/>
      <c r="D108" s="230"/>
      <c r="E108" s="657"/>
      <c r="F108" s="658"/>
      <c r="G108" s="570"/>
      <c r="H108" s="570"/>
      <c r="I108" s="570"/>
      <c r="J108" s="570"/>
      <c r="K108" s="570"/>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70"/>
      <c r="AK108" s="656"/>
      <c r="AL108" s="656"/>
      <c r="AM108" s="656"/>
      <c r="AN108" s="240"/>
      <c r="AO108" s="284"/>
      <c r="AP108" s="284"/>
      <c r="AQ108" s="284"/>
      <c r="AR108" s="283"/>
      <c r="AS108" s="281"/>
      <c r="AT108" s="281"/>
      <c r="AU108" s="281"/>
      <c r="AV108" s="281"/>
      <c r="AW108" s="281"/>
      <c r="AX108" s="282"/>
      <c r="AY108" s="605"/>
      <c r="AZ108" s="605"/>
      <c r="BA108" s="605"/>
      <c r="BB108" s="605"/>
      <c r="BC108" s="605"/>
      <c r="BD108" s="605"/>
      <c r="BE108" s="282"/>
      <c r="BF108" s="566"/>
      <c r="BG108" s="566"/>
      <c r="BH108" s="566"/>
      <c r="BI108" s="566"/>
      <c r="BJ108" s="566"/>
      <c r="BK108" s="448"/>
      <c r="BL108" s="423"/>
      <c r="BM108" s="417"/>
      <c r="BN108" s="417"/>
      <c r="BO108" s="417"/>
      <c r="BP108" s="283"/>
      <c r="BQ108" s="605"/>
      <c r="BR108" s="605"/>
      <c r="BS108" s="605"/>
      <c r="BT108" s="605"/>
      <c r="BU108" s="605"/>
      <c r="BV108" s="606"/>
      <c r="BW108" s="566"/>
      <c r="BX108" s="566"/>
      <c r="BY108" s="566"/>
      <c r="BZ108" s="566"/>
      <c r="CA108" s="566"/>
      <c r="CB108" s="607"/>
      <c r="CC108" s="566"/>
      <c r="CD108" s="566"/>
      <c r="CE108" s="566"/>
      <c r="CF108" s="566"/>
      <c r="CG108" s="566"/>
      <c r="CH108" s="199"/>
      <c r="CI108" s="202"/>
      <c r="CJ108" s="202"/>
    </row>
    <row r="109" spans="1:88" s="231" customFormat="1" ht="15" customHeight="1">
      <c r="A109" s="229"/>
      <c r="B109" s="229"/>
      <c r="C109" s="229"/>
      <c r="E109" s="657"/>
      <c r="F109" s="658"/>
      <c r="G109" s="570"/>
      <c r="H109" s="570"/>
      <c r="I109" s="570"/>
      <c r="J109" s="570"/>
      <c r="K109" s="570"/>
      <c r="L109" s="570"/>
      <c r="M109" s="570"/>
      <c r="N109" s="570"/>
      <c r="O109" s="570"/>
      <c r="P109" s="570"/>
      <c r="Q109" s="570"/>
      <c r="R109" s="570"/>
      <c r="S109" s="570"/>
      <c r="T109" s="570"/>
      <c r="U109" s="570"/>
      <c r="V109" s="570"/>
      <c r="W109" s="570"/>
      <c r="X109" s="570"/>
      <c r="Y109" s="570"/>
      <c r="Z109" s="570"/>
      <c r="AA109" s="570"/>
      <c r="AB109" s="570"/>
      <c r="AC109" s="570"/>
      <c r="AD109" s="570"/>
      <c r="AE109" s="570"/>
      <c r="AF109" s="570"/>
      <c r="AG109" s="570"/>
      <c r="AH109" s="570"/>
      <c r="AI109" s="570"/>
      <c r="AJ109" s="570"/>
      <c r="AK109" s="656"/>
      <c r="AL109" s="656"/>
      <c r="AM109" s="656"/>
      <c r="AN109" s="240"/>
      <c r="AO109" s="280" t="e">
        <f>IF(LEN(VLOOKUP(AK107,#REF!,2,FALSE))&lt;11,"",LEFT(RIGHT(VLOOKUP(AK107,#REF!,2,FALSE),11),1))</f>
        <v>#REF!</v>
      </c>
      <c r="AP109" s="168"/>
      <c r="AQ109" s="280" t="e">
        <f>IF(LEN(VLOOKUP(AK107,#REF!,2,FALSE))&lt;10,"",LEFT(RIGHT(VLOOKUP(AK107,#REF!,2,FALSE),10),1))</f>
        <v>#REF!</v>
      </c>
      <c r="AR109" s="282"/>
      <c r="AS109" s="280" t="e">
        <f>IF(LEN(VLOOKUP(AK107,#REF!,2,FALSE))&lt;9,"",LEFT(RIGHT(VLOOKUP(AK107,#REF!,2,FALSE),9),1))</f>
        <v>#REF!</v>
      </c>
      <c r="AT109" s="168"/>
      <c r="AU109" s="280" t="e">
        <f>IF(LEN(VLOOKUP(AK107,#REF!,2,FALSE))&lt;8,"",LEFT(RIGHT(VLOOKUP(AK107,#REF!,2,FALSE),8),1))</f>
        <v>#REF!</v>
      </c>
      <c r="AV109" s="282"/>
      <c r="AW109" s="280" t="e">
        <f>IF(LEN(VLOOKUP(AK107,#REF!,2,FALSE))&lt;7,"",LEFT(RIGHT(VLOOKUP(AK107,#REF!,2,FALSE),7),1))</f>
        <v>#REF!</v>
      </c>
      <c r="AX109" s="282"/>
      <c r="AY109" s="280" t="e">
        <f>IF(LEN(VLOOKUP(AK107,#REF!,2,FALSE))&lt;6,"",LEFT(RIGHT(VLOOKUP(AK107,#REF!,2,FALSE),6),1))</f>
        <v>#REF!</v>
      </c>
      <c r="AZ109" s="168"/>
      <c r="BA109" s="559" t="e">
        <f>IF(LEN(VLOOKUP(AK107,#REF!,2,FALSE))&lt;5,"",LEFT(RIGHT(VLOOKUP(AK107,#REF!,2,FALSE),5),1))</f>
        <v>#REF!</v>
      </c>
      <c r="BB109" s="559"/>
      <c r="BC109" s="282"/>
      <c r="BD109" s="280" t="e">
        <f>IF(LEN(VLOOKUP(AK107,#REF!,2,FALSE))&lt;4,"",LEFT(RIGHT(VLOOKUP(AK107,#REF!,2,FALSE),4),1))</f>
        <v>#REF!</v>
      </c>
      <c r="BE109" s="282"/>
      <c r="BF109" s="280" t="e">
        <f>IF(LEN(VLOOKUP(AK107,#REF!,2,FALSE))&lt;3,"",LEFT(RIGHT(VLOOKUP(AK107,#REF!,2,FALSE),3),1))</f>
        <v>#REF!</v>
      </c>
      <c r="BG109" s="282"/>
      <c r="BH109" s="280" t="e">
        <f>IF(LEN(VLOOKUP(AK107,#REF!,2,FALSE))&lt;2,"",LEFT(RIGHT(VLOOKUP(AK107,#REF!,2,FALSE),2),1))</f>
        <v>#REF!</v>
      </c>
      <c r="BI109" s="282"/>
      <c r="BJ109" s="280" t="e">
        <f>IF(VLOOKUP(AK107,#REF!,2,FALSE)=0,"",IF(LEN(VLOOKUP(AK107,#REF!,2,FALSE))&lt;1,"",LEFT(RIGHT(VLOOKUP(AK107,#REF!,2,FALSE),1),1)))</f>
        <v>#REF!</v>
      </c>
      <c r="BK109" s="448"/>
      <c r="BL109" s="423"/>
      <c r="BM109" s="280" t="e">
        <f>IF(LEN(VLOOKUP(AK107,#REF!,3,FALSE))&lt;11,"",LEFT(RIGHT(VLOOKUP(AK107,#REF!,3,FALSE),11),1))</f>
        <v>#REF!</v>
      </c>
      <c r="BN109" s="168"/>
      <c r="BO109" s="280" t="e">
        <f>IF(LEN(VLOOKUP(AK107,#REF!,3,FALSE))&lt;10,"",LEFT(RIGHT(VLOOKUP(AK107,#REF!,3,FALSE),10),1))</f>
        <v>#REF!</v>
      </c>
      <c r="BP109" s="282"/>
      <c r="BQ109" s="280" t="e">
        <f>IF(LEN(VLOOKUP(AK107,#REF!,3,FALSE))&lt;9,"",LEFT(RIGHT(VLOOKUP(AK107,#REF!,3,FALSE),9),1))</f>
        <v>#REF!</v>
      </c>
      <c r="BR109" s="168"/>
      <c r="BS109" s="280" t="e">
        <f>IF(LEN(VLOOKUP(AK107,#REF!,3,FALSE))&lt;8,"",LEFT(RIGHT(VLOOKUP(AK107,#REF!,3,FALSE),8),1))</f>
        <v>#REF!</v>
      </c>
      <c r="BT109" s="282"/>
      <c r="BU109" s="280" t="e">
        <f>IF(LEN(VLOOKUP(AK107,#REF!,3,FALSE))&lt;7,"",LEFT(RIGHT(VLOOKUP(AK107,#REF!,3,FALSE),7),1))</f>
        <v>#REF!</v>
      </c>
      <c r="BV109" s="606"/>
      <c r="BW109" s="280" t="e">
        <f>IF(LEN(VLOOKUP(AK107,#REF!,3,FALSE))&lt;6,"",LEFT(RIGHT(VLOOKUP(AK107,#REF!,3,FALSE),6),1))</f>
        <v>#REF!</v>
      </c>
      <c r="BX109" s="282"/>
      <c r="BY109" s="280" t="e">
        <f>IF(LEN(VLOOKUP(AK107,#REF!,3,FALSE))&lt;5,"",LEFT(RIGHT(VLOOKUP(AK107,#REF!,3,FALSE),5),1))</f>
        <v>#REF!</v>
      </c>
      <c r="BZ109" s="282"/>
      <c r="CA109" s="280" t="e">
        <f>IF(LEN(VLOOKUP(AK107,#REF!,3,FALSE))&lt;4,"",LEFT(RIGHT(VLOOKUP(AK107,#REF!,3,FALSE),4),1))</f>
        <v>#REF!</v>
      </c>
      <c r="CB109" s="607"/>
      <c r="CC109" s="280" t="e">
        <f>IF(LEN(VLOOKUP(AK107,#REF!,3,FALSE))&lt;3,"",LEFT(RIGHT(VLOOKUP(AK107,#REF!,3,FALSE),3),1))</f>
        <v>#REF!</v>
      </c>
      <c r="CD109" s="282"/>
      <c r="CE109" s="280" t="e">
        <f>IF(LEN(VLOOKUP(AK107,#REF!,3,FALSE))&lt;2,"",LEFT(RIGHT(VLOOKUP(AK107,#REF!,3,FALSE),2),1))</f>
        <v>#REF!</v>
      </c>
      <c r="CF109" s="282"/>
      <c r="CG109" s="280" t="e">
        <f>IF(VLOOKUP(AK107,#REF!,3,FALSE)=0,"",IF(LEN(VLOOKUP(AK107,#REF!,3,FALSE))&lt;1,"",LEFT(RIGHT(VLOOKUP(AK107,#REF!,3,FALSE),1),1)))</f>
        <v>#REF!</v>
      </c>
      <c r="CH109" s="199"/>
      <c r="CI109" s="229"/>
      <c r="CJ109" s="229"/>
    </row>
    <row r="110" spans="1:88" s="231" customFormat="1" ht="3" customHeight="1">
      <c r="A110" s="229"/>
      <c r="B110" s="229"/>
      <c r="C110" s="229"/>
      <c r="E110" s="657"/>
      <c r="F110" s="658"/>
      <c r="G110" s="570"/>
      <c r="H110" s="570"/>
      <c r="I110" s="570"/>
      <c r="J110" s="570"/>
      <c r="K110" s="570"/>
      <c r="L110" s="570"/>
      <c r="M110" s="570"/>
      <c r="N110" s="570"/>
      <c r="O110" s="570"/>
      <c r="P110" s="570"/>
      <c r="Q110" s="570"/>
      <c r="R110" s="570"/>
      <c r="S110" s="570"/>
      <c r="T110" s="570"/>
      <c r="U110" s="570"/>
      <c r="V110" s="570"/>
      <c r="W110" s="570"/>
      <c r="X110" s="570"/>
      <c r="Y110" s="570"/>
      <c r="Z110" s="570"/>
      <c r="AA110" s="570"/>
      <c r="AB110" s="570"/>
      <c r="AC110" s="570"/>
      <c r="AD110" s="570"/>
      <c r="AE110" s="570"/>
      <c r="AF110" s="570"/>
      <c r="AG110" s="570"/>
      <c r="AH110" s="570"/>
      <c r="AI110" s="570"/>
      <c r="AJ110" s="570"/>
      <c r="AK110" s="656"/>
      <c r="AL110" s="656"/>
      <c r="AM110" s="656"/>
      <c r="AN110" s="243"/>
      <c r="AO110" s="252"/>
      <c r="AP110" s="252"/>
      <c r="AQ110" s="252"/>
      <c r="AR110" s="252"/>
      <c r="AS110" s="252"/>
      <c r="AT110" s="252"/>
      <c r="AU110" s="252"/>
      <c r="AV110" s="252"/>
      <c r="AW110" s="252"/>
      <c r="AX110" s="252"/>
      <c r="AY110" s="252"/>
      <c r="AZ110" s="252"/>
      <c r="BA110" s="252"/>
      <c r="BB110" s="252"/>
      <c r="BC110" s="252"/>
      <c r="BD110" s="252"/>
      <c r="BE110" s="227"/>
      <c r="BF110" s="227"/>
      <c r="BG110" s="227"/>
      <c r="BH110" s="227"/>
      <c r="BI110" s="227"/>
      <c r="BJ110" s="227"/>
      <c r="BK110" s="227"/>
      <c r="BL110" s="443"/>
      <c r="BM110" s="443"/>
      <c r="BN110" s="443"/>
      <c r="BO110" s="443"/>
      <c r="BP110" s="443"/>
      <c r="BQ110" s="443"/>
      <c r="BR110" s="443"/>
      <c r="BS110" s="443"/>
      <c r="BT110" s="443"/>
      <c r="BU110" s="443"/>
      <c r="BV110" s="443"/>
      <c r="BW110" s="443"/>
      <c r="BX110" s="443"/>
      <c r="BY110" s="443"/>
      <c r="BZ110" s="443"/>
      <c r="CA110" s="443"/>
      <c r="CB110" s="443"/>
      <c r="CC110" s="227"/>
      <c r="CD110" s="227"/>
      <c r="CE110" s="227"/>
      <c r="CF110" s="227"/>
      <c r="CG110" s="227"/>
      <c r="CH110" s="200"/>
      <c r="CI110" s="229"/>
      <c r="CJ110" s="229"/>
    </row>
    <row r="111" spans="1:88" s="163" customFormat="1" ht="3" customHeight="1">
      <c r="A111" s="229"/>
      <c r="B111" s="230"/>
      <c r="C111" s="135"/>
      <c r="D111" s="135"/>
      <c r="E111" s="654" t="s">
        <v>75</v>
      </c>
      <c r="F111" s="654"/>
      <c r="G111" s="570" t="e">
        <f>#REF!</f>
        <v>#REF!</v>
      </c>
      <c r="H111" s="570"/>
      <c r="I111" s="570"/>
      <c r="J111" s="570"/>
      <c r="K111" s="570"/>
      <c r="L111" s="570"/>
      <c r="M111" s="570"/>
      <c r="N111" s="570"/>
      <c r="O111" s="570"/>
      <c r="P111" s="570"/>
      <c r="Q111" s="570"/>
      <c r="R111" s="570"/>
      <c r="S111" s="570"/>
      <c r="T111" s="570"/>
      <c r="U111" s="570"/>
      <c r="V111" s="570"/>
      <c r="W111" s="570"/>
      <c r="X111" s="570"/>
      <c r="Y111" s="570"/>
      <c r="Z111" s="570"/>
      <c r="AA111" s="570"/>
      <c r="AB111" s="570"/>
      <c r="AC111" s="570"/>
      <c r="AD111" s="570"/>
      <c r="AE111" s="570"/>
      <c r="AF111" s="570"/>
      <c r="AG111" s="570"/>
      <c r="AH111" s="570"/>
      <c r="AI111" s="570"/>
      <c r="AJ111" s="570"/>
      <c r="AK111" s="655" t="s">
        <v>383</v>
      </c>
      <c r="AL111" s="656"/>
      <c r="AM111" s="656"/>
      <c r="AN111" s="242"/>
      <c r="AO111" s="253"/>
      <c r="AP111" s="253"/>
      <c r="AQ111" s="253"/>
      <c r="AR111" s="253"/>
      <c r="AS111" s="253"/>
      <c r="AT111" s="253"/>
      <c r="AU111" s="253"/>
      <c r="AV111" s="253"/>
      <c r="AW111" s="253"/>
      <c r="AX111" s="253"/>
      <c r="AY111" s="253"/>
      <c r="AZ111" s="253"/>
      <c r="BA111" s="253"/>
      <c r="BB111" s="253"/>
      <c r="BC111" s="253"/>
      <c r="BD111" s="253"/>
      <c r="BE111" s="221"/>
      <c r="BF111" s="221"/>
      <c r="BG111" s="221"/>
      <c r="BH111" s="221"/>
      <c r="BI111" s="221"/>
      <c r="BJ111" s="221"/>
      <c r="BK111" s="221"/>
      <c r="BL111" s="464"/>
      <c r="BM111" s="464"/>
      <c r="BN111" s="464"/>
      <c r="BO111" s="464"/>
      <c r="BP111" s="464"/>
      <c r="BQ111" s="464"/>
      <c r="BR111" s="464"/>
      <c r="BS111" s="464"/>
      <c r="BT111" s="464"/>
      <c r="BU111" s="464"/>
      <c r="BV111" s="464"/>
      <c r="BW111" s="464"/>
      <c r="BX111" s="464"/>
      <c r="BY111" s="464"/>
      <c r="BZ111" s="464"/>
      <c r="CA111" s="464"/>
      <c r="CB111" s="464"/>
      <c r="CC111" s="221"/>
      <c r="CD111" s="221"/>
      <c r="CE111" s="221"/>
      <c r="CF111" s="221"/>
      <c r="CG111" s="221"/>
      <c r="CH111" s="198"/>
      <c r="CI111" s="202"/>
      <c r="CJ111" s="202"/>
    </row>
    <row r="112" spans="1:88" s="163" customFormat="1" ht="3" customHeight="1">
      <c r="A112" s="229"/>
      <c r="B112" s="229"/>
      <c r="C112" s="229"/>
      <c r="D112" s="230"/>
      <c r="E112" s="654"/>
      <c r="F112" s="654"/>
      <c r="G112" s="570"/>
      <c r="H112" s="570"/>
      <c r="I112" s="570"/>
      <c r="J112" s="570"/>
      <c r="K112" s="570"/>
      <c r="L112" s="570"/>
      <c r="M112" s="570"/>
      <c r="N112" s="570"/>
      <c r="O112" s="570"/>
      <c r="P112" s="570"/>
      <c r="Q112" s="570"/>
      <c r="R112" s="570"/>
      <c r="S112" s="570"/>
      <c r="T112" s="570"/>
      <c r="U112" s="570"/>
      <c r="V112" s="570"/>
      <c r="W112" s="570"/>
      <c r="X112" s="570"/>
      <c r="Y112" s="570"/>
      <c r="Z112" s="570"/>
      <c r="AA112" s="570"/>
      <c r="AB112" s="570"/>
      <c r="AC112" s="570"/>
      <c r="AD112" s="570"/>
      <c r="AE112" s="570"/>
      <c r="AF112" s="570"/>
      <c r="AG112" s="570"/>
      <c r="AH112" s="570"/>
      <c r="AI112" s="570"/>
      <c r="AJ112" s="570"/>
      <c r="AK112" s="656"/>
      <c r="AL112" s="656"/>
      <c r="AM112" s="656"/>
      <c r="AN112" s="240"/>
      <c r="AO112" s="284"/>
      <c r="AP112" s="284"/>
      <c r="AQ112" s="284"/>
      <c r="AR112" s="283"/>
      <c r="AS112" s="281"/>
      <c r="AT112" s="281"/>
      <c r="AU112" s="281"/>
      <c r="AV112" s="281"/>
      <c r="AW112" s="281"/>
      <c r="AX112" s="282"/>
      <c r="AY112" s="605"/>
      <c r="AZ112" s="605"/>
      <c r="BA112" s="605"/>
      <c r="BB112" s="605"/>
      <c r="BC112" s="605"/>
      <c r="BD112" s="605"/>
      <c r="BE112" s="282"/>
      <c r="BF112" s="566"/>
      <c r="BG112" s="566"/>
      <c r="BH112" s="566"/>
      <c r="BI112" s="566"/>
      <c r="BJ112" s="566"/>
      <c r="BK112" s="448"/>
      <c r="BL112" s="423"/>
      <c r="BM112" s="417"/>
      <c r="BN112" s="417"/>
      <c r="BO112" s="417"/>
      <c r="BP112" s="283"/>
      <c r="BQ112" s="605"/>
      <c r="BR112" s="605"/>
      <c r="BS112" s="605"/>
      <c r="BT112" s="605"/>
      <c r="BU112" s="605"/>
      <c r="BV112" s="606"/>
      <c r="BW112" s="566"/>
      <c r="BX112" s="566"/>
      <c r="BY112" s="566"/>
      <c r="BZ112" s="566"/>
      <c r="CA112" s="566"/>
      <c r="CB112" s="607"/>
      <c r="CC112" s="566"/>
      <c r="CD112" s="566"/>
      <c r="CE112" s="566"/>
      <c r="CF112" s="566"/>
      <c r="CG112" s="566"/>
      <c r="CH112" s="199"/>
      <c r="CI112" s="202"/>
      <c r="CJ112" s="202"/>
    </row>
    <row r="113" spans="1:88" s="231" customFormat="1" ht="15" customHeight="1">
      <c r="A113" s="229"/>
      <c r="B113" s="229"/>
      <c r="C113" s="229"/>
      <c r="E113" s="654"/>
      <c r="F113" s="654"/>
      <c r="G113" s="570"/>
      <c r="H113" s="570"/>
      <c r="I113" s="570"/>
      <c r="J113" s="570"/>
      <c r="K113" s="570"/>
      <c r="L113" s="570"/>
      <c r="M113" s="570"/>
      <c r="N113" s="570"/>
      <c r="O113" s="570"/>
      <c r="P113" s="570"/>
      <c r="Q113" s="570"/>
      <c r="R113" s="570"/>
      <c r="S113" s="570"/>
      <c r="T113" s="570"/>
      <c r="U113" s="570"/>
      <c r="V113" s="570"/>
      <c r="W113" s="570"/>
      <c r="X113" s="570"/>
      <c r="Y113" s="570"/>
      <c r="Z113" s="570"/>
      <c r="AA113" s="570"/>
      <c r="AB113" s="570"/>
      <c r="AC113" s="570"/>
      <c r="AD113" s="570"/>
      <c r="AE113" s="570"/>
      <c r="AF113" s="570"/>
      <c r="AG113" s="570"/>
      <c r="AH113" s="570"/>
      <c r="AI113" s="570"/>
      <c r="AJ113" s="570"/>
      <c r="AK113" s="656"/>
      <c r="AL113" s="656"/>
      <c r="AM113" s="656"/>
      <c r="AN113" s="240"/>
      <c r="AO113" s="280" t="e">
        <f>IF(LEN(VLOOKUP(AK111,#REF!,2,FALSE))&lt;11,"",LEFT(RIGHT(VLOOKUP(AK111,#REF!,2,FALSE),11),1))</f>
        <v>#REF!</v>
      </c>
      <c r="AP113" s="168"/>
      <c r="AQ113" s="280" t="e">
        <f>IF(LEN(VLOOKUP(AK111,#REF!,2,FALSE))&lt;10,"",LEFT(RIGHT(VLOOKUP(AK111,#REF!,2,FALSE),10),1))</f>
        <v>#REF!</v>
      </c>
      <c r="AR113" s="282"/>
      <c r="AS113" s="280" t="e">
        <f>IF(LEN(VLOOKUP(AK111,#REF!,2,FALSE))&lt;9,"",LEFT(RIGHT(VLOOKUP(AK111,#REF!,2,FALSE),9),1))</f>
        <v>#REF!</v>
      </c>
      <c r="AT113" s="168"/>
      <c r="AU113" s="280" t="e">
        <f>IF(LEN(VLOOKUP(AK111,#REF!,2,FALSE))&lt;8,"",LEFT(RIGHT(VLOOKUP(AK111,#REF!,2,FALSE),8),1))</f>
        <v>#REF!</v>
      </c>
      <c r="AV113" s="282"/>
      <c r="AW113" s="280" t="e">
        <f>IF(LEN(VLOOKUP(AK111,#REF!,2,FALSE))&lt;7,"",LEFT(RIGHT(VLOOKUP(AK111,#REF!,2,FALSE),7),1))</f>
        <v>#REF!</v>
      </c>
      <c r="AX113" s="282"/>
      <c r="AY113" s="280" t="e">
        <f>IF(LEN(VLOOKUP(AK111,#REF!,2,FALSE))&lt;6,"",LEFT(RIGHT(VLOOKUP(AK111,#REF!,2,FALSE),6),1))</f>
        <v>#REF!</v>
      </c>
      <c r="AZ113" s="168"/>
      <c r="BA113" s="559" t="e">
        <f>IF(LEN(VLOOKUP(AK111,#REF!,2,FALSE))&lt;5,"",LEFT(RIGHT(VLOOKUP(AK111,#REF!,2,FALSE),5),1))</f>
        <v>#REF!</v>
      </c>
      <c r="BB113" s="559"/>
      <c r="BC113" s="282"/>
      <c r="BD113" s="280" t="e">
        <f>IF(LEN(VLOOKUP(AK111,#REF!,2,FALSE))&lt;4,"",LEFT(RIGHT(VLOOKUP(AK111,#REF!,2,FALSE),4),1))</f>
        <v>#REF!</v>
      </c>
      <c r="BE113" s="282"/>
      <c r="BF113" s="280" t="e">
        <f>IF(LEN(VLOOKUP(AK111,#REF!,2,FALSE))&lt;3,"",LEFT(RIGHT(VLOOKUP(AK111,#REF!,2,FALSE),3),1))</f>
        <v>#REF!</v>
      </c>
      <c r="BG113" s="282"/>
      <c r="BH113" s="280" t="e">
        <f>IF(LEN(VLOOKUP(AK111,#REF!,2,FALSE))&lt;2,"",LEFT(RIGHT(VLOOKUP(AK111,#REF!,2,FALSE),2),1))</f>
        <v>#REF!</v>
      </c>
      <c r="BI113" s="282"/>
      <c r="BJ113" s="280" t="e">
        <f>IF(VLOOKUP(AK111,#REF!,2,FALSE)=0,"",IF(LEN(VLOOKUP(AK111,#REF!,2,FALSE))&lt;1,"",LEFT(RIGHT(VLOOKUP(AK111,#REF!,2,FALSE),1),1)))</f>
        <v>#REF!</v>
      </c>
      <c r="BK113" s="448"/>
      <c r="BL113" s="423"/>
      <c r="BM113" s="280" t="e">
        <f>IF(LEN(VLOOKUP(AK111,#REF!,3,FALSE))&lt;11,"",LEFT(RIGHT(VLOOKUP(AK111,#REF!,3,FALSE),11),1))</f>
        <v>#REF!</v>
      </c>
      <c r="BN113" s="168"/>
      <c r="BO113" s="280" t="e">
        <f>IF(LEN(VLOOKUP(AK111,#REF!,3,FALSE))&lt;10,"",LEFT(RIGHT(VLOOKUP(AK111,#REF!,3,FALSE),10),1))</f>
        <v>#REF!</v>
      </c>
      <c r="BP113" s="282"/>
      <c r="BQ113" s="280" t="e">
        <f>IF(LEN(VLOOKUP(AK111,#REF!,3,FALSE))&lt;9,"",LEFT(RIGHT(VLOOKUP(AK111,#REF!,3,FALSE),9),1))</f>
        <v>#REF!</v>
      </c>
      <c r="BR113" s="168"/>
      <c r="BS113" s="280" t="e">
        <f>IF(LEN(VLOOKUP(AK111,#REF!,3,FALSE))&lt;8,"",LEFT(RIGHT(VLOOKUP(AK111,#REF!,3,FALSE),8),1))</f>
        <v>#REF!</v>
      </c>
      <c r="BT113" s="282"/>
      <c r="BU113" s="280" t="e">
        <f>IF(LEN(VLOOKUP(AK111,#REF!,3,FALSE))&lt;7,"",LEFT(RIGHT(VLOOKUP(AK111,#REF!,3,FALSE),7),1))</f>
        <v>#REF!</v>
      </c>
      <c r="BV113" s="606"/>
      <c r="BW113" s="280" t="e">
        <f>IF(LEN(VLOOKUP(AK111,#REF!,3,FALSE))&lt;6,"",LEFT(RIGHT(VLOOKUP(AK111,#REF!,3,FALSE),6),1))</f>
        <v>#REF!</v>
      </c>
      <c r="BX113" s="282"/>
      <c r="BY113" s="280" t="e">
        <f>IF(LEN(VLOOKUP(AK111,#REF!,3,FALSE))&lt;5,"",LEFT(RIGHT(VLOOKUP(AK111,#REF!,3,FALSE),5),1))</f>
        <v>#REF!</v>
      </c>
      <c r="BZ113" s="282"/>
      <c r="CA113" s="280" t="e">
        <f>IF(LEN(VLOOKUP(AK111,#REF!,3,FALSE))&lt;4,"",LEFT(RIGHT(VLOOKUP(AK111,#REF!,3,FALSE),4),1))</f>
        <v>#REF!</v>
      </c>
      <c r="CB113" s="607"/>
      <c r="CC113" s="280" t="e">
        <f>IF(LEN(VLOOKUP(AK111,#REF!,3,FALSE))&lt;3,"",LEFT(RIGHT(VLOOKUP(AK111,#REF!,3,FALSE),3),1))</f>
        <v>#REF!</v>
      </c>
      <c r="CD113" s="282"/>
      <c r="CE113" s="280" t="e">
        <f>IF(LEN(VLOOKUP(AK111,#REF!,3,FALSE))&lt;2,"",LEFT(RIGHT(VLOOKUP(AK111,#REF!,3,FALSE),2),1))</f>
        <v>#REF!</v>
      </c>
      <c r="CF113" s="282"/>
      <c r="CG113" s="280" t="e">
        <f>IF(VLOOKUP(AK111,#REF!,3,FALSE)=0,"",IF(LEN(VLOOKUP(AK111,#REF!,3,FALSE))&lt;1,"",LEFT(RIGHT(VLOOKUP(AK111,#REF!,3,FALSE),1),1)))</f>
        <v>#REF!</v>
      </c>
      <c r="CH113" s="199"/>
      <c r="CI113" s="229"/>
      <c r="CJ113" s="229"/>
    </row>
    <row r="114" spans="1:88" s="231" customFormat="1" ht="3" customHeight="1">
      <c r="A114" s="229"/>
      <c r="B114" s="229"/>
      <c r="C114" s="229"/>
      <c r="E114" s="654"/>
      <c r="F114" s="654"/>
      <c r="G114" s="570"/>
      <c r="H114" s="570"/>
      <c r="I114" s="570"/>
      <c r="J114" s="570"/>
      <c r="K114" s="570"/>
      <c r="L114" s="570"/>
      <c r="M114" s="570"/>
      <c r="N114" s="570"/>
      <c r="O114" s="570"/>
      <c r="P114" s="570"/>
      <c r="Q114" s="570"/>
      <c r="R114" s="570"/>
      <c r="S114" s="570"/>
      <c r="T114" s="570"/>
      <c r="U114" s="570"/>
      <c r="V114" s="570"/>
      <c r="W114" s="570"/>
      <c r="X114" s="570"/>
      <c r="Y114" s="570"/>
      <c r="Z114" s="570"/>
      <c r="AA114" s="570"/>
      <c r="AB114" s="570"/>
      <c r="AC114" s="570"/>
      <c r="AD114" s="570"/>
      <c r="AE114" s="570"/>
      <c r="AF114" s="570"/>
      <c r="AG114" s="570"/>
      <c r="AH114" s="570"/>
      <c r="AI114" s="570"/>
      <c r="AJ114" s="570"/>
      <c r="AK114" s="656"/>
      <c r="AL114" s="656"/>
      <c r="AM114" s="656"/>
      <c r="AN114" s="243"/>
      <c r="AO114" s="252"/>
      <c r="AP114" s="252"/>
      <c r="AQ114" s="252"/>
      <c r="AR114" s="252"/>
      <c r="AS114" s="252"/>
      <c r="AT114" s="252"/>
      <c r="AU114" s="252"/>
      <c r="AV114" s="252"/>
      <c r="AW114" s="252"/>
      <c r="AX114" s="252"/>
      <c r="AY114" s="252"/>
      <c r="AZ114" s="252"/>
      <c r="BA114" s="252"/>
      <c r="BB114" s="252"/>
      <c r="BC114" s="252"/>
      <c r="BD114" s="252"/>
      <c r="BE114" s="227"/>
      <c r="BF114" s="227"/>
      <c r="BG114" s="227"/>
      <c r="BH114" s="227"/>
      <c r="BI114" s="227"/>
      <c r="BJ114" s="227"/>
      <c r="BK114" s="227"/>
      <c r="BL114" s="443"/>
      <c r="BM114" s="443"/>
      <c r="BN114" s="443"/>
      <c r="BO114" s="443"/>
      <c r="BP114" s="443"/>
      <c r="BQ114" s="443"/>
      <c r="BR114" s="443"/>
      <c r="BS114" s="443"/>
      <c r="BT114" s="443"/>
      <c r="BU114" s="443"/>
      <c r="BV114" s="443"/>
      <c r="BW114" s="443"/>
      <c r="BX114" s="443"/>
      <c r="BY114" s="443"/>
      <c r="BZ114" s="443"/>
      <c r="CA114" s="443"/>
      <c r="CB114" s="443"/>
      <c r="CC114" s="227"/>
      <c r="CD114" s="227"/>
      <c r="CE114" s="227"/>
      <c r="CF114" s="227"/>
      <c r="CG114" s="227"/>
      <c r="CH114" s="200"/>
      <c r="CI114" s="229"/>
      <c r="CJ114" s="229"/>
    </row>
    <row r="115" spans="1:88" s="224" customFormat="1" ht="3" customHeight="1" thickBot="1">
      <c r="A115" s="218"/>
      <c r="B115" s="219"/>
      <c r="C115" s="220"/>
      <c r="D115" s="220"/>
      <c r="E115" s="647" t="s">
        <v>93</v>
      </c>
      <c r="F115" s="647"/>
      <c r="G115" s="649" t="e">
        <f>#REF!</f>
        <v>#REF!</v>
      </c>
      <c r="H115" s="649"/>
      <c r="I115" s="649"/>
      <c r="J115" s="649"/>
      <c r="K115" s="649"/>
      <c r="L115" s="649"/>
      <c r="M115" s="649"/>
      <c r="N115" s="649"/>
      <c r="O115" s="649"/>
      <c r="P115" s="649"/>
      <c r="Q115" s="649"/>
      <c r="R115" s="649"/>
      <c r="S115" s="649"/>
      <c r="T115" s="649"/>
      <c r="U115" s="649"/>
      <c r="V115" s="649"/>
      <c r="W115" s="649"/>
      <c r="X115" s="649"/>
      <c r="Y115" s="649"/>
      <c r="Z115" s="649"/>
      <c r="AA115" s="649"/>
      <c r="AB115" s="649"/>
      <c r="AC115" s="649"/>
      <c r="AD115" s="649"/>
      <c r="AE115" s="649"/>
      <c r="AF115" s="649"/>
      <c r="AG115" s="649"/>
      <c r="AH115" s="649"/>
      <c r="AI115" s="649"/>
      <c r="AJ115" s="649"/>
      <c r="AK115" s="651" t="s">
        <v>384</v>
      </c>
      <c r="AL115" s="652"/>
      <c r="AM115" s="652"/>
      <c r="AN115" s="251"/>
      <c r="AO115" s="253"/>
      <c r="AP115" s="253"/>
      <c r="AQ115" s="253"/>
      <c r="AR115" s="253"/>
      <c r="AS115" s="253"/>
      <c r="AT115" s="253"/>
      <c r="AU115" s="253"/>
      <c r="AV115" s="253"/>
      <c r="AW115" s="253"/>
      <c r="AX115" s="253"/>
      <c r="AY115" s="253"/>
      <c r="AZ115" s="253"/>
      <c r="BA115" s="253"/>
      <c r="BB115" s="253"/>
      <c r="BC115" s="253"/>
      <c r="BD115" s="253"/>
      <c r="BE115" s="221"/>
      <c r="BF115" s="221"/>
      <c r="BG115" s="221"/>
      <c r="BH115" s="221"/>
      <c r="BI115" s="221"/>
      <c r="BJ115" s="221"/>
      <c r="BK115" s="221"/>
      <c r="BL115" s="464"/>
      <c r="BM115" s="464"/>
      <c r="BN115" s="464"/>
      <c r="BO115" s="464"/>
      <c r="BP115" s="464"/>
      <c r="BQ115" s="464"/>
      <c r="BR115" s="464"/>
      <c r="BS115" s="464"/>
      <c r="BT115" s="464"/>
      <c r="BU115" s="464"/>
      <c r="BV115" s="464"/>
      <c r="BW115" s="464"/>
      <c r="BX115" s="464"/>
      <c r="BY115" s="464"/>
      <c r="BZ115" s="464"/>
      <c r="CA115" s="464"/>
      <c r="CB115" s="464"/>
      <c r="CC115" s="221"/>
      <c r="CD115" s="221"/>
      <c r="CE115" s="221"/>
      <c r="CF115" s="221"/>
      <c r="CG115" s="221"/>
      <c r="CH115" s="222"/>
      <c r="CI115" s="223"/>
      <c r="CJ115" s="223"/>
    </row>
    <row r="116" spans="1:88" s="224" customFormat="1" ht="3" customHeight="1" thickBot="1">
      <c r="A116" s="218"/>
      <c r="B116" s="218"/>
      <c r="C116" s="218"/>
      <c r="D116" s="219"/>
      <c r="E116" s="648"/>
      <c r="F116" s="648"/>
      <c r="G116" s="650"/>
      <c r="H116" s="650"/>
      <c r="I116" s="650"/>
      <c r="J116" s="650"/>
      <c r="K116" s="650"/>
      <c r="L116" s="650"/>
      <c r="M116" s="650"/>
      <c r="N116" s="650"/>
      <c r="O116" s="650"/>
      <c r="P116" s="650"/>
      <c r="Q116" s="650"/>
      <c r="R116" s="650"/>
      <c r="S116" s="650"/>
      <c r="T116" s="650"/>
      <c r="U116" s="650"/>
      <c r="V116" s="650"/>
      <c r="W116" s="650"/>
      <c r="X116" s="650"/>
      <c r="Y116" s="650"/>
      <c r="Z116" s="650"/>
      <c r="AA116" s="650"/>
      <c r="AB116" s="650"/>
      <c r="AC116" s="650"/>
      <c r="AD116" s="650"/>
      <c r="AE116" s="650"/>
      <c r="AF116" s="650"/>
      <c r="AG116" s="650"/>
      <c r="AH116" s="650"/>
      <c r="AI116" s="650"/>
      <c r="AJ116" s="650"/>
      <c r="AK116" s="653"/>
      <c r="AL116" s="653"/>
      <c r="AM116" s="653"/>
      <c r="AN116" s="254"/>
      <c r="AO116" s="284"/>
      <c r="AP116" s="284"/>
      <c r="AQ116" s="284"/>
      <c r="AR116" s="283"/>
      <c r="AS116" s="281"/>
      <c r="AT116" s="281"/>
      <c r="AU116" s="281"/>
      <c r="AV116" s="281"/>
      <c r="AW116" s="281"/>
      <c r="AX116" s="282"/>
      <c r="AY116" s="605"/>
      <c r="AZ116" s="605"/>
      <c r="BA116" s="605"/>
      <c r="BB116" s="605"/>
      <c r="BC116" s="605"/>
      <c r="BD116" s="605"/>
      <c r="BE116" s="282"/>
      <c r="BF116" s="566"/>
      <c r="BG116" s="566"/>
      <c r="BH116" s="566"/>
      <c r="BI116" s="566"/>
      <c r="BJ116" s="566"/>
      <c r="BK116" s="448"/>
      <c r="BL116" s="423"/>
      <c r="BM116" s="417"/>
      <c r="BN116" s="417"/>
      <c r="BO116" s="417"/>
      <c r="BP116" s="283"/>
      <c r="BQ116" s="605"/>
      <c r="BR116" s="605"/>
      <c r="BS116" s="605"/>
      <c r="BT116" s="605"/>
      <c r="BU116" s="605"/>
      <c r="BV116" s="606"/>
      <c r="BW116" s="566"/>
      <c r="BX116" s="566"/>
      <c r="BY116" s="566"/>
      <c r="BZ116" s="566"/>
      <c r="CA116" s="566"/>
      <c r="CB116" s="607"/>
      <c r="CC116" s="566"/>
      <c r="CD116" s="566"/>
      <c r="CE116" s="566"/>
      <c r="CF116" s="566"/>
      <c r="CG116" s="566"/>
      <c r="CH116" s="225"/>
      <c r="CI116" s="223"/>
      <c r="CJ116" s="223"/>
    </row>
    <row r="117" spans="1:88" s="226" customFormat="1" ht="15" customHeight="1" thickBot="1">
      <c r="A117" s="218"/>
      <c r="B117" s="218"/>
      <c r="C117" s="218"/>
      <c r="E117" s="648"/>
      <c r="F117" s="648"/>
      <c r="G117" s="650"/>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653"/>
      <c r="AL117" s="653"/>
      <c r="AM117" s="653"/>
      <c r="AN117" s="254"/>
      <c r="AO117" s="280" t="e">
        <f>IF(LEN(VLOOKUP(AK115,#REF!,2,FALSE))&lt;11,"",LEFT(RIGHT(VLOOKUP(AK115,#REF!,2,FALSE),11),1))</f>
        <v>#REF!</v>
      </c>
      <c r="AP117" s="168"/>
      <c r="AQ117" s="280" t="e">
        <f>IF(LEN(VLOOKUP(AK115,#REF!,2,FALSE))&lt;10,"",LEFT(RIGHT(VLOOKUP(AK115,#REF!,2,FALSE),10),1))</f>
        <v>#REF!</v>
      </c>
      <c r="AR117" s="282"/>
      <c r="AS117" s="280" t="e">
        <f>IF(LEN(VLOOKUP(AK115,#REF!,2,FALSE))&lt;9,"",LEFT(RIGHT(VLOOKUP(AK115,#REF!,2,FALSE),9),1))</f>
        <v>#REF!</v>
      </c>
      <c r="AT117" s="168"/>
      <c r="AU117" s="280" t="e">
        <f>IF(LEN(VLOOKUP(AK115,#REF!,2,FALSE))&lt;8,"",LEFT(RIGHT(VLOOKUP(AK115,#REF!,2,FALSE),8),1))</f>
        <v>#REF!</v>
      </c>
      <c r="AV117" s="282"/>
      <c r="AW117" s="280" t="e">
        <f>IF(LEN(VLOOKUP(AK115,#REF!,2,FALSE))&lt;7,"",LEFT(RIGHT(VLOOKUP(AK115,#REF!,2,FALSE),7),1))</f>
        <v>#REF!</v>
      </c>
      <c r="AX117" s="282"/>
      <c r="AY117" s="280" t="e">
        <f>IF(LEN(VLOOKUP(AK115,#REF!,2,FALSE))&lt;6,"",LEFT(RIGHT(VLOOKUP(AK115,#REF!,2,FALSE),6),1))</f>
        <v>#REF!</v>
      </c>
      <c r="AZ117" s="168"/>
      <c r="BA117" s="559" t="e">
        <f>IF(LEN(VLOOKUP(AK115,#REF!,2,FALSE))&lt;5,"",LEFT(RIGHT(VLOOKUP(AK115,#REF!,2,FALSE),5),1))</f>
        <v>#REF!</v>
      </c>
      <c r="BB117" s="559"/>
      <c r="BC117" s="282"/>
      <c r="BD117" s="280" t="e">
        <f>IF(LEN(VLOOKUP(AK115,#REF!,2,FALSE))&lt;4,"",LEFT(RIGHT(VLOOKUP(AK115,#REF!,2,FALSE),4),1))</f>
        <v>#REF!</v>
      </c>
      <c r="BE117" s="282"/>
      <c r="BF117" s="280" t="e">
        <f>IF(LEN(VLOOKUP(AK115,#REF!,2,FALSE))&lt;3,"",LEFT(RIGHT(VLOOKUP(AK115,#REF!,2,FALSE),3),1))</f>
        <v>#REF!</v>
      </c>
      <c r="BG117" s="282"/>
      <c r="BH117" s="280" t="e">
        <f>IF(LEN(VLOOKUP(AK115,#REF!,2,FALSE))&lt;2,"",LEFT(RIGHT(VLOOKUP(AK115,#REF!,2,FALSE),2),1))</f>
        <v>#REF!</v>
      </c>
      <c r="BI117" s="282"/>
      <c r="BJ117" s="280" t="e">
        <f>IF(VLOOKUP(AK115,#REF!,2,FALSE)=0,"",IF(LEN(VLOOKUP(AK115,#REF!,2,FALSE))&lt;1,"",LEFT(RIGHT(VLOOKUP(AK115,#REF!,2,FALSE),1),1)))</f>
        <v>#REF!</v>
      </c>
      <c r="BK117" s="448"/>
      <c r="BL117" s="423"/>
      <c r="BM117" s="280" t="e">
        <f>IF(LEN(VLOOKUP(AK115,#REF!,3,FALSE))&lt;11,"",LEFT(RIGHT(VLOOKUP(AK115,#REF!,3,FALSE),11),1))</f>
        <v>#REF!</v>
      </c>
      <c r="BN117" s="168"/>
      <c r="BO117" s="280" t="e">
        <f>IF(LEN(VLOOKUP(AK115,#REF!,3,FALSE))&lt;10,"",LEFT(RIGHT(VLOOKUP(AK115,#REF!,3,FALSE),10),1))</f>
        <v>#REF!</v>
      </c>
      <c r="BP117" s="282"/>
      <c r="BQ117" s="280" t="e">
        <f>IF(LEN(VLOOKUP(AK115,#REF!,3,FALSE))&lt;9,"",LEFT(RIGHT(VLOOKUP(AK115,#REF!,3,FALSE),9),1))</f>
        <v>#REF!</v>
      </c>
      <c r="BR117" s="168"/>
      <c r="BS117" s="280" t="e">
        <f>IF(LEN(VLOOKUP(AK115,#REF!,3,FALSE))&lt;8,"",LEFT(RIGHT(VLOOKUP(AK115,#REF!,3,FALSE),8),1))</f>
        <v>#REF!</v>
      </c>
      <c r="BT117" s="282"/>
      <c r="BU117" s="280" t="e">
        <f>IF(LEN(VLOOKUP(AK115,#REF!,3,FALSE))&lt;7,"",LEFT(RIGHT(VLOOKUP(AK115,#REF!,3,FALSE),7),1))</f>
        <v>#REF!</v>
      </c>
      <c r="BV117" s="606"/>
      <c r="BW117" s="280" t="e">
        <f>IF(LEN(VLOOKUP(AK115,#REF!,3,FALSE))&lt;6,"",LEFT(RIGHT(VLOOKUP(AK115,#REF!,3,FALSE),6),1))</f>
        <v>#REF!</v>
      </c>
      <c r="BX117" s="282"/>
      <c r="BY117" s="280" t="e">
        <f>IF(LEN(VLOOKUP(AK115,#REF!,3,FALSE))&lt;5,"",LEFT(RIGHT(VLOOKUP(AK115,#REF!,3,FALSE),5),1))</f>
        <v>#REF!</v>
      </c>
      <c r="BZ117" s="282"/>
      <c r="CA117" s="280" t="e">
        <f>IF(LEN(VLOOKUP(AK115,#REF!,3,FALSE))&lt;4,"",LEFT(RIGHT(VLOOKUP(AK115,#REF!,3,FALSE),4),1))</f>
        <v>#REF!</v>
      </c>
      <c r="CB117" s="607"/>
      <c r="CC117" s="280" t="e">
        <f>IF(LEN(VLOOKUP(AK115,#REF!,3,FALSE))&lt;3,"",LEFT(RIGHT(VLOOKUP(AK115,#REF!,3,FALSE),3),1))</f>
        <v>#REF!</v>
      </c>
      <c r="CD117" s="282"/>
      <c r="CE117" s="280" t="e">
        <f>IF(LEN(VLOOKUP(AK115,#REF!,3,FALSE))&lt;2,"",LEFT(RIGHT(VLOOKUP(AK115,#REF!,3,FALSE),2),1))</f>
        <v>#REF!</v>
      </c>
      <c r="CF117" s="282"/>
      <c r="CG117" s="280" t="e">
        <f>IF(VLOOKUP(AK115,#REF!,3,FALSE)=0,"",IF(LEN(VLOOKUP(AK115,#REF!,3,FALSE))&lt;1,"",LEFT(RIGHT(VLOOKUP(AK115,#REF!,3,FALSE),1),1)))</f>
        <v>#REF!</v>
      </c>
      <c r="CH117" s="225"/>
      <c r="CI117" s="218"/>
      <c r="CJ117" s="218"/>
    </row>
    <row r="118" spans="1:88" s="226" customFormat="1" ht="3" customHeight="1" thickBot="1">
      <c r="A118" s="218"/>
      <c r="B118" s="218"/>
      <c r="C118" s="218"/>
      <c r="E118" s="648"/>
      <c r="F118" s="648"/>
      <c r="G118" s="650"/>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653"/>
      <c r="AL118" s="653"/>
      <c r="AM118" s="653"/>
      <c r="AN118" s="250"/>
      <c r="AO118" s="252"/>
      <c r="AP118" s="252"/>
      <c r="AQ118" s="252"/>
      <c r="AR118" s="252"/>
      <c r="AS118" s="252"/>
      <c r="AT118" s="252"/>
      <c r="AU118" s="252"/>
      <c r="AV118" s="252"/>
      <c r="AW118" s="252"/>
      <c r="AX118" s="252"/>
      <c r="AY118" s="252"/>
      <c r="AZ118" s="252"/>
      <c r="BA118" s="252"/>
      <c r="BB118" s="252"/>
      <c r="BC118" s="252"/>
      <c r="BD118" s="252"/>
      <c r="BE118" s="227"/>
      <c r="BF118" s="227"/>
      <c r="BG118" s="227"/>
      <c r="BH118" s="227"/>
      <c r="BI118" s="227"/>
      <c r="BJ118" s="227"/>
      <c r="BK118" s="227"/>
      <c r="BL118" s="443"/>
      <c r="BM118" s="443"/>
      <c r="BN118" s="443"/>
      <c r="BO118" s="443"/>
      <c r="BP118" s="443"/>
      <c r="BQ118" s="443"/>
      <c r="BR118" s="443"/>
      <c r="BS118" s="443"/>
      <c r="BT118" s="443"/>
      <c r="BU118" s="443"/>
      <c r="BV118" s="443"/>
      <c r="BW118" s="443"/>
      <c r="BX118" s="443"/>
      <c r="BY118" s="443"/>
      <c r="BZ118" s="443"/>
      <c r="CA118" s="443"/>
      <c r="CB118" s="443"/>
      <c r="CC118" s="227"/>
      <c r="CD118" s="227"/>
      <c r="CE118" s="227"/>
      <c r="CF118" s="227"/>
      <c r="CG118" s="227"/>
      <c r="CH118" s="228"/>
      <c r="CI118" s="218"/>
      <c r="CJ118" s="218"/>
    </row>
    <row r="119" spans="1:88" ht="6" customHeight="1">
      <c r="D119" s="145"/>
      <c r="E119" s="181"/>
      <c r="F119" s="181"/>
      <c r="G119" s="181"/>
      <c r="H119" s="152"/>
      <c r="I119" s="152"/>
      <c r="J119" s="152"/>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145"/>
      <c r="CJ119" s="145"/>
    </row>
    <row r="120" spans="1:88" ht="13.5" thickBot="1">
      <c r="D120" s="145"/>
      <c r="E120" s="203"/>
      <c r="F120" s="181"/>
      <c r="G120" s="181"/>
      <c r="H120" s="8"/>
      <c r="I120" s="152"/>
      <c r="J120" s="152"/>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557"/>
      <c r="CH120" s="557"/>
      <c r="CI120" s="145"/>
      <c r="CJ120" s="145"/>
    </row>
    <row r="121" spans="1:88" ht="8.25" customHeight="1" thickTop="1">
      <c r="D121" s="145"/>
      <c r="E121" s="181"/>
      <c r="F121" s="181"/>
      <c r="G121" s="181"/>
      <c r="H121" s="8" t="s">
        <v>351</v>
      </c>
      <c r="I121" s="152"/>
      <c r="J121" s="152"/>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04"/>
      <c r="BZ121" s="241"/>
      <c r="CA121" s="272" t="e">
        <f>#REF!</f>
        <v>#REF!</v>
      </c>
      <c r="CB121" s="241"/>
      <c r="CC121" s="241"/>
      <c r="CD121" s="241"/>
      <c r="CE121" s="241"/>
      <c r="CF121" s="241"/>
      <c r="CG121" s="241"/>
      <c r="CH121" s="241"/>
    </row>
    <row r="122" spans="1:88" s="191" customFormat="1">
      <c r="A122" s="186"/>
      <c r="B122" s="185"/>
      <c r="C122" s="186"/>
      <c r="D122" s="186"/>
      <c r="E122" s="187"/>
      <c r="F122" s="187"/>
      <c r="G122" s="187"/>
      <c r="H122" s="188"/>
      <c r="I122" s="188"/>
      <c r="J122" s="188"/>
      <c r="K122" s="189"/>
      <c r="L122" s="189"/>
      <c r="M122" s="189"/>
      <c r="N122" s="189"/>
      <c r="O122" s="189"/>
      <c r="P122" s="189"/>
      <c r="Q122" s="189"/>
      <c r="R122" s="189"/>
      <c r="S122" s="189"/>
      <c r="T122" s="189"/>
      <c r="U122" s="189"/>
      <c r="V122" s="189"/>
      <c r="W122" s="189"/>
      <c r="X122" s="189"/>
      <c r="Y122" s="189"/>
      <c r="Z122" s="189"/>
      <c r="AA122" s="189"/>
      <c r="AB122" s="189"/>
      <c r="AC122" s="189"/>
      <c r="AD122" s="189"/>
      <c r="AE122" s="189"/>
      <c r="AF122" s="189"/>
      <c r="AG122" s="189"/>
      <c r="AH122" s="189"/>
      <c r="AI122" s="189"/>
      <c r="AJ122" s="189"/>
      <c r="AK122" s="189"/>
      <c r="AL122" s="189"/>
      <c r="AM122" s="189"/>
      <c r="AN122" s="189"/>
      <c r="AO122" s="189"/>
      <c r="AP122" s="189"/>
      <c r="AQ122" s="189"/>
      <c r="AR122" s="189"/>
      <c r="AS122" s="189"/>
      <c r="AT122" s="189"/>
      <c r="AU122" s="189"/>
      <c r="AV122" s="189"/>
      <c r="AW122" s="189"/>
      <c r="AX122" s="189"/>
      <c r="AY122" s="189"/>
      <c r="AZ122" s="189"/>
      <c r="BA122" s="189"/>
      <c r="BB122" s="189"/>
      <c r="BC122" s="189"/>
      <c r="BD122" s="189"/>
      <c r="BE122" s="189"/>
      <c r="BF122" s="189"/>
      <c r="BG122" s="189"/>
      <c r="BH122" s="189"/>
      <c r="BI122" s="189"/>
      <c r="BJ122" s="189"/>
      <c r="BK122" s="189"/>
      <c r="BL122" s="189"/>
      <c r="BM122" s="189"/>
      <c r="BN122" s="189"/>
      <c r="BO122" s="189"/>
      <c r="BP122" s="189"/>
      <c r="BQ122" s="189"/>
      <c r="BR122" s="189"/>
      <c r="BS122" s="189"/>
      <c r="BT122" s="189"/>
      <c r="BU122" s="189"/>
      <c r="BV122" s="189"/>
      <c r="BW122" s="189"/>
      <c r="BX122" s="189"/>
      <c r="BY122" s="189"/>
      <c r="BZ122" s="189"/>
      <c r="CA122" s="189"/>
      <c r="CB122" s="189"/>
      <c r="CC122" s="189"/>
      <c r="CD122" s="189"/>
      <c r="CE122" s="189"/>
      <c r="CF122" s="189"/>
      <c r="CG122" s="189"/>
      <c r="CH122" s="189"/>
    </row>
    <row r="123" spans="1:88" s="191" customFormat="1">
      <c r="A123" s="186"/>
      <c r="B123" s="185"/>
      <c r="C123" s="186"/>
      <c r="D123" s="186"/>
      <c r="E123" s="187"/>
      <c r="F123" s="187"/>
      <c r="G123" s="187"/>
      <c r="H123" s="188"/>
      <c r="I123" s="188"/>
      <c r="J123" s="188"/>
      <c r="K123" s="189"/>
      <c r="L123" s="189"/>
      <c r="M123" s="189"/>
      <c r="N123" s="189"/>
      <c r="O123" s="189"/>
      <c r="P123" s="189"/>
      <c r="Q123" s="189"/>
      <c r="R123" s="189"/>
      <c r="S123" s="189"/>
      <c r="T123" s="189"/>
      <c r="U123" s="189"/>
      <c r="V123" s="189"/>
      <c r="W123" s="189"/>
      <c r="X123" s="189"/>
      <c r="Y123" s="189"/>
      <c r="Z123" s="189"/>
      <c r="AA123" s="189"/>
      <c r="AB123" s="189"/>
      <c r="AC123" s="189"/>
      <c r="AD123" s="189"/>
      <c r="AE123" s="190">
        <v>10</v>
      </c>
      <c r="AF123" s="189"/>
      <c r="AG123" s="190">
        <v>9</v>
      </c>
      <c r="AH123" s="189"/>
      <c r="AI123" s="190">
        <v>8</v>
      </c>
      <c r="AJ123" s="189"/>
      <c r="AK123" s="190">
        <v>7</v>
      </c>
      <c r="AL123" s="189"/>
      <c r="AM123" s="190">
        <v>6</v>
      </c>
      <c r="AN123" s="189"/>
      <c r="AO123" s="190">
        <v>5</v>
      </c>
      <c r="AP123" s="189"/>
      <c r="AQ123" s="190">
        <v>4</v>
      </c>
      <c r="AR123" s="189"/>
      <c r="AS123" s="190">
        <v>3</v>
      </c>
      <c r="AT123" s="189"/>
      <c r="AU123" s="190">
        <v>2</v>
      </c>
      <c r="AV123" s="189"/>
      <c r="AW123" s="190">
        <v>1</v>
      </c>
      <c r="AX123" s="189"/>
      <c r="AY123" s="190">
        <v>0</v>
      </c>
      <c r="AZ123" s="189"/>
      <c r="BA123" s="189"/>
      <c r="BB123" s="190">
        <v>10</v>
      </c>
      <c r="BC123" s="189"/>
      <c r="BD123" s="190">
        <v>9</v>
      </c>
      <c r="BE123" s="189"/>
      <c r="BF123" s="190">
        <v>8</v>
      </c>
      <c r="BG123" s="189"/>
      <c r="BH123" s="190">
        <v>7</v>
      </c>
      <c r="BI123" s="189"/>
      <c r="BJ123" s="190">
        <v>6</v>
      </c>
      <c r="BK123" s="190">
        <v>5</v>
      </c>
      <c r="BL123" s="190">
        <v>5</v>
      </c>
      <c r="BM123" s="190">
        <v>5</v>
      </c>
      <c r="BN123" s="190"/>
      <c r="BO123" s="190">
        <v>4</v>
      </c>
      <c r="BP123" s="190"/>
      <c r="BQ123" s="190">
        <v>3</v>
      </c>
      <c r="BR123" s="190">
        <v>2</v>
      </c>
      <c r="BS123" s="190">
        <v>2</v>
      </c>
      <c r="BT123" s="190">
        <v>1</v>
      </c>
      <c r="BU123" s="190">
        <v>1</v>
      </c>
      <c r="BV123" s="190"/>
      <c r="BW123" s="190">
        <v>0</v>
      </c>
      <c r="BX123" s="189"/>
      <c r="BY123" s="189"/>
      <c r="BZ123" s="189"/>
      <c r="CA123" s="189"/>
      <c r="CB123" s="189"/>
      <c r="CC123" s="189"/>
      <c r="CD123" s="189"/>
      <c r="CE123" s="189"/>
      <c r="CF123" s="189"/>
      <c r="CG123" s="189"/>
      <c r="CH123" s="186"/>
      <c r="CI123" s="186"/>
      <c r="CJ123" s="186"/>
    </row>
    <row r="124" spans="1:88" s="191" customFormat="1">
      <c r="B124" s="185"/>
      <c r="C124" s="186"/>
      <c r="D124" s="186"/>
      <c r="E124" s="187"/>
      <c r="F124" s="187"/>
      <c r="G124" s="187"/>
      <c r="H124" s="188"/>
      <c r="I124" s="188"/>
      <c r="J124" s="188"/>
      <c r="K124" s="189"/>
      <c r="L124" s="189"/>
      <c r="M124" s="189"/>
      <c r="N124" s="189"/>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c r="AM124" s="189"/>
      <c r="AN124" s="189"/>
      <c r="AO124" s="190">
        <v>10</v>
      </c>
      <c r="AP124" s="190"/>
      <c r="AQ124" s="190">
        <v>9</v>
      </c>
      <c r="AR124" s="190"/>
      <c r="AS124" s="190">
        <v>8</v>
      </c>
      <c r="AT124" s="190"/>
      <c r="AU124" s="190">
        <v>7</v>
      </c>
      <c r="AV124" s="190"/>
      <c r="AW124" s="190">
        <v>6</v>
      </c>
      <c r="AX124" s="190"/>
      <c r="AY124" s="190">
        <v>5</v>
      </c>
      <c r="AZ124" s="190"/>
      <c r="BA124" s="190"/>
      <c r="BB124" s="190">
        <v>4</v>
      </c>
      <c r="BC124" s="190"/>
      <c r="BD124" s="190">
        <v>3</v>
      </c>
      <c r="BE124" s="190"/>
      <c r="BF124" s="190">
        <v>2</v>
      </c>
      <c r="BG124" s="190"/>
      <c r="BH124" s="190">
        <v>1</v>
      </c>
      <c r="BI124" s="190"/>
      <c r="BJ124" s="190">
        <v>0</v>
      </c>
      <c r="BK124" s="190">
        <v>10</v>
      </c>
      <c r="BL124" s="190">
        <v>10</v>
      </c>
      <c r="BM124" s="190">
        <v>10</v>
      </c>
      <c r="BN124" s="190"/>
      <c r="BO124" s="190">
        <v>9</v>
      </c>
      <c r="BP124" s="190"/>
      <c r="BQ124" s="190">
        <v>8</v>
      </c>
      <c r="BR124" s="190"/>
      <c r="BS124" s="190">
        <v>7</v>
      </c>
      <c r="BT124" s="190"/>
      <c r="BU124" s="190">
        <v>6</v>
      </c>
      <c r="BV124" s="190"/>
      <c r="BW124" s="190">
        <v>5</v>
      </c>
      <c r="BX124" s="190"/>
      <c r="BY124" s="190">
        <v>4</v>
      </c>
      <c r="BZ124" s="190"/>
      <c r="CA124" s="190">
        <v>3</v>
      </c>
      <c r="CB124" s="190"/>
      <c r="CC124" s="190">
        <v>2</v>
      </c>
      <c r="CD124" s="190"/>
      <c r="CE124" s="190">
        <v>1</v>
      </c>
      <c r="CF124" s="190"/>
      <c r="CG124" s="190">
        <v>0</v>
      </c>
      <c r="CH124" s="186"/>
      <c r="CJ124" s="186"/>
    </row>
    <row r="125" spans="1:88" s="208" customFormat="1">
      <c r="A125" s="206"/>
      <c r="B125" s="207"/>
      <c r="C125" s="206"/>
      <c r="E125" s="209"/>
      <c r="F125" s="209"/>
      <c r="G125" s="209"/>
      <c r="H125" s="210"/>
      <c r="I125" s="210"/>
      <c r="J125" s="210"/>
      <c r="K125" s="211"/>
      <c r="L125" s="211"/>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row>
    <row r="126" spans="1:88">
      <c r="E126" s="181"/>
      <c r="F126" s="181"/>
      <c r="G126" s="181"/>
      <c r="H126" s="152"/>
      <c r="I126" s="152"/>
      <c r="J126" s="152"/>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row>
    <row r="127" spans="1:88">
      <c r="E127" s="181"/>
      <c r="F127" s="181"/>
      <c r="G127" s="181"/>
      <c r="H127" s="152"/>
      <c r="I127" s="152"/>
      <c r="J127" s="152"/>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row>
  </sheetData>
  <sheetProtection sheet="1" objects="1" scenarios="1"/>
  <mergeCells count="463">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CG120:CH120"/>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CK131"/>
  <sheetViews>
    <sheetView zoomScaleNormal="100" workbookViewId="0">
      <selection activeCell="E7" sqref="E7:F9"/>
    </sheetView>
  </sheetViews>
  <sheetFormatPr defaultRowHeight="12.75"/>
  <cols>
    <col min="1" max="1" width="0.7109375" style="145" customWidth="1"/>
    <col min="2" max="2" width="0.42578125" style="130" customWidth="1"/>
    <col min="3" max="3" width="0.5703125" style="145" customWidth="1"/>
    <col min="4" max="4" width="0.28515625" style="134" customWidth="1"/>
    <col min="5" max="5" width="3.7109375" style="192" customWidth="1"/>
    <col min="6" max="6" width="1.28515625" style="192" customWidth="1"/>
    <col min="7" max="7" width="0.7109375" style="192" customWidth="1"/>
    <col min="8" max="10" width="0.7109375" style="193" customWidth="1"/>
    <col min="11" max="11" width="0.7109375" style="194" customWidth="1"/>
    <col min="12" max="12" width="0.5703125" style="194" customWidth="1"/>
    <col min="13" max="25" width="0.7109375" style="194" customWidth="1"/>
    <col min="26" max="26" width="1.4257812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 style="194" customWidth="1"/>
    <col min="63" max="64" width="0.5703125" style="194" customWidth="1"/>
    <col min="65" max="65" width="2.28515625" style="194" customWidth="1"/>
    <col min="66" max="66" width="0.5703125" style="194" customWidth="1"/>
    <col min="67" max="67" width="2.28515625" style="194" customWidth="1"/>
    <col min="68" max="68" width="0.5703125" style="194" customWidth="1"/>
    <col min="69" max="69" width="2.28515625" style="194" customWidth="1"/>
    <col min="70" max="70" width="0.5703125" style="194" customWidth="1"/>
    <col min="71" max="71" width="2.28515625" style="194" customWidth="1"/>
    <col min="72" max="72" width="0.5703125" style="194" customWidth="1"/>
    <col min="73" max="73" width="2.28515625" style="194" customWidth="1"/>
    <col min="74" max="74" width="0.5703125" style="194" customWidth="1"/>
    <col min="75" max="75" width="2.28515625" style="194" customWidth="1"/>
    <col min="76" max="76" width="0.5703125" style="194" customWidth="1"/>
    <col min="77" max="77" width="2.28515625" style="194" customWidth="1"/>
    <col min="78" max="78" width="0.5703125" style="194" customWidth="1"/>
    <col min="79" max="79" width="2.28515625" style="194" customWidth="1"/>
    <col min="80" max="80" width="0.5703125" style="194" customWidth="1"/>
    <col min="81" max="81" width="2.28515625" style="194" customWidth="1"/>
    <col min="82" max="82" width="0.5703125" style="194" customWidth="1"/>
    <col min="83" max="83" width="2.28515625" style="194" customWidth="1"/>
    <col min="84" max="84" width="0.5703125" style="194" customWidth="1"/>
    <col min="85" max="85" width="2.28515625" style="194" customWidth="1"/>
    <col min="86" max="86" width="0.5703125" style="194" customWidth="1"/>
    <col min="87" max="88" width="2.5703125" style="134" customWidth="1"/>
    <col min="89" max="256" width="9.28515625" style="134"/>
    <col min="257" max="257" width="0.7109375" style="134" customWidth="1"/>
    <col min="258" max="258" width="0.42578125" style="134" customWidth="1"/>
    <col min="259" max="259" width="0.5703125" style="134" customWidth="1"/>
    <col min="260" max="260" width="0.28515625" style="134" customWidth="1"/>
    <col min="261" max="261" width="3.7109375" style="134" customWidth="1"/>
    <col min="262" max="262" width="1.28515625" style="134" customWidth="1"/>
    <col min="263" max="267" width="0.7109375" style="134" customWidth="1"/>
    <col min="268" max="268" width="0.5703125" style="134" customWidth="1"/>
    <col min="269" max="281" width="0.7109375" style="134" customWidth="1"/>
    <col min="282" max="282" width="1.4257812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 style="134" customWidth="1"/>
    <col min="319" max="320" width="0.5703125" style="134" customWidth="1"/>
    <col min="321" max="321" width="2.28515625" style="134" customWidth="1"/>
    <col min="322" max="322" width="0.5703125" style="134" customWidth="1"/>
    <col min="323" max="323" width="2.28515625" style="134" customWidth="1"/>
    <col min="324" max="324" width="0.5703125" style="134" customWidth="1"/>
    <col min="325" max="325" width="2.28515625" style="134" customWidth="1"/>
    <col min="326" max="326" width="0.5703125" style="134" customWidth="1"/>
    <col min="327" max="327" width="2.28515625" style="134" customWidth="1"/>
    <col min="328" max="328" width="0.5703125" style="134" customWidth="1"/>
    <col min="329" max="329" width="2.28515625" style="134" customWidth="1"/>
    <col min="330" max="330" width="0.5703125" style="134" customWidth="1"/>
    <col min="331" max="331" width="2.28515625" style="134" customWidth="1"/>
    <col min="332" max="332" width="0.5703125" style="134" customWidth="1"/>
    <col min="333" max="333" width="2.28515625" style="134" customWidth="1"/>
    <col min="334" max="334" width="0.5703125" style="134" customWidth="1"/>
    <col min="335" max="335" width="2.28515625" style="134" customWidth="1"/>
    <col min="336" max="336" width="0.5703125" style="134" customWidth="1"/>
    <col min="337" max="337" width="2.28515625" style="134" customWidth="1"/>
    <col min="338" max="338" width="0.5703125" style="134" customWidth="1"/>
    <col min="339" max="339" width="2.28515625" style="134" customWidth="1"/>
    <col min="340" max="340" width="0.5703125" style="134" customWidth="1"/>
    <col min="341" max="341" width="2.28515625" style="134" customWidth="1"/>
    <col min="342" max="342" width="0.5703125" style="134" customWidth="1"/>
    <col min="343" max="344" width="2.5703125" style="134" customWidth="1"/>
    <col min="345" max="512" width="9.28515625" style="134"/>
    <col min="513" max="513" width="0.7109375" style="134" customWidth="1"/>
    <col min="514" max="514" width="0.42578125" style="134" customWidth="1"/>
    <col min="515" max="515" width="0.5703125" style="134" customWidth="1"/>
    <col min="516" max="516" width="0.28515625" style="134" customWidth="1"/>
    <col min="517" max="517" width="3.7109375" style="134" customWidth="1"/>
    <col min="518" max="518" width="1.28515625" style="134" customWidth="1"/>
    <col min="519" max="523" width="0.7109375" style="134" customWidth="1"/>
    <col min="524" max="524" width="0.5703125" style="134" customWidth="1"/>
    <col min="525" max="537" width="0.7109375" style="134" customWidth="1"/>
    <col min="538" max="538" width="1.4257812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 style="134" customWidth="1"/>
    <col min="575" max="576" width="0.5703125" style="134" customWidth="1"/>
    <col min="577" max="577" width="2.28515625" style="134" customWidth="1"/>
    <col min="578" max="578" width="0.5703125" style="134" customWidth="1"/>
    <col min="579" max="579" width="2.28515625" style="134" customWidth="1"/>
    <col min="580" max="580" width="0.5703125" style="134" customWidth="1"/>
    <col min="581" max="581" width="2.28515625" style="134" customWidth="1"/>
    <col min="582" max="582" width="0.5703125" style="134" customWidth="1"/>
    <col min="583" max="583" width="2.28515625" style="134" customWidth="1"/>
    <col min="584" max="584" width="0.5703125" style="134" customWidth="1"/>
    <col min="585" max="585" width="2.28515625" style="134" customWidth="1"/>
    <col min="586" max="586" width="0.5703125" style="134" customWidth="1"/>
    <col min="587" max="587" width="2.28515625" style="134" customWidth="1"/>
    <col min="588" max="588" width="0.5703125" style="134" customWidth="1"/>
    <col min="589" max="589" width="2.28515625" style="134" customWidth="1"/>
    <col min="590" max="590" width="0.5703125" style="134" customWidth="1"/>
    <col min="591" max="591" width="2.28515625" style="134" customWidth="1"/>
    <col min="592" max="592" width="0.5703125" style="134" customWidth="1"/>
    <col min="593" max="593" width="2.28515625" style="134" customWidth="1"/>
    <col min="594" max="594" width="0.5703125" style="134" customWidth="1"/>
    <col min="595" max="595" width="2.28515625" style="134" customWidth="1"/>
    <col min="596" max="596" width="0.5703125" style="134" customWidth="1"/>
    <col min="597" max="597" width="2.28515625" style="134" customWidth="1"/>
    <col min="598" max="598" width="0.5703125" style="134" customWidth="1"/>
    <col min="599" max="600" width="2.5703125" style="134" customWidth="1"/>
    <col min="601" max="768" width="9.28515625" style="134"/>
    <col min="769" max="769" width="0.7109375" style="134" customWidth="1"/>
    <col min="770" max="770" width="0.42578125" style="134" customWidth="1"/>
    <col min="771" max="771" width="0.5703125" style="134" customWidth="1"/>
    <col min="772" max="772" width="0.28515625" style="134" customWidth="1"/>
    <col min="773" max="773" width="3.7109375" style="134" customWidth="1"/>
    <col min="774" max="774" width="1.28515625" style="134" customWidth="1"/>
    <col min="775" max="779" width="0.7109375" style="134" customWidth="1"/>
    <col min="780" max="780" width="0.5703125" style="134" customWidth="1"/>
    <col min="781" max="793" width="0.7109375" style="134" customWidth="1"/>
    <col min="794" max="794" width="1.4257812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 style="134" customWidth="1"/>
    <col min="831" max="832" width="0.5703125" style="134" customWidth="1"/>
    <col min="833" max="833" width="2.28515625" style="134" customWidth="1"/>
    <col min="834" max="834" width="0.5703125" style="134" customWidth="1"/>
    <col min="835" max="835" width="2.28515625" style="134" customWidth="1"/>
    <col min="836" max="836" width="0.5703125" style="134" customWidth="1"/>
    <col min="837" max="837" width="2.28515625" style="134" customWidth="1"/>
    <col min="838" max="838" width="0.5703125" style="134" customWidth="1"/>
    <col min="839" max="839" width="2.28515625" style="134" customWidth="1"/>
    <col min="840" max="840" width="0.5703125" style="134" customWidth="1"/>
    <col min="841" max="841" width="2.28515625" style="134" customWidth="1"/>
    <col min="842" max="842" width="0.5703125" style="134" customWidth="1"/>
    <col min="843" max="843" width="2.28515625" style="134" customWidth="1"/>
    <col min="844" max="844" width="0.5703125" style="134" customWidth="1"/>
    <col min="845" max="845" width="2.28515625" style="134" customWidth="1"/>
    <col min="846" max="846" width="0.5703125" style="134" customWidth="1"/>
    <col min="847" max="847" width="2.28515625" style="134" customWidth="1"/>
    <col min="848" max="848" width="0.5703125" style="134" customWidth="1"/>
    <col min="849" max="849" width="2.28515625" style="134" customWidth="1"/>
    <col min="850" max="850" width="0.5703125" style="134" customWidth="1"/>
    <col min="851" max="851" width="2.28515625" style="134" customWidth="1"/>
    <col min="852" max="852" width="0.5703125" style="134" customWidth="1"/>
    <col min="853" max="853" width="2.28515625" style="134" customWidth="1"/>
    <col min="854" max="854" width="0.5703125" style="134" customWidth="1"/>
    <col min="855" max="856" width="2.5703125" style="134" customWidth="1"/>
    <col min="857"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7109375" style="134" customWidth="1"/>
    <col min="1030" max="1030" width="1.28515625" style="134" customWidth="1"/>
    <col min="1031" max="1035" width="0.7109375" style="134" customWidth="1"/>
    <col min="1036" max="1036" width="0.5703125" style="134" customWidth="1"/>
    <col min="1037" max="1049" width="0.7109375" style="134" customWidth="1"/>
    <col min="1050" max="1050" width="1.4257812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 style="134" customWidth="1"/>
    <col min="1087" max="1088" width="0.5703125" style="134" customWidth="1"/>
    <col min="1089" max="1089" width="2.28515625" style="134" customWidth="1"/>
    <col min="1090" max="1090" width="0.5703125" style="134" customWidth="1"/>
    <col min="1091" max="1091" width="2.28515625" style="134" customWidth="1"/>
    <col min="1092" max="1092" width="0.5703125" style="134" customWidth="1"/>
    <col min="1093" max="1093" width="2.28515625" style="134" customWidth="1"/>
    <col min="1094" max="1094" width="0.5703125" style="134" customWidth="1"/>
    <col min="1095" max="1095" width="2.28515625" style="134" customWidth="1"/>
    <col min="1096" max="1096" width="0.5703125" style="134" customWidth="1"/>
    <col min="1097" max="1097" width="2.28515625" style="134" customWidth="1"/>
    <col min="1098" max="1098" width="0.5703125" style="134" customWidth="1"/>
    <col min="1099" max="1099" width="2.28515625" style="134" customWidth="1"/>
    <col min="1100" max="1100" width="0.5703125" style="134" customWidth="1"/>
    <col min="1101" max="1101" width="2.28515625" style="134" customWidth="1"/>
    <col min="1102" max="1102" width="0.5703125" style="134" customWidth="1"/>
    <col min="1103" max="1103" width="2.28515625" style="134" customWidth="1"/>
    <col min="1104" max="1104" width="0.5703125" style="134" customWidth="1"/>
    <col min="1105" max="1105" width="2.28515625" style="134" customWidth="1"/>
    <col min="1106" max="1106" width="0.5703125" style="134" customWidth="1"/>
    <col min="1107" max="1107" width="2.28515625" style="134" customWidth="1"/>
    <col min="1108" max="1108" width="0.5703125" style="134" customWidth="1"/>
    <col min="1109" max="1109" width="2.28515625" style="134" customWidth="1"/>
    <col min="1110" max="1110" width="0.5703125" style="134" customWidth="1"/>
    <col min="1111" max="1112" width="2.5703125" style="134" customWidth="1"/>
    <col min="1113"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7109375" style="134" customWidth="1"/>
    <col min="1286" max="1286" width="1.28515625" style="134" customWidth="1"/>
    <col min="1287" max="1291" width="0.7109375" style="134" customWidth="1"/>
    <col min="1292" max="1292" width="0.5703125" style="134" customWidth="1"/>
    <col min="1293" max="1305" width="0.7109375" style="134" customWidth="1"/>
    <col min="1306" max="1306" width="1.4257812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 style="134" customWidth="1"/>
    <col min="1343" max="1344" width="0.5703125" style="134" customWidth="1"/>
    <col min="1345" max="1345" width="2.28515625" style="134" customWidth="1"/>
    <col min="1346" max="1346" width="0.5703125" style="134" customWidth="1"/>
    <col min="1347" max="1347" width="2.28515625" style="134" customWidth="1"/>
    <col min="1348" max="1348" width="0.5703125" style="134" customWidth="1"/>
    <col min="1349" max="1349" width="2.28515625" style="134" customWidth="1"/>
    <col min="1350" max="1350" width="0.5703125" style="134" customWidth="1"/>
    <col min="1351" max="1351" width="2.28515625" style="134" customWidth="1"/>
    <col min="1352" max="1352" width="0.5703125" style="134" customWidth="1"/>
    <col min="1353" max="1353" width="2.28515625" style="134" customWidth="1"/>
    <col min="1354" max="1354" width="0.5703125" style="134" customWidth="1"/>
    <col min="1355" max="1355" width="2.28515625" style="134" customWidth="1"/>
    <col min="1356" max="1356" width="0.5703125" style="134" customWidth="1"/>
    <col min="1357" max="1357" width="2.28515625" style="134" customWidth="1"/>
    <col min="1358" max="1358" width="0.5703125" style="134" customWidth="1"/>
    <col min="1359" max="1359" width="2.28515625" style="134" customWidth="1"/>
    <col min="1360" max="1360" width="0.5703125" style="134" customWidth="1"/>
    <col min="1361" max="1361" width="2.28515625" style="134" customWidth="1"/>
    <col min="1362" max="1362" width="0.5703125" style="134" customWidth="1"/>
    <col min="1363" max="1363" width="2.28515625" style="134" customWidth="1"/>
    <col min="1364" max="1364" width="0.5703125" style="134" customWidth="1"/>
    <col min="1365" max="1365" width="2.28515625" style="134" customWidth="1"/>
    <col min="1366" max="1366" width="0.5703125" style="134" customWidth="1"/>
    <col min="1367" max="1368" width="2.5703125" style="134" customWidth="1"/>
    <col min="1369"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7109375" style="134" customWidth="1"/>
    <col min="1542" max="1542" width="1.28515625" style="134" customWidth="1"/>
    <col min="1543" max="1547" width="0.7109375" style="134" customWidth="1"/>
    <col min="1548" max="1548" width="0.5703125" style="134" customWidth="1"/>
    <col min="1549" max="1561" width="0.7109375" style="134" customWidth="1"/>
    <col min="1562" max="1562" width="1.4257812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 style="134" customWidth="1"/>
    <col min="1599" max="1600" width="0.5703125" style="134" customWidth="1"/>
    <col min="1601" max="1601" width="2.28515625" style="134" customWidth="1"/>
    <col min="1602" max="1602" width="0.5703125" style="134" customWidth="1"/>
    <col min="1603" max="1603" width="2.28515625" style="134" customWidth="1"/>
    <col min="1604" max="1604" width="0.5703125" style="134" customWidth="1"/>
    <col min="1605" max="1605" width="2.28515625" style="134" customWidth="1"/>
    <col min="1606" max="1606" width="0.5703125" style="134" customWidth="1"/>
    <col min="1607" max="1607" width="2.28515625" style="134" customWidth="1"/>
    <col min="1608" max="1608" width="0.5703125" style="134" customWidth="1"/>
    <col min="1609" max="1609" width="2.28515625" style="134" customWidth="1"/>
    <col min="1610" max="1610" width="0.5703125" style="134" customWidth="1"/>
    <col min="1611" max="1611" width="2.28515625" style="134" customWidth="1"/>
    <col min="1612" max="1612" width="0.5703125" style="134" customWidth="1"/>
    <col min="1613" max="1613" width="2.28515625" style="134" customWidth="1"/>
    <col min="1614" max="1614" width="0.5703125" style="134" customWidth="1"/>
    <col min="1615" max="1615" width="2.28515625" style="134" customWidth="1"/>
    <col min="1616" max="1616" width="0.5703125" style="134" customWidth="1"/>
    <col min="1617" max="1617" width="2.28515625" style="134" customWidth="1"/>
    <col min="1618" max="1618" width="0.5703125" style="134" customWidth="1"/>
    <col min="1619" max="1619" width="2.28515625" style="134" customWidth="1"/>
    <col min="1620" max="1620" width="0.5703125" style="134" customWidth="1"/>
    <col min="1621" max="1621" width="2.28515625" style="134" customWidth="1"/>
    <col min="1622" max="1622" width="0.5703125" style="134" customWidth="1"/>
    <col min="1623" max="1624" width="2.5703125" style="134" customWidth="1"/>
    <col min="1625"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7109375" style="134" customWidth="1"/>
    <col min="1798" max="1798" width="1.28515625" style="134" customWidth="1"/>
    <col min="1799" max="1803" width="0.7109375" style="134" customWidth="1"/>
    <col min="1804" max="1804" width="0.5703125" style="134" customWidth="1"/>
    <col min="1805" max="1817" width="0.7109375" style="134" customWidth="1"/>
    <col min="1818" max="1818" width="1.4257812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 style="134" customWidth="1"/>
    <col min="1855" max="1856" width="0.5703125" style="134" customWidth="1"/>
    <col min="1857" max="1857" width="2.28515625" style="134" customWidth="1"/>
    <col min="1858" max="1858" width="0.5703125" style="134" customWidth="1"/>
    <col min="1859" max="1859" width="2.28515625" style="134" customWidth="1"/>
    <col min="1860" max="1860" width="0.5703125" style="134" customWidth="1"/>
    <col min="1861" max="1861" width="2.28515625" style="134" customWidth="1"/>
    <col min="1862" max="1862" width="0.5703125" style="134" customWidth="1"/>
    <col min="1863" max="1863" width="2.28515625" style="134" customWidth="1"/>
    <col min="1864" max="1864" width="0.5703125" style="134" customWidth="1"/>
    <col min="1865" max="1865" width="2.28515625" style="134" customWidth="1"/>
    <col min="1866" max="1866" width="0.5703125" style="134" customWidth="1"/>
    <col min="1867" max="1867" width="2.28515625" style="134" customWidth="1"/>
    <col min="1868" max="1868" width="0.5703125" style="134" customWidth="1"/>
    <col min="1869" max="1869" width="2.28515625" style="134" customWidth="1"/>
    <col min="1870" max="1870" width="0.5703125" style="134" customWidth="1"/>
    <col min="1871" max="1871" width="2.28515625" style="134" customWidth="1"/>
    <col min="1872" max="1872" width="0.5703125" style="134" customWidth="1"/>
    <col min="1873" max="1873" width="2.28515625" style="134" customWidth="1"/>
    <col min="1874" max="1874" width="0.5703125" style="134" customWidth="1"/>
    <col min="1875" max="1875" width="2.28515625" style="134" customWidth="1"/>
    <col min="1876" max="1876" width="0.5703125" style="134" customWidth="1"/>
    <col min="1877" max="1877" width="2.28515625" style="134" customWidth="1"/>
    <col min="1878" max="1878" width="0.5703125" style="134" customWidth="1"/>
    <col min="1879" max="1880" width="2.5703125" style="134" customWidth="1"/>
    <col min="1881"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7109375" style="134" customWidth="1"/>
    <col min="2054" max="2054" width="1.28515625" style="134" customWidth="1"/>
    <col min="2055" max="2059" width="0.7109375" style="134" customWidth="1"/>
    <col min="2060" max="2060" width="0.5703125" style="134" customWidth="1"/>
    <col min="2061" max="2073" width="0.7109375" style="134" customWidth="1"/>
    <col min="2074" max="2074" width="1.4257812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 style="134" customWidth="1"/>
    <col min="2111" max="2112" width="0.5703125" style="134" customWidth="1"/>
    <col min="2113" max="2113" width="2.28515625" style="134" customWidth="1"/>
    <col min="2114" max="2114" width="0.5703125" style="134" customWidth="1"/>
    <col min="2115" max="2115" width="2.28515625" style="134" customWidth="1"/>
    <col min="2116" max="2116" width="0.5703125" style="134" customWidth="1"/>
    <col min="2117" max="2117" width="2.28515625" style="134" customWidth="1"/>
    <col min="2118" max="2118" width="0.5703125" style="134" customWidth="1"/>
    <col min="2119" max="2119" width="2.28515625" style="134" customWidth="1"/>
    <col min="2120" max="2120" width="0.5703125" style="134" customWidth="1"/>
    <col min="2121" max="2121" width="2.28515625" style="134" customWidth="1"/>
    <col min="2122" max="2122" width="0.5703125" style="134" customWidth="1"/>
    <col min="2123" max="2123" width="2.28515625" style="134" customWidth="1"/>
    <col min="2124" max="2124" width="0.5703125" style="134" customWidth="1"/>
    <col min="2125" max="2125" width="2.28515625" style="134" customWidth="1"/>
    <col min="2126" max="2126" width="0.5703125" style="134" customWidth="1"/>
    <col min="2127" max="2127" width="2.28515625" style="134" customWidth="1"/>
    <col min="2128" max="2128" width="0.5703125" style="134" customWidth="1"/>
    <col min="2129" max="2129" width="2.28515625" style="134" customWidth="1"/>
    <col min="2130" max="2130" width="0.5703125" style="134" customWidth="1"/>
    <col min="2131" max="2131" width="2.28515625" style="134" customWidth="1"/>
    <col min="2132" max="2132" width="0.5703125" style="134" customWidth="1"/>
    <col min="2133" max="2133" width="2.28515625" style="134" customWidth="1"/>
    <col min="2134" max="2134" width="0.5703125" style="134" customWidth="1"/>
    <col min="2135" max="2136" width="2.5703125" style="134" customWidth="1"/>
    <col min="2137"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7109375" style="134" customWidth="1"/>
    <col min="2310" max="2310" width="1.28515625" style="134" customWidth="1"/>
    <col min="2311" max="2315" width="0.7109375" style="134" customWidth="1"/>
    <col min="2316" max="2316" width="0.5703125" style="134" customWidth="1"/>
    <col min="2317" max="2329" width="0.7109375" style="134" customWidth="1"/>
    <col min="2330" max="2330" width="1.4257812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 style="134" customWidth="1"/>
    <col min="2367" max="2368" width="0.5703125" style="134" customWidth="1"/>
    <col min="2369" max="2369" width="2.28515625" style="134" customWidth="1"/>
    <col min="2370" max="2370" width="0.5703125" style="134" customWidth="1"/>
    <col min="2371" max="2371" width="2.28515625" style="134" customWidth="1"/>
    <col min="2372" max="2372" width="0.5703125" style="134" customWidth="1"/>
    <col min="2373" max="2373" width="2.28515625" style="134" customWidth="1"/>
    <col min="2374" max="2374" width="0.5703125" style="134" customWidth="1"/>
    <col min="2375" max="2375" width="2.28515625" style="134" customWidth="1"/>
    <col min="2376" max="2376" width="0.5703125" style="134" customWidth="1"/>
    <col min="2377" max="2377" width="2.28515625" style="134" customWidth="1"/>
    <col min="2378" max="2378" width="0.5703125" style="134" customWidth="1"/>
    <col min="2379" max="2379" width="2.28515625" style="134" customWidth="1"/>
    <col min="2380" max="2380" width="0.5703125" style="134" customWidth="1"/>
    <col min="2381" max="2381" width="2.28515625" style="134" customWidth="1"/>
    <col min="2382" max="2382" width="0.5703125" style="134" customWidth="1"/>
    <col min="2383" max="2383" width="2.28515625" style="134" customWidth="1"/>
    <col min="2384" max="2384" width="0.5703125" style="134" customWidth="1"/>
    <col min="2385" max="2385" width="2.28515625" style="134" customWidth="1"/>
    <col min="2386" max="2386" width="0.5703125" style="134" customWidth="1"/>
    <col min="2387" max="2387" width="2.28515625" style="134" customWidth="1"/>
    <col min="2388" max="2388" width="0.5703125" style="134" customWidth="1"/>
    <col min="2389" max="2389" width="2.28515625" style="134" customWidth="1"/>
    <col min="2390" max="2390" width="0.5703125" style="134" customWidth="1"/>
    <col min="2391" max="2392" width="2.5703125" style="134" customWidth="1"/>
    <col min="2393"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7109375" style="134" customWidth="1"/>
    <col min="2566" max="2566" width="1.28515625" style="134" customWidth="1"/>
    <col min="2567" max="2571" width="0.7109375" style="134" customWidth="1"/>
    <col min="2572" max="2572" width="0.5703125" style="134" customWidth="1"/>
    <col min="2573" max="2585" width="0.7109375" style="134" customWidth="1"/>
    <col min="2586" max="2586" width="1.4257812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 style="134" customWidth="1"/>
    <col min="2623" max="2624" width="0.5703125" style="134" customWidth="1"/>
    <col min="2625" max="2625" width="2.28515625" style="134" customWidth="1"/>
    <col min="2626" max="2626" width="0.5703125" style="134" customWidth="1"/>
    <col min="2627" max="2627" width="2.28515625" style="134" customWidth="1"/>
    <col min="2628" max="2628" width="0.5703125" style="134" customWidth="1"/>
    <col min="2629" max="2629" width="2.28515625" style="134" customWidth="1"/>
    <col min="2630" max="2630" width="0.5703125" style="134" customWidth="1"/>
    <col min="2631" max="2631" width="2.28515625" style="134" customWidth="1"/>
    <col min="2632" max="2632" width="0.5703125" style="134" customWidth="1"/>
    <col min="2633" max="2633" width="2.28515625" style="134" customWidth="1"/>
    <col min="2634" max="2634" width="0.5703125" style="134" customWidth="1"/>
    <col min="2635" max="2635" width="2.28515625" style="134" customWidth="1"/>
    <col min="2636" max="2636" width="0.5703125" style="134" customWidth="1"/>
    <col min="2637" max="2637" width="2.28515625" style="134" customWidth="1"/>
    <col min="2638" max="2638" width="0.5703125" style="134" customWidth="1"/>
    <col min="2639" max="2639" width="2.28515625" style="134" customWidth="1"/>
    <col min="2640" max="2640" width="0.5703125" style="134" customWidth="1"/>
    <col min="2641" max="2641" width="2.28515625" style="134" customWidth="1"/>
    <col min="2642" max="2642" width="0.5703125" style="134" customWidth="1"/>
    <col min="2643" max="2643" width="2.28515625" style="134" customWidth="1"/>
    <col min="2644" max="2644" width="0.5703125" style="134" customWidth="1"/>
    <col min="2645" max="2645" width="2.28515625" style="134" customWidth="1"/>
    <col min="2646" max="2646" width="0.5703125" style="134" customWidth="1"/>
    <col min="2647" max="2648" width="2.5703125" style="134" customWidth="1"/>
    <col min="2649"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7109375" style="134" customWidth="1"/>
    <col min="2822" max="2822" width="1.28515625" style="134" customWidth="1"/>
    <col min="2823" max="2827" width="0.7109375" style="134" customWidth="1"/>
    <col min="2828" max="2828" width="0.5703125" style="134" customWidth="1"/>
    <col min="2829" max="2841" width="0.7109375" style="134" customWidth="1"/>
    <col min="2842" max="2842" width="1.4257812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 style="134" customWidth="1"/>
    <col min="2879" max="2880" width="0.5703125" style="134" customWidth="1"/>
    <col min="2881" max="2881" width="2.28515625" style="134" customWidth="1"/>
    <col min="2882" max="2882" width="0.5703125" style="134" customWidth="1"/>
    <col min="2883" max="2883" width="2.28515625" style="134" customWidth="1"/>
    <col min="2884" max="2884" width="0.5703125" style="134" customWidth="1"/>
    <col min="2885" max="2885" width="2.28515625" style="134" customWidth="1"/>
    <col min="2886" max="2886" width="0.5703125" style="134" customWidth="1"/>
    <col min="2887" max="2887" width="2.28515625" style="134" customWidth="1"/>
    <col min="2888" max="2888" width="0.5703125" style="134" customWidth="1"/>
    <col min="2889" max="2889" width="2.28515625" style="134" customWidth="1"/>
    <col min="2890" max="2890" width="0.5703125" style="134" customWidth="1"/>
    <col min="2891" max="2891" width="2.28515625" style="134" customWidth="1"/>
    <col min="2892" max="2892" width="0.5703125" style="134" customWidth="1"/>
    <col min="2893" max="2893" width="2.28515625" style="134" customWidth="1"/>
    <col min="2894" max="2894" width="0.5703125" style="134" customWidth="1"/>
    <col min="2895" max="2895" width="2.28515625" style="134" customWidth="1"/>
    <col min="2896" max="2896" width="0.5703125" style="134" customWidth="1"/>
    <col min="2897" max="2897" width="2.28515625" style="134" customWidth="1"/>
    <col min="2898" max="2898" width="0.5703125" style="134" customWidth="1"/>
    <col min="2899" max="2899" width="2.28515625" style="134" customWidth="1"/>
    <col min="2900" max="2900" width="0.5703125" style="134" customWidth="1"/>
    <col min="2901" max="2901" width="2.28515625" style="134" customWidth="1"/>
    <col min="2902" max="2902" width="0.5703125" style="134" customWidth="1"/>
    <col min="2903" max="2904" width="2.5703125" style="134" customWidth="1"/>
    <col min="2905"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7109375" style="134" customWidth="1"/>
    <col min="3078" max="3078" width="1.28515625" style="134" customWidth="1"/>
    <col min="3079" max="3083" width="0.7109375" style="134" customWidth="1"/>
    <col min="3084" max="3084" width="0.5703125" style="134" customWidth="1"/>
    <col min="3085" max="3097" width="0.7109375" style="134" customWidth="1"/>
    <col min="3098" max="3098" width="1.4257812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 style="134" customWidth="1"/>
    <col min="3135" max="3136" width="0.5703125" style="134" customWidth="1"/>
    <col min="3137" max="3137" width="2.28515625" style="134" customWidth="1"/>
    <col min="3138" max="3138" width="0.5703125" style="134" customWidth="1"/>
    <col min="3139" max="3139" width="2.28515625" style="134" customWidth="1"/>
    <col min="3140" max="3140" width="0.5703125" style="134" customWidth="1"/>
    <col min="3141" max="3141" width="2.28515625" style="134" customWidth="1"/>
    <col min="3142" max="3142" width="0.5703125" style="134" customWidth="1"/>
    <col min="3143" max="3143" width="2.28515625" style="134" customWidth="1"/>
    <col min="3144" max="3144" width="0.5703125" style="134" customWidth="1"/>
    <col min="3145" max="3145" width="2.28515625" style="134" customWidth="1"/>
    <col min="3146" max="3146" width="0.5703125" style="134" customWidth="1"/>
    <col min="3147" max="3147" width="2.28515625" style="134" customWidth="1"/>
    <col min="3148" max="3148" width="0.5703125" style="134" customWidth="1"/>
    <col min="3149" max="3149" width="2.28515625" style="134" customWidth="1"/>
    <col min="3150" max="3150" width="0.5703125" style="134" customWidth="1"/>
    <col min="3151" max="3151" width="2.28515625" style="134" customWidth="1"/>
    <col min="3152" max="3152" width="0.5703125" style="134" customWidth="1"/>
    <col min="3153" max="3153" width="2.28515625" style="134" customWidth="1"/>
    <col min="3154" max="3154" width="0.5703125" style="134" customWidth="1"/>
    <col min="3155" max="3155" width="2.28515625" style="134" customWidth="1"/>
    <col min="3156" max="3156" width="0.5703125" style="134" customWidth="1"/>
    <col min="3157" max="3157" width="2.28515625" style="134" customWidth="1"/>
    <col min="3158" max="3158" width="0.5703125" style="134" customWidth="1"/>
    <col min="3159" max="3160" width="2.5703125" style="134" customWidth="1"/>
    <col min="3161"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7109375" style="134" customWidth="1"/>
    <col min="3334" max="3334" width="1.28515625" style="134" customWidth="1"/>
    <col min="3335" max="3339" width="0.7109375" style="134" customWidth="1"/>
    <col min="3340" max="3340" width="0.5703125" style="134" customWidth="1"/>
    <col min="3341" max="3353" width="0.7109375" style="134" customWidth="1"/>
    <col min="3354" max="3354" width="1.4257812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 style="134" customWidth="1"/>
    <col min="3391" max="3392" width="0.5703125" style="134" customWidth="1"/>
    <col min="3393" max="3393" width="2.28515625" style="134" customWidth="1"/>
    <col min="3394" max="3394" width="0.5703125" style="134" customWidth="1"/>
    <col min="3395" max="3395" width="2.28515625" style="134" customWidth="1"/>
    <col min="3396" max="3396" width="0.5703125" style="134" customWidth="1"/>
    <col min="3397" max="3397" width="2.28515625" style="134" customWidth="1"/>
    <col min="3398" max="3398" width="0.5703125" style="134" customWidth="1"/>
    <col min="3399" max="3399" width="2.28515625" style="134" customWidth="1"/>
    <col min="3400" max="3400" width="0.5703125" style="134" customWidth="1"/>
    <col min="3401" max="3401" width="2.28515625" style="134" customWidth="1"/>
    <col min="3402" max="3402" width="0.5703125" style="134" customWidth="1"/>
    <col min="3403" max="3403" width="2.28515625" style="134" customWidth="1"/>
    <col min="3404" max="3404" width="0.5703125" style="134" customWidth="1"/>
    <col min="3405" max="3405" width="2.28515625" style="134" customWidth="1"/>
    <col min="3406" max="3406" width="0.5703125" style="134" customWidth="1"/>
    <col min="3407" max="3407" width="2.28515625" style="134" customWidth="1"/>
    <col min="3408" max="3408" width="0.5703125" style="134" customWidth="1"/>
    <col min="3409" max="3409" width="2.28515625" style="134" customWidth="1"/>
    <col min="3410" max="3410" width="0.5703125" style="134" customWidth="1"/>
    <col min="3411" max="3411" width="2.28515625" style="134" customWidth="1"/>
    <col min="3412" max="3412" width="0.5703125" style="134" customWidth="1"/>
    <col min="3413" max="3413" width="2.28515625" style="134" customWidth="1"/>
    <col min="3414" max="3414" width="0.5703125" style="134" customWidth="1"/>
    <col min="3415" max="3416" width="2.5703125" style="134" customWidth="1"/>
    <col min="3417"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7109375" style="134" customWidth="1"/>
    <col min="3590" max="3590" width="1.28515625" style="134" customWidth="1"/>
    <col min="3591" max="3595" width="0.7109375" style="134" customWidth="1"/>
    <col min="3596" max="3596" width="0.5703125" style="134" customWidth="1"/>
    <col min="3597" max="3609" width="0.7109375" style="134" customWidth="1"/>
    <col min="3610" max="3610" width="1.4257812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 style="134" customWidth="1"/>
    <col min="3647" max="3648" width="0.5703125" style="134" customWidth="1"/>
    <col min="3649" max="3649" width="2.28515625" style="134" customWidth="1"/>
    <col min="3650" max="3650" width="0.5703125" style="134" customWidth="1"/>
    <col min="3651" max="3651" width="2.28515625" style="134" customWidth="1"/>
    <col min="3652" max="3652" width="0.5703125" style="134" customWidth="1"/>
    <col min="3653" max="3653" width="2.28515625" style="134" customWidth="1"/>
    <col min="3654" max="3654" width="0.5703125" style="134" customWidth="1"/>
    <col min="3655" max="3655" width="2.28515625" style="134" customWidth="1"/>
    <col min="3656" max="3656" width="0.5703125" style="134" customWidth="1"/>
    <col min="3657" max="3657" width="2.28515625" style="134" customWidth="1"/>
    <col min="3658" max="3658" width="0.5703125" style="134" customWidth="1"/>
    <col min="3659" max="3659" width="2.28515625" style="134" customWidth="1"/>
    <col min="3660" max="3660" width="0.5703125" style="134" customWidth="1"/>
    <col min="3661" max="3661" width="2.28515625" style="134" customWidth="1"/>
    <col min="3662" max="3662" width="0.5703125" style="134" customWidth="1"/>
    <col min="3663" max="3663" width="2.28515625" style="134" customWidth="1"/>
    <col min="3664" max="3664" width="0.5703125" style="134" customWidth="1"/>
    <col min="3665" max="3665" width="2.28515625" style="134" customWidth="1"/>
    <col min="3666" max="3666" width="0.5703125" style="134" customWidth="1"/>
    <col min="3667" max="3667" width="2.28515625" style="134" customWidth="1"/>
    <col min="3668" max="3668" width="0.5703125" style="134" customWidth="1"/>
    <col min="3669" max="3669" width="2.28515625" style="134" customWidth="1"/>
    <col min="3670" max="3670" width="0.5703125" style="134" customWidth="1"/>
    <col min="3671" max="3672" width="2.5703125" style="134" customWidth="1"/>
    <col min="3673"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7109375" style="134" customWidth="1"/>
    <col min="3846" max="3846" width="1.28515625" style="134" customWidth="1"/>
    <col min="3847" max="3851" width="0.7109375" style="134" customWidth="1"/>
    <col min="3852" max="3852" width="0.5703125" style="134" customWidth="1"/>
    <col min="3853" max="3865" width="0.7109375" style="134" customWidth="1"/>
    <col min="3866" max="3866" width="1.4257812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 style="134" customWidth="1"/>
    <col min="3903" max="3904" width="0.5703125" style="134" customWidth="1"/>
    <col min="3905" max="3905" width="2.28515625" style="134" customWidth="1"/>
    <col min="3906" max="3906" width="0.5703125" style="134" customWidth="1"/>
    <col min="3907" max="3907" width="2.28515625" style="134" customWidth="1"/>
    <col min="3908" max="3908" width="0.5703125" style="134" customWidth="1"/>
    <col min="3909" max="3909" width="2.28515625" style="134" customWidth="1"/>
    <col min="3910" max="3910" width="0.5703125" style="134" customWidth="1"/>
    <col min="3911" max="3911" width="2.28515625" style="134" customWidth="1"/>
    <col min="3912" max="3912" width="0.5703125" style="134" customWidth="1"/>
    <col min="3913" max="3913" width="2.28515625" style="134" customWidth="1"/>
    <col min="3914" max="3914" width="0.5703125" style="134" customWidth="1"/>
    <col min="3915" max="3915" width="2.28515625" style="134" customWidth="1"/>
    <col min="3916" max="3916" width="0.5703125" style="134" customWidth="1"/>
    <col min="3917" max="3917" width="2.28515625" style="134" customWidth="1"/>
    <col min="3918" max="3918" width="0.5703125" style="134" customWidth="1"/>
    <col min="3919" max="3919" width="2.28515625" style="134" customWidth="1"/>
    <col min="3920" max="3920" width="0.5703125" style="134" customWidth="1"/>
    <col min="3921" max="3921" width="2.28515625" style="134" customWidth="1"/>
    <col min="3922" max="3922" width="0.5703125" style="134" customWidth="1"/>
    <col min="3923" max="3923" width="2.28515625" style="134" customWidth="1"/>
    <col min="3924" max="3924" width="0.5703125" style="134" customWidth="1"/>
    <col min="3925" max="3925" width="2.28515625" style="134" customWidth="1"/>
    <col min="3926" max="3926" width="0.5703125" style="134" customWidth="1"/>
    <col min="3927" max="3928" width="2.5703125" style="134" customWidth="1"/>
    <col min="3929"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7109375" style="134" customWidth="1"/>
    <col min="4102" max="4102" width="1.28515625" style="134" customWidth="1"/>
    <col min="4103" max="4107" width="0.7109375" style="134" customWidth="1"/>
    <col min="4108" max="4108" width="0.5703125" style="134" customWidth="1"/>
    <col min="4109" max="4121" width="0.7109375" style="134" customWidth="1"/>
    <col min="4122" max="4122" width="1.4257812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 style="134" customWidth="1"/>
    <col min="4159" max="4160" width="0.5703125" style="134" customWidth="1"/>
    <col min="4161" max="4161" width="2.28515625" style="134" customWidth="1"/>
    <col min="4162" max="4162" width="0.5703125" style="134" customWidth="1"/>
    <col min="4163" max="4163" width="2.28515625" style="134" customWidth="1"/>
    <col min="4164" max="4164" width="0.5703125" style="134" customWidth="1"/>
    <col min="4165" max="4165" width="2.28515625" style="134" customWidth="1"/>
    <col min="4166" max="4166" width="0.5703125" style="134" customWidth="1"/>
    <col min="4167" max="4167" width="2.28515625" style="134" customWidth="1"/>
    <col min="4168" max="4168" width="0.5703125" style="134" customWidth="1"/>
    <col min="4169" max="4169" width="2.28515625" style="134" customWidth="1"/>
    <col min="4170" max="4170" width="0.5703125" style="134" customWidth="1"/>
    <col min="4171" max="4171" width="2.28515625" style="134" customWidth="1"/>
    <col min="4172" max="4172" width="0.5703125" style="134" customWidth="1"/>
    <col min="4173" max="4173" width="2.28515625" style="134" customWidth="1"/>
    <col min="4174" max="4174" width="0.5703125" style="134" customWidth="1"/>
    <col min="4175" max="4175" width="2.28515625" style="134" customWidth="1"/>
    <col min="4176" max="4176" width="0.5703125" style="134" customWidth="1"/>
    <col min="4177" max="4177" width="2.28515625" style="134" customWidth="1"/>
    <col min="4178" max="4178" width="0.5703125" style="134" customWidth="1"/>
    <col min="4179" max="4179" width="2.28515625" style="134" customWidth="1"/>
    <col min="4180" max="4180" width="0.5703125" style="134" customWidth="1"/>
    <col min="4181" max="4181" width="2.28515625" style="134" customWidth="1"/>
    <col min="4182" max="4182" width="0.5703125" style="134" customWidth="1"/>
    <col min="4183" max="4184" width="2.5703125" style="134" customWidth="1"/>
    <col min="4185"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7109375" style="134" customWidth="1"/>
    <col min="4358" max="4358" width="1.28515625" style="134" customWidth="1"/>
    <col min="4359" max="4363" width="0.7109375" style="134" customWidth="1"/>
    <col min="4364" max="4364" width="0.5703125" style="134" customWidth="1"/>
    <col min="4365" max="4377" width="0.7109375" style="134" customWidth="1"/>
    <col min="4378" max="4378" width="1.4257812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 style="134" customWidth="1"/>
    <col min="4415" max="4416" width="0.5703125" style="134" customWidth="1"/>
    <col min="4417" max="4417" width="2.28515625" style="134" customWidth="1"/>
    <col min="4418" max="4418" width="0.5703125" style="134" customWidth="1"/>
    <col min="4419" max="4419" width="2.28515625" style="134" customWidth="1"/>
    <col min="4420" max="4420" width="0.5703125" style="134" customWidth="1"/>
    <col min="4421" max="4421" width="2.28515625" style="134" customWidth="1"/>
    <col min="4422" max="4422" width="0.5703125" style="134" customWidth="1"/>
    <col min="4423" max="4423" width="2.28515625" style="134" customWidth="1"/>
    <col min="4424" max="4424" width="0.5703125" style="134" customWidth="1"/>
    <col min="4425" max="4425" width="2.28515625" style="134" customWidth="1"/>
    <col min="4426" max="4426" width="0.5703125" style="134" customWidth="1"/>
    <col min="4427" max="4427" width="2.28515625" style="134" customWidth="1"/>
    <col min="4428" max="4428" width="0.5703125" style="134" customWidth="1"/>
    <col min="4429" max="4429" width="2.28515625" style="134" customWidth="1"/>
    <col min="4430" max="4430" width="0.5703125" style="134" customWidth="1"/>
    <col min="4431" max="4431" width="2.28515625" style="134" customWidth="1"/>
    <col min="4432" max="4432" width="0.5703125" style="134" customWidth="1"/>
    <col min="4433" max="4433" width="2.28515625" style="134" customWidth="1"/>
    <col min="4434" max="4434" width="0.5703125" style="134" customWidth="1"/>
    <col min="4435" max="4435" width="2.28515625" style="134" customWidth="1"/>
    <col min="4436" max="4436" width="0.5703125" style="134" customWidth="1"/>
    <col min="4437" max="4437" width="2.28515625" style="134" customWidth="1"/>
    <col min="4438" max="4438" width="0.5703125" style="134" customWidth="1"/>
    <col min="4439" max="4440" width="2.5703125" style="134" customWidth="1"/>
    <col min="4441"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7109375" style="134" customWidth="1"/>
    <col min="4614" max="4614" width="1.28515625" style="134" customWidth="1"/>
    <col min="4615" max="4619" width="0.7109375" style="134" customWidth="1"/>
    <col min="4620" max="4620" width="0.5703125" style="134" customWidth="1"/>
    <col min="4621" max="4633" width="0.7109375" style="134" customWidth="1"/>
    <col min="4634" max="4634" width="1.4257812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 style="134" customWidth="1"/>
    <col min="4671" max="4672" width="0.5703125" style="134" customWidth="1"/>
    <col min="4673" max="4673" width="2.28515625" style="134" customWidth="1"/>
    <col min="4674" max="4674" width="0.5703125" style="134" customWidth="1"/>
    <col min="4675" max="4675" width="2.28515625" style="134" customWidth="1"/>
    <col min="4676" max="4676" width="0.5703125" style="134" customWidth="1"/>
    <col min="4677" max="4677" width="2.28515625" style="134" customWidth="1"/>
    <col min="4678" max="4678" width="0.5703125" style="134" customWidth="1"/>
    <col min="4679" max="4679" width="2.28515625" style="134" customWidth="1"/>
    <col min="4680" max="4680" width="0.5703125" style="134" customWidth="1"/>
    <col min="4681" max="4681" width="2.28515625" style="134" customWidth="1"/>
    <col min="4682" max="4682" width="0.5703125" style="134" customWidth="1"/>
    <col min="4683" max="4683" width="2.28515625" style="134" customWidth="1"/>
    <col min="4684" max="4684" width="0.5703125" style="134" customWidth="1"/>
    <col min="4685" max="4685" width="2.28515625" style="134" customWidth="1"/>
    <col min="4686" max="4686" width="0.5703125" style="134" customWidth="1"/>
    <col min="4687" max="4687" width="2.28515625" style="134" customWidth="1"/>
    <col min="4688" max="4688" width="0.5703125" style="134" customWidth="1"/>
    <col min="4689" max="4689" width="2.28515625" style="134" customWidth="1"/>
    <col min="4690" max="4690" width="0.5703125" style="134" customWidth="1"/>
    <col min="4691" max="4691" width="2.28515625" style="134" customWidth="1"/>
    <col min="4692" max="4692" width="0.5703125" style="134" customWidth="1"/>
    <col min="4693" max="4693" width="2.28515625" style="134" customWidth="1"/>
    <col min="4694" max="4694" width="0.5703125" style="134" customWidth="1"/>
    <col min="4695" max="4696" width="2.5703125" style="134" customWidth="1"/>
    <col min="4697"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7109375" style="134" customWidth="1"/>
    <col min="4870" max="4870" width="1.28515625" style="134" customWidth="1"/>
    <col min="4871" max="4875" width="0.7109375" style="134" customWidth="1"/>
    <col min="4876" max="4876" width="0.5703125" style="134" customWidth="1"/>
    <col min="4877" max="4889" width="0.7109375" style="134" customWidth="1"/>
    <col min="4890" max="4890" width="1.4257812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 style="134" customWidth="1"/>
    <col min="4927" max="4928" width="0.5703125" style="134" customWidth="1"/>
    <col min="4929" max="4929" width="2.28515625" style="134" customWidth="1"/>
    <col min="4930" max="4930" width="0.5703125" style="134" customWidth="1"/>
    <col min="4931" max="4931" width="2.28515625" style="134" customWidth="1"/>
    <col min="4932" max="4932" width="0.5703125" style="134" customWidth="1"/>
    <col min="4933" max="4933" width="2.28515625" style="134" customWidth="1"/>
    <col min="4934" max="4934" width="0.5703125" style="134" customWidth="1"/>
    <col min="4935" max="4935" width="2.28515625" style="134" customWidth="1"/>
    <col min="4936" max="4936" width="0.5703125" style="134" customWidth="1"/>
    <col min="4937" max="4937" width="2.28515625" style="134" customWidth="1"/>
    <col min="4938" max="4938" width="0.5703125" style="134" customWidth="1"/>
    <col min="4939" max="4939" width="2.28515625" style="134" customWidth="1"/>
    <col min="4940" max="4940" width="0.5703125" style="134" customWidth="1"/>
    <col min="4941" max="4941" width="2.28515625" style="134" customWidth="1"/>
    <col min="4942" max="4942" width="0.5703125" style="134" customWidth="1"/>
    <col min="4943" max="4943" width="2.28515625" style="134" customWidth="1"/>
    <col min="4944" max="4944" width="0.5703125" style="134" customWidth="1"/>
    <col min="4945" max="4945" width="2.28515625" style="134" customWidth="1"/>
    <col min="4946" max="4946" width="0.5703125" style="134" customWidth="1"/>
    <col min="4947" max="4947" width="2.28515625" style="134" customWidth="1"/>
    <col min="4948" max="4948" width="0.5703125" style="134" customWidth="1"/>
    <col min="4949" max="4949" width="2.28515625" style="134" customWidth="1"/>
    <col min="4950" max="4950" width="0.5703125" style="134" customWidth="1"/>
    <col min="4951" max="4952" width="2.5703125" style="134" customWidth="1"/>
    <col min="4953"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7109375" style="134" customWidth="1"/>
    <col min="5126" max="5126" width="1.28515625" style="134" customWidth="1"/>
    <col min="5127" max="5131" width="0.7109375" style="134" customWidth="1"/>
    <col min="5132" max="5132" width="0.5703125" style="134" customWidth="1"/>
    <col min="5133" max="5145" width="0.7109375" style="134" customWidth="1"/>
    <col min="5146" max="5146" width="1.4257812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 style="134" customWidth="1"/>
    <col min="5183" max="5184" width="0.5703125" style="134" customWidth="1"/>
    <col min="5185" max="5185" width="2.28515625" style="134" customWidth="1"/>
    <col min="5186" max="5186" width="0.5703125" style="134" customWidth="1"/>
    <col min="5187" max="5187" width="2.28515625" style="134" customWidth="1"/>
    <col min="5188" max="5188" width="0.5703125" style="134" customWidth="1"/>
    <col min="5189" max="5189" width="2.28515625" style="134" customWidth="1"/>
    <col min="5190" max="5190" width="0.5703125" style="134" customWidth="1"/>
    <col min="5191" max="5191" width="2.28515625" style="134" customWidth="1"/>
    <col min="5192" max="5192" width="0.5703125" style="134" customWidth="1"/>
    <col min="5193" max="5193" width="2.28515625" style="134" customWidth="1"/>
    <col min="5194" max="5194" width="0.5703125" style="134" customWidth="1"/>
    <col min="5195" max="5195" width="2.28515625" style="134" customWidth="1"/>
    <col min="5196" max="5196" width="0.5703125" style="134" customWidth="1"/>
    <col min="5197" max="5197" width="2.28515625" style="134" customWidth="1"/>
    <col min="5198" max="5198" width="0.5703125" style="134" customWidth="1"/>
    <col min="5199" max="5199" width="2.28515625" style="134" customWidth="1"/>
    <col min="5200" max="5200" width="0.5703125" style="134" customWidth="1"/>
    <col min="5201" max="5201" width="2.28515625" style="134" customWidth="1"/>
    <col min="5202" max="5202" width="0.5703125" style="134" customWidth="1"/>
    <col min="5203" max="5203" width="2.28515625" style="134" customWidth="1"/>
    <col min="5204" max="5204" width="0.5703125" style="134" customWidth="1"/>
    <col min="5205" max="5205" width="2.28515625" style="134" customWidth="1"/>
    <col min="5206" max="5206" width="0.5703125" style="134" customWidth="1"/>
    <col min="5207" max="5208" width="2.5703125" style="134" customWidth="1"/>
    <col min="5209"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7109375" style="134" customWidth="1"/>
    <col min="5382" max="5382" width="1.28515625" style="134" customWidth="1"/>
    <col min="5383" max="5387" width="0.7109375" style="134" customWidth="1"/>
    <col min="5388" max="5388" width="0.5703125" style="134" customWidth="1"/>
    <col min="5389" max="5401" width="0.7109375" style="134" customWidth="1"/>
    <col min="5402" max="5402" width="1.4257812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 style="134" customWidth="1"/>
    <col min="5439" max="5440" width="0.5703125" style="134" customWidth="1"/>
    <col min="5441" max="5441" width="2.28515625" style="134" customWidth="1"/>
    <col min="5442" max="5442" width="0.5703125" style="134" customWidth="1"/>
    <col min="5443" max="5443" width="2.28515625" style="134" customWidth="1"/>
    <col min="5444" max="5444" width="0.5703125" style="134" customWidth="1"/>
    <col min="5445" max="5445" width="2.28515625" style="134" customWidth="1"/>
    <col min="5446" max="5446" width="0.5703125" style="134" customWidth="1"/>
    <col min="5447" max="5447" width="2.28515625" style="134" customWidth="1"/>
    <col min="5448" max="5448" width="0.5703125" style="134" customWidth="1"/>
    <col min="5449" max="5449" width="2.28515625" style="134" customWidth="1"/>
    <col min="5450" max="5450" width="0.5703125" style="134" customWidth="1"/>
    <col min="5451" max="5451" width="2.28515625" style="134" customWidth="1"/>
    <col min="5452" max="5452" width="0.5703125" style="134" customWidth="1"/>
    <col min="5453" max="5453" width="2.28515625" style="134" customWidth="1"/>
    <col min="5454" max="5454" width="0.5703125" style="134" customWidth="1"/>
    <col min="5455" max="5455" width="2.28515625" style="134" customWidth="1"/>
    <col min="5456" max="5456" width="0.5703125" style="134" customWidth="1"/>
    <col min="5457" max="5457" width="2.28515625" style="134" customWidth="1"/>
    <col min="5458" max="5458" width="0.5703125" style="134" customWidth="1"/>
    <col min="5459" max="5459" width="2.28515625" style="134" customWidth="1"/>
    <col min="5460" max="5460" width="0.5703125" style="134" customWidth="1"/>
    <col min="5461" max="5461" width="2.28515625" style="134" customWidth="1"/>
    <col min="5462" max="5462" width="0.5703125" style="134" customWidth="1"/>
    <col min="5463" max="5464" width="2.5703125" style="134" customWidth="1"/>
    <col min="5465"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7109375" style="134" customWidth="1"/>
    <col min="5638" max="5638" width="1.28515625" style="134" customWidth="1"/>
    <col min="5639" max="5643" width="0.7109375" style="134" customWidth="1"/>
    <col min="5644" max="5644" width="0.5703125" style="134" customWidth="1"/>
    <col min="5645" max="5657" width="0.7109375" style="134" customWidth="1"/>
    <col min="5658" max="5658" width="1.4257812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 style="134" customWidth="1"/>
    <col min="5695" max="5696" width="0.5703125" style="134" customWidth="1"/>
    <col min="5697" max="5697" width="2.28515625" style="134" customWidth="1"/>
    <col min="5698" max="5698" width="0.5703125" style="134" customWidth="1"/>
    <col min="5699" max="5699" width="2.28515625" style="134" customWidth="1"/>
    <col min="5700" max="5700" width="0.5703125" style="134" customWidth="1"/>
    <col min="5701" max="5701" width="2.28515625" style="134" customWidth="1"/>
    <col min="5702" max="5702" width="0.5703125" style="134" customWidth="1"/>
    <col min="5703" max="5703" width="2.28515625" style="134" customWidth="1"/>
    <col min="5704" max="5704" width="0.5703125" style="134" customWidth="1"/>
    <col min="5705" max="5705" width="2.28515625" style="134" customWidth="1"/>
    <col min="5706" max="5706" width="0.5703125" style="134" customWidth="1"/>
    <col min="5707" max="5707" width="2.28515625" style="134" customWidth="1"/>
    <col min="5708" max="5708" width="0.5703125" style="134" customWidth="1"/>
    <col min="5709" max="5709" width="2.28515625" style="134" customWidth="1"/>
    <col min="5710" max="5710" width="0.5703125" style="134" customWidth="1"/>
    <col min="5711" max="5711" width="2.28515625" style="134" customWidth="1"/>
    <col min="5712" max="5712" width="0.5703125" style="134" customWidth="1"/>
    <col min="5713" max="5713" width="2.28515625" style="134" customWidth="1"/>
    <col min="5714" max="5714" width="0.5703125" style="134" customWidth="1"/>
    <col min="5715" max="5715" width="2.28515625" style="134" customWidth="1"/>
    <col min="5716" max="5716" width="0.5703125" style="134" customWidth="1"/>
    <col min="5717" max="5717" width="2.28515625" style="134" customWidth="1"/>
    <col min="5718" max="5718" width="0.5703125" style="134" customWidth="1"/>
    <col min="5719" max="5720" width="2.5703125" style="134" customWidth="1"/>
    <col min="5721"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7109375" style="134" customWidth="1"/>
    <col min="5894" max="5894" width="1.28515625" style="134" customWidth="1"/>
    <col min="5895" max="5899" width="0.7109375" style="134" customWidth="1"/>
    <col min="5900" max="5900" width="0.5703125" style="134" customWidth="1"/>
    <col min="5901" max="5913" width="0.7109375" style="134" customWidth="1"/>
    <col min="5914" max="5914" width="1.4257812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 style="134" customWidth="1"/>
    <col min="5951" max="5952" width="0.5703125" style="134" customWidth="1"/>
    <col min="5953" max="5953" width="2.28515625" style="134" customWidth="1"/>
    <col min="5954" max="5954" width="0.5703125" style="134" customWidth="1"/>
    <col min="5955" max="5955" width="2.28515625" style="134" customWidth="1"/>
    <col min="5956" max="5956" width="0.5703125" style="134" customWidth="1"/>
    <col min="5957" max="5957" width="2.28515625" style="134" customWidth="1"/>
    <col min="5958" max="5958" width="0.5703125" style="134" customWidth="1"/>
    <col min="5959" max="5959" width="2.28515625" style="134" customWidth="1"/>
    <col min="5960" max="5960" width="0.5703125" style="134" customWidth="1"/>
    <col min="5961" max="5961" width="2.28515625" style="134" customWidth="1"/>
    <col min="5962" max="5962" width="0.5703125" style="134" customWidth="1"/>
    <col min="5963" max="5963" width="2.28515625" style="134" customWidth="1"/>
    <col min="5964" max="5964" width="0.5703125" style="134" customWidth="1"/>
    <col min="5965" max="5965" width="2.28515625" style="134" customWidth="1"/>
    <col min="5966" max="5966" width="0.5703125" style="134" customWidth="1"/>
    <col min="5967" max="5967" width="2.28515625" style="134" customWidth="1"/>
    <col min="5968" max="5968" width="0.5703125" style="134" customWidth="1"/>
    <col min="5969" max="5969" width="2.28515625" style="134" customWidth="1"/>
    <col min="5970" max="5970" width="0.5703125" style="134" customWidth="1"/>
    <col min="5971" max="5971" width="2.28515625" style="134" customWidth="1"/>
    <col min="5972" max="5972" width="0.5703125" style="134" customWidth="1"/>
    <col min="5973" max="5973" width="2.28515625" style="134" customWidth="1"/>
    <col min="5974" max="5974" width="0.5703125" style="134" customWidth="1"/>
    <col min="5975" max="5976" width="2.5703125" style="134" customWidth="1"/>
    <col min="5977"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7109375" style="134" customWidth="1"/>
    <col min="6150" max="6150" width="1.28515625" style="134" customWidth="1"/>
    <col min="6151" max="6155" width="0.7109375" style="134" customWidth="1"/>
    <col min="6156" max="6156" width="0.5703125" style="134" customWidth="1"/>
    <col min="6157" max="6169" width="0.7109375" style="134" customWidth="1"/>
    <col min="6170" max="6170" width="1.4257812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 style="134" customWidth="1"/>
    <col min="6207" max="6208" width="0.5703125" style="134" customWidth="1"/>
    <col min="6209" max="6209" width="2.28515625" style="134" customWidth="1"/>
    <col min="6210" max="6210" width="0.5703125" style="134" customWidth="1"/>
    <col min="6211" max="6211" width="2.28515625" style="134" customWidth="1"/>
    <col min="6212" max="6212" width="0.5703125" style="134" customWidth="1"/>
    <col min="6213" max="6213" width="2.28515625" style="134" customWidth="1"/>
    <col min="6214" max="6214" width="0.5703125" style="134" customWidth="1"/>
    <col min="6215" max="6215" width="2.28515625" style="134" customWidth="1"/>
    <col min="6216" max="6216" width="0.5703125" style="134" customWidth="1"/>
    <col min="6217" max="6217" width="2.28515625" style="134" customWidth="1"/>
    <col min="6218" max="6218" width="0.5703125" style="134" customWidth="1"/>
    <col min="6219" max="6219" width="2.28515625" style="134" customWidth="1"/>
    <col min="6220" max="6220" width="0.5703125" style="134" customWidth="1"/>
    <col min="6221" max="6221" width="2.28515625" style="134" customWidth="1"/>
    <col min="6222" max="6222" width="0.5703125" style="134" customWidth="1"/>
    <col min="6223" max="6223" width="2.28515625" style="134" customWidth="1"/>
    <col min="6224" max="6224" width="0.5703125" style="134" customWidth="1"/>
    <col min="6225" max="6225" width="2.28515625" style="134" customWidth="1"/>
    <col min="6226" max="6226" width="0.5703125" style="134" customWidth="1"/>
    <col min="6227" max="6227" width="2.28515625" style="134" customWidth="1"/>
    <col min="6228" max="6228" width="0.5703125" style="134" customWidth="1"/>
    <col min="6229" max="6229" width="2.28515625" style="134" customWidth="1"/>
    <col min="6230" max="6230" width="0.5703125" style="134" customWidth="1"/>
    <col min="6231" max="6232" width="2.5703125" style="134" customWidth="1"/>
    <col min="6233"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7109375" style="134" customWidth="1"/>
    <col min="6406" max="6406" width="1.28515625" style="134" customWidth="1"/>
    <col min="6407" max="6411" width="0.7109375" style="134" customWidth="1"/>
    <col min="6412" max="6412" width="0.5703125" style="134" customWidth="1"/>
    <col min="6413" max="6425" width="0.7109375" style="134" customWidth="1"/>
    <col min="6426" max="6426" width="1.4257812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 style="134" customWidth="1"/>
    <col min="6463" max="6464" width="0.5703125" style="134" customWidth="1"/>
    <col min="6465" max="6465" width="2.28515625" style="134" customWidth="1"/>
    <col min="6466" max="6466" width="0.5703125" style="134" customWidth="1"/>
    <col min="6467" max="6467" width="2.28515625" style="134" customWidth="1"/>
    <col min="6468" max="6468" width="0.5703125" style="134" customWidth="1"/>
    <col min="6469" max="6469" width="2.28515625" style="134" customWidth="1"/>
    <col min="6470" max="6470" width="0.5703125" style="134" customWidth="1"/>
    <col min="6471" max="6471" width="2.28515625" style="134" customWidth="1"/>
    <col min="6472" max="6472" width="0.5703125" style="134" customWidth="1"/>
    <col min="6473" max="6473" width="2.28515625" style="134" customWidth="1"/>
    <col min="6474" max="6474" width="0.5703125" style="134" customWidth="1"/>
    <col min="6475" max="6475" width="2.28515625" style="134" customWidth="1"/>
    <col min="6476" max="6476" width="0.5703125" style="134" customWidth="1"/>
    <col min="6477" max="6477" width="2.28515625" style="134" customWidth="1"/>
    <col min="6478" max="6478" width="0.5703125" style="134" customWidth="1"/>
    <col min="6479" max="6479" width="2.28515625" style="134" customWidth="1"/>
    <col min="6480" max="6480" width="0.5703125" style="134" customWidth="1"/>
    <col min="6481" max="6481" width="2.28515625" style="134" customWidth="1"/>
    <col min="6482" max="6482" width="0.5703125" style="134" customWidth="1"/>
    <col min="6483" max="6483" width="2.28515625" style="134" customWidth="1"/>
    <col min="6484" max="6484" width="0.5703125" style="134" customWidth="1"/>
    <col min="6485" max="6485" width="2.28515625" style="134" customWidth="1"/>
    <col min="6486" max="6486" width="0.5703125" style="134" customWidth="1"/>
    <col min="6487" max="6488" width="2.5703125" style="134" customWidth="1"/>
    <col min="6489"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7109375" style="134" customWidth="1"/>
    <col min="6662" max="6662" width="1.28515625" style="134" customWidth="1"/>
    <col min="6663" max="6667" width="0.7109375" style="134" customWidth="1"/>
    <col min="6668" max="6668" width="0.5703125" style="134" customWidth="1"/>
    <col min="6669" max="6681" width="0.7109375" style="134" customWidth="1"/>
    <col min="6682" max="6682" width="1.4257812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 style="134" customWidth="1"/>
    <col min="6719" max="6720" width="0.5703125" style="134" customWidth="1"/>
    <col min="6721" max="6721" width="2.28515625" style="134" customWidth="1"/>
    <col min="6722" max="6722" width="0.5703125" style="134" customWidth="1"/>
    <col min="6723" max="6723" width="2.28515625" style="134" customWidth="1"/>
    <col min="6724" max="6724" width="0.5703125" style="134" customWidth="1"/>
    <col min="6725" max="6725" width="2.28515625" style="134" customWidth="1"/>
    <col min="6726" max="6726" width="0.5703125" style="134" customWidth="1"/>
    <col min="6727" max="6727" width="2.28515625" style="134" customWidth="1"/>
    <col min="6728" max="6728" width="0.5703125" style="134" customWidth="1"/>
    <col min="6729" max="6729" width="2.28515625" style="134" customWidth="1"/>
    <col min="6730" max="6730" width="0.5703125" style="134" customWidth="1"/>
    <col min="6731" max="6731" width="2.28515625" style="134" customWidth="1"/>
    <col min="6732" max="6732" width="0.5703125" style="134" customWidth="1"/>
    <col min="6733" max="6733" width="2.28515625" style="134" customWidth="1"/>
    <col min="6734" max="6734" width="0.5703125" style="134" customWidth="1"/>
    <col min="6735" max="6735" width="2.28515625" style="134" customWidth="1"/>
    <col min="6736" max="6736" width="0.5703125" style="134" customWidth="1"/>
    <col min="6737" max="6737" width="2.28515625" style="134" customWidth="1"/>
    <col min="6738" max="6738" width="0.5703125" style="134" customWidth="1"/>
    <col min="6739" max="6739" width="2.28515625" style="134" customWidth="1"/>
    <col min="6740" max="6740" width="0.5703125" style="134" customWidth="1"/>
    <col min="6741" max="6741" width="2.28515625" style="134" customWidth="1"/>
    <col min="6742" max="6742" width="0.5703125" style="134" customWidth="1"/>
    <col min="6743" max="6744" width="2.5703125" style="134" customWidth="1"/>
    <col min="6745"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7109375" style="134" customWidth="1"/>
    <col min="6918" max="6918" width="1.28515625" style="134" customWidth="1"/>
    <col min="6919" max="6923" width="0.7109375" style="134" customWidth="1"/>
    <col min="6924" max="6924" width="0.5703125" style="134" customWidth="1"/>
    <col min="6925" max="6937" width="0.7109375" style="134" customWidth="1"/>
    <col min="6938" max="6938" width="1.4257812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 style="134" customWidth="1"/>
    <col min="6975" max="6976" width="0.5703125" style="134" customWidth="1"/>
    <col min="6977" max="6977" width="2.28515625" style="134" customWidth="1"/>
    <col min="6978" max="6978" width="0.5703125" style="134" customWidth="1"/>
    <col min="6979" max="6979" width="2.28515625" style="134" customWidth="1"/>
    <col min="6980" max="6980" width="0.5703125" style="134" customWidth="1"/>
    <col min="6981" max="6981" width="2.28515625" style="134" customWidth="1"/>
    <col min="6982" max="6982" width="0.5703125" style="134" customWidth="1"/>
    <col min="6983" max="6983" width="2.28515625" style="134" customWidth="1"/>
    <col min="6984" max="6984" width="0.5703125" style="134" customWidth="1"/>
    <col min="6985" max="6985" width="2.28515625" style="134" customWidth="1"/>
    <col min="6986" max="6986" width="0.5703125" style="134" customWidth="1"/>
    <col min="6987" max="6987" width="2.28515625" style="134" customWidth="1"/>
    <col min="6988" max="6988" width="0.5703125" style="134" customWidth="1"/>
    <col min="6989" max="6989" width="2.28515625" style="134" customWidth="1"/>
    <col min="6990" max="6990" width="0.5703125" style="134" customWidth="1"/>
    <col min="6991" max="6991" width="2.28515625" style="134" customWidth="1"/>
    <col min="6992" max="6992" width="0.5703125" style="134" customWidth="1"/>
    <col min="6993" max="6993" width="2.28515625" style="134" customWidth="1"/>
    <col min="6994" max="6994" width="0.5703125" style="134" customWidth="1"/>
    <col min="6995" max="6995" width="2.28515625" style="134" customWidth="1"/>
    <col min="6996" max="6996" width="0.5703125" style="134" customWidth="1"/>
    <col min="6997" max="6997" width="2.28515625" style="134" customWidth="1"/>
    <col min="6998" max="6998" width="0.5703125" style="134" customWidth="1"/>
    <col min="6999" max="7000" width="2.5703125" style="134" customWidth="1"/>
    <col min="7001"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7109375" style="134" customWidth="1"/>
    <col min="7174" max="7174" width="1.28515625" style="134" customWidth="1"/>
    <col min="7175" max="7179" width="0.7109375" style="134" customWidth="1"/>
    <col min="7180" max="7180" width="0.5703125" style="134" customWidth="1"/>
    <col min="7181" max="7193" width="0.7109375" style="134" customWidth="1"/>
    <col min="7194" max="7194" width="1.4257812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 style="134" customWidth="1"/>
    <col min="7231" max="7232" width="0.5703125" style="134" customWidth="1"/>
    <col min="7233" max="7233" width="2.28515625" style="134" customWidth="1"/>
    <col min="7234" max="7234" width="0.5703125" style="134" customWidth="1"/>
    <col min="7235" max="7235" width="2.28515625" style="134" customWidth="1"/>
    <col min="7236" max="7236" width="0.5703125" style="134" customWidth="1"/>
    <col min="7237" max="7237" width="2.28515625" style="134" customWidth="1"/>
    <col min="7238" max="7238" width="0.5703125" style="134" customWidth="1"/>
    <col min="7239" max="7239" width="2.28515625" style="134" customWidth="1"/>
    <col min="7240" max="7240" width="0.5703125" style="134" customWidth="1"/>
    <col min="7241" max="7241" width="2.28515625" style="134" customWidth="1"/>
    <col min="7242" max="7242" width="0.5703125" style="134" customWidth="1"/>
    <col min="7243" max="7243" width="2.28515625" style="134" customWidth="1"/>
    <col min="7244" max="7244" width="0.5703125" style="134" customWidth="1"/>
    <col min="7245" max="7245" width="2.28515625" style="134" customWidth="1"/>
    <col min="7246" max="7246" width="0.5703125" style="134" customWidth="1"/>
    <col min="7247" max="7247" width="2.28515625" style="134" customWidth="1"/>
    <col min="7248" max="7248" width="0.5703125" style="134" customWidth="1"/>
    <col min="7249" max="7249" width="2.28515625" style="134" customWidth="1"/>
    <col min="7250" max="7250" width="0.5703125" style="134" customWidth="1"/>
    <col min="7251" max="7251" width="2.28515625" style="134" customWidth="1"/>
    <col min="7252" max="7252" width="0.5703125" style="134" customWidth="1"/>
    <col min="7253" max="7253" width="2.28515625" style="134" customWidth="1"/>
    <col min="7254" max="7254" width="0.5703125" style="134" customWidth="1"/>
    <col min="7255" max="7256" width="2.5703125" style="134" customWidth="1"/>
    <col min="7257"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7109375" style="134" customWidth="1"/>
    <col min="7430" max="7430" width="1.28515625" style="134" customWidth="1"/>
    <col min="7431" max="7435" width="0.7109375" style="134" customWidth="1"/>
    <col min="7436" max="7436" width="0.5703125" style="134" customWidth="1"/>
    <col min="7437" max="7449" width="0.7109375" style="134" customWidth="1"/>
    <col min="7450" max="7450" width="1.4257812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 style="134" customWidth="1"/>
    <col min="7487" max="7488" width="0.5703125" style="134" customWidth="1"/>
    <col min="7489" max="7489" width="2.28515625" style="134" customWidth="1"/>
    <col min="7490" max="7490" width="0.5703125" style="134" customWidth="1"/>
    <col min="7491" max="7491" width="2.28515625" style="134" customWidth="1"/>
    <col min="7492" max="7492" width="0.5703125" style="134" customWidth="1"/>
    <col min="7493" max="7493" width="2.28515625" style="134" customWidth="1"/>
    <col min="7494" max="7494" width="0.5703125" style="134" customWidth="1"/>
    <col min="7495" max="7495" width="2.28515625" style="134" customWidth="1"/>
    <col min="7496" max="7496" width="0.5703125" style="134" customWidth="1"/>
    <col min="7497" max="7497" width="2.28515625" style="134" customWidth="1"/>
    <col min="7498" max="7498" width="0.5703125" style="134" customWidth="1"/>
    <col min="7499" max="7499" width="2.28515625" style="134" customWidth="1"/>
    <col min="7500" max="7500" width="0.5703125" style="134" customWidth="1"/>
    <col min="7501" max="7501" width="2.28515625" style="134" customWidth="1"/>
    <col min="7502" max="7502" width="0.5703125" style="134" customWidth="1"/>
    <col min="7503" max="7503" width="2.28515625" style="134" customWidth="1"/>
    <col min="7504" max="7504" width="0.5703125" style="134" customWidth="1"/>
    <col min="7505" max="7505" width="2.28515625" style="134" customWidth="1"/>
    <col min="7506" max="7506" width="0.5703125" style="134" customWidth="1"/>
    <col min="7507" max="7507" width="2.28515625" style="134" customWidth="1"/>
    <col min="7508" max="7508" width="0.5703125" style="134" customWidth="1"/>
    <col min="7509" max="7509" width="2.28515625" style="134" customWidth="1"/>
    <col min="7510" max="7510" width="0.5703125" style="134" customWidth="1"/>
    <col min="7511" max="7512" width="2.5703125" style="134" customWidth="1"/>
    <col min="7513"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7109375" style="134" customWidth="1"/>
    <col min="7686" max="7686" width="1.28515625" style="134" customWidth="1"/>
    <col min="7687" max="7691" width="0.7109375" style="134" customWidth="1"/>
    <col min="7692" max="7692" width="0.5703125" style="134" customWidth="1"/>
    <col min="7693" max="7705" width="0.7109375" style="134" customWidth="1"/>
    <col min="7706" max="7706" width="1.4257812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 style="134" customWidth="1"/>
    <col min="7743" max="7744" width="0.5703125" style="134" customWidth="1"/>
    <col min="7745" max="7745" width="2.28515625" style="134" customWidth="1"/>
    <col min="7746" max="7746" width="0.5703125" style="134" customWidth="1"/>
    <col min="7747" max="7747" width="2.28515625" style="134" customWidth="1"/>
    <col min="7748" max="7748" width="0.5703125" style="134" customWidth="1"/>
    <col min="7749" max="7749" width="2.28515625" style="134" customWidth="1"/>
    <col min="7750" max="7750" width="0.5703125" style="134" customWidth="1"/>
    <col min="7751" max="7751" width="2.28515625" style="134" customWidth="1"/>
    <col min="7752" max="7752" width="0.5703125" style="134" customWidth="1"/>
    <col min="7753" max="7753" width="2.28515625" style="134" customWidth="1"/>
    <col min="7754" max="7754" width="0.5703125" style="134" customWidth="1"/>
    <col min="7755" max="7755" width="2.28515625" style="134" customWidth="1"/>
    <col min="7756" max="7756" width="0.5703125" style="134" customWidth="1"/>
    <col min="7757" max="7757" width="2.28515625" style="134" customWidth="1"/>
    <col min="7758" max="7758" width="0.5703125" style="134" customWidth="1"/>
    <col min="7759" max="7759" width="2.28515625" style="134" customWidth="1"/>
    <col min="7760" max="7760" width="0.5703125" style="134" customWidth="1"/>
    <col min="7761" max="7761" width="2.28515625" style="134" customWidth="1"/>
    <col min="7762" max="7762" width="0.5703125" style="134" customWidth="1"/>
    <col min="7763" max="7763" width="2.28515625" style="134" customWidth="1"/>
    <col min="7764" max="7764" width="0.5703125" style="134" customWidth="1"/>
    <col min="7765" max="7765" width="2.28515625" style="134" customWidth="1"/>
    <col min="7766" max="7766" width="0.5703125" style="134" customWidth="1"/>
    <col min="7767" max="7768" width="2.5703125" style="134" customWidth="1"/>
    <col min="7769"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7109375" style="134" customWidth="1"/>
    <col min="7942" max="7942" width="1.28515625" style="134" customWidth="1"/>
    <col min="7943" max="7947" width="0.7109375" style="134" customWidth="1"/>
    <col min="7948" max="7948" width="0.5703125" style="134" customWidth="1"/>
    <col min="7949" max="7961" width="0.7109375" style="134" customWidth="1"/>
    <col min="7962" max="7962" width="1.4257812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 style="134" customWidth="1"/>
    <col min="7999" max="8000" width="0.5703125" style="134" customWidth="1"/>
    <col min="8001" max="8001" width="2.28515625" style="134" customWidth="1"/>
    <col min="8002" max="8002" width="0.5703125" style="134" customWidth="1"/>
    <col min="8003" max="8003" width="2.28515625" style="134" customWidth="1"/>
    <col min="8004" max="8004" width="0.5703125" style="134" customWidth="1"/>
    <col min="8005" max="8005" width="2.28515625" style="134" customWidth="1"/>
    <col min="8006" max="8006" width="0.5703125" style="134" customWidth="1"/>
    <col min="8007" max="8007" width="2.28515625" style="134" customWidth="1"/>
    <col min="8008" max="8008" width="0.5703125" style="134" customWidth="1"/>
    <col min="8009" max="8009" width="2.28515625" style="134" customWidth="1"/>
    <col min="8010" max="8010" width="0.5703125" style="134" customWidth="1"/>
    <col min="8011" max="8011" width="2.28515625" style="134" customWidth="1"/>
    <col min="8012" max="8012" width="0.5703125" style="134" customWidth="1"/>
    <col min="8013" max="8013" width="2.28515625" style="134" customWidth="1"/>
    <col min="8014" max="8014" width="0.5703125" style="134" customWidth="1"/>
    <col min="8015" max="8015" width="2.28515625" style="134" customWidth="1"/>
    <col min="8016" max="8016" width="0.5703125" style="134" customWidth="1"/>
    <col min="8017" max="8017" width="2.28515625" style="134" customWidth="1"/>
    <col min="8018" max="8018" width="0.5703125" style="134" customWidth="1"/>
    <col min="8019" max="8019" width="2.28515625" style="134" customWidth="1"/>
    <col min="8020" max="8020" width="0.5703125" style="134" customWidth="1"/>
    <col min="8021" max="8021" width="2.28515625" style="134" customWidth="1"/>
    <col min="8022" max="8022" width="0.5703125" style="134" customWidth="1"/>
    <col min="8023" max="8024" width="2.5703125" style="134" customWidth="1"/>
    <col min="8025"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7109375" style="134" customWidth="1"/>
    <col min="8198" max="8198" width="1.28515625" style="134" customWidth="1"/>
    <col min="8199" max="8203" width="0.7109375" style="134" customWidth="1"/>
    <col min="8204" max="8204" width="0.5703125" style="134" customWidth="1"/>
    <col min="8205" max="8217" width="0.7109375" style="134" customWidth="1"/>
    <col min="8218" max="8218" width="1.4257812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 style="134" customWidth="1"/>
    <col min="8255" max="8256" width="0.5703125" style="134" customWidth="1"/>
    <col min="8257" max="8257" width="2.28515625" style="134" customWidth="1"/>
    <col min="8258" max="8258" width="0.5703125" style="134" customWidth="1"/>
    <col min="8259" max="8259" width="2.28515625" style="134" customWidth="1"/>
    <col min="8260" max="8260" width="0.5703125" style="134" customWidth="1"/>
    <col min="8261" max="8261" width="2.28515625" style="134" customWidth="1"/>
    <col min="8262" max="8262" width="0.5703125" style="134" customWidth="1"/>
    <col min="8263" max="8263" width="2.28515625" style="134" customWidth="1"/>
    <col min="8264" max="8264" width="0.5703125" style="134" customWidth="1"/>
    <col min="8265" max="8265" width="2.28515625" style="134" customWidth="1"/>
    <col min="8266" max="8266" width="0.5703125" style="134" customWidth="1"/>
    <col min="8267" max="8267" width="2.28515625" style="134" customWidth="1"/>
    <col min="8268" max="8268" width="0.5703125" style="134" customWidth="1"/>
    <col min="8269" max="8269" width="2.28515625" style="134" customWidth="1"/>
    <col min="8270" max="8270" width="0.5703125" style="134" customWidth="1"/>
    <col min="8271" max="8271" width="2.28515625" style="134" customWidth="1"/>
    <col min="8272" max="8272" width="0.5703125" style="134" customWidth="1"/>
    <col min="8273" max="8273" width="2.28515625" style="134" customWidth="1"/>
    <col min="8274" max="8274" width="0.5703125" style="134" customWidth="1"/>
    <col min="8275" max="8275" width="2.28515625" style="134" customWidth="1"/>
    <col min="8276" max="8276" width="0.5703125" style="134" customWidth="1"/>
    <col min="8277" max="8277" width="2.28515625" style="134" customWidth="1"/>
    <col min="8278" max="8278" width="0.5703125" style="134" customWidth="1"/>
    <col min="8279" max="8280" width="2.5703125" style="134" customWidth="1"/>
    <col min="8281"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7109375" style="134" customWidth="1"/>
    <col min="8454" max="8454" width="1.28515625" style="134" customWidth="1"/>
    <col min="8455" max="8459" width="0.7109375" style="134" customWidth="1"/>
    <col min="8460" max="8460" width="0.5703125" style="134" customWidth="1"/>
    <col min="8461" max="8473" width="0.7109375" style="134" customWidth="1"/>
    <col min="8474" max="8474" width="1.4257812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 style="134" customWidth="1"/>
    <col min="8511" max="8512" width="0.5703125" style="134" customWidth="1"/>
    <col min="8513" max="8513" width="2.28515625" style="134" customWidth="1"/>
    <col min="8514" max="8514" width="0.5703125" style="134" customWidth="1"/>
    <col min="8515" max="8515" width="2.28515625" style="134" customWidth="1"/>
    <col min="8516" max="8516" width="0.5703125" style="134" customWidth="1"/>
    <col min="8517" max="8517" width="2.28515625" style="134" customWidth="1"/>
    <col min="8518" max="8518" width="0.5703125" style="134" customWidth="1"/>
    <col min="8519" max="8519" width="2.28515625" style="134" customWidth="1"/>
    <col min="8520" max="8520" width="0.5703125" style="134" customWidth="1"/>
    <col min="8521" max="8521" width="2.28515625" style="134" customWidth="1"/>
    <col min="8522" max="8522" width="0.5703125" style="134" customWidth="1"/>
    <col min="8523" max="8523" width="2.28515625" style="134" customWidth="1"/>
    <col min="8524" max="8524" width="0.5703125" style="134" customWidth="1"/>
    <col min="8525" max="8525" width="2.28515625" style="134" customWidth="1"/>
    <col min="8526" max="8526" width="0.5703125" style="134" customWidth="1"/>
    <col min="8527" max="8527" width="2.28515625" style="134" customWidth="1"/>
    <col min="8528" max="8528" width="0.5703125" style="134" customWidth="1"/>
    <col min="8529" max="8529" width="2.28515625" style="134" customWidth="1"/>
    <col min="8530" max="8530" width="0.5703125" style="134" customWidth="1"/>
    <col min="8531" max="8531" width="2.28515625" style="134" customWidth="1"/>
    <col min="8532" max="8532" width="0.5703125" style="134" customWidth="1"/>
    <col min="8533" max="8533" width="2.28515625" style="134" customWidth="1"/>
    <col min="8534" max="8534" width="0.5703125" style="134" customWidth="1"/>
    <col min="8535" max="8536" width="2.5703125" style="134" customWidth="1"/>
    <col min="8537"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7109375" style="134" customWidth="1"/>
    <col min="8710" max="8710" width="1.28515625" style="134" customWidth="1"/>
    <col min="8711" max="8715" width="0.7109375" style="134" customWidth="1"/>
    <col min="8716" max="8716" width="0.5703125" style="134" customWidth="1"/>
    <col min="8717" max="8729" width="0.7109375" style="134" customWidth="1"/>
    <col min="8730" max="8730" width="1.4257812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 style="134" customWidth="1"/>
    <col min="8767" max="8768" width="0.5703125" style="134" customWidth="1"/>
    <col min="8769" max="8769" width="2.28515625" style="134" customWidth="1"/>
    <col min="8770" max="8770" width="0.5703125" style="134" customWidth="1"/>
    <col min="8771" max="8771" width="2.28515625" style="134" customWidth="1"/>
    <col min="8772" max="8772" width="0.5703125" style="134" customWidth="1"/>
    <col min="8773" max="8773" width="2.28515625" style="134" customWidth="1"/>
    <col min="8774" max="8774" width="0.5703125" style="134" customWidth="1"/>
    <col min="8775" max="8775" width="2.28515625" style="134" customWidth="1"/>
    <col min="8776" max="8776" width="0.5703125" style="134" customWidth="1"/>
    <col min="8777" max="8777" width="2.28515625" style="134" customWidth="1"/>
    <col min="8778" max="8778" width="0.5703125" style="134" customWidth="1"/>
    <col min="8779" max="8779" width="2.28515625" style="134" customWidth="1"/>
    <col min="8780" max="8780" width="0.5703125" style="134" customWidth="1"/>
    <col min="8781" max="8781" width="2.28515625" style="134" customWidth="1"/>
    <col min="8782" max="8782" width="0.5703125" style="134" customWidth="1"/>
    <col min="8783" max="8783" width="2.28515625" style="134" customWidth="1"/>
    <col min="8784" max="8784" width="0.5703125" style="134" customWidth="1"/>
    <col min="8785" max="8785" width="2.28515625" style="134" customWidth="1"/>
    <col min="8786" max="8786" width="0.5703125" style="134" customWidth="1"/>
    <col min="8787" max="8787" width="2.28515625" style="134" customWidth="1"/>
    <col min="8788" max="8788" width="0.5703125" style="134" customWidth="1"/>
    <col min="8789" max="8789" width="2.28515625" style="134" customWidth="1"/>
    <col min="8790" max="8790" width="0.5703125" style="134" customWidth="1"/>
    <col min="8791" max="8792" width="2.5703125" style="134" customWidth="1"/>
    <col min="8793"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7109375" style="134" customWidth="1"/>
    <col min="8966" max="8966" width="1.28515625" style="134" customWidth="1"/>
    <col min="8967" max="8971" width="0.7109375" style="134" customWidth="1"/>
    <col min="8972" max="8972" width="0.5703125" style="134" customWidth="1"/>
    <col min="8973" max="8985" width="0.7109375" style="134" customWidth="1"/>
    <col min="8986" max="8986" width="1.4257812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 style="134" customWidth="1"/>
    <col min="9023" max="9024" width="0.5703125" style="134" customWidth="1"/>
    <col min="9025" max="9025" width="2.28515625" style="134" customWidth="1"/>
    <col min="9026" max="9026" width="0.5703125" style="134" customWidth="1"/>
    <col min="9027" max="9027" width="2.28515625" style="134" customWidth="1"/>
    <col min="9028" max="9028" width="0.5703125" style="134" customWidth="1"/>
    <col min="9029" max="9029" width="2.28515625" style="134" customWidth="1"/>
    <col min="9030" max="9030" width="0.5703125" style="134" customWidth="1"/>
    <col min="9031" max="9031" width="2.28515625" style="134" customWidth="1"/>
    <col min="9032" max="9032" width="0.5703125" style="134" customWidth="1"/>
    <col min="9033" max="9033" width="2.28515625" style="134" customWidth="1"/>
    <col min="9034" max="9034" width="0.5703125" style="134" customWidth="1"/>
    <col min="9035" max="9035" width="2.28515625" style="134" customWidth="1"/>
    <col min="9036" max="9036" width="0.5703125" style="134" customWidth="1"/>
    <col min="9037" max="9037" width="2.28515625" style="134" customWidth="1"/>
    <col min="9038" max="9038" width="0.5703125" style="134" customWidth="1"/>
    <col min="9039" max="9039" width="2.28515625" style="134" customWidth="1"/>
    <col min="9040" max="9040" width="0.5703125" style="134" customWidth="1"/>
    <col min="9041" max="9041" width="2.28515625" style="134" customWidth="1"/>
    <col min="9042" max="9042" width="0.5703125" style="134" customWidth="1"/>
    <col min="9043" max="9043" width="2.28515625" style="134" customWidth="1"/>
    <col min="9044" max="9044" width="0.5703125" style="134" customWidth="1"/>
    <col min="9045" max="9045" width="2.28515625" style="134" customWidth="1"/>
    <col min="9046" max="9046" width="0.5703125" style="134" customWidth="1"/>
    <col min="9047" max="9048" width="2.5703125" style="134" customWidth="1"/>
    <col min="9049"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7109375" style="134" customWidth="1"/>
    <col min="9222" max="9222" width="1.28515625" style="134" customWidth="1"/>
    <col min="9223" max="9227" width="0.7109375" style="134" customWidth="1"/>
    <col min="9228" max="9228" width="0.5703125" style="134" customWidth="1"/>
    <col min="9229" max="9241" width="0.7109375" style="134" customWidth="1"/>
    <col min="9242" max="9242" width="1.4257812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 style="134" customWidth="1"/>
    <col min="9279" max="9280" width="0.5703125" style="134" customWidth="1"/>
    <col min="9281" max="9281" width="2.28515625" style="134" customWidth="1"/>
    <col min="9282" max="9282" width="0.5703125" style="134" customWidth="1"/>
    <col min="9283" max="9283" width="2.28515625" style="134" customWidth="1"/>
    <col min="9284" max="9284" width="0.5703125" style="134" customWidth="1"/>
    <col min="9285" max="9285" width="2.28515625" style="134" customWidth="1"/>
    <col min="9286" max="9286" width="0.5703125" style="134" customWidth="1"/>
    <col min="9287" max="9287" width="2.28515625" style="134" customWidth="1"/>
    <col min="9288" max="9288" width="0.5703125" style="134" customWidth="1"/>
    <col min="9289" max="9289" width="2.28515625" style="134" customWidth="1"/>
    <col min="9290" max="9290" width="0.5703125" style="134" customWidth="1"/>
    <col min="9291" max="9291" width="2.28515625" style="134" customWidth="1"/>
    <col min="9292" max="9292" width="0.5703125" style="134" customWidth="1"/>
    <col min="9293" max="9293" width="2.28515625" style="134" customWidth="1"/>
    <col min="9294" max="9294" width="0.5703125" style="134" customWidth="1"/>
    <col min="9295" max="9295" width="2.28515625" style="134" customWidth="1"/>
    <col min="9296" max="9296" width="0.5703125" style="134" customWidth="1"/>
    <col min="9297" max="9297" width="2.28515625" style="134" customWidth="1"/>
    <col min="9298" max="9298" width="0.5703125" style="134" customWidth="1"/>
    <col min="9299" max="9299" width="2.28515625" style="134" customWidth="1"/>
    <col min="9300" max="9300" width="0.5703125" style="134" customWidth="1"/>
    <col min="9301" max="9301" width="2.28515625" style="134" customWidth="1"/>
    <col min="9302" max="9302" width="0.5703125" style="134" customWidth="1"/>
    <col min="9303" max="9304" width="2.5703125" style="134" customWidth="1"/>
    <col min="9305"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7109375" style="134" customWidth="1"/>
    <col min="9478" max="9478" width="1.28515625" style="134" customWidth="1"/>
    <col min="9479" max="9483" width="0.7109375" style="134" customWidth="1"/>
    <col min="9484" max="9484" width="0.5703125" style="134" customWidth="1"/>
    <col min="9485" max="9497" width="0.7109375" style="134" customWidth="1"/>
    <col min="9498" max="9498" width="1.4257812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 style="134" customWidth="1"/>
    <col min="9535" max="9536" width="0.5703125" style="134" customWidth="1"/>
    <col min="9537" max="9537" width="2.28515625" style="134" customWidth="1"/>
    <col min="9538" max="9538" width="0.5703125" style="134" customWidth="1"/>
    <col min="9539" max="9539" width="2.28515625" style="134" customWidth="1"/>
    <col min="9540" max="9540" width="0.5703125" style="134" customWidth="1"/>
    <col min="9541" max="9541" width="2.28515625" style="134" customWidth="1"/>
    <col min="9542" max="9542" width="0.5703125" style="134" customWidth="1"/>
    <col min="9543" max="9543" width="2.28515625" style="134" customWidth="1"/>
    <col min="9544" max="9544" width="0.5703125" style="134" customWidth="1"/>
    <col min="9545" max="9545" width="2.28515625" style="134" customWidth="1"/>
    <col min="9546" max="9546" width="0.5703125" style="134" customWidth="1"/>
    <col min="9547" max="9547" width="2.28515625" style="134" customWidth="1"/>
    <col min="9548" max="9548" width="0.5703125" style="134" customWidth="1"/>
    <col min="9549" max="9549" width="2.28515625" style="134" customWidth="1"/>
    <col min="9550" max="9550" width="0.5703125" style="134" customWidth="1"/>
    <col min="9551" max="9551" width="2.28515625" style="134" customWidth="1"/>
    <col min="9552" max="9552" width="0.5703125" style="134" customWidth="1"/>
    <col min="9553" max="9553" width="2.28515625" style="134" customWidth="1"/>
    <col min="9554" max="9554" width="0.5703125" style="134" customWidth="1"/>
    <col min="9555" max="9555" width="2.28515625" style="134" customWidth="1"/>
    <col min="9556" max="9556" width="0.5703125" style="134" customWidth="1"/>
    <col min="9557" max="9557" width="2.28515625" style="134" customWidth="1"/>
    <col min="9558" max="9558" width="0.5703125" style="134" customWidth="1"/>
    <col min="9559" max="9560" width="2.5703125" style="134" customWidth="1"/>
    <col min="9561"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7109375" style="134" customWidth="1"/>
    <col min="9734" max="9734" width="1.28515625" style="134" customWidth="1"/>
    <col min="9735" max="9739" width="0.7109375" style="134" customWidth="1"/>
    <col min="9740" max="9740" width="0.5703125" style="134" customWidth="1"/>
    <col min="9741" max="9753" width="0.7109375" style="134" customWidth="1"/>
    <col min="9754" max="9754" width="1.4257812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 style="134" customWidth="1"/>
    <col min="9791" max="9792" width="0.5703125" style="134" customWidth="1"/>
    <col min="9793" max="9793" width="2.28515625" style="134" customWidth="1"/>
    <col min="9794" max="9794" width="0.5703125" style="134" customWidth="1"/>
    <col min="9795" max="9795" width="2.28515625" style="134" customWidth="1"/>
    <col min="9796" max="9796" width="0.5703125" style="134" customWidth="1"/>
    <col min="9797" max="9797" width="2.28515625" style="134" customWidth="1"/>
    <col min="9798" max="9798" width="0.5703125" style="134" customWidth="1"/>
    <col min="9799" max="9799" width="2.28515625" style="134" customWidth="1"/>
    <col min="9800" max="9800" width="0.5703125" style="134" customWidth="1"/>
    <col min="9801" max="9801" width="2.28515625" style="134" customWidth="1"/>
    <col min="9802" max="9802" width="0.5703125" style="134" customWidth="1"/>
    <col min="9803" max="9803" width="2.28515625" style="134" customWidth="1"/>
    <col min="9804" max="9804" width="0.5703125" style="134" customWidth="1"/>
    <col min="9805" max="9805" width="2.28515625" style="134" customWidth="1"/>
    <col min="9806" max="9806" width="0.5703125" style="134" customWidth="1"/>
    <col min="9807" max="9807" width="2.28515625" style="134" customWidth="1"/>
    <col min="9808" max="9808" width="0.5703125" style="134" customWidth="1"/>
    <col min="9809" max="9809" width="2.28515625" style="134" customWidth="1"/>
    <col min="9810" max="9810" width="0.5703125" style="134" customWidth="1"/>
    <col min="9811" max="9811" width="2.28515625" style="134" customWidth="1"/>
    <col min="9812" max="9812" width="0.5703125" style="134" customWidth="1"/>
    <col min="9813" max="9813" width="2.28515625" style="134" customWidth="1"/>
    <col min="9814" max="9814" width="0.5703125" style="134" customWidth="1"/>
    <col min="9815" max="9816" width="2.5703125" style="134" customWidth="1"/>
    <col min="9817"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7109375" style="134" customWidth="1"/>
    <col min="9990" max="9990" width="1.28515625" style="134" customWidth="1"/>
    <col min="9991" max="9995" width="0.7109375" style="134" customWidth="1"/>
    <col min="9996" max="9996" width="0.5703125" style="134" customWidth="1"/>
    <col min="9997" max="10009" width="0.7109375" style="134" customWidth="1"/>
    <col min="10010" max="10010" width="1.4257812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 style="134" customWidth="1"/>
    <col min="10047" max="10048" width="0.5703125" style="134" customWidth="1"/>
    <col min="10049" max="10049" width="2.28515625" style="134" customWidth="1"/>
    <col min="10050" max="10050" width="0.5703125" style="134" customWidth="1"/>
    <col min="10051" max="10051" width="2.28515625" style="134" customWidth="1"/>
    <col min="10052" max="10052" width="0.5703125" style="134" customWidth="1"/>
    <col min="10053" max="10053" width="2.28515625" style="134" customWidth="1"/>
    <col min="10054" max="10054" width="0.5703125" style="134" customWidth="1"/>
    <col min="10055" max="10055" width="2.28515625" style="134" customWidth="1"/>
    <col min="10056" max="10056" width="0.5703125" style="134" customWidth="1"/>
    <col min="10057" max="10057" width="2.28515625" style="134" customWidth="1"/>
    <col min="10058" max="10058" width="0.5703125" style="134" customWidth="1"/>
    <col min="10059" max="10059" width="2.28515625" style="134" customWidth="1"/>
    <col min="10060" max="10060" width="0.5703125" style="134" customWidth="1"/>
    <col min="10061" max="10061" width="2.28515625" style="134" customWidth="1"/>
    <col min="10062" max="10062" width="0.5703125" style="134" customWidth="1"/>
    <col min="10063" max="10063" width="2.28515625" style="134" customWidth="1"/>
    <col min="10064" max="10064" width="0.5703125" style="134" customWidth="1"/>
    <col min="10065" max="10065" width="2.28515625" style="134" customWidth="1"/>
    <col min="10066" max="10066" width="0.5703125" style="134" customWidth="1"/>
    <col min="10067" max="10067" width="2.28515625" style="134" customWidth="1"/>
    <col min="10068" max="10068" width="0.5703125" style="134" customWidth="1"/>
    <col min="10069" max="10069" width="2.28515625" style="134" customWidth="1"/>
    <col min="10070" max="10070" width="0.5703125" style="134" customWidth="1"/>
    <col min="10071" max="10072" width="2.5703125" style="134" customWidth="1"/>
    <col min="10073"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7109375" style="134" customWidth="1"/>
    <col min="10246" max="10246" width="1.28515625" style="134" customWidth="1"/>
    <col min="10247" max="10251" width="0.7109375" style="134" customWidth="1"/>
    <col min="10252" max="10252" width="0.5703125" style="134" customWidth="1"/>
    <col min="10253" max="10265" width="0.7109375" style="134" customWidth="1"/>
    <col min="10266" max="10266" width="1.4257812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 style="134" customWidth="1"/>
    <col min="10303" max="10304" width="0.5703125" style="134" customWidth="1"/>
    <col min="10305" max="10305" width="2.28515625" style="134" customWidth="1"/>
    <col min="10306" max="10306" width="0.5703125" style="134" customWidth="1"/>
    <col min="10307" max="10307" width="2.28515625" style="134" customWidth="1"/>
    <col min="10308" max="10308" width="0.5703125" style="134" customWidth="1"/>
    <col min="10309" max="10309" width="2.28515625" style="134" customWidth="1"/>
    <col min="10310" max="10310" width="0.5703125" style="134" customWidth="1"/>
    <col min="10311" max="10311" width="2.28515625" style="134" customWidth="1"/>
    <col min="10312" max="10312" width="0.5703125" style="134" customWidth="1"/>
    <col min="10313" max="10313" width="2.28515625" style="134" customWidth="1"/>
    <col min="10314" max="10314" width="0.5703125" style="134" customWidth="1"/>
    <col min="10315" max="10315" width="2.28515625" style="134" customWidth="1"/>
    <col min="10316" max="10316" width="0.5703125" style="134" customWidth="1"/>
    <col min="10317" max="10317" width="2.28515625" style="134" customWidth="1"/>
    <col min="10318" max="10318" width="0.5703125" style="134" customWidth="1"/>
    <col min="10319" max="10319" width="2.28515625" style="134" customWidth="1"/>
    <col min="10320" max="10320" width="0.5703125" style="134" customWidth="1"/>
    <col min="10321" max="10321" width="2.28515625" style="134" customWidth="1"/>
    <col min="10322" max="10322" width="0.5703125" style="134" customWidth="1"/>
    <col min="10323" max="10323" width="2.28515625" style="134" customWidth="1"/>
    <col min="10324" max="10324" width="0.5703125" style="134" customWidth="1"/>
    <col min="10325" max="10325" width="2.28515625" style="134" customWidth="1"/>
    <col min="10326" max="10326" width="0.5703125" style="134" customWidth="1"/>
    <col min="10327" max="10328" width="2.5703125" style="134" customWidth="1"/>
    <col min="10329"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7109375" style="134" customWidth="1"/>
    <col min="10502" max="10502" width="1.28515625" style="134" customWidth="1"/>
    <col min="10503" max="10507" width="0.7109375" style="134" customWidth="1"/>
    <col min="10508" max="10508" width="0.5703125" style="134" customWidth="1"/>
    <col min="10509" max="10521" width="0.7109375" style="134" customWidth="1"/>
    <col min="10522" max="10522" width="1.4257812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 style="134" customWidth="1"/>
    <col min="10559" max="10560" width="0.5703125" style="134" customWidth="1"/>
    <col min="10561" max="10561" width="2.28515625" style="134" customWidth="1"/>
    <col min="10562" max="10562" width="0.5703125" style="134" customWidth="1"/>
    <col min="10563" max="10563" width="2.28515625" style="134" customWidth="1"/>
    <col min="10564" max="10564" width="0.5703125" style="134" customWidth="1"/>
    <col min="10565" max="10565" width="2.28515625" style="134" customWidth="1"/>
    <col min="10566" max="10566" width="0.5703125" style="134" customWidth="1"/>
    <col min="10567" max="10567" width="2.28515625" style="134" customWidth="1"/>
    <col min="10568" max="10568" width="0.5703125" style="134" customWidth="1"/>
    <col min="10569" max="10569" width="2.28515625" style="134" customWidth="1"/>
    <col min="10570" max="10570" width="0.5703125" style="134" customWidth="1"/>
    <col min="10571" max="10571" width="2.28515625" style="134" customWidth="1"/>
    <col min="10572" max="10572" width="0.5703125" style="134" customWidth="1"/>
    <col min="10573" max="10573" width="2.28515625" style="134" customWidth="1"/>
    <col min="10574" max="10574" width="0.5703125" style="134" customWidth="1"/>
    <col min="10575" max="10575" width="2.28515625" style="134" customWidth="1"/>
    <col min="10576" max="10576" width="0.5703125" style="134" customWidth="1"/>
    <col min="10577" max="10577" width="2.28515625" style="134" customWidth="1"/>
    <col min="10578" max="10578" width="0.5703125" style="134" customWidth="1"/>
    <col min="10579" max="10579" width="2.28515625" style="134" customWidth="1"/>
    <col min="10580" max="10580" width="0.5703125" style="134" customWidth="1"/>
    <col min="10581" max="10581" width="2.28515625" style="134" customWidth="1"/>
    <col min="10582" max="10582" width="0.5703125" style="134" customWidth="1"/>
    <col min="10583" max="10584" width="2.5703125" style="134" customWidth="1"/>
    <col min="10585"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7109375" style="134" customWidth="1"/>
    <col min="10758" max="10758" width="1.28515625" style="134" customWidth="1"/>
    <col min="10759" max="10763" width="0.7109375" style="134" customWidth="1"/>
    <col min="10764" max="10764" width="0.5703125" style="134" customWidth="1"/>
    <col min="10765" max="10777" width="0.7109375" style="134" customWidth="1"/>
    <col min="10778" max="10778" width="1.4257812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 style="134" customWidth="1"/>
    <col min="10815" max="10816" width="0.5703125" style="134" customWidth="1"/>
    <col min="10817" max="10817" width="2.28515625" style="134" customWidth="1"/>
    <col min="10818" max="10818" width="0.5703125" style="134" customWidth="1"/>
    <col min="10819" max="10819" width="2.28515625" style="134" customWidth="1"/>
    <col min="10820" max="10820" width="0.5703125" style="134" customWidth="1"/>
    <col min="10821" max="10821" width="2.28515625" style="134" customWidth="1"/>
    <col min="10822" max="10822" width="0.5703125" style="134" customWidth="1"/>
    <col min="10823" max="10823" width="2.28515625" style="134" customWidth="1"/>
    <col min="10824" max="10824" width="0.5703125" style="134" customWidth="1"/>
    <col min="10825" max="10825" width="2.28515625" style="134" customWidth="1"/>
    <col min="10826" max="10826" width="0.5703125" style="134" customWidth="1"/>
    <col min="10827" max="10827" width="2.28515625" style="134" customWidth="1"/>
    <col min="10828" max="10828" width="0.5703125" style="134" customWidth="1"/>
    <col min="10829" max="10829" width="2.28515625" style="134" customWidth="1"/>
    <col min="10830" max="10830" width="0.5703125" style="134" customWidth="1"/>
    <col min="10831" max="10831" width="2.28515625" style="134" customWidth="1"/>
    <col min="10832" max="10832" width="0.5703125" style="134" customWidth="1"/>
    <col min="10833" max="10833" width="2.28515625" style="134" customWidth="1"/>
    <col min="10834" max="10834" width="0.5703125" style="134" customWidth="1"/>
    <col min="10835" max="10835" width="2.28515625" style="134" customWidth="1"/>
    <col min="10836" max="10836" width="0.5703125" style="134" customWidth="1"/>
    <col min="10837" max="10837" width="2.28515625" style="134" customWidth="1"/>
    <col min="10838" max="10838" width="0.5703125" style="134" customWidth="1"/>
    <col min="10839" max="10840" width="2.5703125" style="134" customWidth="1"/>
    <col min="10841"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7109375" style="134" customWidth="1"/>
    <col min="11014" max="11014" width="1.28515625" style="134" customWidth="1"/>
    <col min="11015" max="11019" width="0.7109375" style="134" customWidth="1"/>
    <col min="11020" max="11020" width="0.5703125" style="134" customWidth="1"/>
    <col min="11021" max="11033" width="0.7109375" style="134" customWidth="1"/>
    <col min="11034" max="11034" width="1.4257812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 style="134" customWidth="1"/>
    <col min="11071" max="11072" width="0.5703125" style="134" customWidth="1"/>
    <col min="11073" max="11073" width="2.28515625" style="134" customWidth="1"/>
    <col min="11074" max="11074" width="0.5703125" style="134" customWidth="1"/>
    <col min="11075" max="11075" width="2.28515625" style="134" customWidth="1"/>
    <col min="11076" max="11076" width="0.5703125" style="134" customWidth="1"/>
    <col min="11077" max="11077" width="2.28515625" style="134" customWidth="1"/>
    <col min="11078" max="11078" width="0.5703125" style="134" customWidth="1"/>
    <col min="11079" max="11079" width="2.28515625" style="134" customWidth="1"/>
    <col min="11080" max="11080" width="0.5703125" style="134" customWidth="1"/>
    <col min="11081" max="11081" width="2.28515625" style="134" customWidth="1"/>
    <col min="11082" max="11082" width="0.5703125" style="134" customWidth="1"/>
    <col min="11083" max="11083" width="2.28515625" style="134" customWidth="1"/>
    <col min="11084" max="11084" width="0.5703125" style="134" customWidth="1"/>
    <col min="11085" max="11085" width="2.28515625" style="134" customWidth="1"/>
    <col min="11086" max="11086" width="0.5703125" style="134" customWidth="1"/>
    <col min="11087" max="11087" width="2.28515625" style="134" customWidth="1"/>
    <col min="11088" max="11088" width="0.5703125" style="134" customWidth="1"/>
    <col min="11089" max="11089" width="2.28515625" style="134" customWidth="1"/>
    <col min="11090" max="11090" width="0.5703125" style="134" customWidth="1"/>
    <col min="11091" max="11091" width="2.28515625" style="134" customWidth="1"/>
    <col min="11092" max="11092" width="0.5703125" style="134" customWidth="1"/>
    <col min="11093" max="11093" width="2.28515625" style="134" customWidth="1"/>
    <col min="11094" max="11094" width="0.5703125" style="134" customWidth="1"/>
    <col min="11095" max="11096" width="2.5703125" style="134" customWidth="1"/>
    <col min="11097"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7109375" style="134" customWidth="1"/>
    <col min="11270" max="11270" width="1.28515625" style="134" customWidth="1"/>
    <col min="11271" max="11275" width="0.7109375" style="134" customWidth="1"/>
    <col min="11276" max="11276" width="0.5703125" style="134" customWidth="1"/>
    <col min="11277" max="11289" width="0.7109375" style="134" customWidth="1"/>
    <col min="11290" max="11290" width="1.4257812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 style="134" customWidth="1"/>
    <col min="11327" max="11328" width="0.5703125" style="134" customWidth="1"/>
    <col min="11329" max="11329" width="2.28515625" style="134" customWidth="1"/>
    <col min="11330" max="11330" width="0.5703125" style="134" customWidth="1"/>
    <col min="11331" max="11331" width="2.28515625" style="134" customWidth="1"/>
    <col min="11332" max="11332" width="0.5703125" style="134" customWidth="1"/>
    <col min="11333" max="11333" width="2.28515625" style="134" customWidth="1"/>
    <col min="11334" max="11334" width="0.5703125" style="134" customWidth="1"/>
    <col min="11335" max="11335" width="2.28515625" style="134" customWidth="1"/>
    <col min="11336" max="11336" width="0.5703125" style="134" customWidth="1"/>
    <col min="11337" max="11337" width="2.28515625" style="134" customWidth="1"/>
    <col min="11338" max="11338" width="0.5703125" style="134" customWidth="1"/>
    <col min="11339" max="11339" width="2.28515625" style="134" customWidth="1"/>
    <col min="11340" max="11340" width="0.5703125" style="134" customWidth="1"/>
    <col min="11341" max="11341" width="2.28515625" style="134" customWidth="1"/>
    <col min="11342" max="11342" width="0.5703125" style="134" customWidth="1"/>
    <col min="11343" max="11343" width="2.28515625" style="134" customWidth="1"/>
    <col min="11344" max="11344" width="0.5703125" style="134" customWidth="1"/>
    <col min="11345" max="11345" width="2.28515625" style="134" customWidth="1"/>
    <col min="11346" max="11346" width="0.5703125" style="134" customWidth="1"/>
    <col min="11347" max="11347" width="2.28515625" style="134" customWidth="1"/>
    <col min="11348" max="11348" width="0.5703125" style="134" customWidth="1"/>
    <col min="11349" max="11349" width="2.28515625" style="134" customWidth="1"/>
    <col min="11350" max="11350" width="0.5703125" style="134" customWidth="1"/>
    <col min="11351" max="11352" width="2.5703125" style="134" customWidth="1"/>
    <col min="11353"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7109375" style="134" customWidth="1"/>
    <col min="11526" max="11526" width="1.28515625" style="134" customWidth="1"/>
    <col min="11527" max="11531" width="0.7109375" style="134" customWidth="1"/>
    <col min="11532" max="11532" width="0.5703125" style="134" customWidth="1"/>
    <col min="11533" max="11545" width="0.7109375" style="134" customWidth="1"/>
    <col min="11546" max="11546" width="1.4257812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 style="134" customWidth="1"/>
    <col min="11583" max="11584" width="0.5703125" style="134" customWidth="1"/>
    <col min="11585" max="11585" width="2.28515625" style="134" customWidth="1"/>
    <col min="11586" max="11586" width="0.5703125" style="134" customWidth="1"/>
    <col min="11587" max="11587" width="2.28515625" style="134" customWidth="1"/>
    <col min="11588" max="11588" width="0.5703125" style="134" customWidth="1"/>
    <col min="11589" max="11589" width="2.28515625" style="134" customWidth="1"/>
    <col min="11590" max="11590" width="0.5703125" style="134" customWidth="1"/>
    <col min="11591" max="11591" width="2.28515625" style="134" customWidth="1"/>
    <col min="11592" max="11592" width="0.5703125" style="134" customWidth="1"/>
    <col min="11593" max="11593" width="2.28515625" style="134" customWidth="1"/>
    <col min="11594" max="11594" width="0.5703125" style="134" customWidth="1"/>
    <col min="11595" max="11595" width="2.28515625" style="134" customWidth="1"/>
    <col min="11596" max="11596" width="0.5703125" style="134" customWidth="1"/>
    <col min="11597" max="11597" width="2.28515625" style="134" customWidth="1"/>
    <col min="11598" max="11598" width="0.5703125" style="134" customWidth="1"/>
    <col min="11599" max="11599" width="2.28515625" style="134" customWidth="1"/>
    <col min="11600" max="11600" width="0.5703125" style="134" customWidth="1"/>
    <col min="11601" max="11601" width="2.28515625" style="134" customWidth="1"/>
    <col min="11602" max="11602" width="0.5703125" style="134" customWidth="1"/>
    <col min="11603" max="11603" width="2.28515625" style="134" customWidth="1"/>
    <col min="11604" max="11604" width="0.5703125" style="134" customWidth="1"/>
    <col min="11605" max="11605" width="2.28515625" style="134" customWidth="1"/>
    <col min="11606" max="11606" width="0.5703125" style="134" customWidth="1"/>
    <col min="11607" max="11608" width="2.5703125" style="134" customWidth="1"/>
    <col min="11609"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7109375" style="134" customWidth="1"/>
    <col min="11782" max="11782" width="1.28515625" style="134" customWidth="1"/>
    <col min="11783" max="11787" width="0.7109375" style="134" customWidth="1"/>
    <col min="11788" max="11788" width="0.5703125" style="134" customWidth="1"/>
    <col min="11789" max="11801" width="0.7109375" style="134" customWidth="1"/>
    <col min="11802" max="11802" width="1.4257812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 style="134" customWidth="1"/>
    <col min="11839" max="11840" width="0.5703125" style="134" customWidth="1"/>
    <col min="11841" max="11841" width="2.28515625" style="134" customWidth="1"/>
    <col min="11842" max="11842" width="0.5703125" style="134" customWidth="1"/>
    <col min="11843" max="11843" width="2.28515625" style="134" customWidth="1"/>
    <col min="11844" max="11844" width="0.5703125" style="134" customWidth="1"/>
    <col min="11845" max="11845" width="2.28515625" style="134" customWidth="1"/>
    <col min="11846" max="11846" width="0.5703125" style="134" customWidth="1"/>
    <col min="11847" max="11847" width="2.28515625" style="134" customWidth="1"/>
    <col min="11848" max="11848" width="0.5703125" style="134" customWidth="1"/>
    <col min="11849" max="11849" width="2.28515625" style="134" customWidth="1"/>
    <col min="11850" max="11850" width="0.5703125" style="134" customWidth="1"/>
    <col min="11851" max="11851" width="2.28515625" style="134" customWidth="1"/>
    <col min="11852" max="11852" width="0.5703125" style="134" customWidth="1"/>
    <col min="11853" max="11853" width="2.28515625" style="134" customWidth="1"/>
    <col min="11854" max="11854" width="0.5703125" style="134" customWidth="1"/>
    <col min="11855" max="11855" width="2.28515625" style="134" customWidth="1"/>
    <col min="11856" max="11856" width="0.5703125" style="134" customWidth="1"/>
    <col min="11857" max="11857" width="2.28515625" style="134" customWidth="1"/>
    <col min="11858" max="11858" width="0.5703125" style="134" customWidth="1"/>
    <col min="11859" max="11859" width="2.28515625" style="134" customWidth="1"/>
    <col min="11860" max="11860" width="0.5703125" style="134" customWidth="1"/>
    <col min="11861" max="11861" width="2.28515625" style="134" customWidth="1"/>
    <col min="11862" max="11862" width="0.5703125" style="134" customWidth="1"/>
    <col min="11863" max="11864" width="2.5703125" style="134" customWidth="1"/>
    <col min="11865"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7109375" style="134" customWidth="1"/>
    <col min="12038" max="12038" width="1.28515625" style="134" customWidth="1"/>
    <col min="12039" max="12043" width="0.7109375" style="134" customWidth="1"/>
    <col min="12044" max="12044" width="0.5703125" style="134" customWidth="1"/>
    <col min="12045" max="12057" width="0.7109375" style="134" customWidth="1"/>
    <col min="12058" max="12058" width="1.4257812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 style="134" customWidth="1"/>
    <col min="12095" max="12096" width="0.5703125" style="134" customWidth="1"/>
    <col min="12097" max="12097" width="2.28515625" style="134" customWidth="1"/>
    <col min="12098" max="12098" width="0.5703125" style="134" customWidth="1"/>
    <col min="12099" max="12099" width="2.28515625" style="134" customWidth="1"/>
    <col min="12100" max="12100" width="0.5703125" style="134" customWidth="1"/>
    <col min="12101" max="12101" width="2.28515625" style="134" customWidth="1"/>
    <col min="12102" max="12102" width="0.5703125" style="134" customWidth="1"/>
    <col min="12103" max="12103" width="2.28515625" style="134" customWidth="1"/>
    <col min="12104" max="12104" width="0.5703125" style="134" customWidth="1"/>
    <col min="12105" max="12105" width="2.28515625" style="134" customWidth="1"/>
    <col min="12106" max="12106" width="0.5703125" style="134" customWidth="1"/>
    <col min="12107" max="12107" width="2.28515625" style="134" customWidth="1"/>
    <col min="12108" max="12108" width="0.5703125" style="134" customWidth="1"/>
    <col min="12109" max="12109" width="2.28515625" style="134" customWidth="1"/>
    <col min="12110" max="12110" width="0.5703125" style="134" customWidth="1"/>
    <col min="12111" max="12111" width="2.28515625" style="134" customWidth="1"/>
    <col min="12112" max="12112" width="0.5703125" style="134" customWidth="1"/>
    <col min="12113" max="12113" width="2.28515625" style="134" customWidth="1"/>
    <col min="12114" max="12114" width="0.5703125" style="134" customWidth="1"/>
    <col min="12115" max="12115" width="2.28515625" style="134" customWidth="1"/>
    <col min="12116" max="12116" width="0.5703125" style="134" customWidth="1"/>
    <col min="12117" max="12117" width="2.28515625" style="134" customWidth="1"/>
    <col min="12118" max="12118" width="0.5703125" style="134" customWidth="1"/>
    <col min="12119" max="12120" width="2.5703125" style="134" customWidth="1"/>
    <col min="12121"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7109375" style="134" customWidth="1"/>
    <col min="12294" max="12294" width="1.28515625" style="134" customWidth="1"/>
    <col min="12295" max="12299" width="0.7109375" style="134" customWidth="1"/>
    <col min="12300" max="12300" width="0.5703125" style="134" customWidth="1"/>
    <col min="12301" max="12313" width="0.7109375" style="134" customWidth="1"/>
    <col min="12314" max="12314" width="1.4257812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 style="134" customWidth="1"/>
    <col min="12351" max="12352" width="0.5703125" style="134" customWidth="1"/>
    <col min="12353" max="12353" width="2.28515625" style="134" customWidth="1"/>
    <col min="12354" max="12354" width="0.5703125" style="134" customWidth="1"/>
    <col min="12355" max="12355" width="2.28515625" style="134" customWidth="1"/>
    <col min="12356" max="12356" width="0.5703125" style="134" customWidth="1"/>
    <col min="12357" max="12357" width="2.28515625" style="134" customWidth="1"/>
    <col min="12358" max="12358" width="0.5703125" style="134" customWidth="1"/>
    <col min="12359" max="12359" width="2.28515625" style="134" customWidth="1"/>
    <col min="12360" max="12360" width="0.5703125" style="134" customWidth="1"/>
    <col min="12361" max="12361" width="2.28515625" style="134" customWidth="1"/>
    <col min="12362" max="12362" width="0.5703125" style="134" customWidth="1"/>
    <col min="12363" max="12363" width="2.28515625" style="134" customWidth="1"/>
    <col min="12364" max="12364" width="0.5703125" style="134" customWidth="1"/>
    <col min="12365" max="12365" width="2.28515625" style="134" customWidth="1"/>
    <col min="12366" max="12366" width="0.5703125" style="134" customWidth="1"/>
    <col min="12367" max="12367" width="2.28515625" style="134" customWidth="1"/>
    <col min="12368" max="12368" width="0.5703125" style="134" customWidth="1"/>
    <col min="12369" max="12369" width="2.28515625" style="134" customWidth="1"/>
    <col min="12370" max="12370" width="0.5703125" style="134" customWidth="1"/>
    <col min="12371" max="12371" width="2.28515625" style="134" customWidth="1"/>
    <col min="12372" max="12372" width="0.5703125" style="134" customWidth="1"/>
    <col min="12373" max="12373" width="2.28515625" style="134" customWidth="1"/>
    <col min="12374" max="12374" width="0.5703125" style="134" customWidth="1"/>
    <col min="12375" max="12376" width="2.5703125" style="134" customWidth="1"/>
    <col min="12377"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7109375" style="134" customWidth="1"/>
    <col min="12550" max="12550" width="1.28515625" style="134" customWidth="1"/>
    <col min="12551" max="12555" width="0.7109375" style="134" customWidth="1"/>
    <col min="12556" max="12556" width="0.5703125" style="134" customWidth="1"/>
    <col min="12557" max="12569" width="0.7109375" style="134" customWidth="1"/>
    <col min="12570" max="12570" width="1.4257812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 style="134" customWidth="1"/>
    <col min="12607" max="12608" width="0.5703125" style="134" customWidth="1"/>
    <col min="12609" max="12609" width="2.28515625" style="134" customWidth="1"/>
    <col min="12610" max="12610" width="0.5703125" style="134" customWidth="1"/>
    <col min="12611" max="12611" width="2.28515625" style="134" customWidth="1"/>
    <col min="12612" max="12612" width="0.5703125" style="134" customWidth="1"/>
    <col min="12613" max="12613" width="2.28515625" style="134" customWidth="1"/>
    <col min="12614" max="12614" width="0.5703125" style="134" customWidth="1"/>
    <col min="12615" max="12615" width="2.28515625" style="134" customWidth="1"/>
    <col min="12616" max="12616" width="0.5703125" style="134" customWidth="1"/>
    <col min="12617" max="12617" width="2.28515625" style="134" customWidth="1"/>
    <col min="12618" max="12618" width="0.5703125" style="134" customWidth="1"/>
    <col min="12619" max="12619" width="2.28515625" style="134" customWidth="1"/>
    <col min="12620" max="12620" width="0.5703125" style="134" customWidth="1"/>
    <col min="12621" max="12621" width="2.28515625" style="134" customWidth="1"/>
    <col min="12622" max="12622" width="0.5703125" style="134" customWidth="1"/>
    <col min="12623" max="12623" width="2.28515625" style="134" customWidth="1"/>
    <col min="12624" max="12624" width="0.5703125" style="134" customWidth="1"/>
    <col min="12625" max="12625" width="2.28515625" style="134" customWidth="1"/>
    <col min="12626" max="12626" width="0.5703125" style="134" customWidth="1"/>
    <col min="12627" max="12627" width="2.28515625" style="134" customWidth="1"/>
    <col min="12628" max="12628" width="0.5703125" style="134" customWidth="1"/>
    <col min="12629" max="12629" width="2.28515625" style="134" customWidth="1"/>
    <col min="12630" max="12630" width="0.5703125" style="134" customWidth="1"/>
    <col min="12631" max="12632" width="2.5703125" style="134" customWidth="1"/>
    <col min="12633"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7109375" style="134" customWidth="1"/>
    <col min="12806" max="12806" width="1.28515625" style="134" customWidth="1"/>
    <col min="12807" max="12811" width="0.7109375" style="134" customWidth="1"/>
    <col min="12812" max="12812" width="0.5703125" style="134" customWidth="1"/>
    <col min="12813" max="12825" width="0.7109375" style="134" customWidth="1"/>
    <col min="12826" max="12826" width="1.4257812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 style="134" customWidth="1"/>
    <col min="12863" max="12864" width="0.5703125" style="134" customWidth="1"/>
    <col min="12865" max="12865" width="2.28515625" style="134" customWidth="1"/>
    <col min="12866" max="12866" width="0.5703125" style="134" customWidth="1"/>
    <col min="12867" max="12867" width="2.28515625" style="134" customWidth="1"/>
    <col min="12868" max="12868" width="0.5703125" style="134" customWidth="1"/>
    <col min="12869" max="12869" width="2.28515625" style="134" customWidth="1"/>
    <col min="12870" max="12870" width="0.5703125" style="134" customWidth="1"/>
    <col min="12871" max="12871" width="2.28515625" style="134" customWidth="1"/>
    <col min="12872" max="12872" width="0.5703125" style="134" customWidth="1"/>
    <col min="12873" max="12873" width="2.28515625" style="134" customWidth="1"/>
    <col min="12874" max="12874" width="0.5703125" style="134" customWidth="1"/>
    <col min="12875" max="12875" width="2.28515625" style="134" customWidth="1"/>
    <col min="12876" max="12876" width="0.5703125" style="134" customWidth="1"/>
    <col min="12877" max="12877" width="2.28515625" style="134" customWidth="1"/>
    <col min="12878" max="12878" width="0.5703125" style="134" customWidth="1"/>
    <col min="12879" max="12879" width="2.28515625" style="134" customWidth="1"/>
    <col min="12880" max="12880" width="0.5703125" style="134" customWidth="1"/>
    <col min="12881" max="12881" width="2.28515625" style="134" customWidth="1"/>
    <col min="12882" max="12882" width="0.5703125" style="134" customWidth="1"/>
    <col min="12883" max="12883" width="2.28515625" style="134" customWidth="1"/>
    <col min="12884" max="12884" width="0.5703125" style="134" customWidth="1"/>
    <col min="12885" max="12885" width="2.28515625" style="134" customWidth="1"/>
    <col min="12886" max="12886" width="0.5703125" style="134" customWidth="1"/>
    <col min="12887" max="12888" width="2.5703125" style="134" customWidth="1"/>
    <col min="12889"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7109375" style="134" customWidth="1"/>
    <col min="13062" max="13062" width="1.28515625" style="134" customWidth="1"/>
    <col min="13063" max="13067" width="0.7109375" style="134" customWidth="1"/>
    <col min="13068" max="13068" width="0.5703125" style="134" customWidth="1"/>
    <col min="13069" max="13081" width="0.7109375" style="134" customWidth="1"/>
    <col min="13082" max="13082" width="1.4257812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 style="134" customWidth="1"/>
    <col min="13119" max="13120" width="0.5703125" style="134" customWidth="1"/>
    <col min="13121" max="13121" width="2.28515625" style="134" customWidth="1"/>
    <col min="13122" max="13122" width="0.5703125" style="134" customWidth="1"/>
    <col min="13123" max="13123" width="2.28515625" style="134" customWidth="1"/>
    <col min="13124" max="13124" width="0.5703125" style="134" customWidth="1"/>
    <col min="13125" max="13125" width="2.28515625" style="134" customWidth="1"/>
    <col min="13126" max="13126" width="0.5703125" style="134" customWidth="1"/>
    <col min="13127" max="13127" width="2.28515625" style="134" customWidth="1"/>
    <col min="13128" max="13128" width="0.5703125" style="134" customWidth="1"/>
    <col min="13129" max="13129" width="2.28515625" style="134" customWidth="1"/>
    <col min="13130" max="13130" width="0.5703125" style="134" customWidth="1"/>
    <col min="13131" max="13131" width="2.28515625" style="134" customWidth="1"/>
    <col min="13132" max="13132" width="0.5703125" style="134" customWidth="1"/>
    <col min="13133" max="13133" width="2.28515625" style="134" customWidth="1"/>
    <col min="13134" max="13134" width="0.5703125" style="134" customWidth="1"/>
    <col min="13135" max="13135" width="2.28515625" style="134" customWidth="1"/>
    <col min="13136" max="13136" width="0.5703125" style="134" customWidth="1"/>
    <col min="13137" max="13137" width="2.28515625" style="134" customWidth="1"/>
    <col min="13138" max="13138" width="0.5703125" style="134" customWidth="1"/>
    <col min="13139" max="13139" width="2.28515625" style="134" customWidth="1"/>
    <col min="13140" max="13140" width="0.5703125" style="134" customWidth="1"/>
    <col min="13141" max="13141" width="2.28515625" style="134" customWidth="1"/>
    <col min="13142" max="13142" width="0.5703125" style="134" customWidth="1"/>
    <col min="13143" max="13144" width="2.5703125" style="134" customWidth="1"/>
    <col min="13145"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7109375" style="134" customWidth="1"/>
    <col min="13318" max="13318" width="1.28515625" style="134" customWidth="1"/>
    <col min="13319" max="13323" width="0.7109375" style="134" customWidth="1"/>
    <col min="13324" max="13324" width="0.5703125" style="134" customWidth="1"/>
    <col min="13325" max="13337" width="0.7109375" style="134" customWidth="1"/>
    <col min="13338" max="13338" width="1.4257812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 style="134" customWidth="1"/>
    <col min="13375" max="13376" width="0.5703125" style="134" customWidth="1"/>
    <col min="13377" max="13377" width="2.28515625" style="134" customWidth="1"/>
    <col min="13378" max="13378" width="0.5703125" style="134" customWidth="1"/>
    <col min="13379" max="13379" width="2.28515625" style="134" customWidth="1"/>
    <col min="13380" max="13380" width="0.5703125" style="134" customWidth="1"/>
    <col min="13381" max="13381" width="2.28515625" style="134" customWidth="1"/>
    <col min="13382" max="13382" width="0.5703125" style="134" customWidth="1"/>
    <col min="13383" max="13383" width="2.28515625" style="134" customWidth="1"/>
    <col min="13384" max="13384" width="0.5703125" style="134" customWidth="1"/>
    <col min="13385" max="13385" width="2.28515625" style="134" customWidth="1"/>
    <col min="13386" max="13386" width="0.5703125" style="134" customWidth="1"/>
    <col min="13387" max="13387" width="2.28515625" style="134" customWidth="1"/>
    <col min="13388" max="13388" width="0.5703125" style="134" customWidth="1"/>
    <col min="13389" max="13389" width="2.28515625" style="134" customWidth="1"/>
    <col min="13390" max="13390" width="0.5703125" style="134" customWidth="1"/>
    <col min="13391" max="13391" width="2.28515625" style="134" customWidth="1"/>
    <col min="13392" max="13392" width="0.5703125" style="134" customWidth="1"/>
    <col min="13393" max="13393" width="2.28515625" style="134" customWidth="1"/>
    <col min="13394" max="13394" width="0.5703125" style="134" customWidth="1"/>
    <col min="13395" max="13395" width="2.28515625" style="134" customWidth="1"/>
    <col min="13396" max="13396" width="0.5703125" style="134" customWidth="1"/>
    <col min="13397" max="13397" width="2.28515625" style="134" customWidth="1"/>
    <col min="13398" max="13398" width="0.5703125" style="134" customWidth="1"/>
    <col min="13399" max="13400" width="2.5703125" style="134" customWidth="1"/>
    <col min="13401"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7109375" style="134" customWidth="1"/>
    <col min="13574" max="13574" width="1.28515625" style="134" customWidth="1"/>
    <col min="13575" max="13579" width="0.7109375" style="134" customWidth="1"/>
    <col min="13580" max="13580" width="0.5703125" style="134" customWidth="1"/>
    <col min="13581" max="13593" width="0.7109375" style="134" customWidth="1"/>
    <col min="13594" max="13594" width="1.4257812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 style="134" customWidth="1"/>
    <col min="13631" max="13632" width="0.5703125" style="134" customWidth="1"/>
    <col min="13633" max="13633" width="2.28515625" style="134" customWidth="1"/>
    <col min="13634" max="13634" width="0.5703125" style="134" customWidth="1"/>
    <col min="13635" max="13635" width="2.28515625" style="134" customWidth="1"/>
    <col min="13636" max="13636" width="0.5703125" style="134" customWidth="1"/>
    <col min="13637" max="13637" width="2.28515625" style="134" customWidth="1"/>
    <col min="13638" max="13638" width="0.5703125" style="134" customWidth="1"/>
    <col min="13639" max="13639" width="2.28515625" style="134" customWidth="1"/>
    <col min="13640" max="13640" width="0.5703125" style="134" customWidth="1"/>
    <col min="13641" max="13641" width="2.28515625" style="134" customWidth="1"/>
    <col min="13642" max="13642" width="0.5703125" style="134" customWidth="1"/>
    <col min="13643" max="13643" width="2.28515625" style="134" customWidth="1"/>
    <col min="13644" max="13644" width="0.5703125" style="134" customWidth="1"/>
    <col min="13645" max="13645" width="2.28515625" style="134" customWidth="1"/>
    <col min="13646" max="13646" width="0.5703125" style="134" customWidth="1"/>
    <col min="13647" max="13647" width="2.28515625" style="134" customWidth="1"/>
    <col min="13648" max="13648" width="0.5703125" style="134" customWidth="1"/>
    <col min="13649" max="13649" width="2.28515625" style="134" customWidth="1"/>
    <col min="13650" max="13650" width="0.5703125" style="134" customWidth="1"/>
    <col min="13651" max="13651" width="2.28515625" style="134" customWidth="1"/>
    <col min="13652" max="13652" width="0.5703125" style="134" customWidth="1"/>
    <col min="13653" max="13653" width="2.28515625" style="134" customWidth="1"/>
    <col min="13654" max="13654" width="0.5703125" style="134" customWidth="1"/>
    <col min="13655" max="13656" width="2.5703125" style="134" customWidth="1"/>
    <col min="13657"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7109375" style="134" customWidth="1"/>
    <col min="13830" max="13830" width="1.28515625" style="134" customWidth="1"/>
    <col min="13831" max="13835" width="0.7109375" style="134" customWidth="1"/>
    <col min="13836" max="13836" width="0.5703125" style="134" customWidth="1"/>
    <col min="13837" max="13849" width="0.7109375" style="134" customWidth="1"/>
    <col min="13850" max="13850" width="1.4257812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 style="134" customWidth="1"/>
    <col min="13887" max="13888" width="0.5703125" style="134" customWidth="1"/>
    <col min="13889" max="13889" width="2.28515625" style="134" customWidth="1"/>
    <col min="13890" max="13890" width="0.5703125" style="134" customWidth="1"/>
    <col min="13891" max="13891" width="2.28515625" style="134" customWidth="1"/>
    <col min="13892" max="13892" width="0.5703125" style="134" customWidth="1"/>
    <col min="13893" max="13893" width="2.28515625" style="134" customWidth="1"/>
    <col min="13894" max="13894" width="0.5703125" style="134" customWidth="1"/>
    <col min="13895" max="13895" width="2.28515625" style="134" customWidth="1"/>
    <col min="13896" max="13896" width="0.5703125" style="134" customWidth="1"/>
    <col min="13897" max="13897" width="2.28515625" style="134" customWidth="1"/>
    <col min="13898" max="13898" width="0.5703125" style="134" customWidth="1"/>
    <col min="13899" max="13899" width="2.28515625" style="134" customWidth="1"/>
    <col min="13900" max="13900" width="0.5703125" style="134" customWidth="1"/>
    <col min="13901" max="13901" width="2.28515625" style="134" customWidth="1"/>
    <col min="13902" max="13902" width="0.5703125" style="134" customWidth="1"/>
    <col min="13903" max="13903" width="2.28515625" style="134" customWidth="1"/>
    <col min="13904" max="13904" width="0.5703125" style="134" customWidth="1"/>
    <col min="13905" max="13905" width="2.28515625" style="134" customWidth="1"/>
    <col min="13906" max="13906" width="0.5703125" style="134" customWidth="1"/>
    <col min="13907" max="13907" width="2.28515625" style="134" customWidth="1"/>
    <col min="13908" max="13908" width="0.5703125" style="134" customWidth="1"/>
    <col min="13909" max="13909" width="2.28515625" style="134" customWidth="1"/>
    <col min="13910" max="13910" width="0.5703125" style="134" customWidth="1"/>
    <col min="13911" max="13912" width="2.5703125" style="134" customWidth="1"/>
    <col min="13913"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7109375" style="134" customWidth="1"/>
    <col min="14086" max="14086" width="1.28515625" style="134" customWidth="1"/>
    <col min="14087" max="14091" width="0.7109375" style="134" customWidth="1"/>
    <col min="14092" max="14092" width="0.5703125" style="134" customWidth="1"/>
    <col min="14093" max="14105" width="0.7109375" style="134" customWidth="1"/>
    <col min="14106" max="14106" width="1.4257812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 style="134" customWidth="1"/>
    <col min="14143" max="14144" width="0.5703125" style="134" customWidth="1"/>
    <col min="14145" max="14145" width="2.28515625" style="134" customWidth="1"/>
    <col min="14146" max="14146" width="0.5703125" style="134" customWidth="1"/>
    <col min="14147" max="14147" width="2.28515625" style="134" customWidth="1"/>
    <col min="14148" max="14148" width="0.5703125" style="134" customWidth="1"/>
    <col min="14149" max="14149" width="2.28515625" style="134" customWidth="1"/>
    <col min="14150" max="14150" width="0.5703125" style="134" customWidth="1"/>
    <col min="14151" max="14151" width="2.28515625" style="134" customWidth="1"/>
    <col min="14152" max="14152" width="0.5703125" style="134" customWidth="1"/>
    <col min="14153" max="14153" width="2.28515625" style="134" customWidth="1"/>
    <col min="14154" max="14154" width="0.5703125" style="134" customWidth="1"/>
    <col min="14155" max="14155" width="2.28515625" style="134" customWidth="1"/>
    <col min="14156" max="14156" width="0.5703125" style="134" customWidth="1"/>
    <col min="14157" max="14157" width="2.28515625" style="134" customWidth="1"/>
    <col min="14158" max="14158" width="0.5703125" style="134" customWidth="1"/>
    <col min="14159" max="14159" width="2.28515625" style="134" customWidth="1"/>
    <col min="14160" max="14160" width="0.5703125" style="134" customWidth="1"/>
    <col min="14161" max="14161" width="2.28515625" style="134" customWidth="1"/>
    <col min="14162" max="14162" width="0.5703125" style="134" customWidth="1"/>
    <col min="14163" max="14163" width="2.28515625" style="134" customWidth="1"/>
    <col min="14164" max="14164" width="0.5703125" style="134" customWidth="1"/>
    <col min="14165" max="14165" width="2.28515625" style="134" customWidth="1"/>
    <col min="14166" max="14166" width="0.5703125" style="134" customWidth="1"/>
    <col min="14167" max="14168" width="2.5703125" style="134" customWidth="1"/>
    <col min="14169"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7109375" style="134" customWidth="1"/>
    <col min="14342" max="14342" width="1.28515625" style="134" customWidth="1"/>
    <col min="14343" max="14347" width="0.7109375" style="134" customWidth="1"/>
    <col min="14348" max="14348" width="0.5703125" style="134" customWidth="1"/>
    <col min="14349" max="14361" width="0.7109375" style="134" customWidth="1"/>
    <col min="14362" max="14362" width="1.4257812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 style="134" customWidth="1"/>
    <col min="14399" max="14400" width="0.5703125" style="134" customWidth="1"/>
    <col min="14401" max="14401" width="2.28515625" style="134" customWidth="1"/>
    <col min="14402" max="14402" width="0.5703125" style="134" customWidth="1"/>
    <col min="14403" max="14403" width="2.28515625" style="134" customWidth="1"/>
    <col min="14404" max="14404" width="0.5703125" style="134" customWidth="1"/>
    <col min="14405" max="14405" width="2.28515625" style="134" customWidth="1"/>
    <col min="14406" max="14406" width="0.5703125" style="134" customWidth="1"/>
    <col min="14407" max="14407" width="2.28515625" style="134" customWidth="1"/>
    <col min="14408" max="14408" width="0.5703125" style="134" customWidth="1"/>
    <col min="14409" max="14409" width="2.28515625" style="134" customWidth="1"/>
    <col min="14410" max="14410" width="0.5703125" style="134" customWidth="1"/>
    <col min="14411" max="14411" width="2.28515625" style="134" customWidth="1"/>
    <col min="14412" max="14412" width="0.5703125" style="134" customWidth="1"/>
    <col min="14413" max="14413" width="2.28515625" style="134" customWidth="1"/>
    <col min="14414" max="14414" width="0.5703125" style="134" customWidth="1"/>
    <col min="14415" max="14415" width="2.28515625" style="134" customWidth="1"/>
    <col min="14416" max="14416" width="0.5703125" style="134" customWidth="1"/>
    <col min="14417" max="14417" width="2.28515625" style="134" customWidth="1"/>
    <col min="14418" max="14418" width="0.5703125" style="134" customWidth="1"/>
    <col min="14419" max="14419" width="2.28515625" style="134" customWidth="1"/>
    <col min="14420" max="14420" width="0.5703125" style="134" customWidth="1"/>
    <col min="14421" max="14421" width="2.28515625" style="134" customWidth="1"/>
    <col min="14422" max="14422" width="0.5703125" style="134" customWidth="1"/>
    <col min="14423" max="14424" width="2.5703125" style="134" customWidth="1"/>
    <col min="14425"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7109375" style="134" customWidth="1"/>
    <col min="14598" max="14598" width="1.28515625" style="134" customWidth="1"/>
    <col min="14599" max="14603" width="0.7109375" style="134" customWidth="1"/>
    <col min="14604" max="14604" width="0.5703125" style="134" customWidth="1"/>
    <col min="14605" max="14617" width="0.7109375" style="134" customWidth="1"/>
    <col min="14618" max="14618" width="1.4257812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 style="134" customWidth="1"/>
    <col min="14655" max="14656" width="0.5703125" style="134" customWidth="1"/>
    <col min="14657" max="14657" width="2.28515625" style="134" customWidth="1"/>
    <col min="14658" max="14658" width="0.5703125" style="134" customWidth="1"/>
    <col min="14659" max="14659" width="2.28515625" style="134" customWidth="1"/>
    <col min="14660" max="14660" width="0.5703125" style="134" customWidth="1"/>
    <col min="14661" max="14661" width="2.28515625" style="134" customWidth="1"/>
    <col min="14662" max="14662" width="0.5703125" style="134" customWidth="1"/>
    <col min="14663" max="14663" width="2.28515625" style="134" customWidth="1"/>
    <col min="14664" max="14664" width="0.5703125" style="134" customWidth="1"/>
    <col min="14665" max="14665" width="2.28515625" style="134" customWidth="1"/>
    <col min="14666" max="14666" width="0.5703125" style="134" customWidth="1"/>
    <col min="14667" max="14667" width="2.28515625" style="134" customWidth="1"/>
    <col min="14668" max="14668" width="0.5703125" style="134" customWidth="1"/>
    <col min="14669" max="14669" width="2.28515625" style="134" customWidth="1"/>
    <col min="14670" max="14670" width="0.5703125" style="134" customWidth="1"/>
    <col min="14671" max="14671" width="2.28515625" style="134" customWidth="1"/>
    <col min="14672" max="14672" width="0.5703125" style="134" customWidth="1"/>
    <col min="14673" max="14673" width="2.28515625" style="134" customWidth="1"/>
    <col min="14674" max="14674" width="0.5703125" style="134" customWidth="1"/>
    <col min="14675" max="14675" width="2.28515625" style="134" customWidth="1"/>
    <col min="14676" max="14676" width="0.5703125" style="134" customWidth="1"/>
    <col min="14677" max="14677" width="2.28515625" style="134" customWidth="1"/>
    <col min="14678" max="14678" width="0.5703125" style="134" customWidth="1"/>
    <col min="14679" max="14680" width="2.5703125" style="134" customWidth="1"/>
    <col min="14681"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7109375" style="134" customWidth="1"/>
    <col min="14854" max="14854" width="1.28515625" style="134" customWidth="1"/>
    <col min="14855" max="14859" width="0.7109375" style="134" customWidth="1"/>
    <col min="14860" max="14860" width="0.5703125" style="134" customWidth="1"/>
    <col min="14861" max="14873" width="0.7109375" style="134" customWidth="1"/>
    <col min="14874" max="14874" width="1.4257812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 style="134" customWidth="1"/>
    <col min="14911" max="14912" width="0.5703125" style="134" customWidth="1"/>
    <col min="14913" max="14913" width="2.28515625" style="134" customWidth="1"/>
    <col min="14914" max="14914" width="0.5703125" style="134" customWidth="1"/>
    <col min="14915" max="14915" width="2.28515625" style="134" customWidth="1"/>
    <col min="14916" max="14916" width="0.5703125" style="134" customWidth="1"/>
    <col min="14917" max="14917" width="2.28515625" style="134" customWidth="1"/>
    <col min="14918" max="14918" width="0.5703125" style="134" customWidth="1"/>
    <col min="14919" max="14919" width="2.28515625" style="134" customWidth="1"/>
    <col min="14920" max="14920" width="0.5703125" style="134" customWidth="1"/>
    <col min="14921" max="14921" width="2.28515625" style="134" customWidth="1"/>
    <col min="14922" max="14922" width="0.5703125" style="134" customWidth="1"/>
    <col min="14923" max="14923" width="2.28515625" style="134" customWidth="1"/>
    <col min="14924" max="14924" width="0.5703125" style="134" customWidth="1"/>
    <col min="14925" max="14925" width="2.28515625" style="134" customWidth="1"/>
    <col min="14926" max="14926" width="0.5703125" style="134" customWidth="1"/>
    <col min="14927" max="14927" width="2.28515625" style="134" customWidth="1"/>
    <col min="14928" max="14928" width="0.5703125" style="134" customWidth="1"/>
    <col min="14929" max="14929" width="2.28515625" style="134" customWidth="1"/>
    <col min="14930" max="14930" width="0.5703125" style="134" customWidth="1"/>
    <col min="14931" max="14931" width="2.28515625" style="134" customWidth="1"/>
    <col min="14932" max="14932" width="0.5703125" style="134" customWidth="1"/>
    <col min="14933" max="14933" width="2.28515625" style="134" customWidth="1"/>
    <col min="14934" max="14934" width="0.5703125" style="134" customWidth="1"/>
    <col min="14935" max="14936" width="2.5703125" style="134" customWidth="1"/>
    <col min="14937"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7109375" style="134" customWidth="1"/>
    <col min="15110" max="15110" width="1.28515625" style="134" customWidth="1"/>
    <col min="15111" max="15115" width="0.7109375" style="134" customWidth="1"/>
    <col min="15116" max="15116" width="0.5703125" style="134" customWidth="1"/>
    <col min="15117" max="15129" width="0.7109375" style="134" customWidth="1"/>
    <col min="15130" max="15130" width="1.4257812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 style="134" customWidth="1"/>
    <col min="15167" max="15168" width="0.5703125" style="134" customWidth="1"/>
    <col min="15169" max="15169" width="2.28515625" style="134" customWidth="1"/>
    <col min="15170" max="15170" width="0.5703125" style="134" customWidth="1"/>
    <col min="15171" max="15171" width="2.28515625" style="134" customWidth="1"/>
    <col min="15172" max="15172" width="0.5703125" style="134" customWidth="1"/>
    <col min="15173" max="15173" width="2.28515625" style="134" customWidth="1"/>
    <col min="15174" max="15174" width="0.5703125" style="134" customWidth="1"/>
    <col min="15175" max="15175" width="2.28515625" style="134" customWidth="1"/>
    <col min="15176" max="15176" width="0.5703125" style="134" customWidth="1"/>
    <col min="15177" max="15177" width="2.28515625" style="134" customWidth="1"/>
    <col min="15178" max="15178" width="0.5703125" style="134" customWidth="1"/>
    <col min="15179" max="15179" width="2.28515625" style="134" customWidth="1"/>
    <col min="15180" max="15180" width="0.5703125" style="134" customWidth="1"/>
    <col min="15181" max="15181" width="2.28515625" style="134" customWidth="1"/>
    <col min="15182" max="15182" width="0.5703125" style="134" customWidth="1"/>
    <col min="15183" max="15183" width="2.28515625" style="134" customWidth="1"/>
    <col min="15184" max="15184" width="0.5703125" style="134" customWidth="1"/>
    <col min="15185" max="15185" width="2.28515625" style="134" customWidth="1"/>
    <col min="15186" max="15186" width="0.5703125" style="134" customWidth="1"/>
    <col min="15187" max="15187" width="2.28515625" style="134" customWidth="1"/>
    <col min="15188" max="15188" width="0.5703125" style="134" customWidth="1"/>
    <col min="15189" max="15189" width="2.28515625" style="134" customWidth="1"/>
    <col min="15190" max="15190" width="0.5703125" style="134" customWidth="1"/>
    <col min="15191" max="15192" width="2.5703125" style="134" customWidth="1"/>
    <col min="15193"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7109375" style="134" customWidth="1"/>
    <col min="15366" max="15366" width="1.28515625" style="134" customWidth="1"/>
    <col min="15367" max="15371" width="0.7109375" style="134" customWidth="1"/>
    <col min="15372" max="15372" width="0.5703125" style="134" customWidth="1"/>
    <col min="15373" max="15385" width="0.7109375" style="134" customWidth="1"/>
    <col min="15386" max="15386" width="1.4257812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 style="134" customWidth="1"/>
    <col min="15423" max="15424" width="0.5703125" style="134" customWidth="1"/>
    <col min="15425" max="15425" width="2.28515625" style="134" customWidth="1"/>
    <col min="15426" max="15426" width="0.5703125" style="134" customWidth="1"/>
    <col min="15427" max="15427" width="2.28515625" style="134" customWidth="1"/>
    <col min="15428" max="15428" width="0.5703125" style="134" customWidth="1"/>
    <col min="15429" max="15429" width="2.28515625" style="134" customWidth="1"/>
    <col min="15430" max="15430" width="0.5703125" style="134" customWidth="1"/>
    <col min="15431" max="15431" width="2.28515625" style="134" customWidth="1"/>
    <col min="15432" max="15432" width="0.5703125" style="134" customWidth="1"/>
    <col min="15433" max="15433" width="2.28515625" style="134" customWidth="1"/>
    <col min="15434" max="15434" width="0.5703125" style="134" customWidth="1"/>
    <col min="15435" max="15435" width="2.28515625" style="134" customWidth="1"/>
    <col min="15436" max="15436" width="0.5703125" style="134" customWidth="1"/>
    <col min="15437" max="15437" width="2.28515625" style="134" customWidth="1"/>
    <col min="15438" max="15438" width="0.5703125" style="134" customWidth="1"/>
    <col min="15439" max="15439" width="2.28515625" style="134" customWidth="1"/>
    <col min="15440" max="15440" width="0.5703125" style="134" customWidth="1"/>
    <col min="15441" max="15441" width="2.28515625" style="134" customWidth="1"/>
    <col min="15442" max="15442" width="0.5703125" style="134" customWidth="1"/>
    <col min="15443" max="15443" width="2.28515625" style="134" customWidth="1"/>
    <col min="15444" max="15444" width="0.5703125" style="134" customWidth="1"/>
    <col min="15445" max="15445" width="2.28515625" style="134" customWidth="1"/>
    <col min="15446" max="15446" width="0.5703125" style="134" customWidth="1"/>
    <col min="15447" max="15448" width="2.5703125" style="134" customWidth="1"/>
    <col min="15449"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7109375" style="134" customWidth="1"/>
    <col min="15622" max="15622" width="1.28515625" style="134" customWidth="1"/>
    <col min="15623" max="15627" width="0.7109375" style="134" customWidth="1"/>
    <col min="15628" max="15628" width="0.5703125" style="134" customWidth="1"/>
    <col min="15629" max="15641" width="0.7109375" style="134" customWidth="1"/>
    <col min="15642" max="15642" width="1.4257812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 style="134" customWidth="1"/>
    <col min="15679" max="15680" width="0.5703125" style="134" customWidth="1"/>
    <col min="15681" max="15681" width="2.28515625" style="134" customWidth="1"/>
    <col min="15682" max="15682" width="0.5703125" style="134" customWidth="1"/>
    <col min="15683" max="15683" width="2.28515625" style="134" customWidth="1"/>
    <col min="15684" max="15684" width="0.5703125" style="134" customWidth="1"/>
    <col min="15685" max="15685" width="2.28515625" style="134" customWidth="1"/>
    <col min="15686" max="15686" width="0.5703125" style="134" customWidth="1"/>
    <col min="15687" max="15687" width="2.28515625" style="134" customWidth="1"/>
    <col min="15688" max="15688" width="0.5703125" style="134" customWidth="1"/>
    <col min="15689" max="15689" width="2.28515625" style="134" customWidth="1"/>
    <col min="15690" max="15690" width="0.5703125" style="134" customWidth="1"/>
    <col min="15691" max="15691" width="2.28515625" style="134" customWidth="1"/>
    <col min="15692" max="15692" width="0.5703125" style="134" customWidth="1"/>
    <col min="15693" max="15693" width="2.28515625" style="134" customWidth="1"/>
    <col min="15694" max="15694" width="0.5703125" style="134" customWidth="1"/>
    <col min="15695" max="15695" width="2.28515625" style="134" customWidth="1"/>
    <col min="15696" max="15696" width="0.5703125" style="134" customWidth="1"/>
    <col min="15697" max="15697" width="2.28515625" style="134" customWidth="1"/>
    <col min="15698" max="15698" width="0.5703125" style="134" customWidth="1"/>
    <col min="15699" max="15699" width="2.28515625" style="134" customWidth="1"/>
    <col min="15700" max="15700" width="0.5703125" style="134" customWidth="1"/>
    <col min="15701" max="15701" width="2.28515625" style="134" customWidth="1"/>
    <col min="15702" max="15702" width="0.5703125" style="134" customWidth="1"/>
    <col min="15703" max="15704" width="2.5703125" style="134" customWidth="1"/>
    <col min="15705"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7109375" style="134" customWidth="1"/>
    <col min="15878" max="15878" width="1.28515625" style="134" customWidth="1"/>
    <col min="15879" max="15883" width="0.7109375" style="134" customWidth="1"/>
    <col min="15884" max="15884" width="0.5703125" style="134" customWidth="1"/>
    <col min="15885" max="15897" width="0.7109375" style="134" customWidth="1"/>
    <col min="15898" max="15898" width="1.4257812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 style="134" customWidth="1"/>
    <col min="15935" max="15936" width="0.5703125" style="134" customWidth="1"/>
    <col min="15937" max="15937" width="2.28515625" style="134" customWidth="1"/>
    <col min="15938" max="15938" width="0.5703125" style="134" customWidth="1"/>
    <col min="15939" max="15939" width="2.28515625" style="134" customWidth="1"/>
    <col min="15940" max="15940" width="0.5703125" style="134" customWidth="1"/>
    <col min="15941" max="15941" width="2.28515625" style="134" customWidth="1"/>
    <col min="15942" max="15942" width="0.5703125" style="134" customWidth="1"/>
    <col min="15943" max="15943" width="2.28515625" style="134" customWidth="1"/>
    <col min="15944" max="15944" width="0.5703125" style="134" customWidth="1"/>
    <col min="15945" max="15945" width="2.28515625" style="134" customWidth="1"/>
    <col min="15946" max="15946" width="0.5703125" style="134" customWidth="1"/>
    <col min="15947" max="15947" width="2.28515625" style="134" customWidth="1"/>
    <col min="15948" max="15948" width="0.5703125" style="134" customWidth="1"/>
    <col min="15949" max="15949" width="2.28515625" style="134" customWidth="1"/>
    <col min="15950" max="15950" width="0.5703125" style="134" customWidth="1"/>
    <col min="15951" max="15951" width="2.28515625" style="134" customWidth="1"/>
    <col min="15952" max="15952" width="0.5703125" style="134" customWidth="1"/>
    <col min="15953" max="15953" width="2.28515625" style="134" customWidth="1"/>
    <col min="15954" max="15954" width="0.5703125" style="134" customWidth="1"/>
    <col min="15955" max="15955" width="2.28515625" style="134" customWidth="1"/>
    <col min="15956" max="15956" width="0.5703125" style="134" customWidth="1"/>
    <col min="15957" max="15957" width="2.28515625" style="134" customWidth="1"/>
    <col min="15958" max="15958" width="0.5703125" style="134" customWidth="1"/>
    <col min="15959" max="15960" width="2.5703125" style="134" customWidth="1"/>
    <col min="15961"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7109375" style="134" customWidth="1"/>
    <col min="16134" max="16134" width="1.28515625" style="134" customWidth="1"/>
    <col min="16135" max="16139" width="0.7109375" style="134" customWidth="1"/>
    <col min="16140" max="16140" width="0.5703125" style="134" customWidth="1"/>
    <col min="16141" max="16153" width="0.7109375" style="134" customWidth="1"/>
    <col min="16154" max="16154" width="1.4257812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 style="134" customWidth="1"/>
    <col min="16191" max="16192" width="0.5703125" style="134" customWidth="1"/>
    <col min="16193" max="16193" width="2.28515625" style="134" customWidth="1"/>
    <col min="16194" max="16194" width="0.5703125" style="134" customWidth="1"/>
    <col min="16195" max="16195" width="2.28515625" style="134" customWidth="1"/>
    <col min="16196" max="16196" width="0.5703125" style="134" customWidth="1"/>
    <col min="16197" max="16197" width="2.28515625" style="134" customWidth="1"/>
    <col min="16198" max="16198" width="0.5703125" style="134" customWidth="1"/>
    <col min="16199" max="16199" width="2.28515625" style="134" customWidth="1"/>
    <col min="16200" max="16200" width="0.5703125" style="134" customWidth="1"/>
    <col min="16201" max="16201" width="2.28515625" style="134" customWidth="1"/>
    <col min="16202" max="16202" width="0.5703125" style="134" customWidth="1"/>
    <col min="16203" max="16203" width="2.28515625" style="134" customWidth="1"/>
    <col min="16204" max="16204" width="0.5703125" style="134" customWidth="1"/>
    <col min="16205" max="16205" width="2.28515625" style="134" customWidth="1"/>
    <col min="16206" max="16206" width="0.5703125" style="134" customWidth="1"/>
    <col min="16207" max="16207" width="2.28515625" style="134" customWidth="1"/>
    <col min="16208" max="16208" width="0.5703125" style="134" customWidth="1"/>
    <col min="16209" max="16209" width="2.28515625" style="134" customWidth="1"/>
    <col min="16210" max="16210" width="0.5703125" style="134" customWidth="1"/>
    <col min="16211" max="16211" width="2.28515625" style="134" customWidth="1"/>
    <col min="16212" max="16212" width="0.5703125" style="134" customWidth="1"/>
    <col min="16213" max="16213" width="2.28515625" style="134" customWidth="1"/>
    <col min="16214" max="16214" width="0.5703125" style="134" customWidth="1"/>
    <col min="16215" max="16216" width="2.5703125" style="134" customWidth="1"/>
    <col min="16217" max="16384" width="9.28515625" style="134"/>
  </cols>
  <sheetData>
    <row r="1" spans="1:89" s="239" customFormat="1" ht="14.25" customHeight="1" thickBot="1">
      <c r="F1" s="8" t="s">
        <v>504</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CK1" s="134"/>
    </row>
    <row r="2" spans="1:89" ht="7.5" customHeight="1" thickTop="1">
      <c r="A2" s="130"/>
      <c r="B2" s="246"/>
      <c r="C2" s="131"/>
      <c r="D2" s="246"/>
      <c r="E2" s="132"/>
      <c r="F2" s="246"/>
      <c r="G2" s="133"/>
      <c r="H2" s="694" t="e">
        <f>#REF!</f>
        <v>#REF!</v>
      </c>
      <c r="I2" s="695"/>
      <c r="J2" s="695"/>
      <c r="K2" s="695"/>
      <c r="L2" s="695"/>
      <c r="M2" s="695"/>
      <c r="N2" s="695"/>
      <c r="O2" s="695"/>
      <c r="P2" s="695"/>
      <c r="Q2" s="695"/>
      <c r="R2" s="695"/>
      <c r="S2" s="695"/>
      <c r="T2" s="695"/>
      <c r="U2" s="695"/>
      <c r="V2" s="695"/>
      <c r="W2" s="695"/>
      <c r="X2" s="696"/>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4"/>
      <c r="BT2" s="525"/>
      <c r="BU2" s="526"/>
      <c r="BV2" s="526"/>
      <c r="BW2" s="526"/>
      <c r="BX2" s="526"/>
      <c r="BY2" s="526"/>
      <c r="BZ2" s="526"/>
      <c r="CA2" s="526"/>
      <c r="CB2" s="526"/>
      <c r="CC2" s="526"/>
      <c r="CD2" s="526"/>
      <c r="CE2" s="526"/>
      <c r="CF2" s="246"/>
      <c r="CG2" s="246"/>
      <c r="CH2" s="246"/>
      <c r="CI2" s="246"/>
      <c r="CJ2" s="246"/>
    </row>
    <row r="3" spans="1:89" ht="3.75" customHeight="1" thickBot="1">
      <c r="A3" s="130"/>
      <c r="B3" s="246"/>
      <c r="C3" s="135"/>
      <c r="D3" s="135"/>
      <c r="E3" s="136"/>
      <c r="F3" s="246"/>
      <c r="G3" s="133"/>
      <c r="H3" s="697"/>
      <c r="I3" s="698"/>
      <c r="J3" s="698"/>
      <c r="K3" s="698"/>
      <c r="L3" s="698"/>
      <c r="M3" s="698"/>
      <c r="N3" s="698"/>
      <c r="O3" s="698"/>
      <c r="P3" s="698"/>
      <c r="Q3" s="698"/>
      <c r="R3" s="698"/>
      <c r="S3" s="698"/>
      <c r="T3" s="698"/>
      <c r="U3" s="698"/>
      <c r="V3" s="698"/>
      <c r="W3" s="698"/>
      <c r="X3" s="699"/>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526"/>
      <c r="BT3" s="138"/>
      <c r="BU3" s="526"/>
      <c r="BV3" s="526"/>
      <c r="BW3" s="526"/>
      <c r="BX3" s="526"/>
      <c r="BY3" s="526"/>
      <c r="BZ3" s="526"/>
      <c r="CA3" s="526"/>
      <c r="CB3" s="526"/>
      <c r="CC3" s="526"/>
      <c r="CD3" s="526"/>
      <c r="CE3" s="526"/>
      <c r="CF3" s="246"/>
      <c r="CG3" s="246"/>
      <c r="CH3" s="246"/>
      <c r="CI3" s="246"/>
      <c r="CJ3" s="246"/>
    </row>
    <row r="4" spans="1:89" ht="16.5" customHeight="1" thickTop="1">
      <c r="A4" s="130"/>
      <c r="B4" s="246"/>
      <c r="C4" s="135"/>
      <c r="D4" s="135"/>
      <c r="E4" s="139"/>
      <c r="F4" s="246"/>
      <c r="G4" s="133"/>
      <c r="H4" s="700"/>
      <c r="I4" s="701"/>
      <c r="J4" s="701"/>
      <c r="K4" s="701"/>
      <c r="L4" s="701"/>
      <c r="M4" s="701"/>
      <c r="N4" s="701"/>
      <c r="O4" s="701"/>
      <c r="P4" s="701"/>
      <c r="Q4" s="701"/>
      <c r="R4" s="701"/>
      <c r="S4" s="701"/>
      <c r="T4" s="701"/>
      <c r="U4" s="701"/>
      <c r="V4" s="701"/>
      <c r="W4" s="701"/>
      <c r="X4" s="702"/>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142"/>
      <c r="BM4" s="49" t="e">
        <f>'Závierka titulka'!K27</f>
        <v>#REF!</v>
      </c>
      <c r="BN4" s="142"/>
      <c r="BO4" s="49" t="e">
        <f>'Závierka titulka'!M27</f>
        <v>#REF!</v>
      </c>
      <c r="BP4" s="237"/>
      <c r="BQ4" s="49" t="e">
        <f>'Závierka titulka'!O27</f>
        <v>#REF!</v>
      </c>
      <c r="BR4" s="237"/>
      <c r="BS4" s="49" t="e">
        <f>'Závierka titulka'!Q27</f>
        <v>#REF!</v>
      </c>
      <c r="BT4" s="141"/>
      <c r="BU4" s="526"/>
      <c r="BV4" s="526"/>
      <c r="BW4" s="526"/>
      <c r="BX4" s="526"/>
      <c r="BY4" s="526"/>
      <c r="BZ4" s="526"/>
      <c r="CA4" s="526"/>
      <c r="CB4" s="526"/>
      <c r="CC4" s="526"/>
      <c r="CD4" s="526"/>
      <c r="CE4" s="526"/>
      <c r="CF4" s="130"/>
      <c r="CG4" s="143"/>
      <c r="CH4" s="144"/>
      <c r="CI4" s="145"/>
      <c r="CJ4" s="145"/>
    </row>
    <row r="5" spans="1:89"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9"/>
      <c r="BM5" s="146"/>
      <c r="BN5" s="149"/>
      <c r="BO5" s="146"/>
      <c r="BP5" s="146"/>
      <c r="BQ5" s="146"/>
      <c r="BR5" s="146"/>
      <c r="BS5" s="146"/>
      <c r="BT5" s="147"/>
      <c r="BU5" s="526"/>
      <c r="BV5" s="526"/>
      <c r="BW5" s="526"/>
      <c r="BX5" s="526"/>
      <c r="BY5" s="526"/>
      <c r="BZ5" s="526"/>
      <c r="CA5" s="526"/>
      <c r="CB5" s="526"/>
      <c r="CC5" s="526"/>
      <c r="CD5" s="526"/>
      <c r="CE5" s="526"/>
      <c r="CF5" s="130"/>
      <c r="CG5" s="246"/>
      <c r="CH5" s="150"/>
      <c r="CI5" s="145"/>
      <c r="CJ5" s="145"/>
    </row>
    <row r="6" spans="1:89"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4"/>
      <c r="BY6" s="154"/>
      <c r="BZ6" s="154"/>
      <c r="CA6" s="154"/>
      <c r="CB6" s="154"/>
      <c r="CC6" s="154"/>
      <c r="CD6" s="154"/>
      <c r="CE6" s="154"/>
      <c r="CF6" s="154"/>
      <c r="CG6" s="154"/>
      <c r="CH6" s="154"/>
      <c r="CI6" s="246"/>
      <c r="CJ6" s="246"/>
    </row>
    <row r="7" spans="1:89" ht="12" customHeight="1">
      <c r="A7" s="130"/>
      <c r="B7" s="246"/>
      <c r="C7" s="135"/>
      <c r="D7" s="135"/>
      <c r="E7" s="703" t="e">
        <f>#REF!</f>
        <v>#REF!</v>
      </c>
      <c r="F7" s="704"/>
      <c r="G7" s="707" t="e">
        <f>#REF!</f>
        <v>#REF!</v>
      </c>
      <c r="H7" s="707"/>
      <c r="I7" s="707"/>
      <c r="J7" s="707"/>
      <c r="K7" s="707"/>
      <c r="L7" s="707"/>
      <c r="M7" s="707"/>
      <c r="N7" s="707"/>
      <c r="O7" s="707"/>
      <c r="P7" s="707"/>
      <c r="Q7" s="707"/>
      <c r="R7" s="707"/>
      <c r="S7" s="707"/>
      <c r="T7" s="707"/>
      <c r="U7" s="707"/>
      <c r="V7" s="707"/>
      <c r="W7" s="707"/>
      <c r="X7" s="707"/>
      <c r="Y7" s="707"/>
      <c r="Z7" s="707"/>
      <c r="AA7" s="707"/>
      <c r="AB7" s="707"/>
      <c r="AC7" s="707"/>
      <c r="AD7" s="707"/>
      <c r="AE7" s="707"/>
      <c r="AF7" s="707"/>
      <c r="AG7" s="707"/>
      <c r="AH7" s="707"/>
      <c r="AI7" s="707"/>
      <c r="AJ7" s="707"/>
      <c r="AK7" s="709" t="e">
        <f>#REF!</f>
        <v>#REF!</v>
      </c>
      <c r="AL7" s="710"/>
      <c r="AM7" s="711"/>
      <c r="AN7" s="718" t="e">
        <f>#REF!</f>
        <v>#REF!</v>
      </c>
      <c r="AO7" s="719"/>
      <c r="AP7" s="719"/>
      <c r="AQ7" s="719"/>
      <c r="AR7" s="719"/>
      <c r="AS7" s="719"/>
      <c r="AT7" s="719"/>
      <c r="AU7" s="719"/>
      <c r="AV7" s="719"/>
      <c r="AW7" s="719"/>
      <c r="AX7" s="719"/>
      <c r="AY7" s="719"/>
      <c r="AZ7" s="719"/>
      <c r="BA7" s="719"/>
      <c r="BB7" s="719"/>
      <c r="BC7" s="719"/>
      <c r="BD7" s="719"/>
      <c r="BE7" s="719"/>
      <c r="BF7" s="719"/>
      <c r="BG7" s="719"/>
      <c r="BH7" s="719"/>
      <c r="BI7" s="719"/>
      <c r="BJ7" s="719"/>
      <c r="BK7" s="719"/>
      <c r="BL7" s="719"/>
      <c r="BM7" s="719"/>
      <c r="BN7" s="719"/>
      <c r="BO7" s="719"/>
      <c r="BP7" s="719"/>
      <c r="BQ7" s="719"/>
      <c r="BR7" s="719"/>
      <c r="BS7" s="719"/>
      <c r="BT7" s="719"/>
      <c r="BU7" s="719"/>
      <c r="BV7" s="719"/>
      <c r="BW7" s="719"/>
      <c r="BX7" s="719"/>
      <c r="BY7" s="719"/>
      <c r="BZ7" s="719"/>
      <c r="CA7" s="719"/>
      <c r="CB7" s="719"/>
      <c r="CC7" s="719"/>
      <c r="CD7" s="719"/>
      <c r="CE7" s="719"/>
      <c r="CF7" s="719"/>
      <c r="CG7" s="719"/>
      <c r="CH7" s="720"/>
      <c r="CI7" s="246"/>
      <c r="CJ7" s="246"/>
    </row>
    <row r="8" spans="1:89" ht="12.75" customHeight="1" thickBot="1">
      <c r="A8" s="130"/>
      <c r="B8" s="246"/>
      <c r="C8" s="135"/>
      <c r="D8" s="135"/>
      <c r="E8" s="705"/>
      <c r="F8" s="706"/>
      <c r="G8" s="708"/>
      <c r="H8" s="708"/>
      <c r="I8" s="708"/>
      <c r="J8" s="708"/>
      <c r="K8" s="708"/>
      <c r="L8" s="708"/>
      <c r="M8" s="708"/>
      <c r="N8" s="708"/>
      <c r="O8" s="708"/>
      <c r="P8" s="708"/>
      <c r="Q8" s="708"/>
      <c r="R8" s="708"/>
      <c r="S8" s="708"/>
      <c r="T8" s="708"/>
      <c r="U8" s="708"/>
      <c r="V8" s="708"/>
      <c r="W8" s="708"/>
      <c r="X8" s="708"/>
      <c r="Y8" s="708"/>
      <c r="Z8" s="708"/>
      <c r="AA8" s="708"/>
      <c r="AB8" s="708"/>
      <c r="AC8" s="708"/>
      <c r="AD8" s="708"/>
      <c r="AE8" s="708"/>
      <c r="AF8" s="708"/>
      <c r="AG8" s="708"/>
      <c r="AH8" s="708"/>
      <c r="AI8" s="708"/>
      <c r="AJ8" s="708"/>
      <c r="AK8" s="712"/>
      <c r="AL8" s="713"/>
      <c r="AM8" s="714"/>
      <c r="AN8" s="721" t="e">
        <f>#REF!</f>
        <v>#REF!</v>
      </c>
      <c r="AO8" s="722"/>
      <c r="AP8" s="722"/>
      <c r="AQ8" s="722"/>
      <c r="AR8" s="722"/>
      <c r="AS8" s="722"/>
      <c r="AT8" s="722"/>
      <c r="AU8" s="722"/>
      <c r="AV8" s="722"/>
      <c r="AW8" s="722"/>
      <c r="AX8" s="722"/>
      <c r="AY8" s="722"/>
      <c r="AZ8" s="722"/>
      <c r="BA8" s="722"/>
      <c r="BB8" s="722"/>
      <c r="BC8" s="722"/>
      <c r="BD8" s="722"/>
      <c r="BE8" s="722"/>
      <c r="BF8" s="722"/>
      <c r="BG8" s="722"/>
      <c r="BH8" s="722"/>
      <c r="BI8" s="722"/>
      <c r="BJ8" s="723"/>
      <c r="BK8" s="232"/>
      <c r="BL8" s="725" t="e">
        <f>#REF!</f>
        <v>#REF!</v>
      </c>
      <c r="BM8" s="725"/>
      <c r="BN8" s="725"/>
      <c r="BO8" s="725"/>
      <c r="BP8" s="725"/>
      <c r="BQ8" s="725"/>
      <c r="BR8" s="725"/>
      <c r="BS8" s="725"/>
      <c r="BT8" s="725"/>
      <c r="BU8" s="725"/>
      <c r="BV8" s="725"/>
      <c r="BW8" s="725"/>
      <c r="BX8" s="725"/>
      <c r="BY8" s="725"/>
      <c r="BZ8" s="725"/>
      <c r="CA8" s="725"/>
      <c r="CB8" s="725"/>
      <c r="CC8" s="725"/>
      <c r="CD8" s="725"/>
      <c r="CE8" s="725"/>
      <c r="CF8" s="725"/>
      <c r="CG8" s="725"/>
      <c r="CH8" s="725"/>
      <c r="CI8" s="145"/>
      <c r="CJ8" s="145"/>
    </row>
    <row r="9" spans="1:89" ht="11.25" customHeight="1">
      <c r="A9" s="130"/>
      <c r="B9" s="495"/>
      <c r="C9" s="495"/>
      <c r="D9" s="495"/>
      <c r="E9" s="705"/>
      <c r="F9" s="706"/>
      <c r="G9" s="708"/>
      <c r="H9" s="708"/>
      <c r="I9" s="708"/>
      <c r="J9" s="708"/>
      <c r="K9" s="708"/>
      <c r="L9" s="708"/>
      <c r="M9" s="708"/>
      <c r="N9" s="708"/>
      <c r="O9" s="708"/>
      <c r="P9" s="708"/>
      <c r="Q9" s="708"/>
      <c r="R9" s="708"/>
      <c r="S9" s="708"/>
      <c r="T9" s="708"/>
      <c r="U9" s="708"/>
      <c r="V9" s="708"/>
      <c r="W9" s="708"/>
      <c r="X9" s="708"/>
      <c r="Y9" s="708"/>
      <c r="Z9" s="708"/>
      <c r="AA9" s="708"/>
      <c r="AB9" s="708"/>
      <c r="AC9" s="708"/>
      <c r="AD9" s="708"/>
      <c r="AE9" s="708"/>
      <c r="AF9" s="708"/>
      <c r="AG9" s="708"/>
      <c r="AH9" s="708"/>
      <c r="AI9" s="708"/>
      <c r="AJ9" s="708"/>
      <c r="AK9" s="715"/>
      <c r="AL9" s="716"/>
      <c r="AM9" s="717"/>
      <c r="AN9" s="724"/>
      <c r="AO9" s="599"/>
      <c r="AP9" s="599"/>
      <c r="AQ9" s="599"/>
      <c r="AR9" s="599"/>
      <c r="AS9" s="599"/>
      <c r="AT9" s="599"/>
      <c r="AU9" s="599"/>
      <c r="AV9" s="599"/>
      <c r="AW9" s="599"/>
      <c r="AX9" s="599"/>
      <c r="AY9" s="599"/>
      <c r="AZ9" s="599"/>
      <c r="BA9" s="599"/>
      <c r="BB9" s="599"/>
      <c r="BC9" s="599"/>
      <c r="BD9" s="599"/>
      <c r="BE9" s="599"/>
      <c r="BF9" s="599"/>
      <c r="BG9" s="599"/>
      <c r="BH9" s="599"/>
      <c r="BI9" s="599"/>
      <c r="BJ9" s="601"/>
      <c r="BK9" s="212"/>
      <c r="BL9" s="602"/>
      <c r="BM9" s="602"/>
      <c r="BN9" s="602"/>
      <c r="BO9" s="602"/>
      <c r="BP9" s="602"/>
      <c r="BQ9" s="602"/>
      <c r="BR9" s="602"/>
      <c r="BS9" s="602"/>
      <c r="BT9" s="602"/>
      <c r="BU9" s="602"/>
      <c r="BV9" s="602"/>
      <c r="BW9" s="602"/>
      <c r="BX9" s="602"/>
      <c r="BY9" s="602"/>
      <c r="BZ9" s="602"/>
      <c r="CA9" s="602"/>
      <c r="CB9" s="602"/>
      <c r="CC9" s="602"/>
      <c r="CD9" s="602"/>
      <c r="CE9" s="602"/>
      <c r="CF9" s="602"/>
      <c r="CG9" s="602"/>
      <c r="CH9" s="602"/>
      <c r="CI9" s="145"/>
      <c r="CJ9" s="145"/>
    </row>
    <row r="10" spans="1:89" s="217" customFormat="1" ht="9" customHeight="1">
      <c r="A10" s="213"/>
      <c r="B10" s="594"/>
      <c r="C10" s="594"/>
      <c r="D10" s="214"/>
      <c r="E10" s="595" t="s">
        <v>1</v>
      </c>
      <c r="F10" s="595"/>
      <c r="G10" s="596" t="s">
        <v>2</v>
      </c>
      <c r="H10" s="596"/>
      <c r="I10" s="596"/>
      <c r="J10" s="596"/>
      <c r="K10" s="596"/>
      <c r="L10" s="596"/>
      <c r="M10" s="596"/>
      <c r="N10" s="596"/>
      <c r="O10" s="596"/>
      <c r="P10" s="596"/>
      <c r="Q10" s="596"/>
      <c r="R10" s="596"/>
      <c r="S10" s="596"/>
      <c r="T10" s="596"/>
      <c r="U10" s="596"/>
      <c r="V10" s="596"/>
      <c r="W10" s="596"/>
      <c r="X10" s="596"/>
      <c r="Y10" s="596"/>
      <c r="Z10" s="596"/>
      <c r="AA10" s="596"/>
      <c r="AB10" s="596"/>
      <c r="AC10" s="596"/>
      <c r="AD10" s="596"/>
      <c r="AE10" s="596"/>
      <c r="AF10" s="596"/>
      <c r="AG10" s="596"/>
      <c r="AH10" s="596"/>
      <c r="AI10" s="596"/>
      <c r="AJ10" s="596"/>
      <c r="AK10" s="596" t="s">
        <v>3</v>
      </c>
      <c r="AL10" s="596"/>
      <c r="AM10" s="596"/>
      <c r="AN10" s="596">
        <v>1</v>
      </c>
      <c r="AO10" s="596"/>
      <c r="AP10" s="596"/>
      <c r="AQ10" s="596"/>
      <c r="AR10" s="596"/>
      <c r="AS10" s="596"/>
      <c r="AT10" s="596"/>
      <c r="AU10" s="596"/>
      <c r="AV10" s="596"/>
      <c r="AW10" s="596"/>
      <c r="AX10" s="596"/>
      <c r="AY10" s="596"/>
      <c r="AZ10" s="596"/>
      <c r="BA10" s="596"/>
      <c r="BB10" s="596"/>
      <c r="BC10" s="596"/>
      <c r="BD10" s="596"/>
      <c r="BE10" s="596"/>
      <c r="BF10" s="596"/>
      <c r="BG10" s="596"/>
      <c r="BH10" s="596"/>
      <c r="BI10" s="596"/>
      <c r="BJ10" s="597"/>
      <c r="BK10" s="215"/>
      <c r="BL10" s="592">
        <v>2</v>
      </c>
      <c r="BM10" s="592"/>
      <c r="BN10" s="592"/>
      <c r="BO10" s="592"/>
      <c r="BP10" s="592"/>
      <c r="BQ10" s="592"/>
      <c r="BR10" s="592"/>
      <c r="BS10" s="592"/>
      <c r="BT10" s="592"/>
      <c r="BU10" s="592"/>
      <c r="BV10" s="592"/>
      <c r="BW10" s="592"/>
      <c r="BX10" s="592"/>
      <c r="BY10" s="592"/>
      <c r="BZ10" s="592"/>
      <c r="CA10" s="592"/>
      <c r="CB10" s="592"/>
      <c r="CC10" s="592"/>
      <c r="CD10" s="592"/>
      <c r="CE10" s="592"/>
      <c r="CF10" s="592"/>
      <c r="CG10" s="592"/>
      <c r="CH10" s="592"/>
      <c r="CI10" s="216"/>
      <c r="CJ10" s="216"/>
    </row>
    <row r="11" spans="1:89" s="224" customFormat="1" ht="3" customHeight="1">
      <c r="A11" s="218"/>
      <c r="B11" s="219"/>
      <c r="C11" s="220"/>
      <c r="D11" s="220"/>
      <c r="E11" s="593" t="s">
        <v>73</v>
      </c>
      <c r="F11" s="593"/>
      <c r="G11" s="590" t="e">
        <f>#REF!</f>
        <v>#REF!</v>
      </c>
      <c r="H11" s="590"/>
      <c r="I11" s="590"/>
      <c r="J11" s="590"/>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669" t="s">
        <v>385</v>
      </c>
      <c r="AL11" s="653"/>
      <c r="AM11" s="653"/>
      <c r="AN11" s="251"/>
      <c r="AO11" s="253"/>
      <c r="AP11" s="253"/>
      <c r="AQ11" s="253"/>
      <c r="AR11" s="253"/>
      <c r="AS11" s="253"/>
      <c r="AT11" s="253"/>
      <c r="AU11" s="253"/>
      <c r="AV11" s="253"/>
      <c r="AW11" s="253"/>
      <c r="AX11" s="253"/>
      <c r="AY11" s="253"/>
      <c r="AZ11" s="253"/>
      <c r="BA11" s="253"/>
      <c r="BB11" s="253"/>
      <c r="BC11" s="253"/>
      <c r="BD11" s="253"/>
      <c r="BE11" s="221"/>
      <c r="BF11" s="221"/>
      <c r="BG11" s="221"/>
      <c r="BH11" s="221"/>
      <c r="BI11" s="221"/>
      <c r="BJ11" s="221"/>
      <c r="BK11" s="221"/>
      <c r="BL11" s="464"/>
      <c r="BM11" s="464"/>
      <c r="BN11" s="464"/>
      <c r="BO11" s="464"/>
      <c r="BP11" s="464"/>
      <c r="BQ11" s="464"/>
      <c r="BR11" s="464"/>
      <c r="BS11" s="464"/>
      <c r="BT11" s="464"/>
      <c r="BU11" s="464"/>
      <c r="BV11" s="464"/>
      <c r="BW11" s="464"/>
      <c r="BX11" s="464"/>
      <c r="BY11" s="464"/>
      <c r="BZ11" s="464"/>
      <c r="CA11" s="464"/>
      <c r="CB11" s="464"/>
      <c r="CC11" s="221"/>
      <c r="CD11" s="221"/>
      <c r="CE11" s="221"/>
      <c r="CF11" s="221"/>
      <c r="CG11" s="221"/>
      <c r="CH11" s="222"/>
      <c r="CI11" s="223"/>
      <c r="CJ11" s="223"/>
    </row>
    <row r="12" spans="1:89" s="224" customFormat="1" ht="3" customHeight="1">
      <c r="A12" s="218"/>
      <c r="B12" s="218"/>
      <c r="C12" s="218"/>
      <c r="D12" s="219"/>
      <c r="E12" s="593"/>
      <c r="F12" s="593"/>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653"/>
      <c r="AL12" s="653"/>
      <c r="AM12" s="653"/>
      <c r="AN12" s="254"/>
      <c r="AO12" s="284"/>
      <c r="AP12" s="284"/>
      <c r="AQ12" s="284"/>
      <c r="AR12" s="283"/>
      <c r="AS12" s="281"/>
      <c r="AT12" s="281"/>
      <c r="AU12" s="281"/>
      <c r="AV12" s="281"/>
      <c r="AW12" s="281"/>
      <c r="AX12" s="282"/>
      <c r="AY12" s="605"/>
      <c r="AZ12" s="605"/>
      <c r="BA12" s="605"/>
      <c r="BB12" s="605"/>
      <c r="BC12" s="605"/>
      <c r="BD12" s="605"/>
      <c r="BE12" s="282"/>
      <c r="BF12" s="566"/>
      <c r="BG12" s="566"/>
      <c r="BH12" s="566"/>
      <c r="BI12" s="566"/>
      <c r="BJ12" s="566"/>
      <c r="BK12" s="448"/>
      <c r="BL12" s="423"/>
      <c r="BM12" s="417"/>
      <c r="BN12" s="417"/>
      <c r="BO12" s="417"/>
      <c r="BP12" s="283"/>
      <c r="BQ12" s="605"/>
      <c r="BR12" s="605"/>
      <c r="BS12" s="605"/>
      <c r="BT12" s="605"/>
      <c r="BU12" s="605"/>
      <c r="BV12" s="606"/>
      <c r="BW12" s="566"/>
      <c r="BX12" s="566"/>
      <c r="BY12" s="566"/>
      <c r="BZ12" s="566"/>
      <c r="CA12" s="566"/>
      <c r="CB12" s="607"/>
      <c r="CC12" s="566"/>
      <c r="CD12" s="566"/>
      <c r="CE12" s="566"/>
      <c r="CF12" s="566"/>
      <c r="CG12" s="566"/>
      <c r="CH12" s="225"/>
      <c r="CI12" s="223"/>
      <c r="CJ12" s="223"/>
    </row>
    <row r="13" spans="1:89" s="226" customFormat="1" ht="15" customHeight="1">
      <c r="A13" s="218"/>
      <c r="B13" s="218"/>
      <c r="C13" s="218"/>
      <c r="E13" s="593"/>
      <c r="F13" s="593"/>
      <c r="G13" s="590"/>
      <c r="H13" s="590"/>
      <c r="I13" s="590"/>
      <c r="J13" s="590"/>
      <c r="K13" s="590"/>
      <c r="L13" s="590"/>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653"/>
      <c r="AL13" s="653"/>
      <c r="AM13" s="653"/>
      <c r="AN13" s="254"/>
      <c r="AO13" s="280" t="e">
        <f>IF(LEN(VLOOKUP(AK11,#REF!,2,FALSE))&lt;11,"",LEFT(RIGHT(VLOOKUP(AK11,#REF!,2,FALSE),11),1))</f>
        <v>#REF!</v>
      </c>
      <c r="AP13" s="168"/>
      <c r="AQ13" s="280" t="e">
        <f>IF(LEN(VLOOKUP(AK11,#REF!,2,FALSE))&lt;10,"",LEFT(RIGHT(VLOOKUP(AK11,#REF!,2,FALSE),10),1))</f>
        <v>#REF!</v>
      </c>
      <c r="AR13" s="282"/>
      <c r="AS13" s="280" t="e">
        <f>IF(LEN(VLOOKUP(AK11,#REF!,2,FALSE))&lt;9,"",LEFT(RIGHT(VLOOKUP(AK11,#REF!,2,FALSE),9),1))</f>
        <v>#REF!</v>
      </c>
      <c r="AT13" s="168"/>
      <c r="AU13" s="280" t="e">
        <f>IF(LEN(VLOOKUP(AK11,#REF!,2,FALSE))&lt;8,"",LEFT(RIGHT(VLOOKUP(AK11,#REF!,2,FALSE),8),1))</f>
        <v>#REF!</v>
      </c>
      <c r="AV13" s="282"/>
      <c r="AW13" s="280" t="e">
        <f>IF(LEN(VLOOKUP(AK11,#REF!,2,FALSE))&lt;7,"",LEFT(RIGHT(VLOOKUP(AK11,#REF!,2,FALSE),7),1))</f>
        <v>#REF!</v>
      </c>
      <c r="AX13" s="282"/>
      <c r="AY13" s="280" t="e">
        <f>IF(LEN(VLOOKUP(AK11,#REF!,2,FALSE))&lt;6,"",LEFT(RIGHT(VLOOKUP(AK11,#REF!,2,FALSE),6),1))</f>
        <v>#REF!</v>
      </c>
      <c r="AZ13" s="168"/>
      <c r="BA13" s="559" t="e">
        <f>IF(LEN(VLOOKUP(AK11,#REF!,2,FALSE))&lt;5,"",LEFT(RIGHT(VLOOKUP(AK11,#REF!,2,FALSE),5),1))</f>
        <v>#REF!</v>
      </c>
      <c r="BB13" s="559"/>
      <c r="BC13" s="282"/>
      <c r="BD13" s="280" t="e">
        <f>IF(LEN(VLOOKUP(AK11,#REF!,2,FALSE))&lt;4,"",LEFT(RIGHT(VLOOKUP(AK11,#REF!,2,FALSE),4),1))</f>
        <v>#REF!</v>
      </c>
      <c r="BE13" s="282"/>
      <c r="BF13" s="280" t="e">
        <f>IF(LEN(VLOOKUP(AK11,#REF!,2,FALSE))&lt;3,"",LEFT(RIGHT(VLOOKUP(AK11,#REF!,2,FALSE),3),1))</f>
        <v>#REF!</v>
      </c>
      <c r="BG13" s="282"/>
      <c r="BH13" s="280" t="e">
        <f>IF(LEN(VLOOKUP(AK11,#REF!,2,FALSE))&lt;2,"",LEFT(RIGHT(VLOOKUP(AK11,#REF!,2,FALSE),2),1))</f>
        <v>#REF!</v>
      </c>
      <c r="BI13" s="282"/>
      <c r="BJ13" s="280" t="e">
        <f>IF(VLOOKUP(AK11,#REF!,2,FALSE)=0,"",IF(LEN(VLOOKUP(AK11,#REF!,2,FALSE))&lt;1,"",LEFT(RIGHT(VLOOKUP(AK11,#REF!,2,FALSE),1),1)))</f>
        <v>#REF!</v>
      </c>
      <c r="BK13" s="448"/>
      <c r="BL13" s="423"/>
      <c r="BM13" s="280" t="e">
        <f>IF(LEN(VLOOKUP(AK11,#REF!,3,FALSE))&lt;11,"",LEFT(RIGHT(VLOOKUP(AK11,#REF!,3,FALSE),11),1))</f>
        <v>#REF!</v>
      </c>
      <c r="BN13" s="168"/>
      <c r="BO13" s="280" t="e">
        <f>IF(LEN(VLOOKUP(AK11,#REF!,3,FALSE))&lt;10,"",LEFT(RIGHT(VLOOKUP(AK11,#REF!,3,FALSE),10),1))</f>
        <v>#REF!</v>
      </c>
      <c r="BP13" s="282"/>
      <c r="BQ13" s="280" t="e">
        <f>IF(LEN(VLOOKUP(AK11,#REF!,3,FALSE))&lt;9,"",LEFT(RIGHT(VLOOKUP(AK11,#REF!,3,FALSE),9),1))</f>
        <v>#REF!</v>
      </c>
      <c r="BR13" s="168"/>
      <c r="BS13" s="280" t="e">
        <f>IF(LEN(VLOOKUP(AK11,#REF!,3,FALSE))&lt;8,"",LEFT(RIGHT(VLOOKUP(AK11,#REF!,3,FALSE),8),1))</f>
        <v>#REF!</v>
      </c>
      <c r="BT13" s="282"/>
      <c r="BU13" s="280" t="e">
        <f>IF(LEN(VLOOKUP(AK11,#REF!,3,FALSE))&lt;7,"",LEFT(RIGHT(VLOOKUP(AK11,#REF!,3,FALSE),7),1))</f>
        <v>#REF!</v>
      </c>
      <c r="BV13" s="606"/>
      <c r="BW13" s="280" t="e">
        <f>IF(LEN(VLOOKUP(AK11,#REF!,3,FALSE))&lt;6,"",LEFT(RIGHT(VLOOKUP(AK11,#REF!,3,FALSE),6),1))</f>
        <v>#REF!</v>
      </c>
      <c r="BX13" s="282"/>
      <c r="BY13" s="280" t="e">
        <f>IF(LEN(VLOOKUP(AK11,#REF!,3,FALSE))&lt;5,"",LEFT(RIGHT(VLOOKUP(AK11,#REF!,3,FALSE),5),1))</f>
        <v>#REF!</v>
      </c>
      <c r="BZ13" s="282"/>
      <c r="CA13" s="280" t="e">
        <f>IF(LEN(VLOOKUP(AK11,#REF!,3,FALSE))&lt;4,"",LEFT(RIGHT(VLOOKUP(AK11,#REF!,3,FALSE),4),1))</f>
        <v>#REF!</v>
      </c>
      <c r="CB13" s="607"/>
      <c r="CC13" s="280" t="e">
        <f>IF(LEN(VLOOKUP(AK11,#REF!,3,FALSE))&lt;3,"",LEFT(RIGHT(VLOOKUP(AK11,#REF!,3,FALSE),3),1))</f>
        <v>#REF!</v>
      </c>
      <c r="CD13" s="282"/>
      <c r="CE13" s="280" t="e">
        <f>IF(LEN(VLOOKUP(AK11,#REF!,3,FALSE))&lt;2,"",LEFT(RIGHT(VLOOKUP(AK11,#REF!,3,FALSE),2),1))</f>
        <v>#REF!</v>
      </c>
      <c r="CF13" s="282"/>
      <c r="CG13" s="280" t="e">
        <f>IF(VLOOKUP(AK11,#REF!,3,FALSE)=0,"",IF(LEN(VLOOKUP(AK11,#REF!,3,FALSE))&lt;1,"",LEFT(RIGHT(VLOOKUP(AK11,#REF!,3,FALSE),1),1)))</f>
        <v>#REF!</v>
      </c>
      <c r="CH13" s="225"/>
      <c r="CI13" s="218"/>
      <c r="CJ13" s="218"/>
    </row>
    <row r="14" spans="1:89" s="226" customFormat="1" ht="3" customHeight="1">
      <c r="A14" s="218"/>
      <c r="B14" s="218"/>
      <c r="C14" s="218"/>
      <c r="E14" s="593"/>
      <c r="F14" s="593"/>
      <c r="G14" s="590"/>
      <c r="H14" s="590"/>
      <c r="I14" s="590"/>
      <c r="J14" s="590"/>
      <c r="K14" s="590"/>
      <c r="L14" s="590"/>
      <c r="M14" s="590"/>
      <c r="N14" s="590"/>
      <c r="O14" s="590"/>
      <c r="P14" s="590"/>
      <c r="Q14" s="590"/>
      <c r="R14" s="590"/>
      <c r="S14" s="590"/>
      <c r="T14" s="590"/>
      <c r="U14" s="590"/>
      <c r="V14" s="590"/>
      <c r="W14" s="590"/>
      <c r="X14" s="590"/>
      <c r="Y14" s="590"/>
      <c r="Z14" s="590"/>
      <c r="AA14" s="590"/>
      <c r="AB14" s="590"/>
      <c r="AC14" s="590"/>
      <c r="AD14" s="590"/>
      <c r="AE14" s="590"/>
      <c r="AF14" s="590"/>
      <c r="AG14" s="590"/>
      <c r="AH14" s="590"/>
      <c r="AI14" s="590"/>
      <c r="AJ14" s="590"/>
      <c r="AK14" s="653"/>
      <c r="AL14" s="653"/>
      <c r="AM14" s="653"/>
      <c r="AN14" s="250"/>
      <c r="AO14" s="252"/>
      <c r="AP14" s="252"/>
      <c r="AQ14" s="252"/>
      <c r="AR14" s="252"/>
      <c r="AS14" s="252"/>
      <c r="AT14" s="252"/>
      <c r="AU14" s="252"/>
      <c r="AV14" s="252"/>
      <c r="AW14" s="252"/>
      <c r="AX14" s="252"/>
      <c r="AY14" s="252"/>
      <c r="AZ14" s="252"/>
      <c r="BA14" s="252"/>
      <c r="BB14" s="252"/>
      <c r="BC14" s="252"/>
      <c r="BD14" s="252"/>
      <c r="BE14" s="227"/>
      <c r="BF14" s="227"/>
      <c r="BG14" s="227"/>
      <c r="BH14" s="227"/>
      <c r="BI14" s="227"/>
      <c r="BJ14" s="227"/>
      <c r="BK14" s="227"/>
      <c r="BL14" s="443"/>
      <c r="BM14" s="443"/>
      <c r="BN14" s="443"/>
      <c r="BO14" s="443"/>
      <c r="BP14" s="443"/>
      <c r="BQ14" s="443"/>
      <c r="BR14" s="443"/>
      <c r="BS14" s="443"/>
      <c r="BT14" s="443"/>
      <c r="BU14" s="443"/>
      <c r="BV14" s="443"/>
      <c r="BW14" s="443"/>
      <c r="BX14" s="443"/>
      <c r="BY14" s="443"/>
      <c r="BZ14" s="443"/>
      <c r="CA14" s="443"/>
      <c r="CB14" s="443"/>
      <c r="CC14" s="227"/>
      <c r="CD14" s="227"/>
      <c r="CE14" s="227"/>
      <c r="CF14" s="227"/>
      <c r="CG14" s="227"/>
      <c r="CH14" s="228"/>
      <c r="CI14" s="218"/>
      <c r="CJ14" s="218"/>
    </row>
    <row r="15" spans="1:89" s="224" customFormat="1" ht="3" customHeight="1">
      <c r="A15" s="218"/>
      <c r="B15" s="219"/>
      <c r="C15" s="220"/>
      <c r="D15" s="220"/>
      <c r="E15" s="668" t="s">
        <v>90</v>
      </c>
      <c r="F15" s="668"/>
      <c r="G15" s="590" t="e">
        <f>#REF!</f>
        <v>#REF!</v>
      </c>
      <c r="H15" s="590"/>
      <c r="I15" s="590"/>
      <c r="J15" s="590"/>
      <c r="K15" s="590"/>
      <c r="L15" s="590"/>
      <c r="M15" s="590"/>
      <c r="N15" s="590"/>
      <c r="O15" s="590"/>
      <c r="P15" s="590"/>
      <c r="Q15" s="590"/>
      <c r="R15" s="590"/>
      <c r="S15" s="590"/>
      <c r="T15" s="590"/>
      <c r="U15" s="590"/>
      <c r="V15" s="590"/>
      <c r="W15" s="590"/>
      <c r="X15" s="590"/>
      <c r="Y15" s="590"/>
      <c r="Z15" s="590"/>
      <c r="AA15" s="590"/>
      <c r="AB15" s="590"/>
      <c r="AC15" s="590"/>
      <c r="AD15" s="590"/>
      <c r="AE15" s="590"/>
      <c r="AF15" s="590"/>
      <c r="AG15" s="590"/>
      <c r="AH15" s="590"/>
      <c r="AI15" s="590"/>
      <c r="AJ15" s="590"/>
      <c r="AK15" s="669" t="s">
        <v>388</v>
      </c>
      <c r="AL15" s="653"/>
      <c r="AM15" s="653"/>
      <c r="AN15" s="251"/>
      <c r="AO15" s="253"/>
      <c r="AP15" s="253"/>
      <c r="AQ15" s="253"/>
      <c r="AR15" s="253"/>
      <c r="AS15" s="253"/>
      <c r="AT15" s="253"/>
      <c r="AU15" s="253"/>
      <c r="AV15" s="253"/>
      <c r="AW15" s="253"/>
      <c r="AX15" s="253"/>
      <c r="AY15" s="253"/>
      <c r="AZ15" s="253"/>
      <c r="BA15" s="253"/>
      <c r="BB15" s="253"/>
      <c r="BC15" s="253"/>
      <c r="BD15" s="253"/>
      <c r="BE15" s="221"/>
      <c r="BF15" s="221"/>
      <c r="BG15" s="221"/>
      <c r="BH15" s="221"/>
      <c r="BI15" s="221"/>
      <c r="BJ15" s="221"/>
      <c r="BK15" s="221"/>
      <c r="BL15" s="464"/>
      <c r="BM15" s="464"/>
      <c r="BN15" s="464"/>
      <c r="BO15" s="464"/>
      <c r="BP15" s="464"/>
      <c r="BQ15" s="464"/>
      <c r="BR15" s="464"/>
      <c r="BS15" s="464"/>
      <c r="BT15" s="464"/>
      <c r="BU15" s="464"/>
      <c r="BV15" s="464"/>
      <c r="BW15" s="464"/>
      <c r="BX15" s="464"/>
      <c r="BY15" s="464"/>
      <c r="BZ15" s="464"/>
      <c r="CA15" s="464"/>
      <c r="CB15" s="464"/>
      <c r="CC15" s="221"/>
      <c r="CD15" s="221"/>
      <c r="CE15" s="221"/>
      <c r="CF15" s="221"/>
      <c r="CG15" s="221"/>
      <c r="CH15" s="222"/>
      <c r="CI15" s="223"/>
      <c r="CJ15" s="223"/>
    </row>
    <row r="16" spans="1:89" s="224" customFormat="1" ht="3" customHeight="1">
      <c r="A16" s="218"/>
      <c r="B16" s="218"/>
      <c r="C16" s="218"/>
      <c r="D16" s="219"/>
      <c r="E16" s="668"/>
      <c r="F16" s="668"/>
      <c r="G16" s="590"/>
      <c r="H16" s="590"/>
      <c r="I16" s="590"/>
      <c r="J16" s="590"/>
      <c r="K16" s="590"/>
      <c r="L16" s="590"/>
      <c r="M16" s="590"/>
      <c r="N16" s="590"/>
      <c r="O16" s="590"/>
      <c r="P16" s="590"/>
      <c r="Q16" s="590"/>
      <c r="R16" s="590"/>
      <c r="S16" s="590"/>
      <c r="T16" s="590"/>
      <c r="U16" s="590"/>
      <c r="V16" s="590"/>
      <c r="W16" s="590"/>
      <c r="X16" s="590"/>
      <c r="Y16" s="590"/>
      <c r="Z16" s="590"/>
      <c r="AA16" s="590"/>
      <c r="AB16" s="590"/>
      <c r="AC16" s="590"/>
      <c r="AD16" s="590"/>
      <c r="AE16" s="590"/>
      <c r="AF16" s="590"/>
      <c r="AG16" s="590"/>
      <c r="AH16" s="590"/>
      <c r="AI16" s="590"/>
      <c r="AJ16" s="590"/>
      <c r="AK16" s="653"/>
      <c r="AL16" s="653"/>
      <c r="AM16" s="653"/>
      <c r="AN16" s="254"/>
      <c r="AO16" s="284"/>
      <c r="AP16" s="284"/>
      <c r="AQ16" s="284"/>
      <c r="AR16" s="283"/>
      <c r="AS16" s="281"/>
      <c r="AT16" s="281"/>
      <c r="AU16" s="281"/>
      <c r="AV16" s="281"/>
      <c r="AW16" s="281"/>
      <c r="AX16" s="282"/>
      <c r="AY16" s="605"/>
      <c r="AZ16" s="605"/>
      <c r="BA16" s="605"/>
      <c r="BB16" s="605"/>
      <c r="BC16" s="605"/>
      <c r="BD16" s="605"/>
      <c r="BE16" s="282"/>
      <c r="BF16" s="566"/>
      <c r="BG16" s="566"/>
      <c r="BH16" s="566"/>
      <c r="BI16" s="566"/>
      <c r="BJ16" s="566"/>
      <c r="BK16" s="448"/>
      <c r="BL16" s="423"/>
      <c r="BM16" s="417"/>
      <c r="BN16" s="417"/>
      <c r="BO16" s="417"/>
      <c r="BP16" s="283"/>
      <c r="BQ16" s="605"/>
      <c r="BR16" s="605"/>
      <c r="BS16" s="605"/>
      <c r="BT16" s="605"/>
      <c r="BU16" s="605"/>
      <c r="BV16" s="606"/>
      <c r="BW16" s="566"/>
      <c r="BX16" s="566"/>
      <c r="BY16" s="566"/>
      <c r="BZ16" s="566"/>
      <c r="CA16" s="566"/>
      <c r="CB16" s="607"/>
      <c r="CC16" s="566"/>
      <c r="CD16" s="566"/>
      <c r="CE16" s="566"/>
      <c r="CF16" s="566"/>
      <c r="CG16" s="566"/>
      <c r="CH16" s="225"/>
      <c r="CI16" s="223"/>
      <c r="CJ16" s="223"/>
    </row>
    <row r="17" spans="1:88" s="226" customFormat="1" ht="15" customHeight="1">
      <c r="A17" s="218"/>
      <c r="B17" s="218"/>
      <c r="C17" s="218"/>
      <c r="E17" s="668"/>
      <c r="F17" s="668"/>
      <c r="G17" s="590"/>
      <c r="H17" s="590"/>
      <c r="I17" s="590"/>
      <c r="J17" s="590"/>
      <c r="K17" s="590"/>
      <c r="L17" s="590"/>
      <c r="M17" s="590"/>
      <c r="N17" s="590"/>
      <c r="O17" s="590"/>
      <c r="P17" s="590"/>
      <c r="Q17" s="590"/>
      <c r="R17" s="590"/>
      <c r="S17" s="590"/>
      <c r="T17" s="590"/>
      <c r="U17" s="590"/>
      <c r="V17" s="590"/>
      <c r="W17" s="590"/>
      <c r="X17" s="590"/>
      <c r="Y17" s="590"/>
      <c r="Z17" s="590"/>
      <c r="AA17" s="590"/>
      <c r="AB17" s="590"/>
      <c r="AC17" s="590"/>
      <c r="AD17" s="590"/>
      <c r="AE17" s="590"/>
      <c r="AF17" s="590"/>
      <c r="AG17" s="590"/>
      <c r="AH17" s="590"/>
      <c r="AI17" s="590"/>
      <c r="AJ17" s="590"/>
      <c r="AK17" s="653"/>
      <c r="AL17" s="653"/>
      <c r="AM17" s="653"/>
      <c r="AN17" s="254"/>
      <c r="AO17" s="280" t="e">
        <f>IF(LEN(VLOOKUP(AK15,#REF!,2,FALSE))&lt;11,"",LEFT(RIGHT(VLOOKUP(AK15,#REF!,2,FALSE),11),1))</f>
        <v>#REF!</v>
      </c>
      <c r="AP17" s="168"/>
      <c r="AQ17" s="280" t="e">
        <f>IF(LEN(VLOOKUP(AK15,#REF!,2,FALSE))&lt;10,"",LEFT(RIGHT(VLOOKUP(AK15,#REF!,2,FALSE),10),1))</f>
        <v>#REF!</v>
      </c>
      <c r="AR17" s="282"/>
      <c r="AS17" s="280" t="e">
        <f>IF(LEN(VLOOKUP(AK15,#REF!,2,FALSE))&lt;9,"",LEFT(RIGHT(VLOOKUP(AK15,#REF!,2,FALSE),9),1))</f>
        <v>#REF!</v>
      </c>
      <c r="AT17" s="168"/>
      <c r="AU17" s="280" t="e">
        <f>IF(LEN(VLOOKUP(AK15,#REF!,2,FALSE))&lt;8,"",LEFT(RIGHT(VLOOKUP(AK15,#REF!,2,FALSE),8),1))</f>
        <v>#REF!</v>
      </c>
      <c r="AV17" s="282"/>
      <c r="AW17" s="280" t="e">
        <f>IF(LEN(VLOOKUP(AK15,#REF!,2,FALSE))&lt;7,"",LEFT(RIGHT(VLOOKUP(AK15,#REF!,2,FALSE),7),1))</f>
        <v>#REF!</v>
      </c>
      <c r="AX17" s="282"/>
      <c r="AY17" s="280" t="e">
        <f>IF(LEN(VLOOKUP(AK15,#REF!,2,FALSE))&lt;6,"",LEFT(RIGHT(VLOOKUP(AK15,#REF!,2,FALSE),6),1))</f>
        <v>#REF!</v>
      </c>
      <c r="AZ17" s="168"/>
      <c r="BA17" s="559" t="e">
        <f>IF(LEN(VLOOKUP(AK15,#REF!,2,FALSE))&lt;5,"",LEFT(RIGHT(VLOOKUP(AK15,#REF!,2,FALSE),5),1))</f>
        <v>#REF!</v>
      </c>
      <c r="BB17" s="559"/>
      <c r="BC17" s="282"/>
      <c r="BD17" s="280" t="e">
        <f>IF(LEN(VLOOKUP(AK15,#REF!,2,FALSE))&lt;4,"",LEFT(RIGHT(VLOOKUP(AK15,#REF!,2,FALSE),4),1))</f>
        <v>#REF!</v>
      </c>
      <c r="BE17" s="282"/>
      <c r="BF17" s="280" t="e">
        <f>IF(LEN(VLOOKUP(AK15,#REF!,2,FALSE))&lt;3,"",LEFT(RIGHT(VLOOKUP(AK15,#REF!,2,FALSE),3),1))</f>
        <v>#REF!</v>
      </c>
      <c r="BG17" s="282"/>
      <c r="BH17" s="280" t="e">
        <f>IF(LEN(VLOOKUP(AK15,#REF!,2,FALSE))&lt;2,"",LEFT(RIGHT(VLOOKUP(AK15,#REF!,2,FALSE),2),1))</f>
        <v>#REF!</v>
      </c>
      <c r="BI17" s="282"/>
      <c r="BJ17" s="280" t="e">
        <f>IF(VLOOKUP(AK15,#REF!,2,FALSE)=0,"",IF(LEN(VLOOKUP(AK15,#REF!,2,FALSE))&lt;1,"",LEFT(RIGHT(VLOOKUP(AK15,#REF!,2,FALSE),1),1)))</f>
        <v>#REF!</v>
      </c>
      <c r="BK17" s="448"/>
      <c r="BL17" s="423"/>
      <c r="BM17" s="280" t="e">
        <f>IF(LEN(VLOOKUP(AK15,#REF!,3,FALSE))&lt;11,"",LEFT(RIGHT(VLOOKUP(AK15,#REF!,3,FALSE),11),1))</f>
        <v>#REF!</v>
      </c>
      <c r="BN17" s="168"/>
      <c r="BO17" s="280" t="e">
        <f>IF(LEN(VLOOKUP(AK15,#REF!,3,FALSE))&lt;10,"",LEFT(RIGHT(VLOOKUP(AK15,#REF!,3,FALSE),10),1))</f>
        <v>#REF!</v>
      </c>
      <c r="BP17" s="282"/>
      <c r="BQ17" s="280" t="e">
        <f>IF(LEN(VLOOKUP(AK15,#REF!,3,FALSE))&lt;9,"",LEFT(RIGHT(VLOOKUP(AK15,#REF!,3,FALSE),9),1))</f>
        <v>#REF!</v>
      </c>
      <c r="BR17" s="168"/>
      <c r="BS17" s="280" t="e">
        <f>IF(LEN(VLOOKUP(AK15,#REF!,3,FALSE))&lt;8,"",LEFT(RIGHT(VLOOKUP(AK15,#REF!,3,FALSE),8),1))</f>
        <v>#REF!</v>
      </c>
      <c r="BT17" s="282"/>
      <c r="BU17" s="280" t="e">
        <f>IF(LEN(VLOOKUP(AK15,#REF!,3,FALSE))&lt;7,"",LEFT(RIGHT(VLOOKUP(AK15,#REF!,3,FALSE),7),1))</f>
        <v>#REF!</v>
      </c>
      <c r="BV17" s="606"/>
      <c r="BW17" s="280" t="e">
        <f>IF(LEN(VLOOKUP(AK15,#REF!,3,FALSE))&lt;6,"",LEFT(RIGHT(VLOOKUP(AK15,#REF!,3,FALSE),6),1))</f>
        <v>#REF!</v>
      </c>
      <c r="BX17" s="282"/>
      <c r="BY17" s="280" t="e">
        <f>IF(LEN(VLOOKUP(AK15,#REF!,3,FALSE))&lt;5,"",LEFT(RIGHT(VLOOKUP(AK15,#REF!,3,FALSE),5),1))</f>
        <v>#REF!</v>
      </c>
      <c r="BZ17" s="282"/>
      <c r="CA17" s="280" t="e">
        <f>IF(LEN(VLOOKUP(AK15,#REF!,3,FALSE))&lt;4,"",LEFT(RIGHT(VLOOKUP(AK15,#REF!,3,FALSE),4),1))</f>
        <v>#REF!</v>
      </c>
      <c r="CB17" s="607"/>
      <c r="CC17" s="280" t="e">
        <f>IF(LEN(VLOOKUP(AK15,#REF!,3,FALSE))&lt;3,"",LEFT(RIGHT(VLOOKUP(AK15,#REF!,3,FALSE),3),1))</f>
        <v>#REF!</v>
      </c>
      <c r="CD17" s="282"/>
      <c r="CE17" s="280" t="e">
        <f>IF(LEN(VLOOKUP(AK15,#REF!,3,FALSE))&lt;2,"",LEFT(RIGHT(VLOOKUP(AK15,#REF!,3,FALSE),2),1))</f>
        <v>#REF!</v>
      </c>
      <c r="CF17" s="282"/>
      <c r="CG17" s="280" t="e">
        <f>IF(VLOOKUP(AK15,#REF!,3,FALSE)=0,"",IF(LEN(VLOOKUP(AK15,#REF!,3,FALSE))&lt;1,"",LEFT(RIGHT(VLOOKUP(AK15,#REF!,3,FALSE),1),1)))</f>
        <v>#REF!</v>
      </c>
      <c r="CH17" s="225"/>
      <c r="CI17" s="218"/>
      <c r="CJ17" s="218"/>
    </row>
    <row r="18" spans="1:88" s="226" customFormat="1" ht="3" customHeight="1">
      <c r="A18" s="218"/>
      <c r="B18" s="218"/>
      <c r="C18" s="218"/>
      <c r="E18" s="668"/>
      <c r="F18" s="668"/>
      <c r="G18" s="590"/>
      <c r="H18" s="590"/>
      <c r="I18" s="590"/>
      <c r="J18" s="590"/>
      <c r="K18" s="590"/>
      <c r="L18" s="590"/>
      <c r="M18" s="590"/>
      <c r="N18" s="590"/>
      <c r="O18" s="590"/>
      <c r="P18" s="590"/>
      <c r="Q18" s="590"/>
      <c r="R18" s="590"/>
      <c r="S18" s="590"/>
      <c r="T18" s="590"/>
      <c r="U18" s="590"/>
      <c r="V18" s="590"/>
      <c r="W18" s="590"/>
      <c r="X18" s="590"/>
      <c r="Y18" s="590"/>
      <c r="Z18" s="590"/>
      <c r="AA18" s="590"/>
      <c r="AB18" s="590"/>
      <c r="AC18" s="590"/>
      <c r="AD18" s="590"/>
      <c r="AE18" s="590"/>
      <c r="AF18" s="590"/>
      <c r="AG18" s="590"/>
      <c r="AH18" s="590"/>
      <c r="AI18" s="590"/>
      <c r="AJ18" s="590"/>
      <c r="AK18" s="653"/>
      <c r="AL18" s="653"/>
      <c r="AM18" s="653"/>
      <c r="AN18" s="250"/>
      <c r="AO18" s="252"/>
      <c r="AP18" s="252"/>
      <c r="AQ18" s="252"/>
      <c r="AR18" s="252"/>
      <c r="AS18" s="252"/>
      <c r="AT18" s="252"/>
      <c r="AU18" s="252"/>
      <c r="AV18" s="252"/>
      <c r="AW18" s="252"/>
      <c r="AX18" s="252"/>
      <c r="AY18" s="252"/>
      <c r="AZ18" s="252"/>
      <c r="BA18" s="252"/>
      <c r="BB18" s="252"/>
      <c r="BC18" s="252"/>
      <c r="BD18" s="252"/>
      <c r="BE18" s="227"/>
      <c r="BF18" s="227"/>
      <c r="BG18" s="227"/>
      <c r="BH18" s="227"/>
      <c r="BI18" s="227"/>
      <c r="BJ18" s="227"/>
      <c r="BK18" s="227"/>
      <c r="BL18" s="443"/>
      <c r="BM18" s="443"/>
      <c r="BN18" s="443"/>
      <c r="BO18" s="443"/>
      <c r="BP18" s="443"/>
      <c r="BQ18" s="443"/>
      <c r="BR18" s="443"/>
      <c r="BS18" s="443"/>
      <c r="BT18" s="443"/>
      <c r="BU18" s="443"/>
      <c r="BV18" s="443"/>
      <c r="BW18" s="443"/>
      <c r="BX18" s="443"/>
      <c r="BY18" s="443"/>
      <c r="BZ18" s="443"/>
      <c r="CA18" s="443"/>
      <c r="CB18" s="443"/>
      <c r="CC18" s="227"/>
      <c r="CD18" s="227"/>
      <c r="CE18" s="227"/>
      <c r="CF18" s="227"/>
      <c r="CG18" s="227"/>
      <c r="CH18" s="228"/>
      <c r="CI18" s="218"/>
      <c r="CJ18" s="218"/>
    </row>
    <row r="19" spans="1:88" s="163" customFormat="1" ht="3" customHeight="1">
      <c r="A19" s="229"/>
      <c r="B19" s="230"/>
      <c r="C19" s="135"/>
      <c r="D19" s="135"/>
      <c r="E19" s="670" t="s">
        <v>77</v>
      </c>
      <c r="F19" s="671"/>
      <c r="G19" s="570" t="e">
        <f>#REF!</f>
        <v>#REF!</v>
      </c>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655" t="s">
        <v>389</v>
      </c>
      <c r="AL19" s="656"/>
      <c r="AM19" s="656"/>
      <c r="AN19" s="242"/>
      <c r="AO19" s="253"/>
      <c r="AP19" s="253"/>
      <c r="AQ19" s="253"/>
      <c r="AR19" s="253"/>
      <c r="AS19" s="253"/>
      <c r="AT19" s="253"/>
      <c r="AU19" s="253"/>
      <c r="AV19" s="253"/>
      <c r="AW19" s="253"/>
      <c r="AX19" s="253"/>
      <c r="AY19" s="253"/>
      <c r="AZ19" s="253"/>
      <c r="BA19" s="253"/>
      <c r="BB19" s="253"/>
      <c r="BC19" s="253"/>
      <c r="BD19" s="253"/>
      <c r="BE19" s="221"/>
      <c r="BF19" s="221"/>
      <c r="BG19" s="221"/>
      <c r="BH19" s="221"/>
      <c r="BI19" s="221"/>
      <c r="BJ19" s="221"/>
      <c r="BK19" s="221"/>
      <c r="BL19" s="464"/>
      <c r="BM19" s="464"/>
      <c r="BN19" s="464"/>
      <c r="BO19" s="464"/>
      <c r="BP19" s="464"/>
      <c r="BQ19" s="464"/>
      <c r="BR19" s="464"/>
      <c r="BS19" s="464"/>
      <c r="BT19" s="464"/>
      <c r="BU19" s="464"/>
      <c r="BV19" s="464"/>
      <c r="BW19" s="464"/>
      <c r="BX19" s="464"/>
      <c r="BY19" s="464"/>
      <c r="BZ19" s="464"/>
      <c r="CA19" s="464"/>
      <c r="CB19" s="464"/>
      <c r="CC19" s="221"/>
      <c r="CD19" s="221"/>
      <c r="CE19" s="221"/>
      <c r="CF19" s="221"/>
      <c r="CG19" s="221"/>
      <c r="CH19" s="198"/>
      <c r="CI19" s="202"/>
      <c r="CJ19" s="202"/>
    </row>
    <row r="20" spans="1:88" s="163" customFormat="1" ht="3" customHeight="1">
      <c r="A20" s="229"/>
      <c r="B20" s="229"/>
      <c r="C20" s="229"/>
      <c r="D20" s="230"/>
      <c r="E20" s="672"/>
      <c r="F20" s="673"/>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656"/>
      <c r="AL20" s="656"/>
      <c r="AM20" s="656"/>
      <c r="AN20" s="240"/>
      <c r="AO20" s="284"/>
      <c r="AP20" s="284"/>
      <c r="AQ20" s="284"/>
      <c r="AR20" s="283"/>
      <c r="AS20" s="281"/>
      <c r="AT20" s="281"/>
      <c r="AU20" s="281"/>
      <c r="AV20" s="281"/>
      <c r="AW20" s="281"/>
      <c r="AX20" s="282"/>
      <c r="AY20" s="605"/>
      <c r="AZ20" s="605"/>
      <c r="BA20" s="605"/>
      <c r="BB20" s="605"/>
      <c r="BC20" s="605"/>
      <c r="BD20" s="605"/>
      <c r="BE20" s="282"/>
      <c r="BF20" s="566"/>
      <c r="BG20" s="566"/>
      <c r="BH20" s="566"/>
      <c r="BI20" s="566"/>
      <c r="BJ20" s="566"/>
      <c r="BK20" s="448"/>
      <c r="BL20" s="423"/>
      <c r="BM20" s="417"/>
      <c r="BN20" s="417"/>
      <c r="BO20" s="417"/>
      <c r="BP20" s="283"/>
      <c r="BQ20" s="605"/>
      <c r="BR20" s="605"/>
      <c r="BS20" s="605"/>
      <c r="BT20" s="605"/>
      <c r="BU20" s="605"/>
      <c r="BV20" s="606"/>
      <c r="BW20" s="566"/>
      <c r="BX20" s="566"/>
      <c r="BY20" s="566"/>
      <c r="BZ20" s="566"/>
      <c r="CA20" s="566"/>
      <c r="CB20" s="607"/>
      <c r="CC20" s="566"/>
      <c r="CD20" s="566"/>
      <c r="CE20" s="566"/>
      <c r="CF20" s="566"/>
      <c r="CG20" s="566"/>
      <c r="CH20" s="199"/>
      <c r="CI20" s="202"/>
      <c r="CJ20" s="202"/>
    </row>
    <row r="21" spans="1:88" s="231" customFormat="1" ht="15" customHeight="1">
      <c r="A21" s="229"/>
      <c r="B21" s="229"/>
      <c r="C21" s="229"/>
      <c r="E21" s="672"/>
      <c r="F21" s="673"/>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656"/>
      <c r="AL21" s="656"/>
      <c r="AM21" s="656"/>
      <c r="AN21" s="240"/>
      <c r="AO21" s="280" t="e">
        <f>IF(LEN(VLOOKUP(AK19,#REF!,2,FALSE))&lt;11,"",LEFT(RIGHT(VLOOKUP(AK19,#REF!,2,FALSE),11),1))</f>
        <v>#REF!</v>
      </c>
      <c r="AP21" s="168"/>
      <c r="AQ21" s="280" t="e">
        <f>IF(LEN(VLOOKUP(AK19,#REF!,2,FALSE))&lt;10,"",LEFT(RIGHT(VLOOKUP(AK19,#REF!,2,FALSE),10),1))</f>
        <v>#REF!</v>
      </c>
      <c r="AR21" s="282"/>
      <c r="AS21" s="280" t="e">
        <f>IF(LEN(VLOOKUP(AK19,#REF!,2,FALSE))&lt;9,"",LEFT(RIGHT(VLOOKUP(AK19,#REF!,2,FALSE),9),1))</f>
        <v>#REF!</v>
      </c>
      <c r="AT21" s="168"/>
      <c r="AU21" s="280" t="e">
        <f>IF(LEN(VLOOKUP(AK19,#REF!,2,FALSE))&lt;8,"",LEFT(RIGHT(VLOOKUP(AK19,#REF!,2,FALSE),8),1))</f>
        <v>#REF!</v>
      </c>
      <c r="AV21" s="282"/>
      <c r="AW21" s="280" t="e">
        <f>IF(LEN(VLOOKUP(AK19,#REF!,2,FALSE))&lt;7,"",LEFT(RIGHT(VLOOKUP(AK19,#REF!,2,FALSE),7),1))</f>
        <v>#REF!</v>
      </c>
      <c r="AX21" s="282"/>
      <c r="AY21" s="280" t="e">
        <f>IF(LEN(VLOOKUP(AK19,#REF!,2,FALSE))&lt;6,"",LEFT(RIGHT(VLOOKUP(AK19,#REF!,2,FALSE),6),1))</f>
        <v>#REF!</v>
      </c>
      <c r="AZ21" s="168"/>
      <c r="BA21" s="559" t="e">
        <f>IF(LEN(VLOOKUP(AK19,#REF!,2,FALSE))&lt;5,"",LEFT(RIGHT(VLOOKUP(AK19,#REF!,2,FALSE),5),1))</f>
        <v>#REF!</v>
      </c>
      <c r="BB21" s="559"/>
      <c r="BC21" s="282"/>
      <c r="BD21" s="280" t="e">
        <f>IF(LEN(VLOOKUP(AK19,#REF!,2,FALSE))&lt;4,"",LEFT(RIGHT(VLOOKUP(AK19,#REF!,2,FALSE),4),1))</f>
        <v>#REF!</v>
      </c>
      <c r="BE21" s="282"/>
      <c r="BF21" s="280" t="e">
        <f>IF(LEN(VLOOKUP(AK19,#REF!,2,FALSE))&lt;3,"",LEFT(RIGHT(VLOOKUP(AK19,#REF!,2,FALSE),3),1))</f>
        <v>#REF!</v>
      </c>
      <c r="BG21" s="282"/>
      <c r="BH21" s="280" t="e">
        <f>IF(LEN(VLOOKUP(AK19,#REF!,2,FALSE))&lt;2,"",LEFT(RIGHT(VLOOKUP(AK19,#REF!,2,FALSE),2),1))</f>
        <v>#REF!</v>
      </c>
      <c r="BI21" s="282"/>
      <c r="BJ21" s="280" t="e">
        <f>IF(VLOOKUP(AK19,#REF!,2,FALSE)=0,"",IF(LEN(VLOOKUP(AK19,#REF!,2,FALSE))&lt;1,"",LEFT(RIGHT(VLOOKUP(AK19,#REF!,2,FALSE),1),1)))</f>
        <v>#REF!</v>
      </c>
      <c r="BK21" s="448"/>
      <c r="BL21" s="423"/>
      <c r="BM21" s="280" t="e">
        <f>IF(LEN(VLOOKUP(AK19,#REF!,3,FALSE))&lt;11,"",LEFT(RIGHT(VLOOKUP(AK19,#REF!,3,FALSE),11),1))</f>
        <v>#REF!</v>
      </c>
      <c r="BN21" s="168"/>
      <c r="BO21" s="280" t="e">
        <f>IF(LEN(VLOOKUP(AK19,#REF!,3,FALSE))&lt;10,"",LEFT(RIGHT(VLOOKUP(AK19,#REF!,3,FALSE),10),1))</f>
        <v>#REF!</v>
      </c>
      <c r="BP21" s="282"/>
      <c r="BQ21" s="280" t="e">
        <f>IF(LEN(VLOOKUP(AK19,#REF!,3,FALSE))&lt;9,"",LEFT(RIGHT(VLOOKUP(AK19,#REF!,3,FALSE),9),1))</f>
        <v>#REF!</v>
      </c>
      <c r="BR21" s="168"/>
      <c r="BS21" s="280" t="e">
        <f>IF(LEN(VLOOKUP(AK19,#REF!,3,FALSE))&lt;8,"",LEFT(RIGHT(VLOOKUP(AK19,#REF!,3,FALSE),8),1))</f>
        <v>#REF!</v>
      </c>
      <c r="BT21" s="282"/>
      <c r="BU21" s="280" t="e">
        <f>IF(LEN(VLOOKUP(AK19,#REF!,3,FALSE))&lt;7,"",LEFT(RIGHT(VLOOKUP(AK19,#REF!,3,FALSE),7),1))</f>
        <v>#REF!</v>
      </c>
      <c r="BV21" s="606"/>
      <c r="BW21" s="280" t="e">
        <f>IF(LEN(VLOOKUP(AK19,#REF!,3,FALSE))&lt;6,"",LEFT(RIGHT(VLOOKUP(AK19,#REF!,3,FALSE),6),1))</f>
        <v>#REF!</v>
      </c>
      <c r="BX21" s="282"/>
      <c r="BY21" s="280" t="e">
        <f>IF(LEN(VLOOKUP(AK19,#REF!,3,FALSE))&lt;5,"",LEFT(RIGHT(VLOOKUP(AK19,#REF!,3,FALSE),5),1))</f>
        <v>#REF!</v>
      </c>
      <c r="BZ21" s="282"/>
      <c r="CA21" s="280" t="e">
        <f>IF(LEN(VLOOKUP(AK19,#REF!,3,FALSE))&lt;4,"",LEFT(RIGHT(VLOOKUP(AK19,#REF!,3,FALSE),4),1))</f>
        <v>#REF!</v>
      </c>
      <c r="CB21" s="607"/>
      <c r="CC21" s="280" t="e">
        <f>IF(LEN(VLOOKUP(AK19,#REF!,3,FALSE))&lt;3,"",LEFT(RIGHT(VLOOKUP(AK19,#REF!,3,FALSE),3),1))</f>
        <v>#REF!</v>
      </c>
      <c r="CD21" s="282"/>
      <c r="CE21" s="280" t="e">
        <f>IF(LEN(VLOOKUP(AK19,#REF!,3,FALSE))&lt;2,"",LEFT(RIGHT(VLOOKUP(AK19,#REF!,3,FALSE),2),1))</f>
        <v>#REF!</v>
      </c>
      <c r="CF21" s="282"/>
      <c r="CG21" s="280" t="e">
        <f>IF(VLOOKUP(AK19,#REF!,3,FALSE)=0,"",IF(LEN(VLOOKUP(AK19,#REF!,3,FALSE))&lt;1,"",LEFT(RIGHT(VLOOKUP(AK19,#REF!,3,FALSE),1),1)))</f>
        <v>#REF!</v>
      </c>
      <c r="CH21" s="199"/>
      <c r="CI21" s="229"/>
      <c r="CJ21" s="229"/>
    </row>
    <row r="22" spans="1:88" s="231" customFormat="1" ht="3" customHeight="1">
      <c r="A22" s="229"/>
      <c r="B22" s="229"/>
      <c r="C22" s="229"/>
      <c r="E22" s="674"/>
      <c r="F22" s="675"/>
      <c r="G22" s="570"/>
      <c r="H22" s="570"/>
      <c r="I22" s="570"/>
      <c r="J22" s="570"/>
      <c r="K22" s="570"/>
      <c r="L22" s="570"/>
      <c r="M22" s="570"/>
      <c r="N22" s="570"/>
      <c r="O22" s="570"/>
      <c r="P22" s="570"/>
      <c r="Q22" s="570"/>
      <c r="R22" s="570"/>
      <c r="S22" s="570"/>
      <c r="T22" s="570"/>
      <c r="U22" s="570"/>
      <c r="V22" s="570"/>
      <c r="W22" s="570"/>
      <c r="X22" s="570"/>
      <c r="Y22" s="570"/>
      <c r="Z22" s="570"/>
      <c r="AA22" s="570"/>
      <c r="AB22" s="570"/>
      <c r="AC22" s="570"/>
      <c r="AD22" s="570"/>
      <c r="AE22" s="570"/>
      <c r="AF22" s="570"/>
      <c r="AG22" s="570"/>
      <c r="AH22" s="570"/>
      <c r="AI22" s="570"/>
      <c r="AJ22" s="570"/>
      <c r="AK22" s="656"/>
      <c r="AL22" s="656"/>
      <c r="AM22" s="656"/>
      <c r="AN22" s="243"/>
      <c r="AO22" s="252"/>
      <c r="AP22" s="252"/>
      <c r="AQ22" s="252"/>
      <c r="AR22" s="252"/>
      <c r="AS22" s="252"/>
      <c r="AT22" s="252"/>
      <c r="AU22" s="252"/>
      <c r="AV22" s="252"/>
      <c r="AW22" s="252"/>
      <c r="AX22" s="252"/>
      <c r="AY22" s="252"/>
      <c r="AZ22" s="252"/>
      <c r="BA22" s="252"/>
      <c r="BB22" s="252"/>
      <c r="BC22" s="252"/>
      <c r="BD22" s="252"/>
      <c r="BE22" s="227"/>
      <c r="BF22" s="227"/>
      <c r="BG22" s="227"/>
      <c r="BH22" s="227"/>
      <c r="BI22" s="227"/>
      <c r="BJ22" s="227"/>
      <c r="BK22" s="227"/>
      <c r="BL22" s="443"/>
      <c r="BM22" s="443"/>
      <c r="BN22" s="443"/>
      <c r="BO22" s="443"/>
      <c r="BP22" s="443"/>
      <c r="BQ22" s="443"/>
      <c r="BR22" s="443"/>
      <c r="BS22" s="443"/>
      <c r="BT22" s="443"/>
      <c r="BU22" s="443"/>
      <c r="BV22" s="443"/>
      <c r="BW22" s="443"/>
      <c r="BX22" s="443"/>
      <c r="BY22" s="443"/>
      <c r="BZ22" s="443"/>
      <c r="CA22" s="443"/>
      <c r="CB22" s="443"/>
      <c r="CC22" s="227"/>
      <c r="CD22" s="227"/>
      <c r="CE22" s="227"/>
      <c r="CF22" s="227"/>
      <c r="CG22" s="227"/>
      <c r="CH22" s="200"/>
      <c r="CI22" s="229"/>
      <c r="CJ22" s="229"/>
    </row>
    <row r="23" spans="1:88" s="163" customFormat="1" ht="3" customHeight="1">
      <c r="A23" s="229"/>
      <c r="B23" s="230"/>
      <c r="C23" s="135"/>
      <c r="D23" s="135"/>
      <c r="E23" s="676" t="s">
        <v>79</v>
      </c>
      <c r="F23" s="677"/>
      <c r="G23" s="683" t="e">
        <f>#REF!</f>
        <v>#REF!</v>
      </c>
      <c r="H23" s="684"/>
      <c r="I23" s="684"/>
      <c r="J23" s="684"/>
      <c r="K23" s="684"/>
      <c r="L23" s="684"/>
      <c r="M23" s="684"/>
      <c r="N23" s="684"/>
      <c r="O23" s="684"/>
      <c r="P23" s="684"/>
      <c r="Q23" s="684"/>
      <c r="R23" s="684"/>
      <c r="S23" s="684"/>
      <c r="T23" s="684"/>
      <c r="U23" s="684"/>
      <c r="V23" s="684"/>
      <c r="W23" s="684"/>
      <c r="X23" s="684"/>
      <c r="Y23" s="684"/>
      <c r="Z23" s="684"/>
      <c r="AA23" s="684"/>
      <c r="AB23" s="684"/>
      <c r="AC23" s="684"/>
      <c r="AD23" s="684"/>
      <c r="AE23" s="684"/>
      <c r="AF23" s="684"/>
      <c r="AG23" s="684"/>
      <c r="AH23" s="684"/>
      <c r="AI23" s="684"/>
      <c r="AJ23" s="685"/>
      <c r="AK23" s="655" t="s">
        <v>391</v>
      </c>
      <c r="AL23" s="656"/>
      <c r="AM23" s="656"/>
      <c r="AN23" s="242"/>
      <c r="AO23" s="253"/>
      <c r="AP23" s="253"/>
      <c r="AQ23" s="253"/>
      <c r="AR23" s="253"/>
      <c r="AS23" s="253"/>
      <c r="AT23" s="253"/>
      <c r="AU23" s="253"/>
      <c r="AV23" s="253"/>
      <c r="AW23" s="253"/>
      <c r="AX23" s="253"/>
      <c r="AY23" s="253"/>
      <c r="AZ23" s="253"/>
      <c r="BA23" s="253"/>
      <c r="BB23" s="253"/>
      <c r="BC23" s="253"/>
      <c r="BD23" s="253"/>
      <c r="BE23" s="221"/>
      <c r="BF23" s="221"/>
      <c r="BG23" s="221"/>
      <c r="BH23" s="221"/>
      <c r="BI23" s="221"/>
      <c r="BJ23" s="221"/>
      <c r="BK23" s="221"/>
      <c r="BL23" s="464"/>
      <c r="BM23" s="464"/>
      <c r="BN23" s="464"/>
      <c r="BO23" s="464"/>
      <c r="BP23" s="464"/>
      <c r="BQ23" s="464"/>
      <c r="BR23" s="464"/>
      <c r="BS23" s="464"/>
      <c r="BT23" s="464"/>
      <c r="BU23" s="464"/>
      <c r="BV23" s="464"/>
      <c r="BW23" s="464"/>
      <c r="BX23" s="464"/>
      <c r="BY23" s="464"/>
      <c r="BZ23" s="464"/>
      <c r="CA23" s="464"/>
      <c r="CB23" s="464"/>
      <c r="CC23" s="221"/>
      <c r="CD23" s="221"/>
      <c r="CE23" s="221"/>
      <c r="CF23" s="221"/>
      <c r="CG23" s="221"/>
      <c r="CH23" s="198"/>
      <c r="CI23" s="202"/>
      <c r="CJ23" s="202"/>
    </row>
    <row r="24" spans="1:88" s="163" customFormat="1" ht="3" customHeight="1">
      <c r="A24" s="229"/>
      <c r="B24" s="229"/>
      <c r="C24" s="229"/>
      <c r="D24" s="230"/>
      <c r="E24" s="678"/>
      <c r="F24" s="679"/>
      <c r="G24" s="686"/>
      <c r="H24" s="687"/>
      <c r="I24" s="687"/>
      <c r="J24" s="687"/>
      <c r="K24" s="687"/>
      <c r="L24" s="687"/>
      <c r="M24" s="687"/>
      <c r="N24" s="687"/>
      <c r="O24" s="687"/>
      <c r="P24" s="687"/>
      <c r="Q24" s="687"/>
      <c r="R24" s="687"/>
      <c r="S24" s="687"/>
      <c r="T24" s="687"/>
      <c r="U24" s="687"/>
      <c r="V24" s="687"/>
      <c r="W24" s="687"/>
      <c r="X24" s="687"/>
      <c r="Y24" s="687"/>
      <c r="Z24" s="687"/>
      <c r="AA24" s="687"/>
      <c r="AB24" s="687"/>
      <c r="AC24" s="687"/>
      <c r="AD24" s="687"/>
      <c r="AE24" s="687"/>
      <c r="AF24" s="687"/>
      <c r="AG24" s="687"/>
      <c r="AH24" s="687"/>
      <c r="AI24" s="687"/>
      <c r="AJ24" s="688"/>
      <c r="AK24" s="656"/>
      <c r="AL24" s="656"/>
      <c r="AM24" s="656"/>
      <c r="AN24" s="240"/>
      <c r="AO24" s="284"/>
      <c r="AP24" s="284"/>
      <c r="AQ24" s="284"/>
      <c r="AR24" s="283"/>
      <c r="AS24" s="281"/>
      <c r="AT24" s="281"/>
      <c r="AU24" s="281"/>
      <c r="AV24" s="281"/>
      <c r="AW24" s="281"/>
      <c r="AX24" s="282"/>
      <c r="AY24" s="605"/>
      <c r="AZ24" s="605"/>
      <c r="BA24" s="605"/>
      <c r="BB24" s="605"/>
      <c r="BC24" s="605"/>
      <c r="BD24" s="605"/>
      <c r="BE24" s="282"/>
      <c r="BF24" s="566"/>
      <c r="BG24" s="566"/>
      <c r="BH24" s="566"/>
      <c r="BI24" s="566"/>
      <c r="BJ24" s="566"/>
      <c r="BK24" s="448"/>
      <c r="BL24" s="423"/>
      <c r="BM24" s="417"/>
      <c r="BN24" s="417"/>
      <c r="BO24" s="417"/>
      <c r="BP24" s="283"/>
      <c r="BQ24" s="605"/>
      <c r="BR24" s="605"/>
      <c r="BS24" s="605"/>
      <c r="BT24" s="605"/>
      <c r="BU24" s="605"/>
      <c r="BV24" s="606"/>
      <c r="BW24" s="566"/>
      <c r="BX24" s="566"/>
      <c r="BY24" s="566"/>
      <c r="BZ24" s="566"/>
      <c r="CA24" s="566"/>
      <c r="CB24" s="607"/>
      <c r="CC24" s="566"/>
      <c r="CD24" s="566"/>
      <c r="CE24" s="566"/>
      <c r="CF24" s="566"/>
      <c r="CG24" s="566"/>
      <c r="CH24" s="199"/>
      <c r="CI24" s="202"/>
      <c r="CJ24" s="202"/>
    </row>
    <row r="25" spans="1:88" s="231" customFormat="1" ht="15" customHeight="1">
      <c r="A25" s="229"/>
      <c r="B25" s="229"/>
      <c r="C25" s="229"/>
      <c r="E25" s="678"/>
      <c r="F25" s="679"/>
      <c r="G25" s="686"/>
      <c r="H25" s="687"/>
      <c r="I25" s="687"/>
      <c r="J25" s="687"/>
      <c r="K25" s="687"/>
      <c r="L25" s="687"/>
      <c r="M25" s="687"/>
      <c r="N25" s="687"/>
      <c r="O25" s="687"/>
      <c r="P25" s="687"/>
      <c r="Q25" s="687"/>
      <c r="R25" s="687"/>
      <c r="S25" s="687"/>
      <c r="T25" s="687"/>
      <c r="U25" s="687"/>
      <c r="V25" s="687"/>
      <c r="W25" s="687"/>
      <c r="X25" s="687"/>
      <c r="Y25" s="687"/>
      <c r="Z25" s="687"/>
      <c r="AA25" s="687"/>
      <c r="AB25" s="687"/>
      <c r="AC25" s="687"/>
      <c r="AD25" s="687"/>
      <c r="AE25" s="687"/>
      <c r="AF25" s="687"/>
      <c r="AG25" s="687"/>
      <c r="AH25" s="687"/>
      <c r="AI25" s="687"/>
      <c r="AJ25" s="688"/>
      <c r="AK25" s="656"/>
      <c r="AL25" s="656"/>
      <c r="AM25" s="656"/>
      <c r="AN25" s="240"/>
      <c r="AO25" s="280" t="e">
        <f>IF(LEN(VLOOKUP(AK23,#REF!,2,FALSE))&lt;11,"",LEFT(RIGHT(VLOOKUP(AK23,#REF!,2,FALSE),11),1))</f>
        <v>#REF!</v>
      </c>
      <c r="AP25" s="168"/>
      <c r="AQ25" s="280" t="e">
        <f>IF(LEN(VLOOKUP(AK23,#REF!,2,FALSE))&lt;10,"",LEFT(RIGHT(VLOOKUP(AK23,#REF!,2,FALSE),10),1))</f>
        <v>#REF!</v>
      </c>
      <c r="AR25" s="282"/>
      <c r="AS25" s="280" t="e">
        <f>IF(LEN(VLOOKUP(AK23,#REF!,2,FALSE))&lt;9,"",LEFT(RIGHT(VLOOKUP(AK23,#REF!,2,FALSE),9),1))</f>
        <v>#REF!</v>
      </c>
      <c r="AT25" s="168"/>
      <c r="AU25" s="280" t="e">
        <f>IF(LEN(VLOOKUP(AK23,#REF!,2,FALSE))&lt;8,"",LEFT(RIGHT(VLOOKUP(AK23,#REF!,2,FALSE),8),1))</f>
        <v>#REF!</v>
      </c>
      <c r="AV25" s="282"/>
      <c r="AW25" s="280" t="e">
        <f>IF(LEN(VLOOKUP(AK23,#REF!,2,FALSE))&lt;7,"",LEFT(RIGHT(VLOOKUP(AK23,#REF!,2,FALSE),7),1))</f>
        <v>#REF!</v>
      </c>
      <c r="AX25" s="282"/>
      <c r="AY25" s="280" t="e">
        <f>IF(LEN(VLOOKUP(AK23,#REF!,2,FALSE))&lt;6,"",LEFT(RIGHT(VLOOKUP(AK23,#REF!,2,FALSE),6),1))</f>
        <v>#REF!</v>
      </c>
      <c r="AZ25" s="168"/>
      <c r="BA25" s="559" t="e">
        <f>IF(LEN(VLOOKUP(AK23,#REF!,2,FALSE))&lt;5,"",LEFT(RIGHT(VLOOKUP(AK23,#REF!,2,FALSE),5),1))</f>
        <v>#REF!</v>
      </c>
      <c r="BB25" s="559"/>
      <c r="BC25" s="282"/>
      <c r="BD25" s="280" t="e">
        <f>IF(LEN(VLOOKUP(AK23,#REF!,2,FALSE))&lt;4,"",LEFT(RIGHT(VLOOKUP(AK23,#REF!,2,FALSE),4),1))</f>
        <v>#REF!</v>
      </c>
      <c r="BE25" s="282"/>
      <c r="BF25" s="280" t="e">
        <f>IF(LEN(VLOOKUP(AK23,#REF!,2,FALSE))&lt;3,"",LEFT(RIGHT(VLOOKUP(AK23,#REF!,2,FALSE),3),1))</f>
        <v>#REF!</v>
      </c>
      <c r="BG25" s="282"/>
      <c r="BH25" s="280" t="e">
        <f>IF(LEN(VLOOKUP(AK23,#REF!,2,FALSE))&lt;2,"",LEFT(RIGHT(VLOOKUP(AK23,#REF!,2,FALSE),2),1))</f>
        <v>#REF!</v>
      </c>
      <c r="BI25" s="282"/>
      <c r="BJ25" s="280" t="e">
        <f>IF(VLOOKUP(AK23,#REF!,2,FALSE)=0,"",IF(LEN(VLOOKUP(AK23,#REF!,2,FALSE))&lt;1,"",LEFT(RIGHT(VLOOKUP(AK23,#REF!,2,FALSE),1),1)))</f>
        <v>#REF!</v>
      </c>
      <c r="BK25" s="448"/>
      <c r="BL25" s="423"/>
      <c r="BM25" s="280" t="e">
        <f>IF(LEN(VLOOKUP(AK23,#REF!,3,FALSE))&lt;11,"",LEFT(RIGHT(VLOOKUP(AK23,#REF!,3,FALSE),11),1))</f>
        <v>#REF!</v>
      </c>
      <c r="BN25" s="168"/>
      <c r="BO25" s="280" t="e">
        <f>IF(LEN(VLOOKUP(AK23,#REF!,3,FALSE))&lt;10,"",LEFT(RIGHT(VLOOKUP(AK23,#REF!,3,FALSE),10),1))</f>
        <v>#REF!</v>
      </c>
      <c r="BP25" s="282"/>
      <c r="BQ25" s="280" t="e">
        <f>IF(LEN(VLOOKUP(AK23,#REF!,3,FALSE))&lt;9,"",LEFT(RIGHT(VLOOKUP(AK23,#REF!,3,FALSE),9),1))</f>
        <v>#REF!</v>
      </c>
      <c r="BR25" s="168"/>
      <c r="BS25" s="280" t="e">
        <f>IF(LEN(VLOOKUP(AK23,#REF!,3,FALSE))&lt;8,"",LEFT(RIGHT(VLOOKUP(AK23,#REF!,3,FALSE),8),1))</f>
        <v>#REF!</v>
      </c>
      <c r="BT25" s="282"/>
      <c r="BU25" s="280" t="e">
        <f>IF(LEN(VLOOKUP(AK23,#REF!,3,FALSE))&lt;7,"",LEFT(RIGHT(VLOOKUP(AK23,#REF!,3,FALSE),7),1))</f>
        <v>#REF!</v>
      </c>
      <c r="BV25" s="606"/>
      <c r="BW25" s="280" t="e">
        <f>IF(LEN(VLOOKUP(AK23,#REF!,3,FALSE))&lt;6,"",LEFT(RIGHT(VLOOKUP(AK23,#REF!,3,FALSE),6),1))</f>
        <v>#REF!</v>
      </c>
      <c r="BX25" s="282"/>
      <c r="BY25" s="280" t="e">
        <f>IF(LEN(VLOOKUP(AK23,#REF!,3,FALSE))&lt;5,"",LEFT(RIGHT(VLOOKUP(AK23,#REF!,3,FALSE),5),1))</f>
        <v>#REF!</v>
      </c>
      <c r="BZ25" s="282"/>
      <c r="CA25" s="280" t="e">
        <f>IF(LEN(VLOOKUP(AK23,#REF!,3,FALSE))&lt;4,"",LEFT(RIGHT(VLOOKUP(AK23,#REF!,3,FALSE),4),1))</f>
        <v>#REF!</v>
      </c>
      <c r="CB25" s="607"/>
      <c r="CC25" s="280" t="e">
        <f>IF(LEN(VLOOKUP(AK23,#REF!,3,FALSE))&lt;3,"",LEFT(RIGHT(VLOOKUP(AK23,#REF!,3,FALSE),3),1))</f>
        <v>#REF!</v>
      </c>
      <c r="CD25" s="282"/>
      <c r="CE25" s="280" t="e">
        <f>IF(LEN(VLOOKUP(AK23,#REF!,3,FALSE))&lt;2,"",LEFT(RIGHT(VLOOKUP(AK23,#REF!,3,FALSE),2),1))</f>
        <v>#REF!</v>
      </c>
      <c r="CF25" s="282"/>
      <c r="CG25" s="280" t="e">
        <f>IF(VLOOKUP(AK23,#REF!,3,FALSE)=0,"",IF(LEN(VLOOKUP(AK23,#REF!,3,FALSE))&lt;1,"",LEFT(RIGHT(VLOOKUP(AK23,#REF!,3,FALSE),1),1)))</f>
        <v>#REF!</v>
      </c>
      <c r="CH25" s="199"/>
      <c r="CI25" s="229"/>
      <c r="CJ25" s="229"/>
    </row>
    <row r="26" spans="1:88" s="231" customFormat="1" ht="3" customHeight="1">
      <c r="A26" s="229"/>
      <c r="B26" s="229"/>
      <c r="C26" s="229"/>
      <c r="E26" s="680"/>
      <c r="F26" s="681"/>
      <c r="G26" s="689"/>
      <c r="H26" s="690"/>
      <c r="I26" s="690"/>
      <c r="J26" s="690"/>
      <c r="K26" s="690"/>
      <c r="L26" s="690"/>
      <c r="M26" s="690"/>
      <c r="N26" s="690"/>
      <c r="O26" s="690"/>
      <c r="P26" s="690"/>
      <c r="Q26" s="690"/>
      <c r="R26" s="690"/>
      <c r="S26" s="690"/>
      <c r="T26" s="690"/>
      <c r="U26" s="690"/>
      <c r="V26" s="690"/>
      <c r="W26" s="690"/>
      <c r="X26" s="690"/>
      <c r="Y26" s="690"/>
      <c r="Z26" s="690"/>
      <c r="AA26" s="690"/>
      <c r="AB26" s="690"/>
      <c r="AC26" s="690"/>
      <c r="AD26" s="690"/>
      <c r="AE26" s="690"/>
      <c r="AF26" s="690"/>
      <c r="AG26" s="690"/>
      <c r="AH26" s="690"/>
      <c r="AI26" s="690"/>
      <c r="AJ26" s="691"/>
      <c r="AK26" s="656"/>
      <c r="AL26" s="656"/>
      <c r="AM26" s="656"/>
      <c r="AN26" s="243"/>
      <c r="AO26" s="252"/>
      <c r="AP26" s="252"/>
      <c r="AQ26" s="252"/>
      <c r="AR26" s="252"/>
      <c r="AS26" s="252"/>
      <c r="AT26" s="252"/>
      <c r="AU26" s="252"/>
      <c r="AV26" s="252"/>
      <c r="AW26" s="252"/>
      <c r="AX26" s="252"/>
      <c r="AY26" s="252"/>
      <c r="AZ26" s="252"/>
      <c r="BA26" s="252"/>
      <c r="BB26" s="252"/>
      <c r="BC26" s="252"/>
      <c r="BD26" s="252"/>
      <c r="BE26" s="227"/>
      <c r="BF26" s="227"/>
      <c r="BG26" s="227"/>
      <c r="BH26" s="227"/>
      <c r="BI26" s="227"/>
      <c r="BJ26" s="227"/>
      <c r="BK26" s="227"/>
      <c r="BL26" s="443"/>
      <c r="BM26" s="443"/>
      <c r="BN26" s="443"/>
      <c r="BO26" s="443"/>
      <c r="BP26" s="443"/>
      <c r="BQ26" s="443"/>
      <c r="BR26" s="443"/>
      <c r="BS26" s="443"/>
      <c r="BT26" s="443"/>
      <c r="BU26" s="443"/>
      <c r="BV26" s="443"/>
      <c r="BW26" s="443"/>
      <c r="BX26" s="443"/>
      <c r="BY26" s="443"/>
      <c r="BZ26" s="443"/>
      <c r="CA26" s="443"/>
      <c r="CB26" s="443"/>
      <c r="CC26" s="227"/>
      <c r="CD26" s="227"/>
      <c r="CE26" s="227"/>
      <c r="CF26" s="227"/>
      <c r="CG26" s="227"/>
      <c r="CH26" s="200"/>
      <c r="CI26" s="229"/>
      <c r="CJ26" s="229"/>
    </row>
    <row r="27" spans="1:88" s="163" customFormat="1" ht="3" customHeight="1">
      <c r="A27" s="229"/>
      <c r="B27" s="230"/>
      <c r="C27" s="135"/>
      <c r="D27" s="135"/>
      <c r="E27" s="670" t="s">
        <v>505</v>
      </c>
      <c r="F27" s="671"/>
      <c r="G27" s="570" t="e">
        <f>#REF!</f>
        <v>#REF!</v>
      </c>
      <c r="H27" s="570"/>
      <c r="I27" s="570"/>
      <c r="J27" s="570"/>
      <c r="K27" s="570"/>
      <c r="L27" s="570"/>
      <c r="M27" s="570"/>
      <c r="N27" s="570"/>
      <c r="O27" s="570"/>
      <c r="P27" s="570"/>
      <c r="Q27" s="570"/>
      <c r="R27" s="570"/>
      <c r="S27" s="570"/>
      <c r="T27" s="570"/>
      <c r="U27" s="570"/>
      <c r="V27" s="570"/>
      <c r="W27" s="570"/>
      <c r="X27" s="570"/>
      <c r="Y27" s="570"/>
      <c r="Z27" s="570"/>
      <c r="AA27" s="570"/>
      <c r="AB27" s="570"/>
      <c r="AC27" s="570"/>
      <c r="AD27" s="570"/>
      <c r="AE27" s="570"/>
      <c r="AF27" s="570"/>
      <c r="AG27" s="570"/>
      <c r="AH27" s="570"/>
      <c r="AI27" s="570"/>
      <c r="AJ27" s="570"/>
      <c r="AK27" s="655" t="s">
        <v>393</v>
      </c>
      <c r="AL27" s="656"/>
      <c r="AM27" s="656"/>
      <c r="AN27" s="242"/>
      <c r="AO27" s="253"/>
      <c r="AP27" s="253"/>
      <c r="AQ27" s="253"/>
      <c r="AR27" s="253"/>
      <c r="AS27" s="253"/>
      <c r="AT27" s="253"/>
      <c r="AU27" s="253"/>
      <c r="AV27" s="253"/>
      <c r="AW27" s="253"/>
      <c r="AX27" s="253"/>
      <c r="AY27" s="253"/>
      <c r="AZ27" s="253"/>
      <c r="BA27" s="253"/>
      <c r="BB27" s="253"/>
      <c r="BC27" s="253"/>
      <c r="BD27" s="253"/>
      <c r="BE27" s="221"/>
      <c r="BF27" s="221"/>
      <c r="BG27" s="221"/>
      <c r="BH27" s="221"/>
      <c r="BI27" s="221"/>
      <c r="BJ27" s="221"/>
      <c r="BK27" s="221"/>
      <c r="BL27" s="464"/>
      <c r="BM27" s="464"/>
      <c r="BN27" s="464"/>
      <c r="BO27" s="464"/>
      <c r="BP27" s="464"/>
      <c r="BQ27" s="464"/>
      <c r="BR27" s="464"/>
      <c r="BS27" s="464"/>
      <c r="BT27" s="464"/>
      <c r="BU27" s="464"/>
      <c r="BV27" s="464"/>
      <c r="BW27" s="464"/>
      <c r="BX27" s="464"/>
      <c r="BY27" s="464"/>
      <c r="BZ27" s="464"/>
      <c r="CA27" s="464"/>
      <c r="CB27" s="464"/>
      <c r="CC27" s="221"/>
      <c r="CD27" s="221"/>
      <c r="CE27" s="221"/>
      <c r="CF27" s="221"/>
      <c r="CG27" s="221"/>
      <c r="CH27" s="198"/>
      <c r="CI27" s="202"/>
      <c r="CJ27" s="202"/>
    </row>
    <row r="28" spans="1:88" s="163" customFormat="1" ht="3" customHeight="1">
      <c r="A28" s="229"/>
      <c r="B28" s="229"/>
      <c r="C28" s="229"/>
      <c r="D28" s="230"/>
      <c r="E28" s="672"/>
      <c r="F28" s="673"/>
      <c r="G28" s="570"/>
      <c r="H28" s="570"/>
      <c r="I28" s="570"/>
      <c r="J28" s="570"/>
      <c r="K28" s="570"/>
      <c r="L28" s="570"/>
      <c r="M28" s="570"/>
      <c r="N28" s="570"/>
      <c r="O28" s="570"/>
      <c r="P28" s="570"/>
      <c r="Q28" s="570"/>
      <c r="R28" s="570"/>
      <c r="S28" s="570"/>
      <c r="T28" s="570"/>
      <c r="U28" s="570"/>
      <c r="V28" s="570"/>
      <c r="W28" s="570"/>
      <c r="X28" s="570"/>
      <c r="Y28" s="570"/>
      <c r="Z28" s="570"/>
      <c r="AA28" s="570"/>
      <c r="AB28" s="570"/>
      <c r="AC28" s="570"/>
      <c r="AD28" s="570"/>
      <c r="AE28" s="570"/>
      <c r="AF28" s="570"/>
      <c r="AG28" s="570"/>
      <c r="AH28" s="570"/>
      <c r="AI28" s="570"/>
      <c r="AJ28" s="570"/>
      <c r="AK28" s="656"/>
      <c r="AL28" s="656"/>
      <c r="AM28" s="656"/>
      <c r="AN28" s="240"/>
      <c r="AO28" s="284"/>
      <c r="AP28" s="284"/>
      <c r="AQ28" s="284"/>
      <c r="AR28" s="283"/>
      <c r="AS28" s="281"/>
      <c r="AT28" s="281"/>
      <c r="AU28" s="281"/>
      <c r="AV28" s="281"/>
      <c r="AW28" s="281"/>
      <c r="AX28" s="282"/>
      <c r="AY28" s="605"/>
      <c r="AZ28" s="605"/>
      <c r="BA28" s="605"/>
      <c r="BB28" s="605"/>
      <c r="BC28" s="605"/>
      <c r="BD28" s="605"/>
      <c r="BE28" s="282"/>
      <c r="BF28" s="566"/>
      <c r="BG28" s="566"/>
      <c r="BH28" s="566"/>
      <c r="BI28" s="566"/>
      <c r="BJ28" s="566"/>
      <c r="BK28" s="448"/>
      <c r="BL28" s="423"/>
      <c r="BM28" s="417"/>
      <c r="BN28" s="417"/>
      <c r="BO28" s="417"/>
      <c r="BP28" s="283"/>
      <c r="BQ28" s="605"/>
      <c r="BR28" s="605"/>
      <c r="BS28" s="605"/>
      <c r="BT28" s="605"/>
      <c r="BU28" s="605"/>
      <c r="BV28" s="606"/>
      <c r="BW28" s="566"/>
      <c r="BX28" s="566"/>
      <c r="BY28" s="566"/>
      <c r="BZ28" s="566"/>
      <c r="CA28" s="566"/>
      <c r="CB28" s="607"/>
      <c r="CC28" s="566"/>
      <c r="CD28" s="566"/>
      <c r="CE28" s="566"/>
      <c r="CF28" s="566"/>
      <c r="CG28" s="566"/>
      <c r="CH28" s="199"/>
      <c r="CI28" s="202"/>
      <c r="CJ28" s="202"/>
    </row>
    <row r="29" spans="1:88" s="231" customFormat="1" ht="15" customHeight="1">
      <c r="A29" s="229"/>
      <c r="B29" s="229"/>
      <c r="C29" s="229"/>
      <c r="E29" s="672"/>
      <c r="F29" s="673"/>
      <c r="G29" s="570"/>
      <c r="H29" s="570"/>
      <c r="I29" s="570"/>
      <c r="J29" s="570"/>
      <c r="K29" s="570"/>
      <c r="L29" s="570"/>
      <c r="M29" s="570"/>
      <c r="N29" s="570"/>
      <c r="O29" s="570"/>
      <c r="P29" s="570"/>
      <c r="Q29" s="570"/>
      <c r="R29" s="570"/>
      <c r="S29" s="570"/>
      <c r="T29" s="570"/>
      <c r="U29" s="570"/>
      <c r="V29" s="570"/>
      <c r="W29" s="570"/>
      <c r="X29" s="570"/>
      <c r="Y29" s="570"/>
      <c r="Z29" s="570"/>
      <c r="AA29" s="570"/>
      <c r="AB29" s="570"/>
      <c r="AC29" s="570"/>
      <c r="AD29" s="570"/>
      <c r="AE29" s="570"/>
      <c r="AF29" s="570"/>
      <c r="AG29" s="570"/>
      <c r="AH29" s="570"/>
      <c r="AI29" s="570"/>
      <c r="AJ29" s="570"/>
      <c r="AK29" s="656"/>
      <c r="AL29" s="656"/>
      <c r="AM29" s="656"/>
      <c r="AN29" s="240"/>
      <c r="AO29" s="280" t="e">
        <f>IF(LEN(VLOOKUP(AK27,#REF!,2,FALSE))&lt;11,"",LEFT(RIGHT(VLOOKUP(AK27,#REF!,2,FALSE),11),1))</f>
        <v>#REF!</v>
      </c>
      <c r="AP29" s="168"/>
      <c r="AQ29" s="280" t="e">
        <f>IF(LEN(VLOOKUP(AK27,#REF!,2,FALSE))&lt;10,"",LEFT(RIGHT(VLOOKUP(AK27,#REF!,2,FALSE),10),1))</f>
        <v>#REF!</v>
      </c>
      <c r="AR29" s="282"/>
      <c r="AS29" s="280" t="e">
        <f>IF(LEN(VLOOKUP(AK27,#REF!,2,FALSE))&lt;9,"",LEFT(RIGHT(VLOOKUP(AK27,#REF!,2,FALSE),9),1))</f>
        <v>#REF!</v>
      </c>
      <c r="AT29" s="168"/>
      <c r="AU29" s="280" t="e">
        <f>IF(LEN(VLOOKUP(AK27,#REF!,2,FALSE))&lt;8,"",LEFT(RIGHT(VLOOKUP(AK27,#REF!,2,FALSE),8),1))</f>
        <v>#REF!</v>
      </c>
      <c r="AV29" s="282"/>
      <c r="AW29" s="280" t="e">
        <f>IF(LEN(VLOOKUP(AK27,#REF!,2,FALSE))&lt;7,"",LEFT(RIGHT(VLOOKUP(AK27,#REF!,2,FALSE),7),1))</f>
        <v>#REF!</v>
      </c>
      <c r="AX29" s="282"/>
      <c r="AY29" s="280" t="e">
        <f>IF(LEN(VLOOKUP(AK27,#REF!,2,FALSE))&lt;6,"",LEFT(RIGHT(VLOOKUP(AK27,#REF!,2,FALSE),6),1))</f>
        <v>#REF!</v>
      </c>
      <c r="AZ29" s="168"/>
      <c r="BA29" s="559" t="e">
        <f>IF(LEN(VLOOKUP(AK27,#REF!,2,FALSE))&lt;5,"",LEFT(RIGHT(VLOOKUP(AK27,#REF!,2,FALSE),5),1))</f>
        <v>#REF!</v>
      </c>
      <c r="BB29" s="559"/>
      <c r="BC29" s="282"/>
      <c r="BD29" s="280" t="e">
        <f>IF(LEN(VLOOKUP(AK27,#REF!,2,FALSE))&lt;4,"",LEFT(RIGHT(VLOOKUP(AK27,#REF!,2,FALSE),4),1))</f>
        <v>#REF!</v>
      </c>
      <c r="BE29" s="282"/>
      <c r="BF29" s="280" t="e">
        <f>IF(LEN(VLOOKUP(AK27,#REF!,2,FALSE))&lt;3,"",LEFT(RIGHT(VLOOKUP(AK27,#REF!,2,FALSE),3),1))</f>
        <v>#REF!</v>
      </c>
      <c r="BG29" s="282"/>
      <c r="BH29" s="280" t="e">
        <f>IF(LEN(VLOOKUP(AK27,#REF!,2,FALSE))&lt;2,"",LEFT(RIGHT(VLOOKUP(AK27,#REF!,2,FALSE),2),1))</f>
        <v>#REF!</v>
      </c>
      <c r="BI29" s="282"/>
      <c r="BJ29" s="280" t="e">
        <f>IF(VLOOKUP(AK27,#REF!,2,FALSE)=0,"",IF(LEN(VLOOKUP(AK27,#REF!,2,FALSE))&lt;1,"",LEFT(RIGHT(VLOOKUP(AK27,#REF!,2,FALSE),1),1)))</f>
        <v>#REF!</v>
      </c>
      <c r="BK29" s="448"/>
      <c r="BL29" s="423"/>
      <c r="BM29" s="280" t="e">
        <f>IF(LEN(VLOOKUP(AK27,#REF!,3,FALSE))&lt;11,"",LEFT(RIGHT(VLOOKUP(AK27,#REF!,3,FALSE),11),1))</f>
        <v>#REF!</v>
      </c>
      <c r="BN29" s="168"/>
      <c r="BO29" s="280" t="e">
        <f>IF(LEN(VLOOKUP(AK27,#REF!,3,FALSE))&lt;10,"",LEFT(RIGHT(VLOOKUP(AK27,#REF!,3,FALSE),10),1))</f>
        <v>#REF!</v>
      </c>
      <c r="BP29" s="282"/>
      <c r="BQ29" s="280" t="e">
        <f>IF(LEN(VLOOKUP(AK27,#REF!,3,FALSE))&lt;9,"",LEFT(RIGHT(VLOOKUP(AK27,#REF!,3,FALSE),9),1))</f>
        <v>#REF!</v>
      </c>
      <c r="BR29" s="168"/>
      <c r="BS29" s="280" t="e">
        <f>IF(LEN(VLOOKUP(AK27,#REF!,3,FALSE))&lt;8,"",LEFT(RIGHT(VLOOKUP(AK27,#REF!,3,FALSE),8),1))</f>
        <v>#REF!</v>
      </c>
      <c r="BT29" s="282"/>
      <c r="BU29" s="280" t="e">
        <f>IF(LEN(VLOOKUP(AK27,#REF!,3,FALSE))&lt;7,"",LEFT(RIGHT(VLOOKUP(AK27,#REF!,3,FALSE),7),1))</f>
        <v>#REF!</v>
      </c>
      <c r="BV29" s="606"/>
      <c r="BW29" s="280" t="e">
        <f>IF(LEN(VLOOKUP(AK27,#REF!,3,FALSE))&lt;6,"",LEFT(RIGHT(VLOOKUP(AK27,#REF!,3,FALSE),6),1))</f>
        <v>#REF!</v>
      </c>
      <c r="BX29" s="282"/>
      <c r="BY29" s="280" t="e">
        <f>IF(LEN(VLOOKUP(AK27,#REF!,3,FALSE))&lt;5,"",LEFT(RIGHT(VLOOKUP(AK27,#REF!,3,FALSE),5),1))</f>
        <v>#REF!</v>
      </c>
      <c r="BZ29" s="282"/>
      <c r="CA29" s="280" t="e">
        <f>IF(LEN(VLOOKUP(AK27,#REF!,3,FALSE))&lt;4,"",LEFT(RIGHT(VLOOKUP(AK27,#REF!,3,FALSE),4),1))</f>
        <v>#REF!</v>
      </c>
      <c r="CB29" s="607"/>
      <c r="CC29" s="280" t="e">
        <f>IF(LEN(VLOOKUP(AK27,#REF!,3,FALSE))&lt;3,"",LEFT(RIGHT(VLOOKUP(AK27,#REF!,3,FALSE),3),1))</f>
        <v>#REF!</v>
      </c>
      <c r="CD29" s="282"/>
      <c r="CE29" s="280" t="e">
        <f>IF(LEN(VLOOKUP(AK27,#REF!,3,FALSE))&lt;2,"",LEFT(RIGHT(VLOOKUP(AK27,#REF!,3,FALSE),2),1))</f>
        <v>#REF!</v>
      </c>
      <c r="CF29" s="282"/>
      <c r="CG29" s="280" t="e">
        <f>IF(VLOOKUP(AK27,#REF!,3,FALSE)=0,"",IF(LEN(VLOOKUP(AK27,#REF!,3,FALSE))&lt;1,"",LEFT(RIGHT(VLOOKUP(AK27,#REF!,3,FALSE),1),1)))</f>
        <v>#REF!</v>
      </c>
      <c r="CH29" s="199"/>
      <c r="CI29" s="229"/>
      <c r="CJ29" s="229"/>
    </row>
    <row r="30" spans="1:88" s="231" customFormat="1" ht="3" customHeight="1">
      <c r="A30" s="229"/>
      <c r="B30" s="229"/>
      <c r="C30" s="229"/>
      <c r="E30" s="674"/>
      <c r="F30" s="675"/>
      <c r="G30" s="570"/>
      <c r="H30" s="570"/>
      <c r="I30" s="570"/>
      <c r="J30" s="570"/>
      <c r="K30" s="570"/>
      <c r="L30" s="570"/>
      <c r="M30" s="570"/>
      <c r="N30" s="570"/>
      <c r="O30" s="570"/>
      <c r="P30" s="570"/>
      <c r="Q30" s="570"/>
      <c r="R30" s="570"/>
      <c r="S30" s="570"/>
      <c r="T30" s="570"/>
      <c r="U30" s="570"/>
      <c r="V30" s="570"/>
      <c r="W30" s="570"/>
      <c r="X30" s="570"/>
      <c r="Y30" s="570"/>
      <c r="Z30" s="570"/>
      <c r="AA30" s="570"/>
      <c r="AB30" s="570"/>
      <c r="AC30" s="570"/>
      <c r="AD30" s="570"/>
      <c r="AE30" s="570"/>
      <c r="AF30" s="570"/>
      <c r="AG30" s="570"/>
      <c r="AH30" s="570"/>
      <c r="AI30" s="570"/>
      <c r="AJ30" s="570"/>
      <c r="AK30" s="656"/>
      <c r="AL30" s="656"/>
      <c r="AM30" s="656"/>
      <c r="AN30" s="243"/>
      <c r="AO30" s="252"/>
      <c r="AP30" s="252"/>
      <c r="AQ30" s="252"/>
      <c r="AR30" s="252"/>
      <c r="AS30" s="252"/>
      <c r="AT30" s="252"/>
      <c r="AU30" s="252"/>
      <c r="AV30" s="252"/>
      <c r="AW30" s="252"/>
      <c r="AX30" s="252"/>
      <c r="AY30" s="252"/>
      <c r="AZ30" s="252"/>
      <c r="BA30" s="252"/>
      <c r="BB30" s="252"/>
      <c r="BC30" s="252"/>
      <c r="BD30" s="252"/>
      <c r="BE30" s="227"/>
      <c r="BF30" s="227"/>
      <c r="BG30" s="227"/>
      <c r="BH30" s="227"/>
      <c r="BI30" s="227"/>
      <c r="BJ30" s="227"/>
      <c r="BK30" s="227"/>
      <c r="BL30" s="443"/>
      <c r="BM30" s="443"/>
      <c r="BN30" s="443"/>
      <c r="BO30" s="443"/>
      <c r="BP30" s="443"/>
      <c r="BQ30" s="443"/>
      <c r="BR30" s="443"/>
      <c r="BS30" s="443"/>
      <c r="BT30" s="443"/>
      <c r="BU30" s="443"/>
      <c r="BV30" s="443"/>
      <c r="BW30" s="443"/>
      <c r="BX30" s="443"/>
      <c r="BY30" s="443"/>
      <c r="BZ30" s="443"/>
      <c r="CA30" s="443"/>
      <c r="CB30" s="443"/>
      <c r="CC30" s="227"/>
      <c r="CD30" s="227"/>
      <c r="CE30" s="227"/>
      <c r="CF30" s="227"/>
      <c r="CG30" s="227"/>
      <c r="CH30" s="200"/>
      <c r="CI30" s="229"/>
      <c r="CJ30" s="229"/>
    </row>
    <row r="31" spans="1:88" s="163" customFormat="1" ht="3" customHeight="1">
      <c r="A31" s="229"/>
      <c r="B31" s="230"/>
      <c r="C31" s="135"/>
      <c r="D31" s="135"/>
      <c r="E31" s="730" t="s">
        <v>357</v>
      </c>
      <c r="F31" s="731"/>
      <c r="G31" s="604" t="e">
        <f>#REF!</f>
        <v>#REF!</v>
      </c>
      <c r="H31" s="645"/>
      <c r="I31" s="645"/>
      <c r="J31" s="645"/>
      <c r="K31" s="645"/>
      <c r="L31" s="645"/>
      <c r="M31" s="645"/>
      <c r="N31" s="645"/>
      <c r="O31" s="645"/>
      <c r="P31" s="645"/>
      <c r="Q31" s="645"/>
      <c r="R31" s="645"/>
      <c r="S31" s="645"/>
      <c r="T31" s="645"/>
      <c r="U31" s="645"/>
      <c r="V31" s="645"/>
      <c r="W31" s="645"/>
      <c r="X31" s="645"/>
      <c r="Y31" s="645"/>
      <c r="Z31" s="645"/>
      <c r="AA31" s="645"/>
      <c r="AB31" s="645"/>
      <c r="AC31" s="645"/>
      <c r="AD31" s="645"/>
      <c r="AE31" s="645"/>
      <c r="AF31" s="645"/>
      <c r="AG31" s="645"/>
      <c r="AH31" s="645"/>
      <c r="AI31" s="645"/>
      <c r="AJ31" s="645"/>
      <c r="AK31" s="655" t="s">
        <v>394</v>
      </c>
      <c r="AL31" s="656"/>
      <c r="AM31" s="656"/>
      <c r="AN31" s="242"/>
      <c r="AO31" s="253"/>
      <c r="AP31" s="253"/>
      <c r="AQ31" s="253"/>
      <c r="AR31" s="253"/>
      <c r="AS31" s="253"/>
      <c r="AT31" s="253"/>
      <c r="AU31" s="253"/>
      <c r="AV31" s="253"/>
      <c r="AW31" s="253"/>
      <c r="AX31" s="253"/>
      <c r="AY31" s="253"/>
      <c r="AZ31" s="253"/>
      <c r="BA31" s="253"/>
      <c r="BB31" s="253"/>
      <c r="BC31" s="253"/>
      <c r="BD31" s="253"/>
      <c r="BE31" s="221"/>
      <c r="BF31" s="221"/>
      <c r="BG31" s="221"/>
      <c r="BH31" s="221"/>
      <c r="BI31" s="221"/>
      <c r="BJ31" s="221"/>
      <c r="BK31" s="221"/>
      <c r="BL31" s="464"/>
      <c r="BM31" s="464"/>
      <c r="BN31" s="464"/>
      <c r="BO31" s="464"/>
      <c r="BP31" s="464"/>
      <c r="BQ31" s="464"/>
      <c r="BR31" s="464"/>
      <c r="BS31" s="464"/>
      <c r="BT31" s="464"/>
      <c r="BU31" s="464"/>
      <c r="BV31" s="464"/>
      <c r="BW31" s="464"/>
      <c r="BX31" s="464"/>
      <c r="BY31" s="464"/>
      <c r="BZ31" s="464"/>
      <c r="CA31" s="464"/>
      <c r="CB31" s="464"/>
      <c r="CC31" s="221"/>
      <c r="CD31" s="221"/>
      <c r="CE31" s="221"/>
      <c r="CF31" s="221"/>
      <c r="CG31" s="221"/>
      <c r="CH31" s="198"/>
      <c r="CI31" s="202"/>
      <c r="CJ31" s="202"/>
    </row>
    <row r="32" spans="1:88" s="163" customFormat="1" ht="3" customHeight="1">
      <c r="A32" s="229"/>
      <c r="B32" s="229"/>
      <c r="C32" s="229"/>
      <c r="D32" s="230"/>
      <c r="E32" s="732"/>
      <c r="F32" s="733"/>
      <c r="G32" s="645"/>
      <c r="H32" s="645"/>
      <c r="I32" s="645"/>
      <c r="J32" s="645"/>
      <c r="K32" s="645"/>
      <c r="L32" s="645"/>
      <c r="M32" s="645"/>
      <c r="N32" s="645"/>
      <c r="O32" s="645"/>
      <c r="P32" s="645"/>
      <c r="Q32" s="645"/>
      <c r="R32" s="645"/>
      <c r="S32" s="645"/>
      <c r="T32" s="645"/>
      <c r="U32" s="645"/>
      <c r="V32" s="645"/>
      <c r="W32" s="645"/>
      <c r="X32" s="645"/>
      <c r="Y32" s="645"/>
      <c r="Z32" s="645"/>
      <c r="AA32" s="645"/>
      <c r="AB32" s="645"/>
      <c r="AC32" s="645"/>
      <c r="AD32" s="645"/>
      <c r="AE32" s="645"/>
      <c r="AF32" s="645"/>
      <c r="AG32" s="645"/>
      <c r="AH32" s="645"/>
      <c r="AI32" s="645"/>
      <c r="AJ32" s="645"/>
      <c r="AK32" s="656"/>
      <c r="AL32" s="656"/>
      <c r="AM32" s="656"/>
      <c r="AN32" s="240"/>
      <c r="AO32" s="284"/>
      <c r="AP32" s="284"/>
      <c r="AQ32" s="284"/>
      <c r="AR32" s="283"/>
      <c r="AS32" s="281"/>
      <c r="AT32" s="281"/>
      <c r="AU32" s="281"/>
      <c r="AV32" s="281"/>
      <c r="AW32" s="281"/>
      <c r="AX32" s="282"/>
      <c r="AY32" s="605"/>
      <c r="AZ32" s="605"/>
      <c r="BA32" s="605"/>
      <c r="BB32" s="605"/>
      <c r="BC32" s="605"/>
      <c r="BD32" s="605"/>
      <c r="BE32" s="282"/>
      <c r="BF32" s="566"/>
      <c r="BG32" s="566"/>
      <c r="BH32" s="566"/>
      <c r="BI32" s="566"/>
      <c r="BJ32" s="566"/>
      <c r="BK32" s="448"/>
      <c r="BL32" s="423"/>
      <c r="BM32" s="417"/>
      <c r="BN32" s="417"/>
      <c r="BO32" s="417"/>
      <c r="BP32" s="283"/>
      <c r="BQ32" s="605"/>
      <c r="BR32" s="605"/>
      <c r="BS32" s="605"/>
      <c r="BT32" s="605"/>
      <c r="BU32" s="605"/>
      <c r="BV32" s="606"/>
      <c r="BW32" s="566"/>
      <c r="BX32" s="566"/>
      <c r="BY32" s="566"/>
      <c r="BZ32" s="566"/>
      <c r="CA32" s="566"/>
      <c r="CB32" s="607"/>
      <c r="CC32" s="566"/>
      <c r="CD32" s="566"/>
      <c r="CE32" s="566"/>
      <c r="CF32" s="566"/>
      <c r="CG32" s="566"/>
      <c r="CH32" s="199"/>
      <c r="CI32" s="202"/>
      <c r="CJ32" s="202"/>
    </row>
    <row r="33" spans="1:88" s="231" customFormat="1" ht="15" customHeight="1">
      <c r="A33" s="229"/>
      <c r="B33" s="229"/>
      <c r="C33" s="229"/>
      <c r="E33" s="732"/>
      <c r="F33" s="733"/>
      <c r="G33" s="645"/>
      <c r="H33" s="645"/>
      <c r="I33" s="645"/>
      <c r="J33" s="645"/>
      <c r="K33" s="645"/>
      <c r="L33" s="645"/>
      <c r="M33" s="645"/>
      <c r="N33" s="645"/>
      <c r="O33" s="645"/>
      <c r="P33" s="645"/>
      <c r="Q33" s="645"/>
      <c r="R33" s="645"/>
      <c r="S33" s="645"/>
      <c r="T33" s="645"/>
      <c r="U33" s="645"/>
      <c r="V33" s="645"/>
      <c r="W33" s="645"/>
      <c r="X33" s="645"/>
      <c r="Y33" s="645"/>
      <c r="Z33" s="645"/>
      <c r="AA33" s="645"/>
      <c r="AB33" s="645"/>
      <c r="AC33" s="645"/>
      <c r="AD33" s="645"/>
      <c r="AE33" s="645"/>
      <c r="AF33" s="645"/>
      <c r="AG33" s="645"/>
      <c r="AH33" s="645"/>
      <c r="AI33" s="645"/>
      <c r="AJ33" s="645"/>
      <c r="AK33" s="656"/>
      <c r="AL33" s="656"/>
      <c r="AM33" s="656"/>
      <c r="AN33" s="240"/>
      <c r="AO33" s="280" t="e">
        <f>IF(LEN(VLOOKUP(AK31,#REF!,2,FALSE))&lt;11,"",LEFT(RIGHT(VLOOKUP(AK31,#REF!,2,FALSE),11),1))</f>
        <v>#REF!</v>
      </c>
      <c r="AP33" s="168"/>
      <c r="AQ33" s="280" t="e">
        <f>IF(LEN(VLOOKUP(AK31,#REF!,2,FALSE))&lt;10,"",LEFT(RIGHT(VLOOKUP(AK31,#REF!,2,FALSE),10),1))</f>
        <v>#REF!</v>
      </c>
      <c r="AR33" s="282"/>
      <c r="AS33" s="280" t="e">
        <f>IF(LEN(VLOOKUP(AK31,#REF!,2,FALSE))&lt;9,"",LEFT(RIGHT(VLOOKUP(AK31,#REF!,2,FALSE),9),1))</f>
        <v>#REF!</v>
      </c>
      <c r="AT33" s="168"/>
      <c r="AU33" s="280" t="e">
        <f>IF(LEN(VLOOKUP(AK31,#REF!,2,FALSE))&lt;8,"",LEFT(RIGHT(VLOOKUP(AK31,#REF!,2,FALSE),8),1))</f>
        <v>#REF!</v>
      </c>
      <c r="AV33" s="282"/>
      <c r="AW33" s="280" t="e">
        <f>IF(LEN(VLOOKUP(AK31,#REF!,2,FALSE))&lt;7,"",LEFT(RIGHT(VLOOKUP(AK31,#REF!,2,FALSE),7),1))</f>
        <v>#REF!</v>
      </c>
      <c r="AX33" s="282"/>
      <c r="AY33" s="280" t="e">
        <f>IF(LEN(VLOOKUP(AK31,#REF!,2,FALSE))&lt;6,"",LEFT(RIGHT(VLOOKUP(AK31,#REF!,2,FALSE),6),1))</f>
        <v>#REF!</v>
      </c>
      <c r="AZ33" s="168"/>
      <c r="BA33" s="559" t="e">
        <f>IF(LEN(VLOOKUP(AK31,#REF!,2,FALSE))&lt;5,"",LEFT(RIGHT(VLOOKUP(AK31,#REF!,2,FALSE),5),1))</f>
        <v>#REF!</v>
      </c>
      <c r="BB33" s="559"/>
      <c r="BC33" s="282"/>
      <c r="BD33" s="280" t="e">
        <f>IF(LEN(VLOOKUP(AK31,#REF!,2,FALSE))&lt;4,"",LEFT(RIGHT(VLOOKUP(AK31,#REF!,2,FALSE),4),1))</f>
        <v>#REF!</v>
      </c>
      <c r="BE33" s="282"/>
      <c r="BF33" s="280" t="e">
        <f>IF(LEN(VLOOKUP(AK31,#REF!,2,FALSE))&lt;3,"",LEFT(RIGHT(VLOOKUP(AK31,#REF!,2,FALSE),3),1))</f>
        <v>#REF!</v>
      </c>
      <c r="BG33" s="282"/>
      <c r="BH33" s="280" t="e">
        <f>IF(LEN(VLOOKUP(AK31,#REF!,2,FALSE))&lt;2,"",LEFT(RIGHT(VLOOKUP(AK31,#REF!,2,FALSE),2),1))</f>
        <v>#REF!</v>
      </c>
      <c r="BI33" s="282"/>
      <c r="BJ33" s="280" t="e">
        <f>IF(VLOOKUP(AK31,#REF!,2,FALSE)=0,"",IF(LEN(VLOOKUP(AK31,#REF!,2,FALSE))&lt;1,"",LEFT(RIGHT(VLOOKUP(AK31,#REF!,2,FALSE),1),1)))</f>
        <v>#REF!</v>
      </c>
      <c r="BK33" s="448"/>
      <c r="BL33" s="423"/>
      <c r="BM33" s="280" t="e">
        <f>IF(LEN(VLOOKUP(AK31,#REF!,3,FALSE))&lt;11,"",LEFT(RIGHT(VLOOKUP(AK31,#REF!,3,FALSE),11),1))</f>
        <v>#REF!</v>
      </c>
      <c r="BN33" s="168"/>
      <c r="BO33" s="280" t="e">
        <f>IF(LEN(VLOOKUP(AK31,#REF!,3,FALSE))&lt;10,"",LEFT(RIGHT(VLOOKUP(AK31,#REF!,3,FALSE),10),1))</f>
        <v>#REF!</v>
      </c>
      <c r="BP33" s="282"/>
      <c r="BQ33" s="280" t="e">
        <f>IF(LEN(VLOOKUP(AK31,#REF!,3,FALSE))&lt;9,"",LEFT(RIGHT(VLOOKUP(AK31,#REF!,3,FALSE),9),1))</f>
        <v>#REF!</v>
      </c>
      <c r="BR33" s="168"/>
      <c r="BS33" s="280" t="e">
        <f>IF(LEN(VLOOKUP(AK31,#REF!,3,FALSE))&lt;8,"",LEFT(RIGHT(VLOOKUP(AK31,#REF!,3,FALSE),8),1))</f>
        <v>#REF!</v>
      </c>
      <c r="BT33" s="282"/>
      <c r="BU33" s="280" t="e">
        <f>IF(LEN(VLOOKUP(AK31,#REF!,3,FALSE))&lt;7,"",LEFT(RIGHT(VLOOKUP(AK31,#REF!,3,FALSE),7),1))</f>
        <v>#REF!</v>
      </c>
      <c r="BV33" s="606"/>
      <c r="BW33" s="280" t="e">
        <f>IF(LEN(VLOOKUP(AK31,#REF!,3,FALSE))&lt;6,"",LEFT(RIGHT(VLOOKUP(AK31,#REF!,3,FALSE),6),1))</f>
        <v>#REF!</v>
      </c>
      <c r="BX33" s="282"/>
      <c r="BY33" s="280" t="e">
        <f>IF(LEN(VLOOKUP(AK31,#REF!,3,FALSE))&lt;5,"",LEFT(RIGHT(VLOOKUP(AK31,#REF!,3,FALSE),5),1))</f>
        <v>#REF!</v>
      </c>
      <c r="BZ33" s="282"/>
      <c r="CA33" s="280" t="e">
        <f>IF(LEN(VLOOKUP(AK31,#REF!,3,FALSE))&lt;4,"",LEFT(RIGHT(VLOOKUP(AK31,#REF!,3,FALSE),4),1))</f>
        <v>#REF!</v>
      </c>
      <c r="CB33" s="607"/>
      <c r="CC33" s="280" t="e">
        <f>IF(LEN(VLOOKUP(AK31,#REF!,3,FALSE))&lt;3,"",LEFT(RIGHT(VLOOKUP(AK31,#REF!,3,FALSE),3),1))</f>
        <v>#REF!</v>
      </c>
      <c r="CD33" s="282"/>
      <c r="CE33" s="280" t="e">
        <f>IF(LEN(VLOOKUP(AK31,#REF!,3,FALSE))&lt;2,"",LEFT(RIGHT(VLOOKUP(AK31,#REF!,3,FALSE),2),1))</f>
        <v>#REF!</v>
      </c>
      <c r="CF33" s="282"/>
      <c r="CG33" s="280" t="e">
        <f>IF(VLOOKUP(AK31,#REF!,3,FALSE)=0,"",IF(LEN(VLOOKUP(AK31,#REF!,3,FALSE))&lt;1,"",LEFT(RIGHT(VLOOKUP(AK31,#REF!,3,FALSE),1),1)))</f>
        <v>#REF!</v>
      </c>
      <c r="CH33" s="199"/>
      <c r="CI33" s="229"/>
      <c r="CJ33" s="229"/>
    </row>
    <row r="34" spans="1:88" s="231" customFormat="1" ht="3" customHeight="1">
      <c r="A34" s="229"/>
      <c r="B34" s="229"/>
      <c r="C34" s="229"/>
      <c r="E34" s="734"/>
      <c r="F34" s="735"/>
      <c r="G34" s="645"/>
      <c r="H34" s="645"/>
      <c r="I34" s="645"/>
      <c r="J34" s="645"/>
      <c r="K34" s="645"/>
      <c r="L34" s="645"/>
      <c r="M34" s="645"/>
      <c r="N34" s="645"/>
      <c r="O34" s="645"/>
      <c r="P34" s="645"/>
      <c r="Q34" s="645"/>
      <c r="R34" s="645"/>
      <c r="S34" s="645"/>
      <c r="T34" s="645"/>
      <c r="U34" s="645"/>
      <c r="V34" s="645"/>
      <c r="W34" s="645"/>
      <c r="X34" s="645"/>
      <c r="Y34" s="645"/>
      <c r="Z34" s="645"/>
      <c r="AA34" s="645"/>
      <c r="AB34" s="645"/>
      <c r="AC34" s="645"/>
      <c r="AD34" s="645"/>
      <c r="AE34" s="645"/>
      <c r="AF34" s="645"/>
      <c r="AG34" s="645"/>
      <c r="AH34" s="645"/>
      <c r="AI34" s="645"/>
      <c r="AJ34" s="645"/>
      <c r="AK34" s="656"/>
      <c r="AL34" s="656"/>
      <c r="AM34" s="656"/>
      <c r="AN34" s="243"/>
      <c r="AO34" s="252"/>
      <c r="AP34" s="252"/>
      <c r="AQ34" s="252"/>
      <c r="AR34" s="252"/>
      <c r="AS34" s="252"/>
      <c r="AT34" s="252"/>
      <c r="AU34" s="252"/>
      <c r="AV34" s="252"/>
      <c r="AW34" s="252"/>
      <c r="AX34" s="252"/>
      <c r="AY34" s="252"/>
      <c r="AZ34" s="252"/>
      <c r="BA34" s="252"/>
      <c r="BB34" s="252"/>
      <c r="BC34" s="252"/>
      <c r="BD34" s="252"/>
      <c r="BE34" s="227"/>
      <c r="BF34" s="227"/>
      <c r="BG34" s="227"/>
      <c r="BH34" s="227"/>
      <c r="BI34" s="227"/>
      <c r="BJ34" s="227"/>
      <c r="BK34" s="227"/>
      <c r="BL34" s="443"/>
      <c r="BM34" s="443"/>
      <c r="BN34" s="443"/>
      <c r="BO34" s="443"/>
      <c r="BP34" s="443"/>
      <c r="BQ34" s="443"/>
      <c r="BR34" s="443"/>
      <c r="BS34" s="443"/>
      <c r="BT34" s="443"/>
      <c r="BU34" s="443"/>
      <c r="BV34" s="443"/>
      <c r="BW34" s="443"/>
      <c r="BX34" s="443"/>
      <c r="BY34" s="443"/>
      <c r="BZ34" s="443"/>
      <c r="CA34" s="443"/>
      <c r="CB34" s="443"/>
      <c r="CC34" s="227"/>
      <c r="CD34" s="227"/>
      <c r="CE34" s="227"/>
      <c r="CF34" s="227"/>
      <c r="CG34" s="227"/>
      <c r="CH34" s="200"/>
      <c r="CI34" s="229"/>
      <c r="CJ34" s="229"/>
    </row>
    <row r="35" spans="1:88" s="163" customFormat="1" ht="3" customHeight="1">
      <c r="A35" s="130"/>
      <c r="B35" s="246"/>
      <c r="C35" s="135"/>
      <c r="D35" s="135"/>
      <c r="E35" s="631" t="s">
        <v>358</v>
      </c>
      <c r="F35" s="632"/>
      <c r="G35" s="570" t="e">
        <f>#REF!</f>
        <v>#REF!</v>
      </c>
      <c r="H35" s="582"/>
      <c r="I35" s="582"/>
      <c r="J35" s="582"/>
      <c r="K35" s="582"/>
      <c r="L35" s="582"/>
      <c r="M35" s="582"/>
      <c r="N35" s="582"/>
      <c r="O35" s="582"/>
      <c r="P35" s="582"/>
      <c r="Q35" s="582"/>
      <c r="R35" s="582"/>
      <c r="S35" s="582"/>
      <c r="T35" s="582"/>
      <c r="U35" s="582"/>
      <c r="V35" s="582"/>
      <c r="W35" s="582"/>
      <c r="X35" s="582"/>
      <c r="Y35" s="582"/>
      <c r="Z35" s="582"/>
      <c r="AA35" s="582"/>
      <c r="AB35" s="582"/>
      <c r="AC35" s="582"/>
      <c r="AD35" s="582"/>
      <c r="AE35" s="582"/>
      <c r="AF35" s="582"/>
      <c r="AG35" s="582"/>
      <c r="AH35" s="582"/>
      <c r="AI35" s="582"/>
      <c r="AJ35" s="582"/>
      <c r="AK35" s="655" t="s">
        <v>395</v>
      </c>
      <c r="AL35" s="656"/>
      <c r="AM35" s="656"/>
      <c r="AN35" s="242"/>
      <c r="AO35" s="253"/>
      <c r="AP35" s="253"/>
      <c r="AQ35" s="253"/>
      <c r="AR35" s="253"/>
      <c r="AS35" s="253"/>
      <c r="AT35" s="253"/>
      <c r="AU35" s="253"/>
      <c r="AV35" s="253"/>
      <c r="AW35" s="253"/>
      <c r="AX35" s="253"/>
      <c r="AY35" s="253"/>
      <c r="AZ35" s="253"/>
      <c r="BA35" s="253"/>
      <c r="BB35" s="253"/>
      <c r="BC35" s="253"/>
      <c r="BD35" s="253"/>
      <c r="BE35" s="221"/>
      <c r="BF35" s="221"/>
      <c r="BG35" s="221"/>
      <c r="BH35" s="221"/>
      <c r="BI35" s="221"/>
      <c r="BJ35" s="221"/>
      <c r="BK35" s="221"/>
      <c r="BL35" s="464"/>
      <c r="BM35" s="464"/>
      <c r="BN35" s="464"/>
      <c r="BO35" s="464"/>
      <c r="BP35" s="464"/>
      <c r="BQ35" s="464"/>
      <c r="BR35" s="464"/>
      <c r="BS35" s="464"/>
      <c r="BT35" s="464"/>
      <c r="BU35" s="464"/>
      <c r="BV35" s="464"/>
      <c r="BW35" s="464"/>
      <c r="BX35" s="464"/>
      <c r="BY35" s="464"/>
      <c r="BZ35" s="464"/>
      <c r="CA35" s="464"/>
      <c r="CB35" s="464"/>
      <c r="CC35" s="221"/>
      <c r="CD35" s="221"/>
      <c r="CE35" s="221"/>
      <c r="CF35" s="221"/>
      <c r="CG35" s="221"/>
      <c r="CH35" s="198"/>
      <c r="CI35" s="202"/>
      <c r="CJ35" s="202"/>
    </row>
    <row r="36" spans="1:88" s="163" customFormat="1" ht="3" customHeight="1">
      <c r="A36" s="130"/>
      <c r="B36" s="130"/>
      <c r="C36" s="130"/>
      <c r="D36" s="246"/>
      <c r="E36" s="633"/>
      <c r="F36" s="634"/>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582"/>
      <c r="AJ36" s="582"/>
      <c r="AK36" s="656"/>
      <c r="AL36" s="656"/>
      <c r="AM36" s="656"/>
      <c r="AN36" s="240"/>
      <c r="AO36" s="284"/>
      <c r="AP36" s="284"/>
      <c r="AQ36" s="284"/>
      <c r="AR36" s="283"/>
      <c r="AS36" s="285"/>
      <c r="AT36" s="285"/>
      <c r="AU36" s="285"/>
      <c r="AV36" s="285"/>
      <c r="AW36" s="285"/>
      <c r="AX36" s="286"/>
      <c r="AY36" s="418"/>
      <c r="AZ36" s="418"/>
      <c r="BA36" s="418"/>
      <c r="BB36" s="418"/>
      <c r="BC36" s="418"/>
      <c r="BD36" s="418"/>
      <c r="BE36" s="282"/>
      <c r="BF36" s="566"/>
      <c r="BG36" s="566"/>
      <c r="BH36" s="566"/>
      <c r="BI36" s="566"/>
      <c r="BJ36" s="566"/>
      <c r="BK36" s="448"/>
      <c r="BL36" s="423"/>
      <c r="BM36" s="417"/>
      <c r="BN36" s="417"/>
      <c r="BO36" s="417"/>
      <c r="BP36" s="283"/>
      <c r="BQ36" s="418"/>
      <c r="BR36" s="418"/>
      <c r="BS36" s="418"/>
      <c r="BT36" s="418"/>
      <c r="BU36" s="418"/>
      <c r="BV36" s="415"/>
      <c r="BW36" s="419"/>
      <c r="BX36" s="419"/>
      <c r="BY36" s="419"/>
      <c r="BZ36" s="419"/>
      <c r="CA36" s="419"/>
      <c r="CB36" s="416"/>
      <c r="CC36" s="419"/>
      <c r="CD36" s="419"/>
      <c r="CE36" s="419"/>
      <c r="CF36" s="419"/>
      <c r="CG36" s="419"/>
      <c r="CH36" s="199"/>
      <c r="CI36" s="202"/>
      <c r="CJ36" s="202"/>
    </row>
    <row r="37" spans="1:88" s="160" customFormat="1" ht="15" customHeight="1">
      <c r="A37" s="130"/>
      <c r="B37" s="130"/>
      <c r="C37" s="130"/>
      <c r="E37" s="633"/>
      <c r="F37" s="634"/>
      <c r="G37" s="582"/>
      <c r="H37" s="582"/>
      <c r="I37" s="582"/>
      <c r="J37" s="582"/>
      <c r="K37" s="582"/>
      <c r="L37" s="582"/>
      <c r="M37" s="582"/>
      <c r="N37" s="582"/>
      <c r="O37" s="582"/>
      <c r="P37" s="582"/>
      <c r="Q37" s="582"/>
      <c r="R37" s="582"/>
      <c r="S37" s="582"/>
      <c r="T37" s="582"/>
      <c r="U37" s="582"/>
      <c r="V37" s="582"/>
      <c r="W37" s="582"/>
      <c r="X37" s="582"/>
      <c r="Y37" s="582"/>
      <c r="Z37" s="582"/>
      <c r="AA37" s="582"/>
      <c r="AB37" s="582"/>
      <c r="AC37" s="582"/>
      <c r="AD37" s="582"/>
      <c r="AE37" s="582"/>
      <c r="AF37" s="582"/>
      <c r="AG37" s="582"/>
      <c r="AH37" s="582"/>
      <c r="AI37" s="582"/>
      <c r="AJ37" s="582"/>
      <c r="AK37" s="656"/>
      <c r="AL37" s="656"/>
      <c r="AM37" s="656"/>
      <c r="AN37" s="240"/>
      <c r="AO37" s="280" t="e">
        <f>IF(LEN(VLOOKUP(AK35,#REF!,2,FALSE))&lt;11,"",LEFT(RIGHT(VLOOKUP(AK35,#REF!,2,FALSE),11),1))</f>
        <v>#REF!</v>
      </c>
      <c r="AP37" s="168"/>
      <c r="AQ37" s="280" t="e">
        <f>IF(LEN(VLOOKUP(AK35,#REF!,2,FALSE))&lt;10,"",LEFT(RIGHT(VLOOKUP(AK35,#REF!,2,FALSE),10),1))</f>
        <v>#REF!</v>
      </c>
      <c r="AR37" s="282"/>
      <c r="AS37" s="280" t="e">
        <f>IF(LEN(VLOOKUP(AK35,#REF!,2,FALSE))&lt;9,"",LEFT(RIGHT(VLOOKUP(AK35,#REF!,2,FALSE),9),1))</f>
        <v>#REF!</v>
      </c>
      <c r="AT37" s="168"/>
      <c r="AU37" s="280" t="e">
        <f>IF(LEN(VLOOKUP(AK35,#REF!,2,FALSE))&lt;8,"",LEFT(RIGHT(VLOOKUP(AK35,#REF!,2,FALSE),8),1))</f>
        <v>#REF!</v>
      </c>
      <c r="AV37" s="282"/>
      <c r="AW37" s="280" t="e">
        <f>IF(LEN(VLOOKUP(AK35,#REF!,2,FALSE))&lt;7,"",LEFT(RIGHT(VLOOKUP(AK35,#REF!,2,FALSE),7),1))</f>
        <v>#REF!</v>
      </c>
      <c r="AX37" s="286"/>
      <c r="AY37" s="280" t="e">
        <f>IF(LEN(VLOOKUP(AK35,#REF!,2,FALSE))&lt;6,"",LEFT(RIGHT(VLOOKUP(AK35,#REF!,2,FALSE),6),1))</f>
        <v>#REF!</v>
      </c>
      <c r="AZ37" s="168"/>
      <c r="BA37" s="559" t="e">
        <f>IF(LEN(VLOOKUP(AK35,#REF!,2,FALSE))&lt;5,"",LEFT(RIGHT(VLOOKUP(AK35,#REF!,2,FALSE),5),1))</f>
        <v>#REF!</v>
      </c>
      <c r="BB37" s="559"/>
      <c r="BC37" s="282"/>
      <c r="BD37" s="280" t="e">
        <f>IF(LEN(VLOOKUP(AK35,#REF!,2,FALSE))&lt;4,"",LEFT(RIGHT(VLOOKUP(AK35,#REF!,2,FALSE),4),1))</f>
        <v>#REF!</v>
      </c>
      <c r="BE37" s="282"/>
      <c r="BF37" s="280" t="e">
        <f>IF(LEN(VLOOKUP(AK35,#REF!,2,FALSE))&lt;3,"",LEFT(RIGHT(VLOOKUP(AK35,#REF!,2,FALSE),3),1))</f>
        <v>#REF!</v>
      </c>
      <c r="BG37" s="282"/>
      <c r="BH37" s="280" t="e">
        <f>IF(LEN(VLOOKUP(AK35,#REF!,2,FALSE))&lt;2,"",LEFT(RIGHT(VLOOKUP(AK35,#REF!,2,FALSE),2),1))</f>
        <v>#REF!</v>
      </c>
      <c r="BI37" s="282"/>
      <c r="BJ37" s="280" t="e">
        <f>IF(VLOOKUP(AK35,#REF!,2,FALSE)=0,"",IF(LEN(VLOOKUP(AK35,#REF!,2,FALSE))&lt;1,"",LEFT(RIGHT(VLOOKUP(AK35,#REF!,2,FALSE),1),1)))</f>
        <v>#REF!</v>
      </c>
      <c r="BK37" s="448"/>
      <c r="BL37" s="423"/>
      <c r="BM37" s="280" t="e">
        <f>IF(LEN(VLOOKUP(AK35,#REF!,3,FALSE))&lt;11,"",LEFT(RIGHT(VLOOKUP(AK35,#REF!,3,FALSE),11),1))</f>
        <v>#REF!</v>
      </c>
      <c r="BN37" s="168"/>
      <c r="BO37" s="280" t="e">
        <f>IF(LEN(VLOOKUP(AK35,#REF!,3,FALSE))&lt;10,"",LEFT(RIGHT(VLOOKUP(AK35,#REF!,3,FALSE),10),1))</f>
        <v>#REF!</v>
      </c>
      <c r="BP37" s="282"/>
      <c r="BQ37" s="280" t="e">
        <f>IF(LEN(VLOOKUP(AK35,#REF!,3,FALSE))&lt;9,"",LEFT(RIGHT(VLOOKUP(AK35,#REF!,3,FALSE),9),1))</f>
        <v>#REF!</v>
      </c>
      <c r="BR37" s="168"/>
      <c r="BS37" s="280" t="e">
        <f>IF(LEN(VLOOKUP(AK35,#REF!,3,FALSE))&lt;8,"",LEFT(RIGHT(VLOOKUP(AK35,#REF!,3,FALSE),8),1))</f>
        <v>#REF!</v>
      </c>
      <c r="BT37" s="282"/>
      <c r="BU37" s="280" t="e">
        <f>IF(LEN(VLOOKUP(AK35,#REF!,3,FALSE))&lt;7,"",LEFT(RIGHT(VLOOKUP(AK35,#REF!,3,FALSE),7),1))</f>
        <v>#REF!</v>
      </c>
      <c r="BV37" s="415"/>
      <c r="BW37" s="280" t="e">
        <f>IF(LEN(VLOOKUP(AK35,#REF!,3,FALSE))&lt;6,"",LEFT(RIGHT(VLOOKUP(AK35,#REF!,3,FALSE),6),1))</f>
        <v>#REF!</v>
      </c>
      <c r="BX37" s="282"/>
      <c r="BY37" s="280" t="e">
        <f>IF(LEN(VLOOKUP(AK35,#REF!,3,FALSE))&lt;5,"",LEFT(RIGHT(VLOOKUP(AK35,#REF!,3,FALSE),5),1))</f>
        <v>#REF!</v>
      </c>
      <c r="BZ37" s="282"/>
      <c r="CA37" s="280" t="e">
        <f>IF(LEN(VLOOKUP(AK35,#REF!,3,FALSE))&lt;4,"",LEFT(RIGHT(VLOOKUP(AK35,#REF!,3,FALSE),4),1))</f>
        <v>#REF!</v>
      </c>
      <c r="CB37" s="416"/>
      <c r="CC37" s="280" t="e">
        <f>IF(LEN(VLOOKUP(AK35,#REF!,3,FALSE))&lt;3,"",LEFT(RIGHT(VLOOKUP(AK35,#REF!,3,FALSE),3),1))</f>
        <v>#REF!</v>
      </c>
      <c r="CD37" s="282"/>
      <c r="CE37" s="280" t="e">
        <f>IF(LEN(VLOOKUP(AK35,#REF!,3,FALSE))&lt;2,"",LEFT(RIGHT(VLOOKUP(AK35,#REF!,3,FALSE),2),1))</f>
        <v>#REF!</v>
      </c>
      <c r="CF37" s="282"/>
      <c r="CG37" s="280" t="e">
        <f>IF(VLOOKUP(AK35,#REF!,3,FALSE)=0,"",IF(LEN(VLOOKUP(AK35,#REF!,3,FALSE))&lt;1,"",LEFT(RIGHT(VLOOKUP(AK35,#REF!,3,FALSE),1),1)))</f>
        <v>#REF!</v>
      </c>
      <c r="CH37" s="199"/>
      <c r="CI37" s="130"/>
      <c r="CJ37" s="130"/>
    </row>
    <row r="38" spans="1:88" s="160" customFormat="1" ht="2.25" customHeight="1">
      <c r="A38" s="130"/>
      <c r="B38" s="130"/>
      <c r="C38" s="130"/>
      <c r="E38" s="635"/>
      <c r="F38" s="636"/>
      <c r="G38" s="582"/>
      <c r="H38" s="582"/>
      <c r="I38" s="582"/>
      <c r="J38" s="582"/>
      <c r="K38" s="582"/>
      <c r="L38" s="582"/>
      <c r="M38" s="582"/>
      <c r="N38" s="582"/>
      <c r="O38" s="582"/>
      <c r="P38" s="582"/>
      <c r="Q38" s="582"/>
      <c r="R38" s="582"/>
      <c r="S38" s="582"/>
      <c r="T38" s="582"/>
      <c r="U38" s="582"/>
      <c r="V38" s="582"/>
      <c r="W38" s="582"/>
      <c r="X38" s="582"/>
      <c r="Y38" s="582"/>
      <c r="Z38" s="582"/>
      <c r="AA38" s="582"/>
      <c r="AB38" s="582"/>
      <c r="AC38" s="582"/>
      <c r="AD38" s="582"/>
      <c r="AE38" s="582"/>
      <c r="AF38" s="582"/>
      <c r="AG38" s="582"/>
      <c r="AH38" s="582"/>
      <c r="AI38" s="582"/>
      <c r="AJ38" s="582"/>
      <c r="AK38" s="656"/>
      <c r="AL38" s="656"/>
      <c r="AM38" s="656"/>
      <c r="AN38" s="243"/>
      <c r="AO38" s="252"/>
      <c r="AP38" s="252"/>
      <c r="AQ38" s="252"/>
      <c r="AR38" s="252"/>
      <c r="AS38" s="252"/>
      <c r="AT38" s="252"/>
      <c r="AU38" s="252"/>
      <c r="AV38" s="252"/>
      <c r="AW38" s="252"/>
      <c r="AX38" s="252"/>
      <c r="AY38" s="252"/>
      <c r="AZ38" s="252"/>
      <c r="BA38" s="252"/>
      <c r="BB38" s="252"/>
      <c r="BC38" s="252"/>
      <c r="BD38" s="252"/>
      <c r="BE38" s="227"/>
      <c r="BF38" s="227"/>
      <c r="BG38" s="227"/>
      <c r="BH38" s="227"/>
      <c r="BI38" s="227"/>
      <c r="BJ38" s="227"/>
      <c r="BK38" s="227"/>
      <c r="BL38" s="443"/>
      <c r="BM38" s="443"/>
      <c r="BN38" s="443"/>
      <c r="BO38" s="443"/>
      <c r="BP38" s="443"/>
      <c r="BQ38" s="443"/>
      <c r="BR38" s="443"/>
      <c r="BS38" s="443"/>
      <c r="BT38" s="443"/>
      <c r="BU38" s="443"/>
      <c r="BV38" s="443"/>
      <c r="BW38" s="443"/>
      <c r="BX38" s="443"/>
      <c r="BY38" s="443"/>
      <c r="BZ38" s="443"/>
      <c r="CA38" s="443"/>
      <c r="CB38" s="443"/>
      <c r="CC38" s="227"/>
      <c r="CD38" s="227"/>
      <c r="CE38" s="227"/>
      <c r="CF38" s="227"/>
      <c r="CG38" s="227"/>
      <c r="CH38" s="200"/>
      <c r="CI38" s="130"/>
      <c r="CJ38" s="130"/>
    </row>
    <row r="39" spans="1:88" s="163" customFormat="1" ht="3" customHeight="1">
      <c r="A39" s="229"/>
      <c r="B39" s="230"/>
      <c r="C39" s="135"/>
      <c r="D39" s="135"/>
      <c r="E39" s="676" t="s">
        <v>82</v>
      </c>
      <c r="F39" s="677"/>
      <c r="G39" s="661" t="e">
        <f>#REF!</f>
        <v>#REF!</v>
      </c>
      <c r="H39" s="682"/>
      <c r="I39" s="682"/>
      <c r="J39" s="682"/>
      <c r="K39" s="682"/>
      <c r="L39" s="682"/>
      <c r="M39" s="682"/>
      <c r="N39" s="682"/>
      <c r="O39" s="682"/>
      <c r="P39" s="682"/>
      <c r="Q39" s="682"/>
      <c r="R39" s="682"/>
      <c r="S39" s="682"/>
      <c r="T39" s="682"/>
      <c r="U39" s="682"/>
      <c r="V39" s="682"/>
      <c r="W39" s="682"/>
      <c r="X39" s="682"/>
      <c r="Y39" s="682"/>
      <c r="Z39" s="682"/>
      <c r="AA39" s="682"/>
      <c r="AB39" s="682"/>
      <c r="AC39" s="682"/>
      <c r="AD39" s="682"/>
      <c r="AE39" s="682"/>
      <c r="AF39" s="682"/>
      <c r="AG39" s="682"/>
      <c r="AH39" s="682"/>
      <c r="AI39" s="682"/>
      <c r="AJ39" s="682"/>
      <c r="AK39" s="655" t="s">
        <v>396</v>
      </c>
      <c r="AL39" s="656"/>
      <c r="AM39" s="656"/>
      <c r="AN39" s="242"/>
      <c r="AO39" s="253"/>
      <c r="AP39" s="253"/>
      <c r="AQ39" s="253"/>
      <c r="AR39" s="253"/>
      <c r="AS39" s="253"/>
      <c r="AT39" s="253"/>
      <c r="AU39" s="253"/>
      <c r="AV39" s="253"/>
      <c r="AW39" s="253"/>
      <c r="AX39" s="253"/>
      <c r="AY39" s="253"/>
      <c r="AZ39" s="253"/>
      <c r="BA39" s="253"/>
      <c r="BB39" s="253"/>
      <c r="BC39" s="253"/>
      <c r="BD39" s="253"/>
      <c r="BE39" s="221"/>
      <c r="BF39" s="221"/>
      <c r="BG39" s="221"/>
      <c r="BH39" s="221"/>
      <c r="BI39" s="221"/>
      <c r="BJ39" s="221"/>
      <c r="BK39" s="221"/>
      <c r="BL39" s="464"/>
      <c r="BM39" s="464"/>
      <c r="BN39" s="464"/>
      <c r="BO39" s="464"/>
      <c r="BP39" s="464"/>
      <c r="BQ39" s="464"/>
      <c r="BR39" s="464"/>
      <c r="BS39" s="464"/>
      <c r="BT39" s="464"/>
      <c r="BU39" s="464"/>
      <c r="BV39" s="464"/>
      <c r="BW39" s="464"/>
      <c r="BX39" s="464"/>
      <c r="BY39" s="464"/>
      <c r="BZ39" s="464"/>
      <c r="CA39" s="464"/>
      <c r="CB39" s="464"/>
      <c r="CC39" s="221"/>
      <c r="CD39" s="221"/>
      <c r="CE39" s="221"/>
      <c r="CF39" s="221"/>
      <c r="CG39" s="221"/>
      <c r="CH39" s="198"/>
      <c r="CI39" s="202"/>
      <c r="CJ39" s="202"/>
    </row>
    <row r="40" spans="1:88" s="163" customFormat="1" ht="3" customHeight="1">
      <c r="A40" s="229"/>
      <c r="B40" s="229"/>
      <c r="C40" s="229"/>
      <c r="D40" s="230"/>
      <c r="E40" s="678"/>
      <c r="F40" s="679"/>
      <c r="G40" s="682"/>
      <c r="H40" s="682"/>
      <c r="I40" s="682"/>
      <c r="J40" s="682"/>
      <c r="K40" s="682"/>
      <c r="L40" s="682"/>
      <c r="M40" s="682"/>
      <c r="N40" s="682"/>
      <c r="O40" s="682"/>
      <c r="P40" s="682"/>
      <c r="Q40" s="682"/>
      <c r="R40" s="682"/>
      <c r="S40" s="682"/>
      <c r="T40" s="682"/>
      <c r="U40" s="682"/>
      <c r="V40" s="682"/>
      <c r="W40" s="682"/>
      <c r="X40" s="682"/>
      <c r="Y40" s="682"/>
      <c r="Z40" s="682"/>
      <c r="AA40" s="682"/>
      <c r="AB40" s="682"/>
      <c r="AC40" s="682"/>
      <c r="AD40" s="682"/>
      <c r="AE40" s="682"/>
      <c r="AF40" s="682"/>
      <c r="AG40" s="682"/>
      <c r="AH40" s="682"/>
      <c r="AI40" s="682"/>
      <c r="AJ40" s="682"/>
      <c r="AK40" s="656"/>
      <c r="AL40" s="656"/>
      <c r="AM40" s="656"/>
      <c r="AN40" s="240"/>
      <c r="AO40" s="284"/>
      <c r="AP40" s="284"/>
      <c r="AQ40" s="284"/>
      <c r="AR40" s="283"/>
      <c r="AS40" s="281"/>
      <c r="AT40" s="281"/>
      <c r="AU40" s="281"/>
      <c r="AV40" s="281"/>
      <c r="AW40" s="281"/>
      <c r="AX40" s="282"/>
      <c r="AY40" s="605"/>
      <c r="AZ40" s="605"/>
      <c r="BA40" s="605"/>
      <c r="BB40" s="605"/>
      <c r="BC40" s="605"/>
      <c r="BD40" s="605"/>
      <c r="BE40" s="282"/>
      <c r="BF40" s="566"/>
      <c r="BG40" s="566"/>
      <c r="BH40" s="566"/>
      <c r="BI40" s="566"/>
      <c r="BJ40" s="566"/>
      <c r="BK40" s="448"/>
      <c r="BL40" s="423"/>
      <c r="BM40" s="417"/>
      <c r="BN40" s="417"/>
      <c r="BO40" s="417"/>
      <c r="BP40" s="283"/>
      <c r="BQ40" s="605"/>
      <c r="BR40" s="605"/>
      <c r="BS40" s="605"/>
      <c r="BT40" s="605"/>
      <c r="BU40" s="605"/>
      <c r="BV40" s="606"/>
      <c r="BW40" s="566"/>
      <c r="BX40" s="566"/>
      <c r="BY40" s="566"/>
      <c r="BZ40" s="566"/>
      <c r="CA40" s="566"/>
      <c r="CB40" s="607"/>
      <c r="CC40" s="566"/>
      <c r="CD40" s="566"/>
      <c r="CE40" s="566"/>
      <c r="CF40" s="566"/>
      <c r="CG40" s="566"/>
      <c r="CH40" s="199"/>
      <c r="CI40" s="202"/>
      <c r="CJ40" s="202"/>
    </row>
    <row r="41" spans="1:88" s="231" customFormat="1" ht="15" customHeight="1">
      <c r="A41" s="229"/>
      <c r="B41" s="229"/>
      <c r="C41" s="229"/>
      <c r="E41" s="678"/>
      <c r="F41" s="679"/>
      <c r="G41" s="682"/>
      <c r="H41" s="682"/>
      <c r="I41" s="682"/>
      <c r="J41" s="682"/>
      <c r="K41" s="682"/>
      <c r="L41" s="682"/>
      <c r="M41" s="682"/>
      <c r="N41" s="682"/>
      <c r="O41" s="682"/>
      <c r="P41" s="682"/>
      <c r="Q41" s="682"/>
      <c r="R41" s="682"/>
      <c r="S41" s="682"/>
      <c r="T41" s="682"/>
      <c r="U41" s="682"/>
      <c r="V41" s="682"/>
      <c r="W41" s="682"/>
      <c r="X41" s="682"/>
      <c r="Y41" s="682"/>
      <c r="Z41" s="682"/>
      <c r="AA41" s="682"/>
      <c r="AB41" s="682"/>
      <c r="AC41" s="682"/>
      <c r="AD41" s="682"/>
      <c r="AE41" s="682"/>
      <c r="AF41" s="682"/>
      <c r="AG41" s="682"/>
      <c r="AH41" s="682"/>
      <c r="AI41" s="682"/>
      <c r="AJ41" s="682"/>
      <c r="AK41" s="656"/>
      <c r="AL41" s="656"/>
      <c r="AM41" s="656"/>
      <c r="AN41" s="240"/>
      <c r="AO41" s="280" t="e">
        <f>IF(LEN(VLOOKUP(AK39,#REF!,2,FALSE))&lt;11,"",LEFT(RIGHT(VLOOKUP(AK39,#REF!,2,FALSE),11),1))</f>
        <v>#REF!</v>
      </c>
      <c r="AP41" s="168"/>
      <c r="AQ41" s="280" t="e">
        <f>IF(LEN(VLOOKUP(AK39,#REF!,2,FALSE))&lt;10,"",LEFT(RIGHT(VLOOKUP(AK39,#REF!,2,FALSE),10),1))</f>
        <v>#REF!</v>
      </c>
      <c r="AR41" s="282"/>
      <c r="AS41" s="280" t="e">
        <f>IF(LEN(VLOOKUP(AK39,#REF!,2,FALSE))&lt;9,"",LEFT(RIGHT(VLOOKUP(AK39,#REF!,2,FALSE),9),1))</f>
        <v>#REF!</v>
      </c>
      <c r="AT41" s="168"/>
      <c r="AU41" s="280" t="e">
        <f>IF(LEN(VLOOKUP(AK39,#REF!,2,FALSE))&lt;8,"",LEFT(RIGHT(VLOOKUP(AK39,#REF!,2,FALSE),8),1))</f>
        <v>#REF!</v>
      </c>
      <c r="AV41" s="282"/>
      <c r="AW41" s="280" t="e">
        <f>IF(LEN(VLOOKUP(AK39,#REF!,2,FALSE))&lt;7,"",LEFT(RIGHT(VLOOKUP(AK39,#REF!,2,FALSE),7),1))</f>
        <v>#REF!</v>
      </c>
      <c r="AX41" s="282"/>
      <c r="AY41" s="280" t="e">
        <f>IF(LEN(VLOOKUP(AK39,#REF!,2,FALSE))&lt;6,"",LEFT(RIGHT(VLOOKUP(AK39,#REF!,2,FALSE),6),1))</f>
        <v>#REF!</v>
      </c>
      <c r="AZ41" s="168"/>
      <c r="BA41" s="559" t="e">
        <f>IF(LEN(VLOOKUP(AK39,#REF!,2,FALSE))&lt;5,"",LEFT(RIGHT(VLOOKUP(AK39,#REF!,2,FALSE),5),1))</f>
        <v>#REF!</v>
      </c>
      <c r="BB41" s="559"/>
      <c r="BC41" s="282"/>
      <c r="BD41" s="280" t="e">
        <f>IF(LEN(VLOOKUP(AK39,#REF!,2,FALSE))&lt;4,"",LEFT(RIGHT(VLOOKUP(AK39,#REF!,2,FALSE),4),1))</f>
        <v>#REF!</v>
      </c>
      <c r="BE41" s="282"/>
      <c r="BF41" s="280" t="e">
        <f>IF(LEN(VLOOKUP(AK39,#REF!,2,FALSE))&lt;3,"",LEFT(RIGHT(VLOOKUP(AK39,#REF!,2,FALSE),3),1))</f>
        <v>#REF!</v>
      </c>
      <c r="BG41" s="282"/>
      <c r="BH41" s="280" t="e">
        <f>IF(LEN(VLOOKUP(AK39,#REF!,2,FALSE))&lt;2,"",LEFT(RIGHT(VLOOKUP(AK39,#REF!,2,FALSE),2),1))</f>
        <v>#REF!</v>
      </c>
      <c r="BI41" s="282"/>
      <c r="BJ41" s="280" t="e">
        <f>IF(VLOOKUP(AK39,#REF!,2,FALSE)=0,"",IF(LEN(VLOOKUP(AK39,#REF!,2,FALSE))&lt;1,"",LEFT(RIGHT(VLOOKUP(AK39,#REF!,2,FALSE),1),1)))</f>
        <v>#REF!</v>
      </c>
      <c r="BK41" s="448"/>
      <c r="BL41" s="423"/>
      <c r="BM41" s="280" t="e">
        <f>IF(LEN(VLOOKUP(AK39,#REF!,3,FALSE))&lt;11,"",LEFT(RIGHT(VLOOKUP(AK39,#REF!,3,FALSE),11),1))</f>
        <v>#REF!</v>
      </c>
      <c r="BN41" s="168"/>
      <c r="BO41" s="280" t="e">
        <f>IF(LEN(VLOOKUP(AK39,#REF!,3,FALSE))&lt;10,"",LEFT(RIGHT(VLOOKUP(AK39,#REF!,3,FALSE),10),1))</f>
        <v>#REF!</v>
      </c>
      <c r="BP41" s="282"/>
      <c r="BQ41" s="280" t="e">
        <f>IF(LEN(VLOOKUP(AK39,#REF!,3,FALSE))&lt;9,"",LEFT(RIGHT(VLOOKUP(AK39,#REF!,3,FALSE),9),1))</f>
        <v>#REF!</v>
      </c>
      <c r="BR41" s="168"/>
      <c r="BS41" s="280" t="e">
        <f>IF(LEN(VLOOKUP(AK39,#REF!,3,FALSE))&lt;8,"",LEFT(RIGHT(VLOOKUP(AK39,#REF!,3,FALSE),8),1))</f>
        <v>#REF!</v>
      </c>
      <c r="BT41" s="282"/>
      <c r="BU41" s="280" t="e">
        <f>IF(LEN(VLOOKUP(AK39,#REF!,3,FALSE))&lt;7,"",LEFT(RIGHT(VLOOKUP(AK39,#REF!,3,FALSE),7),1))</f>
        <v>#REF!</v>
      </c>
      <c r="BV41" s="606"/>
      <c r="BW41" s="280" t="e">
        <f>IF(LEN(VLOOKUP(AK39,#REF!,3,FALSE))&lt;6,"",LEFT(RIGHT(VLOOKUP(AK39,#REF!,3,FALSE),6),1))</f>
        <v>#REF!</v>
      </c>
      <c r="BX41" s="282"/>
      <c r="BY41" s="280" t="e">
        <f>IF(LEN(VLOOKUP(AK39,#REF!,3,FALSE))&lt;5,"",LEFT(RIGHT(VLOOKUP(AK39,#REF!,3,FALSE),5),1))</f>
        <v>#REF!</v>
      </c>
      <c r="BZ41" s="282"/>
      <c r="CA41" s="280" t="e">
        <f>IF(LEN(VLOOKUP(AK39,#REF!,3,FALSE))&lt;4,"",LEFT(RIGHT(VLOOKUP(AK39,#REF!,3,FALSE),4),1))</f>
        <v>#REF!</v>
      </c>
      <c r="CB41" s="607"/>
      <c r="CC41" s="280" t="e">
        <f>IF(LEN(VLOOKUP(AK39,#REF!,3,FALSE))&lt;3,"",LEFT(RIGHT(VLOOKUP(AK39,#REF!,3,FALSE),3),1))</f>
        <v>#REF!</v>
      </c>
      <c r="CD41" s="282"/>
      <c r="CE41" s="280" t="e">
        <f>IF(LEN(VLOOKUP(AK39,#REF!,3,FALSE))&lt;2,"",LEFT(RIGHT(VLOOKUP(AK39,#REF!,3,FALSE),2),1))</f>
        <v>#REF!</v>
      </c>
      <c r="CF41" s="282"/>
      <c r="CG41" s="280" t="e">
        <f>IF(VLOOKUP(AK39,#REF!,3,FALSE)=0,"",IF(LEN(VLOOKUP(AK39,#REF!,3,FALSE))&lt;1,"",LEFT(RIGHT(VLOOKUP(AK39,#REF!,3,FALSE),1),1)))</f>
        <v>#REF!</v>
      </c>
      <c r="CH41" s="199"/>
      <c r="CI41" s="229"/>
      <c r="CJ41" s="229"/>
    </row>
    <row r="42" spans="1:88" s="231" customFormat="1" ht="3" customHeight="1">
      <c r="A42" s="229"/>
      <c r="B42" s="229"/>
      <c r="C42" s="229"/>
      <c r="E42" s="680"/>
      <c r="F42" s="681"/>
      <c r="G42" s="682"/>
      <c r="H42" s="682"/>
      <c r="I42" s="682"/>
      <c r="J42" s="682"/>
      <c r="K42" s="682"/>
      <c r="L42" s="682"/>
      <c r="M42" s="682"/>
      <c r="N42" s="682"/>
      <c r="O42" s="682"/>
      <c r="P42" s="682"/>
      <c r="Q42" s="682"/>
      <c r="R42" s="682"/>
      <c r="S42" s="682"/>
      <c r="T42" s="682"/>
      <c r="U42" s="682"/>
      <c r="V42" s="682"/>
      <c r="W42" s="682"/>
      <c r="X42" s="682"/>
      <c r="Y42" s="682"/>
      <c r="Z42" s="682"/>
      <c r="AA42" s="682"/>
      <c r="AB42" s="682"/>
      <c r="AC42" s="682"/>
      <c r="AD42" s="682"/>
      <c r="AE42" s="682"/>
      <c r="AF42" s="682"/>
      <c r="AG42" s="682"/>
      <c r="AH42" s="682"/>
      <c r="AI42" s="682"/>
      <c r="AJ42" s="682"/>
      <c r="AK42" s="656"/>
      <c r="AL42" s="656"/>
      <c r="AM42" s="656"/>
      <c r="AN42" s="243"/>
      <c r="AO42" s="252"/>
      <c r="AP42" s="252"/>
      <c r="AQ42" s="252"/>
      <c r="AR42" s="252"/>
      <c r="AS42" s="252"/>
      <c r="AT42" s="252"/>
      <c r="AU42" s="252"/>
      <c r="AV42" s="252"/>
      <c r="AW42" s="252"/>
      <c r="AX42" s="252"/>
      <c r="AY42" s="252"/>
      <c r="AZ42" s="252"/>
      <c r="BA42" s="252"/>
      <c r="BB42" s="252"/>
      <c r="BC42" s="252"/>
      <c r="BD42" s="252"/>
      <c r="BE42" s="227"/>
      <c r="BF42" s="227"/>
      <c r="BG42" s="227"/>
      <c r="BH42" s="227"/>
      <c r="BI42" s="227"/>
      <c r="BJ42" s="227"/>
      <c r="BK42" s="227"/>
      <c r="BL42" s="443"/>
      <c r="BM42" s="443"/>
      <c r="BN42" s="443"/>
      <c r="BO42" s="443"/>
      <c r="BP42" s="443"/>
      <c r="BQ42" s="443"/>
      <c r="BR42" s="443"/>
      <c r="BS42" s="443"/>
      <c r="BT42" s="443"/>
      <c r="BU42" s="443"/>
      <c r="BV42" s="443"/>
      <c r="BW42" s="443"/>
      <c r="BX42" s="443"/>
      <c r="BY42" s="443"/>
      <c r="BZ42" s="443"/>
      <c r="CA42" s="443"/>
      <c r="CB42" s="443"/>
      <c r="CC42" s="227"/>
      <c r="CD42" s="227"/>
      <c r="CE42" s="227"/>
      <c r="CF42" s="227"/>
      <c r="CG42" s="227"/>
      <c r="CH42" s="200"/>
      <c r="CI42" s="229"/>
      <c r="CJ42" s="229"/>
    </row>
    <row r="43" spans="1:88" s="163" customFormat="1" ht="3" customHeight="1">
      <c r="A43" s="229"/>
      <c r="B43" s="230"/>
      <c r="C43" s="135"/>
      <c r="D43" s="135"/>
      <c r="E43" s="670" t="s">
        <v>506</v>
      </c>
      <c r="F43" s="671"/>
      <c r="G43" s="661" t="e">
        <f>#REF!</f>
        <v>#REF!</v>
      </c>
      <c r="H43" s="682"/>
      <c r="I43" s="682"/>
      <c r="J43" s="682"/>
      <c r="K43" s="682"/>
      <c r="L43" s="682"/>
      <c r="M43" s="682"/>
      <c r="N43" s="682"/>
      <c r="O43" s="682"/>
      <c r="P43" s="682"/>
      <c r="Q43" s="682"/>
      <c r="R43" s="682"/>
      <c r="S43" s="682"/>
      <c r="T43" s="682"/>
      <c r="U43" s="682"/>
      <c r="V43" s="682"/>
      <c r="W43" s="682"/>
      <c r="X43" s="682"/>
      <c r="Y43" s="682"/>
      <c r="Z43" s="682"/>
      <c r="AA43" s="682"/>
      <c r="AB43" s="682"/>
      <c r="AC43" s="682"/>
      <c r="AD43" s="682"/>
      <c r="AE43" s="682"/>
      <c r="AF43" s="682"/>
      <c r="AG43" s="682"/>
      <c r="AH43" s="682"/>
      <c r="AI43" s="682"/>
      <c r="AJ43" s="682"/>
      <c r="AK43" s="655" t="s">
        <v>397</v>
      </c>
      <c r="AL43" s="656"/>
      <c r="AM43" s="656"/>
      <c r="AN43" s="242"/>
      <c r="AO43" s="253"/>
      <c r="AP43" s="253"/>
      <c r="AQ43" s="253"/>
      <c r="AR43" s="253"/>
      <c r="AS43" s="253"/>
      <c r="AT43" s="253"/>
      <c r="AU43" s="253"/>
      <c r="AV43" s="253"/>
      <c r="AW43" s="253"/>
      <c r="AX43" s="253"/>
      <c r="AY43" s="253"/>
      <c r="AZ43" s="253"/>
      <c r="BA43" s="253"/>
      <c r="BB43" s="253"/>
      <c r="BC43" s="253"/>
      <c r="BD43" s="253"/>
      <c r="BE43" s="221"/>
      <c r="BF43" s="221"/>
      <c r="BG43" s="221"/>
      <c r="BH43" s="221"/>
      <c r="BI43" s="221"/>
      <c r="BJ43" s="221"/>
      <c r="BK43" s="221"/>
      <c r="BL43" s="464"/>
      <c r="BM43" s="464"/>
      <c r="BN43" s="464"/>
      <c r="BO43" s="464"/>
      <c r="BP43" s="464"/>
      <c r="BQ43" s="464"/>
      <c r="BR43" s="464"/>
      <c r="BS43" s="464"/>
      <c r="BT43" s="464"/>
      <c r="BU43" s="464"/>
      <c r="BV43" s="464"/>
      <c r="BW43" s="464"/>
      <c r="BX43" s="464"/>
      <c r="BY43" s="464"/>
      <c r="BZ43" s="464"/>
      <c r="CA43" s="464"/>
      <c r="CB43" s="464"/>
      <c r="CC43" s="221"/>
      <c r="CD43" s="221"/>
      <c r="CE43" s="221"/>
      <c r="CF43" s="221"/>
      <c r="CG43" s="221"/>
      <c r="CH43" s="198"/>
      <c r="CI43" s="202"/>
      <c r="CJ43" s="202"/>
    </row>
    <row r="44" spans="1:88" s="163" customFormat="1" ht="3" customHeight="1">
      <c r="A44" s="229"/>
      <c r="B44" s="229"/>
      <c r="C44" s="229"/>
      <c r="D44" s="230"/>
      <c r="E44" s="672"/>
      <c r="F44" s="673"/>
      <c r="G44" s="682"/>
      <c r="H44" s="682"/>
      <c r="I44" s="682"/>
      <c r="J44" s="682"/>
      <c r="K44" s="682"/>
      <c r="L44" s="682"/>
      <c r="M44" s="682"/>
      <c r="N44" s="682"/>
      <c r="O44" s="682"/>
      <c r="P44" s="682"/>
      <c r="Q44" s="682"/>
      <c r="R44" s="682"/>
      <c r="S44" s="682"/>
      <c r="T44" s="682"/>
      <c r="U44" s="682"/>
      <c r="V44" s="682"/>
      <c r="W44" s="682"/>
      <c r="X44" s="682"/>
      <c r="Y44" s="682"/>
      <c r="Z44" s="682"/>
      <c r="AA44" s="682"/>
      <c r="AB44" s="682"/>
      <c r="AC44" s="682"/>
      <c r="AD44" s="682"/>
      <c r="AE44" s="682"/>
      <c r="AF44" s="682"/>
      <c r="AG44" s="682"/>
      <c r="AH44" s="682"/>
      <c r="AI44" s="682"/>
      <c r="AJ44" s="682"/>
      <c r="AK44" s="656"/>
      <c r="AL44" s="656"/>
      <c r="AM44" s="656"/>
      <c r="AN44" s="240"/>
      <c r="AO44" s="284"/>
      <c r="AP44" s="284"/>
      <c r="AQ44" s="284"/>
      <c r="AR44" s="283"/>
      <c r="AS44" s="281"/>
      <c r="AT44" s="281"/>
      <c r="AU44" s="281"/>
      <c r="AV44" s="281"/>
      <c r="AW44" s="281"/>
      <c r="AX44" s="282"/>
      <c r="AY44" s="605"/>
      <c r="AZ44" s="605"/>
      <c r="BA44" s="605"/>
      <c r="BB44" s="605"/>
      <c r="BC44" s="605"/>
      <c r="BD44" s="605"/>
      <c r="BE44" s="282"/>
      <c r="BF44" s="566"/>
      <c r="BG44" s="566"/>
      <c r="BH44" s="566"/>
      <c r="BI44" s="566"/>
      <c r="BJ44" s="566"/>
      <c r="BK44" s="448"/>
      <c r="BL44" s="423"/>
      <c r="BM44" s="417"/>
      <c r="BN44" s="417"/>
      <c r="BO44" s="417"/>
      <c r="BP44" s="283"/>
      <c r="BQ44" s="605"/>
      <c r="BR44" s="605"/>
      <c r="BS44" s="605"/>
      <c r="BT44" s="605"/>
      <c r="BU44" s="605"/>
      <c r="BV44" s="606"/>
      <c r="BW44" s="566"/>
      <c r="BX44" s="566"/>
      <c r="BY44" s="566"/>
      <c r="BZ44" s="566"/>
      <c r="CA44" s="566"/>
      <c r="CB44" s="607"/>
      <c r="CC44" s="566"/>
      <c r="CD44" s="566"/>
      <c r="CE44" s="566"/>
      <c r="CF44" s="566"/>
      <c r="CG44" s="566"/>
      <c r="CH44" s="199"/>
      <c r="CI44" s="202"/>
      <c r="CJ44" s="202"/>
    </row>
    <row r="45" spans="1:88" s="231" customFormat="1" ht="15" customHeight="1">
      <c r="A45" s="229"/>
      <c r="B45" s="229"/>
      <c r="C45" s="229"/>
      <c r="E45" s="672"/>
      <c r="F45" s="673"/>
      <c r="G45" s="682"/>
      <c r="H45" s="682"/>
      <c r="I45" s="682"/>
      <c r="J45" s="682"/>
      <c r="K45" s="682"/>
      <c r="L45" s="682"/>
      <c r="M45" s="682"/>
      <c r="N45" s="682"/>
      <c r="O45" s="682"/>
      <c r="P45" s="682"/>
      <c r="Q45" s="682"/>
      <c r="R45" s="682"/>
      <c r="S45" s="682"/>
      <c r="T45" s="682"/>
      <c r="U45" s="682"/>
      <c r="V45" s="682"/>
      <c r="W45" s="682"/>
      <c r="X45" s="682"/>
      <c r="Y45" s="682"/>
      <c r="Z45" s="682"/>
      <c r="AA45" s="682"/>
      <c r="AB45" s="682"/>
      <c r="AC45" s="682"/>
      <c r="AD45" s="682"/>
      <c r="AE45" s="682"/>
      <c r="AF45" s="682"/>
      <c r="AG45" s="682"/>
      <c r="AH45" s="682"/>
      <c r="AI45" s="682"/>
      <c r="AJ45" s="682"/>
      <c r="AK45" s="656"/>
      <c r="AL45" s="656"/>
      <c r="AM45" s="656"/>
      <c r="AN45" s="240"/>
      <c r="AO45" s="280" t="e">
        <f>IF(LEN(VLOOKUP(AK43,#REF!,2,FALSE))&lt;11,"",LEFT(RIGHT(VLOOKUP(AK43,#REF!,2,FALSE),11),1))</f>
        <v>#REF!</v>
      </c>
      <c r="AP45" s="168"/>
      <c r="AQ45" s="280" t="e">
        <f>IF(LEN(VLOOKUP(AK43,#REF!,2,FALSE))&lt;10,"",LEFT(RIGHT(VLOOKUP(AK43,#REF!,2,FALSE),10),1))</f>
        <v>#REF!</v>
      </c>
      <c r="AR45" s="282"/>
      <c r="AS45" s="280" t="e">
        <f>IF(LEN(VLOOKUP(AK43,#REF!,2,FALSE))&lt;9,"",LEFT(RIGHT(VLOOKUP(AK43,#REF!,2,FALSE),9),1))</f>
        <v>#REF!</v>
      </c>
      <c r="AT45" s="168"/>
      <c r="AU45" s="280" t="e">
        <f>IF(LEN(VLOOKUP(AK43,#REF!,2,FALSE))&lt;8,"",LEFT(RIGHT(VLOOKUP(AK43,#REF!,2,FALSE),8),1))</f>
        <v>#REF!</v>
      </c>
      <c r="AV45" s="282"/>
      <c r="AW45" s="280" t="e">
        <f>IF(LEN(VLOOKUP(AK43,#REF!,2,FALSE))&lt;7,"",LEFT(RIGHT(VLOOKUP(AK43,#REF!,2,FALSE),7),1))</f>
        <v>#REF!</v>
      </c>
      <c r="AX45" s="282"/>
      <c r="AY45" s="280" t="e">
        <f>IF(LEN(VLOOKUP(AK43,#REF!,2,FALSE))&lt;6,"",LEFT(RIGHT(VLOOKUP(AK43,#REF!,2,FALSE),6),1))</f>
        <v>#REF!</v>
      </c>
      <c r="AZ45" s="168"/>
      <c r="BA45" s="559" t="e">
        <f>IF(LEN(VLOOKUP(AK43,#REF!,2,FALSE))&lt;5,"",LEFT(RIGHT(VLOOKUP(AK43,#REF!,2,FALSE),5),1))</f>
        <v>#REF!</v>
      </c>
      <c r="BB45" s="559"/>
      <c r="BC45" s="282"/>
      <c r="BD45" s="280" t="e">
        <f>IF(LEN(VLOOKUP(AK43,#REF!,2,FALSE))&lt;4,"",LEFT(RIGHT(VLOOKUP(AK43,#REF!,2,FALSE),4),1))</f>
        <v>#REF!</v>
      </c>
      <c r="BE45" s="282"/>
      <c r="BF45" s="280" t="e">
        <f>IF(LEN(VLOOKUP(AK43,#REF!,2,FALSE))&lt;3,"",LEFT(RIGHT(VLOOKUP(AK43,#REF!,2,FALSE),3),1))</f>
        <v>#REF!</v>
      </c>
      <c r="BG45" s="282"/>
      <c r="BH45" s="280" t="e">
        <f>IF(LEN(VLOOKUP(AK43,#REF!,2,FALSE))&lt;2,"",LEFT(RIGHT(VLOOKUP(AK43,#REF!,2,FALSE),2),1))</f>
        <v>#REF!</v>
      </c>
      <c r="BI45" s="282"/>
      <c r="BJ45" s="280" t="e">
        <f>IF(VLOOKUP(AK43,#REF!,2,FALSE)=0,"",IF(LEN(VLOOKUP(AK43,#REF!,2,FALSE))&lt;1,"",LEFT(RIGHT(VLOOKUP(AK43,#REF!,2,FALSE),1),1)))</f>
        <v>#REF!</v>
      </c>
      <c r="BK45" s="448"/>
      <c r="BL45" s="423"/>
      <c r="BM45" s="280" t="e">
        <f>IF(LEN(VLOOKUP(AK43,#REF!,3,FALSE))&lt;11,"",LEFT(RIGHT(VLOOKUP(AK43,#REF!,3,FALSE),11),1))</f>
        <v>#REF!</v>
      </c>
      <c r="BN45" s="168"/>
      <c r="BO45" s="280" t="e">
        <f>IF(LEN(VLOOKUP(AK43,#REF!,3,FALSE))&lt;10,"",LEFT(RIGHT(VLOOKUP(AK43,#REF!,3,FALSE),10),1))</f>
        <v>#REF!</v>
      </c>
      <c r="BP45" s="282"/>
      <c r="BQ45" s="280" t="e">
        <f>IF(LEN(VLOOKUP(AK43,#REF!,3,FALSE))&lt;9,"",LEFT(RIGHT(VLOOKUP(AK43,#REF!,3,FALSE),9),1))</f>
        <v>#REF!</v>
      </c>
      <c r="BR45" s="168"/>
      <c r="BS45" s="280" t="e">
        <f>IF(LEN(VLOOKUP(AK43,#REF!,3,FALSE))&lt;8,"",LEFT(RIGHT(VLOOKUP(AK43,#REF!,3,FALSE),8),1))</f>
        <v>#REF!</v>
      </c>
      <c r="BT45" s="282"/>
      <c r="BU45" s="280" t="e">
        <f>IF(LEN(VLOOKUP(AK43,#REF!,3,FALSE))&lt;7,"",LEFT(RIGHT(VLOOKUP(AK43,#REF!,3,FALSE),7),1))</f>
        <v>#REF!</v>
      </c>
      <c r="BV45" s="606"/>
      <c r="BW45" s="280" t="e">
        <f>IF(LEN(VLOOKUP(AK43,#REF!,3,FALSE))&lt;6,"",LEFT(RIGHT(VLOOKUP(AK43,#REF!,3,FALSE),6),1))</f>
        <v>#REF!</v>
      </c>
      <c r="BX45" s="282"/>
      <c r="BY45" s="280" t="e">
        <f>IF(LEN(VLOOKUP(AK43,#REF!,3,FALSE))&lt;5,"",LEFT(RIGHT(VLOOKUP(AK43,#REF!,3,FALSE),5),1))</f>
        <v>#REF!</v>
      </c>
      <c r="BZ45" s="282"/>
      <c r="CA45" s="280" t="e">
        <f>IF(LEN(VLOOKUP(AK43,#REF!,3,FALSE))&lt;4,"",LEFT(RIGHT(VLOOKUP(AK43,#REF!,3,FALSE),4),1))</f>
        <v>#REF!</v>
      </c>
      <c r="CB45" s="607"/>
      <c r="CC45" s="280" t="e">
        <f>IF(LEN(VLOOKUP(AK43,#REF!,3,FALSE))&lt;3,"",LEFT(RIGHT(VLOOKUP(AK43,#REF!,3,FALSE),3),1))</f>
        <v>#REF!</v>
      </c>
      <c r="CD45" s="282"/>
      <c r="CE45" s="280" t="e">
        <f>IF(LEN(VLOOKUP(AK43,#REF!,3,FALSE))&lt;2,"",LEFT(RIGHT(VLOOKUP(AK43,#REF!,3,FALSE),2),1))</f>
        <v>#REF!</v>
      </c>
      <c r="CF45" s="282"/>
      <c r="CG45" s="280" t="e">
        <f>IF(VLOOKUP(AK43,#REF!,3,FALSE)=0,"",IF(LEN(VLOOKUP(AK43,#REF!,3,FALSE))&lt;1,"",LEFT(RIGHT(VLOOKUP(AK43,#REF!,3,FALSE),1),1)))</f>
        <v>#REF!</v>
      </c>
      <c r="CH45" s="199"/>
      <c r="CI45" s="229"/>
      <c r="CJ45" s="229"/>
    </row>
    <row r="46" spans="1:88" s="231" customFormat="1" ht="3" customHeight="1">
      <c r="A46" s="229"/>
      <c r="B46" s="229"/>
      <c r="C46" s="229"/>
      <c r="E46" s="674"/>
      <c r="F46" s="675"/>
      <c r="G46" s="682"/>
      <c r="H46" s="682"/>
      <c r="I46" s="682"/>
      <c r="J46" s="682"/>
      <c r="K46" s="682"/>
      <c r="L46" s="682"/>
      <c r="M46" s="682"/>
      <c r="N46" s="682"/>
      <c r="O46" s="682"/>
      <c r="P46" s="682"/>
      <c r="Q46" s="682"/>
      <c r="R46" s="682"/>
      <c r="S46" s="682"/>
      <c r="T46" s="682"/>
      <c r="U46" s="682"/>
      <c r="V46" s="682"/>
      <c r="W46" s="682"/>
      <c r="X46" s="682"/>
      <c r="Y46" s="682"/>
      <c r="Z46" s="682"/>
      <c r="AA46" s="682"/>
      <c r="AB46" s="682"/>
      <c r="AC46" s="682"/>
      <c r="AD46" s="682"/>
      <c r="AE46" s="682"/>
      <c r="AF46" s="682"/>
      <c r="AG46" s="682"/>
      <c r="AH46" s="682"/>
      <c r="AI46" s="682"/>
      <c r="AJ46" s="682"/>
      <c r="AK46" s="656"/>
      <c r="AL46" s="656"/>
      <c r="AM46" s="656"/>
      <c r="AN46" s="243"/>
      <c r="AO46" s="252"/>
      <c r="AP46" s="252"/>
      <c r="AQ46" s="252"/>
      <c r="AR46" s="252"/>
      <c r="AS46" s="252"/>
      <c r="AT46" s="252"/>
      <c r="AU46" s="252"/>
      <c r="AV46" s="252"/>
      <c r="AW46" s="252"/>
      <c r="AX46" s="252"/>
      <c r="AY46" s="252"/>
      <c r="AZ46" s="252"/>
      <c r="BA46" s="252"/>
      <c r="BB46" s="252"/>
      <c r="BC46" s="252"/>
      <c r="BD46" s="252"/>
      <c r="BE46" s="227"/>
      <c r="BF46" s="227"/>
      <c r="BG46" s="227"/>
      <c r="BH46" s="227"/>
      <c r="BI46" s="227"/>
      <c r="BJ46" s="227"/>
      <c r="BK46" s="227"/>
      <c r="BL46" s="443"/>
      <c r="BM46" s="443"/>
      <c r="BN46" s="443"/>
      <c r="BO46" s="443"/>
      <c r="BP46" s="443"/>
      <c r="BQ46" s="443"/>
      <c r="BR46" s="443"/>
      <c r="BS46" s="443"/>
      <c r="BT46" s="443"/>
      <c r="BU46" s="443"/>
      <c r="BV46" s="443"/>
      <c r="BW46" s="443"/>
      <c r="BX46" s="443"/>
      <c r="BY46" s="443"/>
      <c r="BZ46" s="443"/>
      <c r="CA46" s="443"/>
      <c r="CB46" s="443"/>
      <c r="CC46" s="227"/>
      <c r="CD46" s="227"/>
      <c r="CE46" s="227"/>
      <c r="CF46" s="227"/>
      <c r="CG46" s="227"/>
      <c r="CH46" s="200"/>
      <c r="CI46" s="229"/>
      <c r="CJ46" s="229"/>
    </row>
    <row r="47" spans="1:88" s="163" customFormat="1" ht="3" customHeight="1">
      <c r="A47" s="229"/>
      <c r="B47" s="230"/>
      <c r="C47" s="135"/>
      <c r="D47" s="135"/>
      <c r="E47" s="631" t="s">
        <v>357</v>
      </c>
      <c r="F47" s="632"/>
      <c r="G47" s="661" t="e">
        <f>#REF!</f>
        <v>#REF!</v>
      </c>
      <c r="H47" s="682"/>
      <c r="I47" s="682"/>
      <c r="J47" s="682"/>
      <c r="K47" s="682"/>
      <c r="L47" s="682"/>
      <c r="M47" s="682"/>
      <c r="N47" s="682"/>
      <c r="O47" s="682"/>
      <c r="P47" s="682"/>
      <c r="Q47" s="682"/>
      <c r="R47" s="682"/>
      <c r="S47" s="682"/>
      <c r="T47" s="682"/>
      <c r="U47" s="682"/>
      <c r="V47" s="682"/>
      <c r="W47" s="682"/>
      <c r="X47" s="682"/>
      <c r="Y47" s="682"/>
      <c r="Z47" s="682"/>
      <c r="AA47" s="682"/>
      <c r="AB47" s="682"/>
      <c r="AC47" s="682"/>
      <c r="AD47" s="682"/>
      <c r="AE47" s="682"/>
      <c r="AF47" s="682"/>
      <c r="AG47" s="682"/>
      <c r="AH47" s="682"/>
      <c r="AI47" s="682"/>
      <c r="AJ47" s="682"/>
      <c r="AK47" s="655" t="s">
        <v>398</v>
      </c>
      <c r="AL47" s="656"/>
      <c r="AM47" s="656"/>
      <c r="AN47" s="242"/>
      <c r="AO47" s="253"/>
      <c r="AP47" s="253"/>
      <c r="AQ47" s="253"/>
      <c r="AR47" s="253"/>
      <c r="AS47" s="253"/>
      <c r="AT47" s="253"/>
      <c r="AU47" s="253"/>
      <c r="AV47" s="253"/>
      <c r="AW47" s="253"/>
      <c r="AX47" s="253"/>
      <c r="AY47" s="253"/>
      <c r="AZ47" s="253"/>
      <c r="BA47" s="253"/>
      <c r="BB47" s="253"/>
      <c r="BC47" s="253"/>
      <c r="BD47" s="253"/>
      <c r="BE47" s="221"/>
      <c r="BF47" s="221"/>
      <c r="BG47" s="221"/>
      <c r="BH47" s="221"/>
      <c r="BI47" s="221"/>
      <c r="BJ47" s="221"/>
      <c r="BK47" s="221"/>
      <c r="BL47" s="464"/>
      <c r="BM47" s="464"/>
      <c r="BN47" s="464"/>
      <c r="BO47" s="464"/>
      <c r="BP47" s="464"/>
      <c r="BQ47" s="464"/>
      <c r="BR47" s="464"/>
      <c r="BS47" s="464"/>
      <c r="BT47" s="464"/>
      <c r="BU47" s="464"/>
      <c r="BV47" s="464"/>
      <c r="BW47" s="464"/>
      <c r="BX47" s="464"/>
      <c r="BY47" s="464"/>
      <c r="BZ47" s="464"/>
      <c r="CA47" s="464"/>
      <c r="CB47" s="464"/>
      <c r="CC47" s="221"/>
      <c r="CD47" s="221"/>
      <c r="CE47" s="221"/>
      <c r="CF47" s="221"/>
      <c r="CG47" s="221"/>
      <c r="CH47" s="198"/>
      <c r="CI47" s="202"/>
      <c r="CJ47" s="202"/>
    </row>
    <row r="48" spans="1:88" s="163" customFormat="1" ht="3" customHeight="1">
      <c r="A48" s="229"/>
      <c r="B48" s="229"/>
      <c r="C48" s="229"/>
      <c r="D48" s="230"/>
      <c r="E48" s="633"/>
      <c r="F48" s="634"/>
      <c r="G48" s="682"/>
      <c r="H48" s="682"/>
      <c r="I48" s="682"/>
      <c r="J48" s="682"/>
      <c r="K48" s="682"/>
      <c r="L48" s="682"/>
      <c r="M48" s="682"/>
      <c r="N48" s="682"/>
      <c r="O48" s="682"/>
      <c r="P48" s="682"/>
      <c r="Q48" s="682"/>
      <c r="R48" s="682"/>
      <c r="S48" s="682"/>
      <c r="T48" s="682"/>
      <c r="U48" s="682"/>
      <c r="V48" s="682"/>
      <c r="W48" s="682"/>
      <c r="X48" s="682"/>
      <c r="Y48" s="682"/>
      <c r="Z48" s="682"/>
      <c r="AA48" s="682"/>
      <c r="AB48" s="682"/>
      <c r="AC48" s="682"/>
      <c r="AD48" s="682"/>
      <c r="AE48" s="682"/>
      <c r="AF48" s="682"/>
      <c r="AG48" s="682"/>
      <c r="AH48" s="682"/>
      <c r="AI48" s="682"/>
      <c r="AJ48" s="682"/>
      <c r="AK48" s="656"/>
      <c r="AL48" s="656"/>
      <c r="AM48" s="656"/>
      <c r="AN48" s="240"/>
      <c r="AO48" s="284"/>
      <c r="AP48" s="284"/>
      <c r="AQ48" s="284"/>
      <c r="AR48" s="283"/>
      <c r="AS48" s="281"/>
      <c r="AT48" s="281"/>
      <c r="AU48" s="281"/>
      <c r="AV48" s="281"/>
      <c r="AW48" s="281"/>
      <c r="AX48" s="282"/>
      <c r="AY48" s="605"/>
      <c r="AZ48" s="605"/>
      <c r="BA48" s="605"/>
      <c r="BB48" s="605"/>
      <c r="BC48" s="605"/>
      <c r="BD48" s="605"/>
      <c r="BE48" s="282"/>
      <c r="BF48" s="566"/>
      <c r="BG48" s="566"/>
      <c r="BH48" s="566"/>
      <c r="BI48" s="566"/>
      <c r="BJ48" s="566"/>
      <c r="BK48" s="448"/>
      <c r="BL48" s="423"/>
      <c r="BM48" s="417"/>
      <c r="BN48" s="417"/>
      <c r="BO48" s="417"/>
      <c r="BP48" s="283"/>
      <c r="BQ48" s="605"/>
      <c r="BR48" s="605"/>
      <c r="BS48" s="605"/>
      <c r="BT48" s="605"/>
      <c r="BU48" s="605"/>
      <c r="BV48" s="606"/>
      <c r="BW48" s="566"/>
      <c r="BX48" s="566"/>
      <c r="BY48" s="566"/>
      <c r="BZ48" s="566"/>
      <c r="CA48" s="566"/>
      <c r="CB48" s="607"/>
      <c r="CC48" s="566"/>
      <c r="CD48" s="566"/>
      <c r="CE48" s="566"/>
      <c r="CF48" s="566"/>
      <c r="CG48" s="566"/>
      <c r="CH48" s="199"/>
      <c r="CI48" s="202"/>
      <c r="CJ48" s="202"/>
    </row>
    <row r="49" spans="1:88" s="231" customFormat="1" ht="15" customHeight="1">
      <c r="A49" s="229"/>
      <c r="B49" s="229"/>
      <c r="C49" s="229"/>
      <c r="E49" s="633"/>
      <c r="F49" s="634"/>
      <c r="G49" s="682"/>
      <c r="H49" s="682"/>
      <c r="I49" s="682"/>
      <c r="J49" s="682"/>
      <c r="K49" s="682"/>
      <c r="L49" s="682"/>
      <c r="M49" s="682"/>
      <c r="N49" s="682"/>
      <c r="O49" s="682"/>
      <c r="P49" s="682"/>
      <c r="Q49" s="682"/>
      <c r="R49" s="682"/>
      <c r="S49" s="682"/>
      <c r="T49" s="682"/>
      <c r="U49" s="682"/>
      <c r="V49" s="682"/>
      <c r="W49" s="682"/>
      <c r="X49" s="682"/>
      <c r="Y49" s="682"/>
      <c r="Z49" s="682"/>
      <c r="AA49" s="682"/>
      <c r="AB49" s="682"/>
      <c r="AC49" s="682"/>
      <c r="AD49" s="682"/>
      <c r="AE49" s="682"/>
      <c r="AF49" s="682"/>
      <c r="AG49" s="682"/>
      <c r="AH49" s="682"/>
      <c r="AI49" s="682"/>
      <c r="AJ49" s="682"/>
      <c r="AK49" s="656"/>
      <c r="AL49" s="656"/>
      <c r="AM49" s="656"/>
      <c r="AN49" s="240"/>
      <c r="AO49" s="280" t="e">
        <f>IF(LEN(VLOOKUP(AK47,#REF!,2,FALSE))&lt;11,"",LEFT(RIGHT(VLOOKUP(AK47,#REF!,2,FALSE),11),1))</f>
        <v>#REF!</v>
      </c>
      <c r="AP49" s="168"/>
      <c r="AQ49" s="280" t="e">
        <f>IF(LEN(VLOOKUP(AK47,#REF!,2,FALSE))&lt;10,"",LEFT(RIGHT(VLOOKUP(AK47,#REF!,2,FALSE),10),1))</f>
        <v>#REF!</v>
      </c>
      <c r="AR49" s="282"/>
      <c r="AS49" s="280" t="e">
        <f>IF(LEN(VLOOKUP(AK47,#REF!,2,FALSE))&lt;9,"",LEFT(RIGHT(VLOOKUP(AK47,#REF!,2,FALSE),9),1))</f>
        <v>#REF!</v>
      </c>
      <c r="AT49" s="168"/>
      <c r="AU49" s="280" t="e">
        <f>IF(LEN(VLOOKUP(AK47,#REF!,2,FALSE))&lt;8,"",LEFT(RIGHT(VLOOKUP(AK47,#REF!,2,FALSE),8),1))</f>
        <v>#REF!</v>
      </c>
      <c r="AV49" s="282"/>
      <c r="AW49" s="280" t="e">
        <f>IF(LEN(VLOOKUP(AK47,#REF!,2,FALSE))&lt;7,"",LEFT(RIGHT(VLOOKUP(AK47,#REF!,2,FALSE),7),1))</f>
        <v>#REF!</v>
      </c>
      <c r="AX49" s="282"/>
      <c r="AY49" s="280" t="e">
        <f>IF(LEN(VLOOKUP(AK47,#REF!,2,FALSE))&lt;6,"",LEFT(RIGHT(VLOOKUP(AK47,#REF!,2,FALSE),6),1))</f>
        <v>#REF!</v>
      </c>
      <c r="AZ49" s="168"/>
      <c r="BA49" s="559" t="e">
        <f>IF(LEN(VLOOKUP(AK47,#REF!,2,FALSE))&lt;5,"",LEFT(RIGHT(VLOOKUP(AK47,#REF!,2,FALSE),5),1))</f>
        <v>#REF!</v>
      </c>
      <c r="BB49" s="559"/>
      <c r="BC49" s="282"/>
      <c r="BD49" s="280" t="e">
        <f>IF(LEN(VLOOKUP(AK47,#REF!,2,FALSE))&lt;4,"",LEFT(RIGHT(VLOOKUP(AK47,#REF!,2,FALSE),4),1))</f>
        <v>#REF!</v>
      </c>
      <c r="BE49" s="282"/>
      <c r="BF49" s="280" t="e">
        <f>IF(LEN(VLOOKUP(AK47,#REF!,2,FALSE))&lt;3,"",LEFT(RIGHT(VLOOKUP(AK47,#REF!,2,FALSE),3),1))</f>
        <v>#REF!</v>
      </c>
      <c r="BG49" s="282"/>
      <c r="BH49" s="280" t="e">
        <f>IF(LEN(VLOOKUP(AK47,#REF!,2,FALSE))&lt;2,"",LEFT(RIGHT(VLOOKUP(AK47,#REF!,2,FALSE),2),1))</f>
        <v>#REF!</v>
      </c>
      <c r="BI49" s="282"/>
      <c r="BJ49" s="280" t="e">
        <f>IF(VLOOKUP(AK47,#REF!,2,FALSE)=0,"",IF(LEN(VLOOKUP(AK47,#REF!,2,FALSE))&lt;1,"",LEFT(RIGHT(VLOOKUP(AK47,#REF!,2,FALSE),1),1)))</f>
        <v>#REF!</v>
      </c>
      <c r="BK49" s="448"/>
      <c r="BL49" s="423"/>
      <c r="BM49" s="280" t="e">
        <f>IF(LEN(VLOOKUP(AK47,#REF!,3,FALSE))&lt;11,"",LEFT(RIGHT(VLOOKUP(AK47,#REF!,3,FALSE),11),1))</f>
        <v>#REF!</v>
      </c>
      <c r="BN49" s="168"/>
      <c r="BO49" s="280" t="e">
        <f>IF(LEN(VLOOKUP(AK47,#REF!,3,FALSE))&lt;10,"",LEFT(RIGHT(VLOOKUP(AK47,#REF!,3,FALSE),10),1))</f>
        <v>#REF!</v>
      </c>
      <c r="BP49" s="282"/>
      <c r="BQ49" s="280" t="e">
        <f>IF(LEN(VLOOKUP(AK47,#REF!,3,FALSE))&lt;9,"",LEFT(RIGHT(VLOOKUP(AK47,#REF!,3,FALSE),9),1))</f>
        <v>#REF!</v>
      </c>
      <c r="BR49" s="168"/>
      <c r="BS49" s="280" t="e">
        <f>IF(LEN(VLOOKUP(AK47,#REF!,3,FALSE))&lt;8,"",LEFT(RIGHT(VLOOKUP(AK47,#REF!,3,FALSE),8),1))</f>
        <v>#REF!</v>
      </c>
      <c r="BT49" s="282"/>
      <c r="BU49" s="280" t="e">
        <f>IF(LEN(VLOOKUP(AK47,#REF!,3,FALSE))&lt;7,"",LEFT(RIGHT(VLOOKUP(AK47,#REF!,3,FALSE),7),1))</f>
        <v>#REF!</v>
      </c>
      <c r="BV49" s="606"/>
      <c r="BW49" s="280" t="e">
        <f>IF(LEN(VLOOKUP(AK47,#REF!,3,FALSE))&lt;6,"",LEFT(RIGHT(VLOOKUP(AK47,#REF!,3,FALSE),6),1))</f>
        <v>#REF!</v>
      </c>
      <c r="BX49" s="282"/>
      <c r="BY49" s="280" t="e">
        <f>IF(LEN(VLOOKUP(AK47,#REF!,3,FALSE))&lt;5,"",LEFT(RIGHT(VLOOKUP(AK47,#REF!,3,FALSE),5),1))</f>
        <v>#REF!</v>
      </c>
      <c r="BZ49" s="282"/>
      <c r="CA49" s="280" t="e">
        <f>IF(LEN(VLOOKUP(AK47,#REF!,3,FALSE))&lt;4,"",LEFT(RIGHT(VLOOKUP(AK47,#REF!,3,FALSE),4),1))</f>
        <v>#REF!</v>
      </c>
      <c r="CB49" s="607"/>
      <c r="CC49" s="280" t="e">
        <f>IF(LEN(VLOOKUP(AK47,#REF!,3,FALSE))&lt;3,"",LEFT(RIGHT(VLOOKUP(AK47,#REF!,3,FALSE),3),1))</f>
        <v>#REF!</v>
      </c>
      <c r="CD49" s="282"/>
      <c r="CE49" s="280" t="e">
        <f>IF(LEN(VLOOKUP(AK47,#REF!,3,FALSE))&lt;2,"",LEFT(RIGHT(VLOOKUP(AK47,#REF!,3,FALSE),2),1))</f>
        <v>#REF!</v>
      </c>
      <c r="CF49" s="282"/>
      <c r="CG49" s="280" t="e">
        <f>IF(VLOOKUP(AK47,#REF!,3,FALSE)=0,"",IF(LEN(VLOOKUP(AK47,#REF!,3,FALSE))&lt;1,"",LEFT(RIGHT(VLOOKUP(AK47,#REF!,3,FALSE),1),1)))</f>
        <v>#REF!</v>
      </c>
      <c r="CH49" s="199"/>
      <c r="CI49" s="229"/>
      <c r="CJ49" s="229"/>
    </row>
    <row r="50" spans="1:88" s="231" customFormat="1">
      <c r="A50" s="229"/>
      <c r="B50" s="229"/>
      <c r="C50" s="229"/>
      <c r="E50" s="635"/>
      <c r="F50" s="636"/>
      <c r="G50" s="682"/>
      <c r="H50" s="682"/>
      <c r="I50" s="682"/>
      <c r="J50" s="682"/>
      <c r="K50" s="682"/>
      <c r="L50" s="682"/>
      <c r="M50" s="682"/>
      <c r="N50" s="682"/>
      <c r="O50" s="682"/>
      <c r="P50" s="682"/>
      <c r="Q50" s="682"/>
      <c r="R50" s="682"/>
      <c r="S50" s="682"/>
      <c r="T50" s="682"/>
      <c r="U50" s="682"/>
      <c r="V50" s="682"/>
      <c r="W50" s="682"/>
      <c r="X50" s="682"/>
      <c r="Y50" s="682"/>
      <c r="Z50" s="682"/>
      <c r="AA50" s="682"/>
      <c r="AB50" s="682"/>
      <c r="AC50" s="682"/>
      <c r="AD50" s="682"/>
      <c r="AE50" s="682"/>
      <c r="AF50" s="682"/>
      <c r="AG50" s="682"/>
      <c r="AH50" s="682"/>
      <c r="AI50" s="682"/>
      <c r="AJ50" s="682"/>
      <c r="AK50" s="656"/>
      <c r="AL50" s="656"/>
      <c r="AM50" s="656"/>
      <c r="AN50" s="243"/>
      <c r="AO50" s="252"/>
      <c r="AP50" s="252"/>
      <c r="AQ50" s="252"/>
      <c r="AR50" s="252"/>
      <c r="AS50" s="252"/>
      <c r="AT50" s="252"/>
      <c r="AU50" s="252"/>
      <c r="AV50" s="252"/>
      <c r="AW50" s="252"/>
      <c r="AX50" s="252"/>
      <c r="AY50" s="252"/>
      <c r="AZ50" s="252"/>
      <c r="BA50" s="252"/>
      <c r="BB50" s="252"/>
      <c r="BC50" s="252"/>
      <c r="BD50" s="252"/>
      <c r="BE50" s="227"/>
      <c r="BF50" s="227"/>
      <c r="BG50" s="227"/>
      <c r="BH50" s="227"/>
      <c r="BI50" s="227"/>
      <c r="BJ50" s="227"/>
      <c r="BK50" s="227"/>
      <c r="BL50" s="443"/>
      <c r="BM50" s="443"/>
      <c r="BN50" s="443"/>
      <c r="BO50" s="443"/>
      <c r="BP50" s="443"/>
      <c r="BQ50" s="443"/>
      <c r="BR50" s="443"/>
      <c r="BS50" s="443"/>
      <c r="BT50" s="443"/>
      <c r="BU50" s="443"/>
      <c r="BV50" s="443"/>
      <c r="BW50" s="443"/>
      <c r="BX50" s="443"/>
      <c r="BY50" s="443"/>
      <c r="BZ50" s="443"/>
      <c r="CA50" s="443"/>
      <c r="CB50" s="443"/>
      <c r="CC50" s="227"/>
      <c r="CD50" s="227"/>
      <c r="CE50" s="227"/>
      <c r="CF50" s="227"/>
      <c r="CG50" s="227"/>
      <c r="CH50" s="200"/>
      <c r="CI50" s="229"/>
      <c r="CJ50" s="229"/>
    </row>
    <row r="51" spans="1:88" s="163" customFormat="1" ht="3" customHeight="1">
      <c r="A51" s="229"/>
      <c r="B51" s="230"/>
      <c r="C51" s="135"/>
      <c r="D51" s="135"/>
      <c r="E51" s="659" t="s">
        <v>358</v>
      </c>
      <c r="F51" s="660"/>
      <c r="G51" s="570" t="e">
        <f>#REF!</f>
        <v>#REF!</v>
      </c>
      <c r="H51" s="582"/>
      <c r="I51" s="582"/>
      <c r="J51" s="582"/>
      <c r="K51" s="582"/>
      <c r="L51" s="582"/>
      <c r="M51" s="582"/>
      <c r="N51" s="582"/>
      <c r="O51" s="582"/>
      <c r="P51" s="582"/>
      <c r="Q51" s="582"/>
      <c r="R51" s="582"/>
      <c r="S51" s="582"/>
      <c r="T51" s="582"/>
      <c r="U51" s="582"/>
      <c r="V51" s="582"/>
      <c r="W51" s="582"/>
      <c r="X51" s="582"/>
      <c r="Y51" s="582"/>
      <c r="Z51" s="582"/>
      <c r="AA51" s="582"/>
      <c r="AB51" s="582"/>
      <c r="AC51" s="582"/>
      <c r="AD51" s="582"/>
      <c r="AE51" s="582"/>
      <c r="AF51" s="582"/>
      <c r="AG51" s="582"/>
      <c r="AH51" s="582"/>
      <c r="AI51" s="582"/>
      <c r="AJ51" s="582"/>
      <c r="AK51" s="655" t="s">
        <v>399</v>
      </c>
      <c r="AL51" s="656"/>
      <c r="AM51" s="656"/>
      <c r="AN51" s="242"/>
      <c r="AO51" s="253"/>
      <c r="AP51" s="253"/>
      <c r="AQ51" s="253"/>
      <c r="AR51" s="253"/>
      <c r="AS51" s="253"/>
      <c r="AT51" s="253"/>
      <c r="AU51" s="253"/>
      <c r="AV51" s="253"/>
      <c r="AW51" s="253"/>
      <c r="AX51" s="253"/>
      <c r="AY51" s="253"/>
      <c r="AZ51" s="253"/>
      <c r="BA51" s="253"/>
      <c r="BB51" s="253"/>
      <c r="BC51" s="253"/>
      <c r="BD51" s="253"/>
      <c r="BE51" s="221"/>
      <c r="BF51" s="221"/>
      <c r="BG51" s="221"/>
      <c r="BH51" s="221"/>
      <c r="BI51" s="221"/>
      <c r="BJ51" s="221"/>
      <c r="BK51" s="221"/>
      <c r="BL51" s="464"/>
      <c r="BM51" s="464"/>
      <c r="BN51" s="464"/>
      <c r="BO51" s="464"/>
      <c r="BP51" s="464"/>
      <c r="BQ51" s="464"/>
      <c r="BR51" s="464"/>
      <c r="BS51" s="464"/>
      <c r="BT51" s="464"/>
      <c r="BU51" s="464"/>
      <c r="BV51" s="464"/>
      <c r="BW51" s="464"/>
      <c r="BX51" s="464"/>
      <c r="BY51" s="464"/>
      <c r="BZ51" s="464"/>
      <c r="CA51" s="464"/>
      <c r="CB51" s="464"/>
      <c r="CC51" s="221"/>
      <c r="CD51" s="221"/>
      <c r="CE51" s="221"/>
      <c r="CF51" s="221"/>
      <c r="CG51" s="221"/>
      <c r="CH51" s="198"/>
      <c r="CI51" s="202"/>
      <c r="CJ51" s="202"/>
    </row>
    <row r="52" spans="1:88" s="163" customFormat="1" ht="3" customHeight="1">
      <c r="A52" s="229"/>
      <c r="B52" s="229"/>
      <c r="C52" s="229"/>
      <c r="D52" s="230"/>
      <c r="E52" s="659"/>
      <c r="F52" s="660"/>
      <c r="G52" s="582"/>
      <c r="H52" s="582"/>
      <c r="I52" s="582"/>
      <c r="J52" s="582"/>
      <c r="K52" s="582"/>
      <c r="L52" s="582"/>
      <c r="M52" s="582"/>
      <c r="N52" s="582"/>
      <c r="O52" s="582"/>
      <c r="P52" s="582"/>
      <c r="Q52" s="582"/>
      <c r="R52" s="582"/>
      <c r="S52" s="582"/>
      <c r="T52" s="582"/>
      <c r="U52" s="582"/>
      <c r="V52" s="582"/>
      <c r="W52" s="582"/>
      <c r="X52" s="582"/>
      <c r="Y52" s="582"/>
      <c r="Z52" s="582"/>
      <c r="AA52" s="582"/>
      <c r="AB52" s="582"/>
      <c r="AC52" s="582"/>
      <c r="AD52" s="582"/>
      <c r="AE52" s="582"/>
      <c r="AF52" s="582"/>
      <c r="AG52" s="582"/>
      <c r="AH52" s="582"/>
      <c r="AI52" s="582"/>
      <c r="AJ52" s="582"/>
      <c r="AK52" s="656"/>
      <c r="AL52" s="656"/>
      <c r="AM52" s="656"/>
      <c r="AN52" s="240"/>
      <c r="AO52" s="284"/>
      <c r="AP52" s="284"/>
      <c r="AQ52" s="284"/>
      <c r="AR52" s="283"/>
      <c r="AS52" s="281"/>
      <c r="AT52" s="281"/>
      <c r="AU52" s="281"/>
      <c r="AV52" s="281"/>
      <c r="AW52" s="281"/>
      <c r="AX52" s="282"/>
      <c r="AY52" s="605"/>
      <c r="AZ52" s="605"/>
      <c r="BA52" s="605"/>
      <c r="BB52" s="605"/>
      <c r="BC52" s="605"/>
      <c r="BD52" s="605"/>
      <c r="BE52" s="282"/>
      <c r="BF52" s="566"/>
      <c r="BG52" s="566"/>
      <c r="BH52" s="566"/>
      <c r="BI52" s="566"/>
      <c r="BJ52" s="566"/>
      <c r="BK52" s="448"/>
      <c r="BL52" s="423"/>
      <c r="BM52" s="417"/>
      <c r="BN52" s="417"/>
      <c r="BO52" s="417"/>
      <c r="BP52" s="283"/>
      <c r="BQ52" s="605"/>
      <c r="BR52" s="605"/>
      <c r="BS52" s="605"/>
      <c r="BT52" s="605"/>
      <c r="BU52" s="605"/>
      <c r="BV52" s="606"/>
      <c r="BW52" s="566"/>
      <c r="BX52" s="566"/>
      <c r="BY52" s="566"/>
      <c r="BZ52" s="566"/>
      <c r="CA52" s="566"/>
      <c r="CB52" s="607"/>
      <c r="CC52" s="566"/>
      <c r="CD52" s="566"/>
      <c r="CE52" s="566"/>
      <c r="CF52" s="566"/>
      <c r="CG52" s="566"/>
      <c r="CH52" s="199"/>
      <c r="CI52" s="202"/>
      <c r="CJ52" s="202"/>
    </row>
    <row r="53" spans="1:88" s="231" customFormat="1" ht="15" customHeight="1">
      <c r="A53" s="229"/>
      <c r="B53" s="229"/>
      <c r="C53" s="229"/>
      <c r="E53" s="659"/>
      <c r="F53" s="660"/>
      <c r="G53" s="582"/>
      <c r="H53" s="582"/>
      <c r="I53" s="582"/>
      <c r="J53" s="582"/>
      <c r="K53" s="582"/>
      <c r="L53" s="582"/>
      <c r="M53" s="582"/>
      <c r="N53" s="582"/>
      <c r="O53" s="582"/>
      <c r="P53" s="582"/>
      <c r="Q53" s="582"/>
      <c r="R53" s="582"/>
      <c r="S53" s="582"/>
      <c r="T53" s="582"/>
      <c r="U53" s="582"/>
      <c r="V53" s="582"/>
      <c r="W53" s="582"/>
      <c r="X53" s="582"/>
      <c r="Y53" s="582"/>
      <c r="Z53" s="582"/>
      <c r="AA53" s="582"/>
      <c r="AB53" s="582"/>
      <c r="AC53" s="582"/>
      <c r="AD53" s="582"/>
      <c r="AE53" s="582"/>
      <c r="AF53" s="582"/>
      <c r="AG53" s="582"/>
      <c r="AH53" s="582"/>
      <c r="AI53" s="582"/>
      <c r="AJ53" s="582"/>
      <c r="AK53" s="656"/>
      <c r="AL53" s="656"/>
      <c r="AM53" s="656"/>
      <c r="AN53" s="240"/>
      <c r="AO53" s="280" t="e">
        <f>IF(LEN(VLOOKUP(AK51,#REF!,2,FALSE))&lt;11,"",LEFT(RIGHT(VLOOKUP(AK51,#REF!,2,FALSE),11),1))</f>
        <v>#REF!</v>
      </c>
      <c r="AP53" s="168"/>
      <c r="AQ53" s="280" t="e">
        <f>IF(LEN(VLOOKUP(AK51,#REF!,2,FALSE))&lt;10,"",LEFT(RIGHT(VLOOKUP(AK51,#REF!,2,FALSE),10),1))</f>
        <v>#REF!</v>
      </c>
      <c r="AR53" s="282"/>
      <c r="AS53" s="280" t="e">
        <f>IF(LEN(VLOOKUP(AK51,#REF!,2,FALSE))&lt;9,"",LEFT(RIGHT(VLOOKUP(AK51,#REF!,2,FALSE),9),1))</f>
        <v>#REF!</v>
      </c>
      <c r="AT53" s="168"/>
      <c r="AU53" s="280" t="e">
        <f>IF(LEN(VLOOKUP(AK51,#REF!,2,FALSE))&lt;8,"",LEFT(RIGHT(VLOOKUP(AK51,#REF!,2,FALSE),8),1))</f>
        <v>#REF!</v>
      </c>
      <c r="AV53" s="282"/>
      <c r="AW53" s="280" t="e">
        <f>IF(LEN(VLOOKUP(AK51,#REF!,2,FALSE))&lt;7,"",LEFT(RIGHT(VLOOKUP(AK51,#REF!,2,FALSE),7),1))</f>
        <v>#REF!</v>
      </c>
      <c r="AX53" s="282"/>
      <c r="AY53" s="280" t="e">
        <f>IF(LEN(VLOOKUP(AK51,#REF!,2,FALSE))&lt;6,"",LEFT(RIGHT(VLOOKUP(AK51,#REF!,2,FALSE),6),1))</f>
        <v>#REF!</v>
      </c>
      <c r="AZ53" s="168"/>
      <c r="BA53" s="559" t="e">
        <f>IF(LEN(VLOOKUP(AK51,#REF!,2,FALSE))&lt;5,"",LEFT(RIGHT(VLOOKUP(AK51,#REF!,2,FALSE),5),1))</f>
        <v>#REF!</v>
      </c>
      <c r="BB53" s="559"/>
      <c r="BC53" s="282"/>
      <c r="BD53" s="280" t="e">
        <f>IF(LEN(VLOOKUP(AK51,#REF!,2,FALSE))&lt;4,"",LEFT(RIGHT(VLOOKUP(AK51,#REF!,2,FALSE),4),1))</f>
        <v>#REF!</v>
      </c>
      <c r="BE53" s="282"/>
      <c r="BF53" s="280" t="e">
        <f>IF(LEN(VLOOKUP(AK51,#REF!,2,FALSE))&lt;3,"",LEFT(RIGHT(VLOOKUP(AK51,#REF!,2,FALSE),3),1))</f>
        <v>#REF!</v>
      </c>
      <c r="BG53" s="282"/>
      <c r="BH53" s="280" t="e">
        <f>IF(LEN(VLOOKUP(AK51,#REF!,2,FALSE))&lt;2,"",LEFT(RIGHT(VLOOKUP(AK51,#REF!,2,FALSE),2),1))</f>
        <v>#REF!</v>
      </c>
      <c r="BI53" s="282"/>
      <c r="BJ53" s="280" t="e">
        <f>IF(VLOOKUP(AK51,#REF!,2,FALSE)=0,"",IF(LEN(VLOOKUP(AK51,#REF!,2,FALSE))&lt;1,"",LEFT(RIGHT(VLOOKUP(AK51,#REF!,2,FALSE),1),1)))</f>
        <v>#REF!</v>
      </c>
      <c r="BK53" s="448"/>
      <c r="BL53" s="423"/>
      <c r="BM53" s="280" t="e">
        <f>IF(LEN(VLOOKUP(AK51,#REF!,3,FALSE))&lt;11,"",LEFT(RIGHT(VLOOKUP(AK51,#REF!,3,FALSE),11),1))</f>
        <v>#REF!</v>
      </c>
      <c r="BN53" s="168"/>
      <c r="BO53" s="280" t="e">
        <f>IF(LEN(VLOOKUP(AK51,#REF!,3,FALSE))&lt;10,"",LEFT(RIGHT(VLOOKUP(AK51,#REF!,3,FALSE),10),1))</f>
        <v>#REF!</v>
      </c>
      <c r="BP53" s="282"/>
      <c r="BQ53" s="280" t="e">
        <f>IF(LEN(VLOOKUP(AK51,#REF!,3,FALSE))&lt;9,"",LEFT(RIGHT(VLOOKUP(AK51,#REF!,3,FALSE),9),1))</f>
        <v>#REF!</v>
      </c>
      <c r="BR53" s="168"/>
      <c r="BS53" s="280" t="e">
        <f>IF(LEN(VLOOKUP(AK51,#REF!,3,FALSE))&lt;8,"",LEFT(RIGHT(VLOOKUP(AK51,#REF!,3,FALSE),8),1))</f>
        <v>#REF!</v>
      </c>
      <c r="BT53" s="282"/>
      <c r="BU53" s="280" t="e">
        <f>IF(LEN(VLOOKUP(AK51,#REF!,3,FALSE))&lt;7,"",LEFT(RIGHT(VLOOKUP(AK51,#REF!,3,FALSE),7),1))</f>
        <v>#REF!</v>
      </c>
      <c r="BV53" s="606"/>
      <c r="BW53" s="280" t="e">
        <f>IF(LEN(VLOOKUP(AK51,#REF!,3,FALSE))&lt;6,"",LEFT(RIGHT(VLOOKUP(AK51,#REF!,3,FALSE),6),1))</f>
        <v>#REF!</v>
      </c>
      <c r="BX53" s="282"/>
      <c r="BY53" s="280" t="e">
        <f>IF(LEN(VLOOKUP(AK51,#REF!,3,FALSE))&lt;5,"",LEFT(RIGHT(VLOOKUP(AK51,#REF!,3,FALSE),5),1))</f>
        <v>#REF!</v>
      </c>
      <c r="BZ53" s="282"/>
      <c r="CA53" s="280" t="e">
        <f>IF(LEN(VLOOKUP(AK51,#REF!,3,FALSE))&lt;4,"",LEFT(RIGHT(VLOOKUP(AK51,#REF!,3,FALSE),4),1))</f>
        <v>#REF!</v>
      </c>
      <c r="CB53" s="607"/>
      <c r="CC53" s="280" t="e">
        <f>IF(LEN(VLOOKUP(AK51,#REF!,3,FALSE))&lt;3,"",LEFT(RIGHT(VLOOKUP(AK51,#REF!,3,FALSE),3),1))</f>
        <v>#REF!</v>
      </c>
      <c r="CD53" s="282"/>
      <c r="CE53" s="280" t="e">
        <f>IF(LEN(VLOOKUP(AK51,#REF!,3,FALSE))&lt;2,"",LEFT(RIGHT(VLOOKUP(AK51,#REF!,3,FALSE),2),1))</f>
        <v>#REF!</v>
      </c>
      <c r="CF53" s="282"/>
      <c r="CG53" s="280" t="e">
        <f>IF(VLOOKUP(AK51,#REF!,3,FALSE)=0,"",IF(LEN(VLOOKUP(AK51,#REF!,3,FALSE))&lt;1,"",LEFT(RIGHT(VLOOKUP(AK51,#REF!,3,FALSE),1),1)))</f>
        <v>#REF!</v>
      </c>
      <c r="CH53" s="199"/>
      <c r="CI53" s="229"/>
      <c r="CJ53" s="229"/>
    </row>
    <row r="54" spans="1:88" s="231" customFormat="1" ht="3" customHeight="1">
      <c r="A54" s="229"/>
      <c r="B54" s="229"/>
      <c r="C54" s="229"/>
      <c r="E54" s="659"/>
      <c r="F54" s="660"/>
      <c r="G54" s="582"/>
      <c r="H54" s="582"/>
      <c r="I54" s="582"/>
      <c r="J54" s="582"/>
      <c r="K54" s="582"/>
      <c r="L54" s="582"/>
      <c r="M54" s="582"/>
      <c r="N54" s="582"/>
      <c r="O54" s="582"/>
      <c r="P54" s="582"/>
      <c r="Q54" s="582"/>
      <c r="R54" s="582"/>
      <c r="S54" s="582"/>
      <c r="T54" s="582"/>
      <c r="U54" s="582"/>
      <c r="V54" s="582"/>
      <c r="W54" s="582"/>
      <c r="X54" s="582"/>
      <c r="Y54" s="582"/>
      <c r="Z54" s="582"/>
      <c r="AA54" s="582"/>
      <c r="AB54" s="582"/>
      <c r="AC54" s="582"/>
      <c r="AD54" s="582"/>
      <c r="AE54" s="582"/>
      <c r="AF54" s="582"/>
      <c r="AG54" s="582"/>
      <c r="AH54" s="582"/>
      <c r="AI54" s="582"/>
      <c r="AJ54" s="582"/>
      <c r="AK54" s="656"/>
      <c r="AL54" s="656"/>
      <c r="AM54" s="656"/>
      <c r="AN54" s="243"/>
      <c r="AO54" s="252"/>
      <c r="AP54" s="252"/>
      <c r="AQ54" s="252"/>
      <c r="AR54" s="252"/>
      <c r="AS54" s="252"/>
      <c r="AT54" s="252"/>
      <c r="AU54" s="252"/>
      <c r="AV54" s="252"/>
      <c r="AW54" s="252"/>
      <c r="AX54" s="252"/>
      <c r="AY54" s="252"/>
      <c r="AZ54" s="252"/>
      <c r="BA54" s="252"/>
      <c r="BB54" s="252"/>
      <c r="BC54" s="252"/>
      <c r="BD54" s="252"/>
      <c r="BE54" s="227"/>
      <c r="BF54" s="227"/>
      <c r="BG54" s="227"/>
      <c r="BH54" s="227"/>
      <c r="BI54" s="227"/>
      <c r="BJ54" s="227"/>
      <c r="BK54" s="227"/>
      <c r="BL54" s="443"/>
      <c r="BM54" s="443"/>
      <c r="BN54" s="443"/>
      <c r="BO54" s="443"/>
      <c r="BP54" s="443"/>
      <c r="BQ54" s="443"/>
      <c r="BR54" s="443"/>
      <c r="BS54" s="443"/>
      <c r="BT54" s="443"/>
      <c r="BU54" s="443"/>
      <c r="BV54" s="443"/>
      <c r="BW54" s="443"/>
      <c r="BX54" s="443"/>
      <c r="BY54" s="443"/>
      <c r="BZ54" s="443"/>
      <c r="CA54" s="443"/>
      <c r="CB54" s="443"/>
      <c r="CC54" s="227"/>
      <c r="CD54" s="227"/>
      <c r="CE54" s="227"/>
      <c r="CF54" s="227"/>
      <c r="CG54" s="227"/>
      <c r="CH54" s="200"/>
      <c r="CI54" s="229"/>
      <c r="CJ54" s="229"/>
    </row>
    <row r="55" spans="1:88" s="163" customFormat="1" ht="3" customHeight="1">
      <c r="A55" s="229"/>
      <c r="B55" s="230"/>
      <c r="C55" s="135"/>
      <c r="D55" s="135"/>
      <c r="E55" s="654" t="s">
        <v>84</v>
      </c>
      <c r="F55" s="654"/>
      <c r="G55" s="662" t="e">
        <f>#REF!</f>
        <v>#REF!</v>
      </c>
      <c r="H55" s="663"/>
      <c r="I55" s="663"/>
      <c r="J55" s="663"/>
      <c r="K55" s="663"/>
      <c r="L55" s="663"/>
      <c r="M55" s="663"/>
      <c r="N55" s="663"/>
      <c r="O55" s="663"/>
      <c r="P55" s="663"/>
      <c r="Q55" s="663"/>
      <c r="R55" s="663"/>
      <c r="S55" s="663"/>
      <c r="T55" s="663"/>
      <c r="U55" s="663"/>
      <c r="V55" s="663"/>
      <c r="W55" s="663"/>
      <c r="X55" s="663"/>
      <c r="Y55" s="663"/>
      <c r="Z55" s="663"/>
      <c r="AA55" s="663"/>
      <c r="AB55" s="663"/>
      <c r="AC55" s="663"/>
      <c r="AD55" s="663"/>
      <c r="AE55" s="663"/>
      <c r="AF55" s="663"/>
      <c r="AG55" s="663"/>
      <c r="AH55" s="663"/>
      <c r="AI55" s="663"/>
      <c r="AJ55" s="664"/>
      <c r="AK55" s="655" t="s">
        <v>400</v>
      </c>
      <c r="AL55" s="656"/>
      <c r="AM55" s="656"/>
      <c r="AN55" s="242"/>
      <c r="AO55" s="253"/>
      <c r="AP55" s="253"/>
      <c r="AQ55" s="253"/>
      <c r="AR55" s="253"/>
      <c r="AS55" s="253"/>
      <c r="AT55" s="253"/>
      <c r="AU55" s="253"/>
      <c r="AV55" s="253"/>
      <c r="AW55" s="253"/>
      <c r="AX55" s="253"/>
      <c r="AY55" s="253"/>
      <c r="AZ55" s="253"/>
      <c r="BA55" s="253"/>
      <c r="BB55" s="253"/>
      <c r="BC55" s="253"/>
      <c r="BD55" s="253"/>
      <c r="BE55" s="221"/>
      <c r="BF55" s="221"/>
      <c r="BG55" s="221"/>
      <c r="BH55" s="221"/>
      <c r="BI55" s="221"/>
      <c r="BJ55" s="221"/>
      <c r="BK55" s="221"/>
      <c r="BL55" s="464"/>
      <c r="BM55" s="464"/>
      <c r="BN55" s="464"/>
      <c r="BO55" s="464"/>
      <c r="BP55" s="464"/>
      <c r="BQ55" s="464"/>
      <c r="BR55" s="464"/>
      <c r="BS55" s="464"/>
      <c r="BT55" s="464"/>
      <c r="BU55" s="464"/>
      <c r="BV55" s="464"/>
      <c r="BW55" s="464"/>
      <c r="BX55" s="464"/>
      <c r="BY55" s="464"/>
      <c r="BZ55" s="464"/>
      <c r="CA55" s="464"/>
      <c r="CB55" s="464"/>
      <c r="CC55" s="221"/>
      <c r="CD55" s="221"/>
      <c r="CE55" s="221"/>
      <c r="CF55" s="221"/>
      <c r="CG55" s="221"/>
      <c r="CH55" s="198"/>
      <c r="CI55" s="202"/>
      <c r="CJ55" s="202"/>
    </row>
    <row r="56" spans="1:88" s="163" customFormat="1" ht="3" customHeight="1">
      <c r="A56" s="229"/>
      <c r="B56" s="229"/>
      <c r="C56" s="229"/>
      <c r="D56" s="230"/>
      <c r="E56" s="654"/>
      <c r="F56" s="654"/>
      <c r="G56" s="662"/>
      <c r="H56" s="663"/>
      <c r="I56" s="663"/>
      <c r="J56" s="663"/>
      <c r="K56" s="663"/>
      <c r="L56" s="663"/>
      <c r="M56" s="663"/>
      <c r="N56" s="663"/>
      <c r="O56" s="663"/>
      <c r="P56" s="663"/>
      <c r="Q56" s="663"/>
      <c r="R56" s="663"/>
      <c r="S56" s="663"/>
      <c r="T56" s="663"/>
      <c r="U56" s="663"/>
      <c r="V56" s="663"/>
      <c r="W56" s="663"/>
      <c r="X56" s="663"/>
      <c r="Y56" s="663"/>
      <c r="Z56" s="663"/>
      <c r="AA56" s="663"/>
      <c r="AB56" s="663"/>
      <c r="AC56" s="663"/>
      <c r="AD56" s="663"/>
      <c r="AE56" s="663"/>
      <c r="AF56" s="663"/>
      <c r="AG56" s="663"/>
      <c r="AH56" s="663"/>
      <c r="AI56" s="663"/>
      <c r="AJ56" s="664"/>
      <c r="AK56" s="656"/>
      <c r="AL56" s="656"/>
      <c r="AM56" s="656"/>
      <c r="AN56" s="240"/>
      <c r="AO56" s="284"/>
      <c r="AP56" s="284"/>
      <c r="AQ56" s="284"/>
      <c r="AR56" s="283"/>
      <c r="AS56" s="281"/>
      <c r="AT56" s="281"/>
      <c r="AU56" s="281"/>
      <c r="AV56" s="281"/>
      <c r="AW56" s="281"/>
      <c r="AX56" s="282"/>
      <c r="AY56" s="605"/>
      <c r="AZ56" s="605"/>
      <c r="BA56" s="605"/>
      <c r="BB56" s="605"/>
      <c r="BC56" s="605"/>
      <c r="BD56" s="605"/>
      <c r="BE56" s="282"/>
      <c r="BF56" s="566"/>
      <c r="BG56" s="566"/>
      <c r="BH56" s="566"/>
      <c r="BI56" s="566"/>
      <c r="BJ56" s="566"/>
      <c r="BK56" s="448"/>
      <c r="BL56" s="423"/>
      <c r="BM56" s="417"/>
      <c r="BN56" s="417"/>
      <c r="BO56" s="417"/>
      <c r="BP56" s="283"/>
      <c r="BQ56" s="605"/>
      <c r="BR56" s="605"/>
      <c r="BS56" s="605"/>
      <c r="BT56" s="605"/>
      <c r="BU56" s="605"/>
      <c r="BV56" s="606"/>
      <c r="BW56" s="566"/>
      <c r="BX56" s="566"/>
      <c r="BY56" s="566"/>
      <c r="BZ56" s="566"/>
      <c r="CA56" s="566"/>
      <c r="CB56" s="607"/>
      <c r="CC56" s="566"/>
      <c r="CD56" s="566"/>
      <c r="CE56" s="566"/>
      <c r="CF56" s="566"/>
      <c r="CG56" s="566"/>
      <c r="CH56" s="199"/>
      <c r="CI56" s="202"/>
      <c r="CJ56" s="202"/>
    </row>
    <row r="57" spans="1:88" s="231" customFormat="1" ht="15" customHeight="1">
      <c r="A57" s="229"/>
      <c r="B57" s="229"/>
      <c r="C57" s="229"/>
      <c r="E57" s="654"/>
      <c r="F57" s="654"/>
      <c r="G57" s="662"/>
      <c r="H57" s="663"/>
      <c r="I57" s="663"/>
      <c r="J57" s="663"/>
      <c r="K57" s="663"/>
      <c r="L57" s="663"/>
      <c r="M57" s="663"/>
      <c r="N57" s="663"/>
      <c r="O57" s="663"/>
      <c r="P57" s="663"/>
      <c r="Q57" s="663"/>
      <c r="R57" s="663"/>
      <c r="S57" s="663"/>
      <c r="T57" s="663"/>
      <c r="U57" s="663"/>
      <c r="V57" s="663"/>
      <c r="W57" s="663"/>
      <c r="X57" s="663"/>
      <c r="Y57" s="663"/>
      <c r="Z57" s="663"/>
      <c r="AA57" s="663"/>
      <c r="AB57" s="663"/>
      <c r="AC57" s="663"/>
      <c r="AD57" s="663"/>
      <c r="AE57" s="663"/>
      <c r="AF57" s="663"/>
      <c r="AG57" s="663"/>
      <c r="AH57" s="663"/>
      <c r="AI57" s="663"/>
      <c r="AJ57" s="664"/>
      <c r="AK57" s="656"/>
      <c r="AL57" s="656"/>
      <c r="AM57" s="656"/>
      <c r="AN57" s="240"/>
      <c r="AO57" s="280" t="e">
        <f>IF(LEN(VLOOKUP(AK55,#REF!,2,FALSE))&lt;11,"",LEFT(RIGHT(VLOOKUP(AK55,#REF!,2,FALSE),11),1))</f>
        <v>#REF!</v>
      </c>
      <c r="AP57" s="168"/>
      <c r="AQ57" s="280" t="e">
        <f>IF(LEN(VLOOKUP(AK55,#REF!,2,FALSE))&lt;10,"",LEFT(RIGHT(VLOOKUP(AK55,#REF!,2,FALSE),10),1))</f>
        <v>#REF!</v>
      </c>
      <c r="AR57" s="282"/>
      <c r="AS57" s="280" t="e">
        <f>IF(LEN(VLOOKUP(AK55,#REF!,2,FALSE))&lt;9,"",LEFT(RIGHT(VLOOKUP(AK55,#REF!,2,FALSE),9),1))</f>
        <v>#REF!</v>
      </c>
      <c r="AT57" s="168"/>
      <c r="AU57" s="280" t="e">
        <f>IF(LEN(VLOOKUP(AK55,#REF!,2,FALSE))&lt;8,"",LEFT(RIGHT(VLOOKUP(AK55,#REF!,2,FALSE),8),1))</f>
        <v>#REF!</v>
      </c>
      <c r="AV57" s="282"/>
      <c r="AW57" s="280" t="e">
        <f>IF(LEN(VLOOKUP(AK55,#REF!,2,FALSE))&lt;7,"",LEFT(RIGHT(VLOOKUP(AK55,#REF!,2,FALSE),7),1))</f>
        <v>#REF!</v>
      </c>
      <c r="AX57" s="282"/>
      <c r="AY57" s="280" t="e">
        <f>IF(LEN(VLOOKUP(AK55,#REF!,2,FALSE))&lt;6,"",LEFT(RIGHT(VLOOKUP(AK55,#REF!,2,FALSE),6),1))</f>
        <v>#REF!</v>
      </c>
      <c r="AZ57" s="168"/>
      <c r="BA57" s="559" t="e">
        <f>IF(LEN(VLOOKUP(AK55,#REF!,2,FALSE))&lt;5,"",LEFT(RIGHT(VLOOKUP(AK55,#REF!,2,FALSE),5),1))</f>
        <v>#REF!</v>
      </c>
      <c r="BB57" s="559"/>
      <c r="BC57" s="282"/>
      <c r="BD57" s="280" t="e">
        <f>IF(LEN(VLOOKUP(AK55,#REF!,2,FALSE))&lt;4,"",LEFT(RIGHT(VLOOKUP(AK55,#REF!,2,FALSE),4),1))</f>
        <v>#REF!</v>
      </c>
      <c r="BE57" s="282"/>
      <c r="BF57" s="280" t="e">
        <f>IF(LEN(VLOOKUP(AK55,#REF!,2,FALSE))&lt;3,"",LEFT(RIGHT(VLOOKUP(AK55,#REF!,2,FALSE),3),1))</f>
        <v>#REF!</v>
      </c>
      <c r="BG57" s="282"/>
      <c r="BH57" s="280" t="e">
        <f>IF(LEN(VLOOKUP(AK55,#REF!,2,FALSE))&lt;2,"",LEFT(RIGHT(VLOOKUP(AK55,#REF!,2,FALSE),2),1))</f>
        <v>#REF!</v>
      </c>
      <c r="BI57" s="282"/>
      <c r="BJ57" s="280" t="e">
        <f>IF(VLOOKUP(AK55,#REF!,2,FALSE)=0,"",IF(LEN(VLOOKUP(AK55,#REF!,2,FALSE))&lt;1,"",LEFT(RIGHT(VLOOKUP(AK55,#REF!,2,FALSE),1),1)))</f>
        <v>#REF!</v>
      </c>
      <c r="BK57" s="448"/>
      <c r="BL57" s="423"/>
      <c r="BM57" s="280" t="e">
        <f>IF(LEN(VLOOKUP(AK55,#REF!,3,FALSE))&lt;11,"",LEFT(RIGHT(VLOOKUP(AK55,#REF!,3,FALSE),11),1))</f>
        <v>#REF!</v>
      </c>
      <c r="BN57" s="168"/>
      <c r="BO57" s="280" t="e">
        <f>IF(LEN(VLOOKUP(AK55,#REF!,3,FALSE))&lt;10,"",LEFT(RIGHT(VLOOKUP(AK55,#REF!,3,FALSE),10),1))</f>
        <v>#REF!</v>
      </c>
      <c r="BP57" s="282"/>
      <c r="BQ57" s="280" t="e">
        <f>IF(LEN(VLOOKUP(AK55,#REF!,3,FALSE))&lt;9,"",LEFT(RIGHT(VLOOKUP(AK55,#REF!,3,FALSE),9),1))</f>
        <v>#REF!</v>
      </c>
      <c r="BR57" s="168"/>
      <c r="BS57" s="280" t="e">
        <f>IF(LEN(VLOOKUP(AK55,#REF!,3,FALSE))&lt;8,"",LEFT(RIGHT(VLOOKUP(AK55,#REF!,3,FALSE),8),1))</f>
        <v>#REF!</v>
      </c>
      <c r="BT57" s="282"/>
      <c r="BU57" s="280" t="e">
        <f>IF(LEN(VLOOKUP(AK55,#REF!,3,FALSE))&lt;7,"",LEFT(RIGHT(VLOOKUP(AK55,#REF!,3,FALSE),7),1))</f>
        <v>#REF!</v>
      </c>
      <c r="BV57" s="606"/>
      <c r="BW57" s="280" t="e">
        <f>IF(LEN(VLOOKUP(AK55,#REF!,3,FALSE))&lt;6,"",LEFT(RIGHT(VLOOKUP(AK55,#REF!,3,FALSE),6),1))</f>
        <v>#REF!</v>
      </c>
      <c r="BX57" s="282"/>
      <c r="BY57" s="280" t="e">
        <f>IF(LEN(VLOOKUP(AK55,#REF!,3,FALSE))&lt;5,"",LEFT(RIGHT(VLOOKUP(AK55,#REF!,3,FALSE),5),1))</f>
        <v>#REF!</v>
      </c>
      <c r="BZ57" s="282"/>
      <c r="CA57" s="280" t="e">
        <f>IF(LEN(VLOOKUP(AK55,#REF!,3,FALSE))&lt;4,"",LEFT(RIGHT(VLOOKUP(AK55,#REF!,3,FALSE),4),1))</f>
        <v>#REF!</v>
      </c>
      <c r="CB57" s="607"/>
      <c r="CC57" s="280" t="e">
        <f>IF(LEN(VLOOKUP(AK55,#REF!,3,FALSE))&lt;3,"",LEFT(RIGHT(VLOOKUP(AK55,#REF!,3,FALSE),3),1))</f>
        <v>#REF!</v>
      </c>
      <c r="CD57" s="282"/>
      <c r="CE57" s="280" t="e">
        <f>IF(LEN(VLOOKUP(AK55,#REF!,3,FALSE))&lt;2,"",LEFT(RIGHT(VLOOKUP(AK55,#REF!,3,FALSE),2),1))</f>
        <v>#REF!</v>
      </c>
      <c r="CF57" s="282"/>
      <c r="CG57" s="280" t="e">
        <f>IF(VLOOKUP(AK55,#REF!,3,FALSE)=0,"",IF(LEN(VLOOKUP(AK55,#REF!,3,FALSE))&lt;1,"",LEFT(RIGHT(VLOOKUP(AK55,#REF!,3,FALSE),1),1)))</f>
        <v>#REF!</v>
      </c>
      <c r="CH57" s="199"/>
      <c r="CI57" s="229"/>
      <c r="CJ57" s="229"/>
    </row>
    <row r="58" spans="1:88" s="231" customFormat="1" ht="3" customHeight="1">
      <c r="A58" s="229"/>
      <c r="B58" s="229"/>
      <c r="C58" s="229"/>
      <c r="E58" s="654"/>
      <c r="F58" s="654"/>
      <c r="G58" s="662"/>
      <c r="H58" s="663"/>
      <c r="I58" s="663"/>
      <c r="J58" s="663"/>
      <c r="K58" s="663"/>
      <c r="L58" s="663"/>
      <c r="M58" s="663"/>
      <c r="N58" s="663"/>
      <c r="O58" s="663"/>
      <c r="P58" s="663"/>
      <c r="Q58" s="663"/>
      <c r="R58" s="663"/>
      <c r="S58" s="663"/>
      <c r="T58" s="663"/>
      <c r="U58" s="663"/>
      <c r="V58" s="663"/>
      <c r="W58" s="663"/>
      <c r="X58" s="663"/>
      <c r="Y58" s="663"/>
      <c r="Z58" s="663"/>
      <c r="AA58" s="663"/>
      <c r="AB58" s="663"/>
      <c r="AC58" s="663"/>
      <c r="AD58" s="663"/>
      <c r="AE58" s="663"/>
      <c r="AF58" s="663"/>
      <c r="AG58" s="663"/>
      <c r="AH58" s="663"/>
      <c r="AI58" s="663"/>
      <c r="AJ58" s="664"/>
      <c r="AK58" s="656"/>
      <c r="AL58" s="656"/>
      <c r="AM58" s="656"/>
      <c r="AN58" s="243"/>
      <c r="AO58" s="252"/>
      <c r="AP58" s="252"/>
      <c r="AQ58" s="252"/>
      <c r="AR58" s="252"/>
      <c r="AS58" s="252"/>
      <c r="AT58" s="252"/>
      <c r="AU58" s="252"/>
      <c r="AV58" s="252"/>
      <c r="AW58" s="252"/>
      <c r="AX58" s="252"/>
      <c r="AY58" s="252"/>
      <c r="AZ58" s="252"/>
      <c r="BA58" s="252"/>
      <c r="BB58" s="252"/>
      <c r="BC58" s="252"/>
      <c r="BD58" s="252"/>
      <c r="BE58" s="227"/>
      <c r="BF58" s="227"/>
      <c r="BG58" s="227"/>
      <c r="BH58" s="227"/>
      <c r="BI58" s="227"/>
      <c r="BJ58" s="227"/>
      <c r="BK58" s="227"/>
      <c r="BL58" s="443"/>
      <c r="BM58" s="443"/>
      <c r="BN58" s="443"/>
      <c r="BO58" s="443"/>
      <c r="BP58" s="443"/>
      <c r="BQ58" s="443"/>
      <c r="BR58" s="443"/>
      <c r="BS58" s="443"/>
      <c r="BT58" s="443"/>
      <c r="BU58" s="443"/>
      <c r="BV58" s="443"/>
      <c r="BW58" s="443"/>
      <c r="BX58" s="443"/>
      <c r="BY58" s="443"/>
      <c r="BZ58" s="443"/>
      <c r="CA58" s="443"/>
      <c r="CB58" s="443"/>
      <c r="CC58" s="227"/>
      <c r="CD58" s="227"/>
      <c r="CE58" s="227"/>
      <c r="CF58" s="227"/>
      <c r="CG58" s="227"/>
      <c r="CH58" s="200"/>
      <c r="CI58" s="229"/>
      <c r="CJ58" s="229"/>
    </row>
    <row r="59" spans="1:88" s="163" customFormat="1" ht="3" customHeight="1">
      <c r="A59" s="229"/>
      <c r="B59" s="230"/>
      <c r="C59" s="135"/>
      <c r="D59" s="135"/>
      <c r="E59" s="654" t="s">
        <v>507</v>
      </c>
      <c r="F59" s="654"/>
      <c r="G59" s="662" t="e">
        <f>#REF!</f>
        <v>#REF!</v>
      </c>
      <c r="H59" s="663"/>
      <c r="I59" s="663"/>
      <c r="J59" s="663"/>
      <c r="K59" s="663"/>
      <c r="L59" s="663"/>
      <c r="M59" s="663"/>
      <c r="N59" s="663"/>
      <c r="O59" s="663"/>
      <c r="P59" s="663"/>
      <c r="Q59" s="663"/>
      <c r="R59" s="663"/>
      <c r="S59" s="663"/>
      <c r="T59" s="663"/>
      <c r="U59" s="663"/>
      <c r="V59" s="663"/>
      <c r="W59" s="663"/>
      <c r="X59" s="663"/>
      <c r="Y59" s="663"/>
      <c r="Z59" s="663"/>
      <c r="AA59" s="663"/>
      <c r="AB59" s="663"/>
      <c r="AC59" s="663"/>
      <c r="AD59" s="663"/>
      <c r="AE59" s="663"/>
      <c r="AF59" s="663"/>
      <c r="AG59" s="663"/>
      <c r="AH59" s="663"/>
      <c r="AI59" s="663"/>
      <c r="AJ59" s="664"/>
      <c r="AK59" s="655" t="s">
        <v>401</v>
      </c>
      <c r="AL59" s="656"/>
      <c r="AM59" s="656"/>
      <c r="AN59" s="242"/>
      <c r="AO59" s="253"/>
      <c r="AP59" s="253"/>
      <c r="AQ59" s="253"/>
      <c r="AR59" s="253"/>
      <c r="AS59" s="253"/>
      <c r="AT59" s="253"/>
      <c r="AU59" s="253"/>
      <c r="AV59" s="253"/>
      <c r="AW59" s="253"/>
      <c r="AX59" s="253"/>
      <c r="AY59" s="253"/>
      <c r="AZ59" s="253"/>
      <c r="BA59" s="253"/>
      <c r="BB59" s="253"/>
      <c r="BC59" s="253"/>
      <c r="BD59" s="253"/>
      <c r="BE59" s="221"/>
      <c r="BF59" s="221"/>
      <c r="BG59" s="221"/>
      <c r="BH59" s="221"/>
      <c r="BI59" s="221"/>
      <c r="BJ59" s="221"/>
      <c r="BK59" s="221"/>
      <c r="BL59" s="464"/>
      <c r="BM59" s="464"/>
      <c r="BN59" s="464"/>
      <c r="BO59" s="464"/>
      <c r="BP59" s="464"/>
      <c r="BQ59" s="464"/>
      <c r="BR59" s="464"/>
      <c r="BS59" s="464"/>
      <c r="BT59" s="464"/>
      <c r="BU59" s="464"/>
      <c r="BV59" s="464"/>
      <c r="BW59" s="464"/>
      <c r="BX59" s="464"/>
      <c r="BY59" s="464"/>
      <c r="BZ59" s="464"/>
      <c r="CA59" s="464"/>
      <c r="CB59" s="464"/>
      <c r="CC59" s="221"/>
      <c r="CD59" s="221"/>
      <c r="CE59" s="221"/>
      <c r="CF59" s="221"/>
      <c r="CG59" s="221"/>
      <c r="CH59" s="198"/>
      <c r="CI59" s="202"/>
      <c r="CJ59" s="202"/>
    </row>
    <row r="60" spans="1:88" s="163" customFormat="1" ht="3" customHeight="1">
      <c r="A60" s="229"/>
      <c r="B60" s="229"/>
      <c r="C60" s="229"/>
      <c r="D60" s="230"/>
      <c r="E60" s="654"/>
      <c r="F60" s="654"/>
      <c r="G60" s="662"/>
      <c r="H60" s="663"/>
      <c r="I60" s="663"/>
      <c r="J60" s="663"/>
      <c r="K60" s="663"/>
      <c r="L60" s="663"/>
      <c r="M60" s="663"/>
      <c r="N60" s="663"/>
      <c r="O60" s="663"/>
      <c r="P60" s="663"/>
      <c r="Q60" s="663"/>
      <c r="R60" s="663"/>
      <c r="S60" s="663"/>
      <c r="T60" s="663"/>
      <c r="U60" s="663"/>
      <c r="V60" s="663"/>
      <c r="W60" s="663"/>
      <c r="X60" s="663"/>
      <c r="Y60" s="663"/>
      <c r="Z60" s="663"/>
      <c r="AA60" s="663"/>
      <c r="AB60" s="663"/>
      <c r="AC60" s="663"/>
      <c r="AD60" s="663"/>
      <c r="AE60" s="663"/>
      <c r="AF60" s="663"/>
      <c r="AG60" s="663"/>
      <c r="AH60" s="663"/>
      <c r="AI60" s="663"/>
      <c r="AJ60" s="664"/>
      <c r="AK60" s="656"/>
      <c r="AL60" s="656"/>
      <c r="AM60" s="656"/>
      <c r="AN60" s="240"/>
      <c r="AO60" s="284"/>
      <c r="AP60" s="284"/>
      <c r="AQ60" s="284"/>
      <c r="AR60" s="283"/>
      <c r="AS60" s="281"/>
      <c r="AT60" s="281"/>
      <c r="AU60" s="281"/>
      <c r="AV60" s="281"/>
      <c r="AW60" s="281"/>
      <c r="AX60" s="282"/>
      <c r="AY60" s="605"/>
      <c r="AZ60" s="605"/>
      <c r="BA60" s="605"/>
      <c r="BB60" s="605"/>
      <c r="BC60" s="605"/>
      <c r="BD60" s="605"/>
      <c r="BE60" s="282"/>
      <c r="BF60" s="566"/>
      <c r="BG60" s="566"/>
      <c r="BH60" s="566"/>
      <c r="BI60" s="566"/>
      <c r="BJ60" s="566"/>
      <c r="BK60" s="448"/>
      <c r="BL60" s="423"/>
      <c r="BM60" s="417"/>
      <c r="BN60" s="417"/>
      <c r="BO60" s="417"/>
      <c r="BP60" s="283"/>
      <c r="BQ60" s="605"/>
      <c r="BR60" s="605"/>
      <c r="BS60" s="605"/>
      <c r="BT60" s="605"/>
      <c r="BU60" s="605"/>
      <c r="BV60" s="606"/>
      <c r="BW60" s="566"/>
      <c r="BX60" s="566"/>
      <c r="BY60" s="566"/>
      <c r="BZ60" s="566"/>
      <c r="CA60" s="566"/>
      <c r="CB60" s="607"/>
      <c r="CC60" s="566"/>
      <c r="CD60" s="566"/>
      <c r="CE60" s="566"/>
      <c r="CF60" s="566"/>
      <c r="CG60" s="566"/>
      <c r="CH60" s="199"/>
      <c r="CI60" s="202"/>
      <c r="CJ60" s="202"/>
    </row>
    <row r="61" spans="1:88" s="231" customFormat="1" ht="15" customHeight="1">
      <c r="A61" s="229"/>
      <c r="B61" s="229"/>
      <c r="C61" s="229"/>
      <c r="E61" s="654"/>
      <c r="F61" s="654"/>
      <c r="G61" s="662"/>
      <c r="H61" s="663"/>
      <c r="I61" s="663"/>
      <c r="J61" s="663"/>
      <c r="K61" s="663"/>
      <c r="L61" s="663"/>
      <c r="M61" s="663"/>
      <c r="N61" s="663"/>
      <c r="O61" s="663"/>
      <c r="P61" s="663"/>
      <c r="Q61" s="663"/>
      <c r="R61" s="663"/>
      <c r="S61" s="663"/>
      <c r="T61" s="663"/>
      <c r="U61" s="663"/>
      <c r="V61" s="663"/>
      <c r="W61" s="663"/>
      <c r="X61" s="663"/>
      <c r="Y61" s="663"/>
      <c r="Z61" s="663"/>
      <c r="AA61" s="663"/>
      <c r="AB61" s="663"/>
      <c r="AC61" s="663"/>
      <c r="AD61" s="663"/>
      <c r="AE61" s="663"/>
      <c r="AF61" s="663"/>
      <c r="AG61" s="663"/>
      <c r="AH61" s="663"/>
      <c r="AI61" s="663"/>
      <c r="AJ61" s="664"/>
      <c r="AK61" s="656"/>
      <c r="AL61" s="656"/>
      <c r="AM61" s="656"/>
      <c r="AN61" s="240"/>
      <c r="AO61" s="280" t="e">
        <f>IF(LEN(VLOOKUP(AK59,#REF!,2,FALSE))&lt;11,"",LEFT(RIGHT(VLOOKUP(AK59,#REF!,2,FALSE),11),1))</f>
        <v>#REF!</v>
      </c>
      <c r="AP61" s="168"/>
      <c r="AQ61" s="280" t="e">
        <f>IF(LEN(VLOOKUP(AK59,#REF!,2,FALSE))&lt;10,"",LEFT(RIGHT(VLOOKUP(AK59,#REF!,2,FALSE),10),1))</f>
        <v>#REF!</v>
      </c>
      <c r="AR61" s="282"/>
      <c r="AS61" s="280" t="e">
        <f>IF(LEN(VLOOKUP(AK59,#REF!,2,FALSE))&lt;9,"",LEFT(RIGHT(VLOOKUP(AK59,#REF!,2,FALSE),9),1))</f>
        <v>#REF!</v>
      </c>
      <c r="AT61" s="168"/>
      <c r="AU61" s="280" t="e">
        <f>IF(LEN(VLOOKUP(AK59,#REF!,2,FALSE))&lt;8,"",LEFT(RIGHT(VLOOKUP(AK59,#REF!,2,FALSE),8),1))</f>
        <v>#REF!</v>
      </c>
      <c r="AV61" s="282"/>
      <c r="AW61" s="280" t="e">
        <f>IF(LEN(VLOOKUP(AK59,#REF!,2,FALSE))&lt;7,"",LEFT(RIGHT(VLOOKUP(AK59,#REF!,2,FALSE),7),1))</f>
        <v>#REF!</v>
      </c>
      <c r="AX61" s="282"/>
      <c r="AY61" s="280" t="e">
        <f>IF(LEN(VLOOKUP(AK59,#REF!,2,FALSE))&lt;6,"",LEFT(RIGHT(VLOOKUP(AK59,#REF!,2,FALSE),6),1))</f>
        <v>#REF!</v>
      </c>
      <c r="AZ61" s="168"/>
      <c r="BA61" s="559" t="e">
        <f>IF(LEN(VLOOKUP(AK59,#REF!,2,FALSE))&lt;5,"",LEFT(RIGHT(VLOOKUP(AK59,#REF!,2,FALSE),5),1))</f>
        <v>#REF!</v>
      </c>
      <c r="BB61" s="559"/>
      <c r="BC61" s="282"/>
      <c r="BD61" s="280" t="e">
        <f>IF(LEN(VLOOKUP(AK59,#REF!,2,FALSE))&lt;4,"",LEFT(RIGHT(VLOOKUP(AK59,#REF!,2,FALSE),4),1))</f>
        <v>#REF!</v>
      </c>
      <c r="BE61" s="282"/>
      <c r="BF61" s="280" t="e">
        <f>IF(LEN(VLOOKUP(AK59,#REF!,2,FALSE))&lt;3,"",LEFT(RIGHT(VLOOKUP(AK59,#REF!,2,FALSE),3),1))</f>
        <v>#REF!</v>
      </c>
      <c r="BG61" s="282"/>
      <c r="BH61" s="280" t="e">
        <f>IF(LEN(VLOOKUP(AK59,#REF!,2,FALSE))&lt;2,"",LEFT(RIGHT(VLOOKUP(AK59,#REF!,2,FALSE),2),1))</f>
        <v>#REF!</v>
      </c>
      <c r="BI61" s="282"/>
      <c r="BJ61" s="280" t="e">
        <f>IF(VLOOKUP(AK59,#REF!,2,FALSE)=0,"",IF(LEN(VLOOKUP(AK59,#REF!,2,FALSE))&lt;1,"",LEFT(RIGHT(VLOOKUP(AK59,#REF!,2,FALSE),1),1)))</f>
        <v>#REF!</v>
      </c>
      <c r="BK61" s="448"/>
      <c r="BL61" s="423"/>
      <c r="BM61" s="280" t="e">
        <f>IF(LEN(VLOOKUP(AK59,#REF!,3,FALSE))&lt;11,"",LEFT(RIGHT(VLOOKUP(AK59,#REF!,3,FALSE),11),1))</f>
        <v>#REF!</v>
      </c>
      <c r="BN61" s="168"/>
      <c r="BO61" s="280" t="e">
        <f>IF(LEN(VLOOKUP(AK59,#REF!,3,FALSE))&lt;10,"",LEFT(RIGHT(VLOOKUP(AK59,#REF!,3,FALSE),10),1))</f>
        <v>#REF!</v>
      </c>
      <c r="BP61" s="282"/>
      <c r="BQ61" s="280" t="e">
        <f>IF(LEN(VLOOKUP(AK59,#REF!,3,FALSE))&lt;9,"",LEFT(RIGHT(VLOOKUP(AK59,#REF!,3,FALSE),9),1))</f>
        <v>#REF!</v>
      </c>
      <c r="BR61" s="168"/>
      <c r="BS61" s="280" t="e">
        <f>IF(LEN(VLOOKUP(AK59,#REF!,3,FALSE))&lt;8,"",LEFT(RIGHT(VLOOKUP(AK59,#REF!,3,FALSE),8),1))</f>
        <v>#REF!</v>
      </c>
      <c r="BT61" s="282"/>
      <c r="BU61" s="280" t="e">
        <f>IF(LEN(VLOOKUP(AK59,#REF!,3,FALSE))&lt;7,"",LEFT(RIGHT(VLOOKUP(AK59,#REF!,3,FALSE),7),1))</f>
        <v>#REF!</v>
      </c>
      <c r="BV61" s="606"/>
      <c r="BW61" s="280" t="e">
        <f>IF(LEN(VLOOKUP(AK59,#REF!,3,FALSE))&lt;6,"",LEFT(RIGHT(VLOOKUP(AK59,#REF!,3,FALSE),6),1))</f>
        <v>#REF!</v>
      </c>
      <c r="BX61" s="282"/>
      <c r="BY61" s="280" t="e">
        <f>IF(LEN(VLOOKUP(AK59,#REF!,3,FALSE))&lt;5,"",LEFT(RIGHT(VLOOKUP(AK59,#REF!,3,FALSE),5),1))</f>
        <v>#REF!</v>
      </c>
      <c r="BZ61" s="282"/>
      <c r="CA61" s="280" t="e">
        <f>IF(LEN(VLOOKUP(AK59,#REF!,3,FALSE))&lt;4,"",LEFT(RIGHT(VLOOKUP(AK59,#REF!,3,FALSE),4),1))</f>
        <v>#REF!</v>
      </c>
      <c r="CB61" s="607"/>
      <c r="CC61" s="280" t="e">
        <f>IF(LEN(VLOOKUP(AK59,#REF!,3,FALSE))&lt;3,"",LEFT(RIGHT(VLOOKUP(AK59,#REF!,3,FALSE),3),1))</f>
        <v>#REF!</v>
      </c>
      <c r="CD61" s="282"/>
      <c r="CE61" s="280" t="e">
        <f>IF(LEN(VLOOKUP(AK59,#REF!,3,FALSE))&lt;2,"",LEFT(RIGHT(VLOOKUP(AK59,#REF!,3,FALSE),2),1))</f>
        <v>#REF!</v>
      </c>
      <c r="CF61" s="282"/>
      <c r="CG61" s="280" t="e">
        <f>IF(VLOOKUP(AK59,#REF!,3,FALSE)=0,"",IF(LEN(VLOOKUP(AK59,#REF!,3,FALSE))&lt;1,"",LEFT(RIGHT(VLOOKUP(AK59,#REF!,3,FALSE),1),1)))</f>
        <v>#REF!</v>
      </c>
      <c r="CH61" s="199"/>
      <c r="CI61" s="229"/>
      <c r="CJ61" s="229"/>
    </row>
    <row r="62" spans="1:88" s="231" customFormat="1" ht="3" customHeight="1">
      <c r="A62" s="229"/>
      <c r="B62" s="229"/>
      <c r="C62" s="229"/>
      <c r="E62" s="654"/>
      <c r="F62" s="654"/>
      <c r="G62" s="662"/>
      <c r="H62" s="663"/>
      <c r="I62" s="663"/>
      <c r="J62" s="663"/>
      <c r="K62" s="663"/>
      <c r="L62" s="663"/>
      <c r="M62" s="663"/>
      <c r="N62" s="663"/>
      <c r="O62" s="663"/>
      <c r="P62" s="663"/>
      <c r="Q62" s="663"/>
      <c r="R62" s="663"/>
      <c r="S62" s="663"/>
      <c r="T62" s="663"/>
      <c r="U62" s="663"/>
      <c r="V62" s="663"/>
      <c r="W62" s="663"/>
      <c r="X62" s="663"/>
      <c r="Y62" s="663"/>
      <c r="Z62" s="663"/>
      <c r="AA62" s="663"/>
      <c r="AB62" s="663"/>
      <c r="AC62" s="663"/>
      <c r="AD62" s="663"/>
      <c r="AE62" s="663"/>
      <c r="AF62" s="663"/>
      <c r="AG62" s="663"/>
      <c r="AH62" s="663"/>
      <c r="AI62" s="663"/>
      <c r="AJ62" s="664"/>
      <c r="AK62" s="656"/>
      <c r="AL62" s="656"/>
      <c r="AM62" s="656"/>
      <c r="AN62" s="243"/>
      <c r="AO62" s="252"/>
      <c r="AP62" s="252"/>
      <c r="AQ62" s="252"/>
      <c r="AR62" s="252"/>
      <c r="AS62" s="252"/>
      <c r="AT62" s="252"/>
      <c r="AU62" s="252"/>
      <c r="AV62" s="252"/>
      <c r="AW62" s="252"/>
      <c r="AX62" s="252"/>
      <c r="AY62" s="252"/>
      <c r="AZ62" s="252"/>
      <c r="BA62" s="252"/>
      <c r="BB62" s="252"/>
      <c r="BC62" s="252"/>
      <c r="BD62" s="252"/>
      <c r="BE62" s="227"/>
      <c r="BF62" s="227"/>
      <c r="BG62" s="227"/>
      <c r="BH62" s="227"/>
      <c r="BI62" s="227"/>
      <c r="BJ62" s="227"/>
      <c r="BK62" s="227"/>
      <c r="BL62" s="443"/>
      <c r="BM62" s="443"/>
      <c r="BN62" s="443"/>
      <c r="BO62" s="443"/>
      <c r="BP62" s="443"/>
      <c r="BQ62" s="443"/>
      <c r="BR62" s="443"/>
      <c r="BS62" s="443"/>
      <c r="BT62" s="443"/>
      <c r="BU62" s="443"/>
      <c r="BV62" s="443"/>
      <c r="BW62" s="443"/>
      <c r="BX62" s="443"/>
      <c r="BY62" s="443"/>
      <c r="BZ62" s="443"/>
      <c r="CA62" s="443"/>
      <c r="CB62" s="443"/>
      <c r="CC62" s="227"/>
      <c r="CD62" s="227"/>
      <c r="CE62" s="227"/>
      <c r="CF62" s="227"/>
      <c r="CG62" s="227"/>
      <c r="CH62" s="200"/>
      <c r="CI62" s="229"/>
      <c r="CJ62" s="229"/>
    </row>
    <row r="63" spans="1:88" s="163" customFormat="1" ht="3" customHeight="1">
      <c r="A63" s="229"/>
      <c r="B63" s="230"/>
      <c r="C63" s="135"/>
      <c r="D63" s="135"/>
      <c r="E63" s="659" t="s">
        <v>357</v>
      </c>
      <c r="F63" s="660"/>
      <c r="G63" s="662" t="e">
        <f>#REF!</f>
        <v>#REF!</v>
      </c>
      <c r="H63" s="663"/>
      <c r="I63" s="663"/>
      <c r="J63" s="663"/>
      <c r="K63" s="663"/>
      <c r="L63" s="663"/>
      <c r="M63" s="663"/>
      <c r="N63" s="663"/>
      <c r="O63" s="663"/>
      <c r="P63" s="663"/>
      <c r="Q63" s="663"/>
      <c r="R63" s="663"/>
      <c r="S63" s="663"/>
      <c r="T63" s="663"/>
      <c r="U63" s="663"/>
      <c r="V63" s="663"/>
      <c r="W63" s="663"/>
      <c r="X63" s="663"/>
      <c r="Y63" s="663"/>
      <c r="Z63" s="663"/>
      <c r="AA63" s="663"/>
      <c r="AB63" s="663"/>
      <c r="AC63" s="663"/>
      <c r="AD63" s="663"/>
      <c r="AE63" s="663"/>
      <c r="AF63" s="663"/>
      <c r="AG63" s="663"/>
      <c r="AH63" s="663"/>
      <c r="AI63" s="663"/>
      <c r="AJ63" s="664"/>
      <c r="AK63" s="655" t="s">
        <v>402</v>
      </c>
      <c r="AL63" s="656"/>
      <c r="AM63" s="656"/>
      <c r="AN63" s="242"/>
      <c r="AO63" s="253"/>
      <c r="AP63" s="253"/>
      <c r="AQ63" s="253"/>
      <c r="AR63" s="253"/>
      <c r="AS63" s="253"/>
      <c r="AT63" s="253"/>
      <c r="AU63" s="253"/>
      <c r="AV63" s="253"/>
      <c r="AW63" s="253"/>
      <c r="AX63" s="253"/>
      <c r="AY63" s="253"/>
      <c r="AZ63" s="253"/>
      <c r="BA63" s="253"/>
      <c r="BB63" s="253"/>
      <c r="BC63" s="253"/>
      <c r="BD63" s="253"/>
      <c r="BE63" s="221"/>
      <c r="BF63" s="221"/>
      <c r="BG63" s="221"/>
      <c r="BH63" s="221"/>
      <c r="BI63" s="221"/>
      <c r="BJ63" s="221"/>
      <c r="BK63" s="221"/>
      <c r="BL63" s="464"/>
      <c r="BM63" s="464"/>
      <c r="BN63" s="464"/>
      <c r="BO63" s="464"/>
      <c r="BP63" s="464"/>
      <c r="BQ63" s="464"/>
      <c r="BR63" s="464"/>
      <c r="BS63" s="464"/>
      <c r="BT63" s="464"/>
      <c r="BU63" s="464"/>
      <c r="BV63" s="464"/>
      <c r="BW63" s="464"/>
      <c r="BX63" s="464"/>
      <c r="BY63" s="464"/>
      <c r="BZ63" s="464"/>
      <c r="CA63" s="464"/>
      <c r="CB63" s="464"/>
      <c r="CC63" s="221"/>
      <c r="CD63" s="221"/>
      <c r="CE63" s="221"/>
      <c r="CF63" s="221"/>
      <c r="CG63" s="221"/>
      <c r="CH63" s="198"/>
      <c r="CI63" s="202"/>
      <c r="CJ63" s="202"/>
    </row>
    <row r="64" spans="1:88" s="163" customFormat="1" ht="3" customHeight="1">
      <c r="A64" s="229"/>
      <c r="B64" s="229"/>
      <c r="C64" s="229"/>
      <c r="D64" s="230"/>
      <c r="E64" s="659"/>
      <c r="F64" s="660"/>
      <c r="G64" s="662"/>
      <c r="H64" s="663"/>
      <c r="I64" s="663"/>
      <c r="J64" s="663"/>
      <c r="K64" s="663"/>
      <c r="L64" s="663"/>
      <c r="M64" s="663"/>
      <c r="N64" s="663"/>
      <c r="O64" s="663"/>
      <c r="P64" s="663"/>
      <c r="Q64" s="663"/>
      <c r="R64" s="663"/>
      <c r="S64" s="663"/>
      <c r="T64" s="663"/>
      <c r="U64" s="663"/>
      <c r="V64" s="663"/>
      <c r="W64" s="663"/>
      <c r="X64" s="663"/>
      <c r="Y64" s="663"/>
      <c r="Z64" s="663"/>
      <c r="AA64" s="663"/>
      <c r="AB64" s="663"/>
      <c r="AC64" s="663"/>
      <c r="AD64" s="663"/>
      <c r="AE64" s="663"/>
      <c r="AF64" s="663"/>
      <c r="AG64" s="663"/>
      <c r="AH64" s="663"/>
      <c r="AI64" s="663"/>
      <c r="AJ64" s="664"/>
      <c r="AK64" s="656"/>
      <c r="AL64" s="656"/>
      <c r="AM64" s="656"/>
      <c r="AN64" s="240"/>
      <c r="AO64" s="284"/>
      <c r="AP64" s="284"/>
      <c r="AQ64" s="284"/>
      <c r="AR64" s="283"/>
      <c r="AS64" s="281"/>
      <c r="AT64" s="281"/>
      <c r="AU64" s="281"/>
      <c r="AV64" s="281"/>
      <c r="AW64" s="281"/>
      <c r="AX64" s="282"/>
      <c r="AY64" s="605"/>
      <c r="AZ64" s="605"/>
      <c r="BA64" s="605"/>
      <c r="BB64" s="605"/>
      <c r="BC64" s="605"/>
      <c r="BD64" s="605"/>
      <c r="BE64" s="282"/>
      <c r="BF64" s="566"/>
      <c r="BG64" s="566"/>
      <c r="BH64" s="566"/>
      <c r="BI64" s="566"/>
      <c r="BJ64" s="566"/>
      <c r="BK64" s="448"/>
      <c r="BL64" s="423"/>
      <c r="BM64" s="417"/>
      <c r="BN64" s="417"/>
      <c r="BO64" s="417"/>
      <c r="BP64" s="283"/>
      <c r="BQ64" s="605"/>
      <c r="BR64" s="605"/>
      <c r="BS64" s="605"/>
      <c r="BT64" s="605"/>
      <c r="BU64" s="605"/>
      <c r="BV64" s="606"/>
      <c r="BW64" s="566"/>
      <c r="BX64" s="566"/>
      <c r="BY64" s="566"/>
      <c r="BZ64" s="566"/>
      <c r="CA64" s="566"/>
      <c r="CB64" s="607"/>
      <c r="CC64" s="566"/>
      <c r="CD64" s="566"/>
      <c r="CE64" s="566"/>
      <c r="CF64" s="566"/>
      <c r="CG64" s="566"/>
      <c r="CH64" s="199"/>
      <c r="CI64" s="202"/>
      <c r="CJ64" s="202"/>
    </row>
    <row r="65" spans="1:88" s="231" customFormat="1" ht="15" customHeight="1">
      <c r="A65" s="229"/>
      <c r="B65" s="229"/>
      <c r="C65" s="229"/>
      <c r="E65" s="659"/>
      <c r="F65" s="660"/>
      <c r="G65" s="662"/>
      <c r="H65" s="663"/>
      <c r="I65" s="663"/>
      <c r="J65" s="663"/>
      <c r="K65" s="663"/>
      <c r="L65" s="663"/>
      <c r="M65" s="663"/>
      <c r="N65" s="663"/>
      <c r="O65" s="663"/>
      <c r="P65" s="663"/>
      <c r="Q65" s="663"/>
      <c r="R65" s="663"/>
      <c r="S65" s="663"/>
      <c r="T65" s="663"/>
      <c r="U65" s="663"/>
      <c r="V65" s="663"/>
      <c r="W65" s="663"/>
      <c r="X65" s="663"/>
      <c r="Y65" s="663"/>
      <c r="Z65" s="663"/>
      <c r="AA65" s="663"/>
      <c r="AB65" s="663"/>
      <c r="AC65" s="663"/>
      <c r="AD65" s="663"/>
      <c r="AE65" s="663"/>
      <c r="AF65" s="663"/>
      <c r="AG65" s="663"/>
      <c r="AH65" s="663"/>
      <c r="AI65" s="663"/>
      <c r="AJ65" s="664"/>
      <c r="AK65" s="656"/>
      <c r="AL65" s="656"/>
      <c r="AM65" s="656"/>
      <c r="AN65" s="240"/>
      <c r="AO65" s="280" t="e">
        <f>IF(LEN(VLOOKUP(AK63,#REF!,2,FALSE))&lt;11,"",LEFT(RIGHT(VLOOKUP(AK63,#REF!,2,FALSE),11),1))</f>
        <v>#REF!</v>
      </c>
      <c r="AP65" s="168"/>
      <c r="AQ65" s="280" t="e">
        <f>IF(LEN(VLOOKUP(AK63,#REF!,2,FALSE))&lt;10,"",LEFT(RIGHT(VLOOKUP(AK63,#REF!,2,FALSE),10),1))</f>
        <v>#REF!</v>
      </c>
      <c r="AR65" s="282"/>
      <c r="AS65" s="280" t="e">
        <f>IF(LEN(VLOOKUP(AK63,#REF!,2,FALSE))&lt;9,"",LEFT(RIGHT(VLOOKUP(AK63,#REF!,2,FALSE),9),1))</f>
        <v>#REF!</v>
      </c>
      <c r="AT65" s="168"/>
      <c r="AU65" s="280" t="e">
        <f>IF(LEN(VLOOKUP(AK63,#REF!,2,FALSE))&lt;8,"",LEFT(RIGHT(VLOOKUP(AK63,#REF!,2,FALSE),8),1))</f>
        <v>#REF!</v>
      </c>
      <c r="AV65" s="282"/>
      <c r="AW65" s="280" t="e">
        <f>IF(LEN(VLOOKUP(AK63,#REF!,2,FALSE))&lt;7,"",LEFT(RIGHT(VLOOKUP(AK63,#REF!,2,FALSE),7),1))</f>
        <v>#REF!</v>
      </c>
      <c r="AX65" s="282"/>
      <c r="AY65" s="280" t="e">
        <f>IF(LEN(VLOOKUP(AK63,#REF!,2,FALSE))&lt;6,"",LEFT(RIGHT(VLOOKUP(AK63,#REF!,2,FALSE),6),1))</f>
        <v>#REF!</v>
      </c>
      <c r="AZ65" s="168"/>
      <c r="BA65" s="559" t="e">
        <f>IF(LEN(VLOOKUP(AK63,#REF!,2,FALSE))&lt;5,"",LEFT(RIGHT(VLOOKUP(AK63,#REF!,2,FALSE),5),1))</f>
        <v>#REF!</v>
      </c>
      <c r="BB65" s="559"/>
      <c r="BC65" s="282"/>
      <c r="BD65" s="280" t="e">
        <f>IF(LEN(VLOOKUP(AK63,#REF!,2,FALSE))&lt;4,"",LEFT(RIGHT(VLOOKUP(AK63,#REF!,2,FALSE),4),1))</f>
        <v>#REF!</v>
      </c>
      <c r="BE65" s="282"/>
      <c r="BF65" s="280" t="e">
        <f>IF(LEN(VLOOKUP(AK63,#REF!,2,FALSE))&lt;3,"",LEFT(RIGHT(VLOOKUP(AK63,#REF!,2,FALSE),3),1))</f>
        <v>#REF!</v>
      </c>
      <c r="BG65" s="282"/>
      <c r="BH65" s="280" t="e">
        <f>IF(LEN(VLOOKUP(AK63,#REF!,2,FALSE))&lt;2,"",LEFT(RIGHT(VLOOKUP(AK63,#REF!,2,FALSE),2),1))</f>
        <v>#REF!</v>
      </c>
      <c r="BI65" s="282"/>
      <c r="BJ65" s="280" t="e">
        <f>IF(VLOOKUP(AK63,#REF!,2,FALSE)=0,"",IF(LEN(VLOOKUP(AK63,#REF!,2,FALSE))&lt;1,"",LEFT(RIGHT(VLOOKUP(AK63,#REF!,2,FALSE),1),1)))</f>
        <v>#REF!</v>
      </c>
      <c r="BK65" s="448"/>
      <c r="BL65" s="423"/>
      <c r="BM65" s="280" t="e">
        <f>IF(LEN(VLOOKUP(AK63,#REF!,3,FALSE))&lt;11,"",LEFT(RIGHT(VLOOKUP(AK63,#REF!,3,FALSE),11),1))</f>
        <v>#REF!</v>
      </c>
      <c r="BN65" s="168"/>
      <c r="BO65" s="280" t="e">
        <f>IF(LEN(VLOOKUP(AK63,#REF!,3,FALSE))&lt;10,"",LEFT(RIGHT(VLOOKUP(AK63,#REF!,3,FALSE),10),1))</f>
        <v>#REF!</v>
      </c>
      <c r="BP65" s="282"/>
      <c r="BQ65" s="280" t="e">
        <f>IF(LEN(VLOOKUP(AK63,#REF!,3,FALSE))&lt;9,"",LEFT(RIGHT(VLOOKUP(AK63,#REF!,3,FALSE),9),1))</f>
        <v>#REF!</v>
      </c>
      <c r="BR65" s="168"/>
      <c r="BS65" s="280" t="e">
        <f>IF(LEN(VLOOKUP(AK63,#REF!,3,FALSE))&lt;8,"",LEFT(RIGHT(VLOOKUP(AK63,#REF!,3,FALSE),8),1))</f>
        <v>#REF!</v>
      </c>
      <c r="BT65" s="282"/>
      <c r="BU65" s="280" t="e">
        <f>IF(LEN(VLOOKUP(AK63,#REF!,3,FALSE))&lt;7,"",LEFT(RIGHT(VLOOKUP(AK63,#REF!,3,FALSE),7),1))</f>
        <v>#REF!</v>
      </c>
      <c r="BV65" s="606"/>
      <c r="BW65" s="280" t="e">
        <f>IF(LEN(VLOOKUP(AK63,#REF!,3,FALSE))&lt;6,"",LEFT(RIGHT(VLOOKUP(AK63,#REF!,3,FALSE),6),1))</f>
        <v>#REF!</v>
      </c>
      <c r="BX65" s="282"/>
      <c r="BY65" s="280" t="e">
        <f>IF(LEN(VLOOKUP(AK63,#REF!,3,FALSE))&lt;5,"",LEFT(RIGHT(VLOOKUP(AK63,#REF!,3,FALSE),5),1))</f>
        <v>#REF!</v>
      </c>
      <c r="BZ65" s="282"/>
      <c r="CA65" s="280" t="e">
        <f>IF(LEN(VLOOKUP(AK63,#REF!,3,FALSE))&lt;4,"",LEFT(RIGHT(VLOOKUP(AK63,#REF!,3,FALSE),4),1))</f>
        <v>#REF!</v>
      </c>
      <c r="CB65" s="607"/>
      <c r="CC65" s="280" t="e">
        <f>IF(LEN(VLOOKUP(AK63,#REF!,3,FALSE))&lt;3,"",LEFT(RIGHT(VLOOKUP(AK63,#REF!,3,FALSE),3),1))</f>
        <v>#REF!</v>
      </c>
      <c r="CD65" s="282"/>
      <c r="CE65" s="280" t="e">
        <f>IF(LEN(VLOOKUP(AK63,#REF!,3,FALSE))&lt;2,"",LEFT(RIGHT(VLOOKUP(AK63,#REF!,3,FALSE),2),1))</f>
        <v>#REF!</v>
      </c>
      <c r="CF65" s="282"/>
      <c r="CG65" s="280" t="e">
        <f>IF(VLOOKUP(AK63,#REF!,3,FALSE)=0,"",IF(LEN(VLOOKUP(AK63,#REF!,3,FALSE))&lt;1,"",LEFT(RIGHT(VLOOKUP(AK63,#REF!,3,FALSE),1),1)))</f>
        <v>#REF!</v>
      </c>
      <c r="CH65" s="199"/>
      <c r="CI65" s="229"/>
      <c r="CJ65" s="229"/>
    </row>
    <row r="66" spans="1:88" s="231" customFormat="1" ht="3" customHeight="1">
      <c r="A66" s="229"/>
      <c r="B66" s="229"/>
      <c r="C66" s="229"/>
      <c r="E66" s="659"/>
      <c r="F66" s="660"/>
      <c r="G66" s="662"/>
      <c r="H66" s="663"/>
      <c r="I66" s="663"/>
      <c r="J66" s="663"/>
      <c r="K66" s="663"/>
      <c r="L66" s="663"/>
      <c r="M66" s="663"/>
      <c r="N66" s="663"/>
      <c r="O66" s="663"/>
      <c r="P66" s="663"/>
      <c r="Q66" s="663"/>
      <c r="R66" s="663"/>
      <c r="S66" s="663"/>
      <c r="T66" s="663"/>
      <c r="U66" s="663"/>
      <c r="V66" s="663"/>
      <c r="W66" s="663"/>
      <c r="X66" s="663"/>
      <c r="Y66" s="663"/>
      <c r="Z66" s="663"/>
      <c r="AA66" s="663"/>
      <c r="AB66" s="663"/>
      <c r="AC66" s="663"/>
      <c r="AD66" s="663"/>
      <c r="AE66" s="663"/>
      <c r="AF66" s="663"/>
      <c r="AG66" s="663"/>
      <c r="AH66" s="663"/>
      <c r="AI66" s="663"/>
      <c r="AJ66" s="664"/>
      <c r="AK66" s="656"/>
      <c r="AL66" s="656"/>
      <c r="AM66" s="656"/>
      <c r="AN66" s="243"/>
      <c r="AO66" s="252"/>
      <c r="AP66" s="252"/>
      <c r="AQ66" s="252"/>
      <c r="AR66" s="252"/>
      <c r="AS66" s="252"/>
      <c r="AT66" s="252"/>
      <c r="AU66" s="252"/>
      <c r="AV66" s="252"/>
      <c r="AW66" s="252"/>
      <c r="AX66" s="252"/>
      <c r="AY66" s="252"/>
      <c r="AZ66" s="252"/>
      <c r="BA66" s="252"/>
      <c r="BB66" s="252"/>
      <c r="BC66" s="252"/>
      <c r="BD66" s="252"/>
      <c r="BE66" s="227"/>
      <c r="BF66" s="227"/>
      <c r="BG66" s="227"/>
      <c r="BH66" s="227"/>
      <c r="BI66" s="227"/>
      <c r="BJ66" s="227"/>
      <c r="BK66" s="227"/>
      <c r="BL66" s="443"/>
      <c r="BM66" s="443"/>
      <c r="BN66" s="443"/>
      <c r="BO66" s="443"/>
      <c r="BP66" s="443"/>
      <c r="BQ66" s="443"/>
      <c r="BR66" s="443"/>
      <c r="BS66" s="443"/>
      <c r="BT66" s="443"/>
      <c r="BU66" s="443"/>
      <c r="BV66" s="443"/>
      <c r="BW66" s="443"/>
      <c r="BX66" s="443"/>
      <c r="BY66" s="443"/>
      <c r="BZ66" s="443"/>
      <c r="CA66" s="443"/>
      <c r="CB66" s="443"/>
      <c r="CC66" s="227"/>
      <c r="CD66" s="227"/>
      <c r="CE66" s="227"/>
      <c r="CF66" s="227"/>
      <c r="CG66" s="227"/>
      <c r="CH66" s="200"/>
      <c r="CI66" s="229"/>
      <c r="CJ66" s="229"/>
    </row>
    <row r="67" spans="1:88" s="163" customFormat="1" ht="3" customHeight="1">
      <c r="A67" s="130"/>
      <c r="B67" s="246"/>
      <c r="C67" s="135"/>
      <c r="D67" s="135"/>
      <c r="E67" s="654" t="s">
        <v>86</v>
      </c>
      <c r="F67" s="654"/>
      <c r="G67" s="662" t="e">
        <f>#REF!</f>
        <v>#REF!</v>
      </c>
      <c r="H67" s="663"/>
      <c r="I67" s="663"/>
      <c r="J67" s="663"/>
      <c r="K67" s="663"/>
      <c r="L67" s="663"/>
      <c r="M67" s="663"/>
      <c r="N67" s="663"/>
      <c r="O67" s="663"/>
      <c r="P67" s="663"/>
      <c r="Q67" s="663"/>
      <c r="R67" s="663"/>
      <c r="S67" s="663"/>
      <c r="T67" s="663"/>
      <c r="U67" s="663"/>
      <c r="V67" s="663"/>
      <c r="W67" s="663"/>
      <c r="X67" s="663"/>
      <c r="Y67" s="663"/>
      <c r="Z67" s="663"/>
      <c r="AA67" s="663"/>
      <c r="AB67" s="663"/>
      <c r="AC67" s="663"/>
      <c r="AD67" s="663"/>
      <c r="AE67" s="663"/>
      <c r="AF67" s="663"/>
      <c r="AG67" s="663"/>
      <c r="AH67" s="663"/>
      <c r="AI67" s="663"/>
      <c r="AJ67" s="664"/>
      <c r="AK67" s="655" t="s">
        <v>404</v>
      </c>
      <c r="AL67" s="656"/>
      <c r="AM67" s="656"/>
      <c r="AN67" s="242"/>
      <c r="AO67" s="253"/>
      <c r="AP67" s="253"/>
      <c r="AQ67" s="253"/>
      <c r="AR67" s="253"/>
      <c r="AS67" s="253"/>
      <c r="AT67" s="253"/>
      <c r="AU67" s="253"/>
      <c r="AV67" s="253"/>
      <c r="AW67" s="253"/>
      <c r="AX67" s="253"/>
      <c r="AY67" s="253"/>
      <c r="AZ67" s="253"/>
      <c r="BA67" s="253"/>
      <c r="BB67" s="253"/>
      <c r="BC67" s="253"/>
      <c r="BD67" s="253"/>
      <c r="BE67" s="221"/>
      <c r="BF67" s="221"/>
      <c r="BG67" s="221"/>
      <c r="BH67" s="221"/>
      <c r="BI67" s="221"/>
      <c r="BJ67" s="221"/>
      <c r="BK67" s="221"/>
      <c r="BL67" s="464"/>
      <c r="BM67" s="464"/>
      <c r="BN67" s="464"/>
      <c r="BO67" s="464"/>
      <c r="BP67" s="464"/>
      <c r="BQ67" s="464"/>
      <c r="BR67" s="464"/>
      <c r="BS67" s="464"/>
      <c r="BT67" s="464"/>
      <c r="BU67" s="464"/>
      <c r="BV67" s="464"/>
      <c r="BW67" s="464"/>
      <c r="BX67" s="464"/>
      <c r="BY67" s="464"/>
      <c r="BZ67" s="464"/>
      <c r="CA67" s="464"/>
      <c r="CB67" s="464"/>
      <c r="CC67" s="221"/>
      <c r="CD67" s="221"/>
      <c r="CE67" s="221"/>
      <c r="CF67" s="221"/>
      <c r="CG67" s="221"/>
      <c r="CH67" s="198"/>
      <c r="CI67" s="202"/>
      <c r="CJ67" s="202"/>
    </row>
    <row r="68" spans="1:88" s="163" customFormat="1" ht="3" customHeight="1">
      <c r="A68" s="130"/>
      <c r="B68" s="130"/>
      <c r="C68" s="130"/>
      <c r="D68" s="246"/>
      <c r="E68" s="654"/>
      <c r="F68" s="654"/>
      <c r="G68" s="662"/>
      <c r="H68" s="663"/>
      <c r="I68" s="663"/>
      <c r="J68" s="663"/>
      <c r="K68" s="663"/>
      <c r="L68" s="663"/>
      <c r="M68" s="663"/>
      <c r="N68" s="663"/>
      <c r="O68" s="663"/>
      <c r="P68" s="663"/>
      <c r="Q68" s="663"/>
      <c r="R68" s="663"/>
      <c r="S68" s="663"/>
      <c r="T68" s="663"/>
      <c r="U68" s="663"/>
      <c r="V68" s="663"/>
      <c r="W68" s="663"/>
      <c r="X68" s="663"/>
      <c r="Y68" s="663"/>
      <c r="Z68" s="663"/>
      <c r="AA68" s="663"/>
      <c r="AB68" s="663"/>
      <c r="AC68" s="663"/>
      <c r="AD68" s="663"/>
      <c r="AE68" s="663"/>
      <c r="AF68" s="663"/>
      <c r="AG68" s="663"/>
      <c r="AH68" s="663"/>
      <c r="AI68" s="663"/>
      <c r="AJ68" s="664"/>
      <c r="AK68" s="656"/>
      <c r="AL68" s="656"/>
      <c r="AM68" s="656"/>
      <c r="AN68" s="240"/>
      <c r="AO68" s="284"/>
      <c r="AP68" s="284"/>
      <c r="AQ68" s="284"/>
      <c r="AR68" s="283"/>
      <c r="AS68" s="285"/>
      <c r="AT68" s="285"/>
      <c r="AU68" s="285"/>
      <c r="AV68" s="285"/>
      <c r="AW68" s="285"/>
      <c r="AX68" s="286"/>
      <c r="AY68" s="418"/>
      <c r="AZ68" s="418"/>
      <c r="BA68" s="418"/>
      <c r="BB68" s="418"/>
      <c r="BC68" s="418"/>
      <c r="BD68" s="418"/>
      <c r="BE68" s="282"/>
      <c r="BF68" s="566"/>
      <c r="BG68" s="566"/>
      <c r="BH68" s="566"/>
      <c r="BI68" s="566"/>
      <c r="BJ68" s="566"/>
      <c r="BK68" s="448"/>
      <c r="BL68" s="423"/>
      <c r="BM68" s="417"/>
      <c r="BN68" s="417"/>
      <c r="BO68" s="417"/>
      <c r="BP68" s="283"/>
      <c r="BQ68" s="418"/>
      <c r="BR68" s="418"/>
      <c r="BS68" s="418"/>
      <c r="BT68" s="418"/>
      <c r="BU68" s="418"/>
      <c r="BV68" s="415"/>
      <c r="BW68" s="419"/>
      <c r="BX68" s="419"/>
      <c r="BY68" s="419"/>
      <c r="BZ68" s="419"/>
      <c r="CA68" s="419"/>
      <c r="CB68" s="416"/>
      <c r="CC68" s="419"/>
      <c r="CD68" s="419"/>
      <c r="CE68" s="419"/>
      <c r="CF68" s="419"/>
      <c r="CG68" s="419"/>
      <c r="CH68" s="199"/>
      <c r="CI68" s="202"/>
      <c r="CJ68" s="202"/>
    </row>
    <row r="69" spans="1:88" s="160" customFormat="1" ht="15" customHeight="1">
      <c r="A69" s="130"/>
      <c r="B69" s="130"/>
      <c r="C69" s="130"/>
      <c r="E69" s="654"/>
      <c r="F69" s="654"/>
      <c r="G69" s="662"/>
      <c r="H69" s="663"/>
      <c r="I69" s="663"/>
      <c r="J69" s="663"/>
      <c r="K69" s="663"/>
      <c r="L69" s="663"/>
      <c r="M69" s="663"/>
      <c r="N69" s="663"/>
      <c r="O69" s="663"/>
      <c r="P69" s="663"/>
      <c r="Q69" s="663"/>
      <c r="R69" s="663"/>
      <c r="S69" s="663"/>
      <c r="T69" s="663"/>
      <c r="U69" s="663"/>
      <c r="V69" s="663"/>
      <c r="W69" s="663"/>
      <c r="X69" s="663"/>
      <c r="Y69" s="663"/>
      <c r="Z69" s="663"/>
      <c r="AA69" s="663"/>
      <c r="AB69" s="663"/>
      <c r="AC69" s="663"/>
      <c r="AD69" s="663"/>
      <c r="AE69" s="663"/>
      <c r="AF69" s="663"/>
      <c r="AG69" s="663"/>
      <c r="AH69" s="663"/>
      <c r="AI69" s="663"/>
      <c r="AJ69" s="664"/>
      <c r="AK69" s="656"/>
      <c r="AL69" s="656"/>
      <c r="AM69" s="656"/>
      <c r="AN69" s="240"/>
      <c r="AO69" s="280" t="e">
        <f>IF(LEN(VLOOKUP(AK67,#REF!,2,FALSE))&lt;11,"",LEFT(RIGHT(VLOOKUP(AK67,#REF!,2,FALSE),11),1))</f>
        <v>#REF!</v>
      </c>
      <c r="AP69" s="168"/>
      <c r="AQ69" s="280" t="e">
        <f>IF(LEN(VLOOKUP(AK67,#REF!,2,FALSE))&lt;10,"",LEFT(RIGHT(VLOOKUP(AK67,#REF!,2,FALSE),10),1))</f>
        <v>#REF!</v>
      </c>
      <c r="AR69" s="282"/>
      <c r="AS69" s="280" t="e">
        <f>IF(LEN(VLOOKUP(AK67,#REF!,2,FALSE))&lt;9,"",LEFT(RIGHT(VLOOKUP(AK67,#REF!,2,FALSE),9),1))</f>
        <v>#REF!</v>
      </c>
      <c r="AT69" s="168"/>
      <c r="AU69" s="280" t="e">
        <f>IF(LEN(VLOOKUP(AK67,#REF!,2,FALSE))&lt;8,"",LEFT(RIGHT(VLOOKUP(AK67,#REF!,2,FALSE),8),1))</f>
        <v>#REF!</v>
      </c>
      <c r="AV69" s="282"/>
      <c r="AW69" s="280" t="e">
        <f>IF(LEN(VLOOKUP(AK67,#REF!,2,FALSE))&lt;7,"",LEFT(RIGHT(VLOOKUP(AK67,#REF!,2,FALSE),7),1))</f>
        <v>#REF!</v>
      </c>
      <c r="AX69" s="286"/>
      <c r="AY69" s="280" t="e">
        <f>IF(LEN(VLOOKUP(AK67,#REF!,2,FALSE))&lt;6,"",LEFT(RIGHT(VLOOKUP(AK67,#REF!,2,FALSE),6),1))</f>
        <v>#REF!</v>
      </c>
      <c r="AZ69" s="168"/>
      <c r="BA69" s="559" t="e">
        <f>IF(LEN(VLOOKUP(AK67,#REF!,2,FALSE))&lt;5,"",LEFT(RIGHT(VLOOKUP(AK67,#REF!,2,FALSE),5),1))</f>
        <v>#REF!</v>
      </c>
      <c r="BB69" s="559"/>
      <c r="BC69" s="282"/>
      <c r="BD69" s="280" t="e">
        <f>IF(LEN(VLOOKUP(AK67,#REF!,2,FALSE))&lt;4,"",LEFT(RIGHT(VLOOKUP(AK67,#REF!,2,FALSE),4),1))</f>
        <v>#REF!</v>
      </c>
      <c r="BE69" s="282"/>
      <c r="BF69" s="280" t="e">
        <f>IF(LEN(VLOOKUP(AK67,#REF!,2,FALSE))&lt;3,"",LEFT(RIGHT(VLOOKUP(AK67,#REF!,2,FALSE),3),1))</f>
        <v>#REF!</v>
      </c>
      <c r="BG69" s="282"/>
      <c r="BH69" s="280" t="e">
        <f>IF(LEN(VLOOKUP(AK67,#REF!,2,FALSE))&lt;2,"",LEFT(RIGHT(VLOOKUP(AK67,#REF!,2,FALSE),2),1))</f>
        <v>#REF!</v>
      </c>
      <c r="BI69" s="282"/>
      <c r="BJ69" s="280" t="e">
        <f>IF(VLOOKUP(AK67,#REF!,2,FALSE)=0,"",IF(LEN(VLOOKUP(AK67,#REF!,2,FALSE))&lt;1,"",LEFT(RIGHT(VLOOKUP(AK67,#REF!,2,FALSE),1),1)))</f>
        <v>#REF!</v>
      </c>
      <c r="BK69" s="448"/>
      <c r="BL69" s="423"/>
      <c r="BM69" s="280" t="e">
        <f>IF(LEN(VLOOKUP(AK67,#REF!,3,FALSE))&lt;11,"",LEFT(RIGHT(VLOOKUP(AK67,#REF!,3,FALSE),11),1))</f>
        <v>#REF!</v>
      </c>
      <c r="BN69" s="168"/>
      <c r="BO69" s="280" t="e">
        <f>IF(LEN(VLOOKUP(AK67,#REF!,3,FALSE))&lt;10,"",LEFT(RIGHT(VLOOKUP(AK67,#REF!,3,FALSE),10),1))</f>
        <v>#REF!</v>
      </c>
      <c r="BP69" s="282"/>
      <c r="BQ69" s="280" t="e">
        <f>IF(LEN(VLOOKUP(AK67,#REF!,3,FALSE))&lt;9,"",LEFT(RIGHT(VLOOKUP(AK67,#REF!,3,FALSE),9),1))</f>
        <v>#REF!</v>
      </c>
      <c r="BR69" s="168"/>
      <c r="BS69" s="280" t="e">
        <f>IF(LEN(VLOOKUP(AK67,#REF!,3,FALSE))&lt;8,"",LEFT(RIGHT(VLOOKUP(AK67,#REF!,3,FALSE),8),1))</f>
        <v>#REF!</v>
      </c>
      <c r="BT69" s="282"/>
      <c r="BU69" s="280" t="e">
        <f>IF(LEN(VLOOKUP(AK67,#REF!,3,FALSE))&lt;7,"",LEFT(RIGHT(VLOOKUP(AK67,#REF!,3,FALSE),7),1))</f>
        <v>#REF!</v>
      </c>
      <c r="BV69" s="415"/>
      <c r="BW69" s="280" t="e">
        <f>IF(LEN(VLOOKUP(AK67,#REF!,3,FALSE))&lt;6,"",LEFT(RIGHT(VLOOKUP(AK67,#REF!,3,FALSE),6),1))</f>
        <v>#REF!</v>
      </c>
      <c r="BX69" s="282"/>
      <c r="BY69" s="280" t="e">
        <f>IF(LEN(VLOOKUP(AK67,#REF!,3,FALSE))&lt;5,"",LEFT(RIGHT(VLOOKUP(AK67,#REF!,3,FALSE),5),1))</f>
        <v>#REF!</v>
      </c>
      <c r="BZ69" s="282"/>
      <c r="CA69" s="280" t="e">
        <f>IF(LEN(VLOOKUP(AK67,#REF!,3,FALSE))&lt;4,"",LEFT(RIGHT(VLOOKUP(AK67,#REF!,3,FALSE),4),1))</f>
        <v>#REF!</v>
      </c>
      <c r="CB69" s="416"/>
      <c r="CC69" s="280" t="e">
        <f>IF(LEN(VLOOKUP(AK67,#REF!,3,FALSE))&lt;3,"",LEFT(RIGHT(VLOOKUP(AK67,#REF!,3,FALSE),3),1))</f>
        <v>#REF!</v>
      </c>
      <c r="CD69" s="282"/>
      <c r="CE69" s="280" t="e">
        <f>IF(LEN(VLOOKUP(AK67,#REF!,3,FALSE))&lt;2,"",LEFT(RIGHT(VLOOKUP(AK67,#REF!,3,FALSE),2),1))</f>
        <v>#REF!</v>
      </c>
      <c r="CF69" s="282"/>
      <c r="CG69" s="280" t="e">
        <f>IF(VLOOKUP(AK67,#REF!,3,FALSE)=0,"",IF(LEN(VLOOKUP(AK67,#REF!,3,FALSE))&lt;1,"",LEFT(RIGHT(VLOOKUP(AK67,#REF!,3,FALSE),1),1)))</f>
        <v>#REF!</v>
      </c>
      <c r="CH69" s="199"/>
      <c r="CI69" s="130"/>
      <c r="CJ69" s="130"/>
    </row>
    <row r="70" spans="1:88" s="160" customFormat="1" ht="3" customHeight="1">
      <c r="A70" s="130"/>
      <c r="B70" s="130"/>
      <c r="C70" s="130"/>
      <c r="E70" s="654"/>
      <c r="F70" s="654"/>
      <c r="G70" s="662"/>
      <c r="H70" s="663"/>
      <c r="I70" s="663"/>
      <c r="J70" s="663"/>
      <c r="K70" s="663"/>
      <c r="L70" s="663"/>
      <c r="M70" s="663"/>
      <c r="N70" s="663"/>
      <c r="O70" s="663"/>
      <c r="P70" s="663"/>
      <c r="Q70" s="663"/>
      <c r="R70" s="663"/>
      <c r="S70" s="663"/>
      <c r="T70" s="663"/>
      <c r="U70" s="663"/>
      <c r="V70" s="663"/>
      <c r="W70" s="663"/>
      <c r="X70" s="663"/>
      <c r="Y70" s="663"/>
      <c r="Z70" s="663"/>
      <c r="AA70" s="663"/>
      <c r="AB70" s="663"/>
      <c r="AC70" s="663"/>
      <c r="AD70" s="663"/>
      <c r="AE70" s="663"/>
      <c r="AF70" s="663"/>
      <c r="AG70" s="663"/>
      <c r="AH70" s="663"/>
      <c r="AI70" s="663"/>
      <c r="AJ70" s="664"/>
      <c r="AK70" s="656"/>
      <c r="AL70" s="656"/>
      <c r="AM70" s="656"/>
      <c r="AN70" s="243"/>
      <c r="AO70" s="252"/>
      <c r="AP70" s="252"/>
      <c r="AQ70" s="252"/>
      <c r="AR70" s="252"/>
      <c r="AS70" s="252"/>
      <c r="AT70" s="252"/>
      <c r="AU70" s="252"/>
      <c r="AV70" s="252"/>
      <c r="AW70" s="252"/>
      <c r="AX70" s="252"/>
      <c r="AY70" s="252"/>
      <c r="AZ70" s="252"/>
      <c r="BA70" s="252"/>
      <c r="BB70" s="252"/>
      <c r="BC70" s="252"/>
      <c r="BD70" s="252"/>
      <c r="BE70" s="227"/>
      <c r="BF70" s="227"/>
      <c r="BG70" s="227"/>
      <c r="BH70" s="227"/>
      <c r="BI70" s="227"/>
      <c r="BJ70" s="227"/>
      <c r="BK70" s="227"/>
      <c r="BL70" s="443"/>
      <c r="BM70" s="443"/>
      <c r="BN70" s="443"/>
      <c r="BO70" s="443"/>
      <c r="BP70" s="443"/>
      <c r="BQ70" s="443"/>
      <c r="BR70" s="443"/>
      <c r="BS70" s="443"/>
      <c r="BT70" s="443"/>
      <c r="BU70" s="443"/>
      <c r="BV70" s="443"/>
      <c r="BW70" s="443"/>
      <c r="BX70" s="443"/>
      <c r="BY70" s="443"/>
      <c r="BZ70" s="443"/>
      <c r="CA70" s="443"/>
      <c r="CB70" s="443"/>
      <c r="CC70" s="227"/>
      <c r="CD70" s="227"/>
      <c r="CE70" s="227"/>
      <c r="CF70" s="227"/>
      <c r="CG70" s="227"/>
      <c r="CH70" s="200"/>
      <c r="CI70" s="130"/>
      <c r="CJ70" s="130"/>
    </row>
    <row r="71" spans="1:88" s="163" customFormat="1" ht="3" customHeight="1">
      <c r="A71" s="130"/>
      <c r="B71" s="246"/>
      <c r="C71" s="135"/>
      <c r="D71" s="135"/>
      <c r="E71" s="654" t="s">
        <v>88</v>
      </c>
      <c r="F71" s="654"/>
      <c r="G71" s="662" t="e">
        <f>#REF!</f>
        <v>#REF!</v>
      </c>
      <c r="H71" s="663"/>
      <c r="I71" s="663"/>
      <c r="J71" s="663"/>
      <c r="K71" s="663"/>
      <c r="L71" s="663"/>
      <c r="M71" s="663"/>
      <c r="N71" s="663"/>
      <c r="O71" s="663"/>
      <c r="P71" s="663"/>
      <c r="Q71" s="663"/>
      <c r="R71" s="663"/>
      <c r="S71" s="663"/>
      <c r="T71" s="663"/>
      <c r="U71" s="663"/>
      <c r="V71" s="663"/>
      <c r="W71" s="663"/>
      <c r="X71" s="663"/>
      <c r="Y71" s="663"/>
      <c r="Z71" s="663"/>
      <c r="AA71" s="663"/>
      <c r="AB71" s="663"/>
      <c r="AC71" s="663"/>
      <c r="AD71" s="663"/>
      <c r="AE71" s="663"/>
      <c r="AF71" s="663"/>
      <c r="AG71" s="663"/>
      <c r="AH71" s="663"/>
      <c r="AI71" s="663"/>
      <c r="AJ71" s="664"/>
      <c r="AK71" s="655" t="s">
        <v>407</v>
      </c>
      <c r="AL71" s="656"/>
      <c r="AM71" s="656"/>
      <c r="AN71" s="242"/>
      <c r="AO71" s="253"/>
      <c r="AP71" s="253"/>
      <c r="AQ71" s="253"/>
      <c r="AR71" s="253"/>
      <c r="AS71" s="253"/>
      <c r="AT71" s="253"/>
      <c r="AU71" s="253"/>
      <c r="AV71" s="253"/>
      <c r="AW71" s="253"/>
      <c r="AX71" s="253"/>
      <c r="AY71" s="253"/>
      <c r="AZ71" s="253"/>
      <c r="BA71" s="253"/>
      <c r="BB71" s="253"/>
      <c r="BC71" s="253"/>
      <c r="BD71" s="253"/>
      <c r="BE71" s="221"/>
      <c r="BF71" s="221"/>
      <c r="BG71" s="221"/>
      <c r="BH71" s="221"/>
      <c r="BI71" s="221"/>
      <c r="BJ71" s="221"/>
      <c r="BK71" s="221"/>
      <c r="BL71" s="464"/>
      <c r="BM71" s="464"/>
      <c r="BN71" s="464"/>
      <c r="BO71" s="464"/>
      <c r="BP71" s="464"/>
      <c r="BQ71" s="464"/>
      <c r="BR71" s="464"/>
      <c r="BS71" s="464"/>
      <c r="BT71" s="464"/>
      <c r="BU71" s="464"/>
      <c r="BV71" s="464"/>
      <c r="BW71" s="464"/>
      <c r="BX71" s="464"/>
      <c r="BY71" s="464"/>
      <c r="BZ71" s="464"/>
      <c r="CA71" s="464"/>
      <c r="CB71" s="464"/>
      <c r="CC71" s="221"/>
      <c r="CD71" s="221"/>
      <c r="CE71" s="221"/>
      <c r="CF71" s="221"/>
      <c r="CG71" s="221"/>
      <c r="CH71" s="198"/>
      <c r="CI71" s="202"/>
      <c r="CJ71" s="202"/>
    </row>
    <row r="72" spans="1:88" s="163" customFormat="1" ht="3" customHeight="1">
      <c r="A72" s="130"/>
      <c r="B72" s="130"/>
      <c r="C72" s="130"/>
      <c r="D72" s="246"/>
      <c r="E72" s="654"/>
      <c r="F72" s="654"/>
      <c r="G72" s="662"/>
      <c r="H72" s="663"/>
      <c r="I72" s="663"/>
      <c r="J72" s="663"/>
      <c r="K72" s="663"/>
      <c r="L72" s="663"/>
      <c r="M72" s="663"/>
      <c r="N72" s="663"/>
      <c r="O72" s="663"/>
      <c r="P72" s="663"/>
      <c r="Q72" s="663"/>
      <c r="R72" s="663"/>
      <c r="S72" s="663"/>
      <c r="T72" s="663"/>
      <c r="U72" s="663"/>
      <c r="V72" s="663"/>
      <c r="W72" s="663"/>
      <c r="X72" s="663"/>
      <c r="Y72" s="663"/>
      <c r="Z72" s="663"/>
      <c r="AA72" s="663"/>
      <c r="AB72" s="663"/>
      <c r="AC72" s="663"/>
      <c r="AD72" s="663"/>
      <c r="AE72" s="663"/>
      <c r="AF72" s="663"/>
      <c r="AG72" s="663"/>
      <c r="AH72" s="663"/>
      <c r="AI72" s="663"/>
      <c r="AJ72" s="664"/>
      <c r="AK72" s="656"/>
      <c r="AL72" s="656"/>
      <c r="AM72" s="656"/>
      <c r="AN72" s="240"/>
      <c r="AO72" s="284"/>
      <c r="AP72" s="284"/>
      <c r="AQ72" s="284"/>
      <c r="AR72" s="283"/>
      <c r="AS72" s="285"/>
      <c r="AT72" s="285"/>
      <c r="AU72" s="285"/>
      <c r="AV72" s="285"/>
      <c r="AW72" s="285"/>
      <c r="AX72" s="286"/>
      <c r="AY72" s="418"/>
      <c r="AZ72" s="418"/>
      <c r="BA72" s="418"/>
      <c r="BB72" s="418"/>
      <c r="BC72" s="418"/>
      <c r="BD72" s="418"/>
      <c r="BE72" s="282"/>
      <c r="BF72" s="566"/>
      <c r="BG72" s="566"/>
      <c r="BH72" s="566"/>
      <c r="BI72" s="566"/>
      <c r="BJ72" s="566"/>
      <c r="BK72" s="448"/>
      <c r="BL72" s="423"/>
      <c r="BM72" s="417"/>
      <c r="BN72" s="417"/>
      <c r="BO72" s="417"/>
      <c r="BP72" s="283"/>
      <c r="BQ72" s="418"/>
      <c r="BR72" s="418"/>
      <c r="BS72" s="418"/>
      <c r="BT72" s="418"/>
      <c r="BU72" s="418"/>
      <c r="BV72" s="415"/>
      <c r="BW72" s="419"/>
      <c r="BX72" s="419"/>
      <c r="BY72" s="419"/>
      <c r="BZ72" s="419"/>
      <c r="CA72" s="419"/>
      <c r="CB72" s="416"/>
      <c r="CC72" s="419"/>
      <c r="CD72" s="419"/>
      <c r="CE72" s="419"/>
      <c r="CF72" s="419"/>
      <c r="CG72" s="419"/>
      <c r="CH72" s="199"/>
      <c r="CI72" s="202"/>
      <c r="CJ72" s="202"/>
    </row>
    <row r="73" spans="1:88" s="160" customFormat="1" ht="15" customHeight="1">
      <c r="A73" s="130"/>
      <c r="B73" s="130"/>
      <c r="C73" s="130"/>
      <c r="E73" s="654"/>
      <c r="F73" s="654"/>
      <c r="G73" s="662"/>
      <c r="H73" s="663"/>
      <c r="I73" s="663"/>
      <c r="J73" s="663"/>
      <c r="K73" s="663"/>
      <c r="L73" s="663"/>
      <c r="M73" s="663"/>
      <c r="N73" s="663"/>
      <c r="O73" s="663"/>
      <c r="P73" s="663"/>
      <c r="Q73" s="663"/>
      <c r="R73" s="663"/>
      <c r="S73" s="663"/>
      <c r="T73" s="663"/>
      <c r="U73" s="663"/>
      <c r="V73" s="663"/>
      <c r="W73" s="663"/>
      <c r="X73" s="663"/>
      <c r="Y73" s="663"/>
      <c r="Z73" s="663"/>
      <c r="AA73" s="663"/>
      <c r="AB73" s="663"/>
      <c r="AC73" s="663"/>
      <c r="AD73" s="663"/>
      <c r="AE73" s="663"/>
      <c r="AF73" s="663"/>
      <c r="AG73" s="663"/>
      <c r="AH73" s="663"/>
      <c r="AI73" s="663"/>
      <c r="AJ73" s="664"/>
      <c r="AK73" s="656"/>
      <c r="AL73" s="656"/>
      <c r="AM73" s="656"/>
      <c r="AN73" s="240"/>
      <c r="AO73" s="280" t="e">
        <f>IF(LEN(VLOOKUP(AK71,#REF!,2,FALSE))&lt;11,"",LEFT(RIGHT(VLOOKUP(AK71,#REF!,2,FALSE),11),1))</f>
        <v>#REF!</v>
      </c>
      <c r="AP73" s="168"/>
      <c r="AQ73" s="280" t="e">
        <f>IF(LEN(VLOOKUP(AK71,#REF!,2,FALSE))&lt;10,"",LEFT(RIGHT(VLOOKUP(AK71,#REF!,2,FALSE),10),1))</f>
        <v>#REF!</v>
      </c>
      <c r="AR73" s="282"/>
      <c r="AS73" s="280" t="e">
        <f>IF(LEN(VLOOKUP(AK71,#REF!,2,FALSE))&lt;9,"",LEFT(RIGHT(VLOOKUP(AK71,#REF!,2,FALSE),9),1))</f>
        <v>#REF!</v>
      </c>
      <c r="AT73" s="168"/>
      <c r="AU73" s="280" t="e">
        <f>IF(LEN(VLOOKUP(AK71,#REF!,2,FALSE))&lt;8,"",LEFT(RIGHT(VLOOKUP(AK71,#REF!,2,FALSE),8),1))</f>
        <v>#REF!</v>
      </c>
      <c r="AV73" s="282"/>
      <c r="AW73" s="280" t="e">
        <f>IF(LEN(VLOOKUP(AK71,#REF!,2,FALSE))&lt;7,"",LEFT(RIGHT(VLOOKUP(AK71,#REF!,2,FALSE),7),1))</f>
        <v>#REF!</v>
      </c>
      <c r="AX73" s="286"/>
      <c r="AY73" s="280" t="e">
        <f>IF(LEN(VLOOKUP(AK71,#REF!,2,FALSE))&lt;6,"",LEFT(RIGHT(VLOOKUP(AK71,#REF!,2,FALSE),6),1))</f>
        <v>#REF!</v>
      </c>
      <c r="AZ73" s="168"/>
      <c r="BA73" s="559" t="e">
        <f>IF(LEN(VLOOKUP(AK71,#REF!,2,FALSE))&lt;5,"",LEFT(RIGHT(VLOOKUP(AK71,#REF!,2,FALSE),5),1))</f>
        <v>#REF!</v>
      </c>
      <c r="BB73" s="559"/>
      <c r="BC73" s="282"/>
      <c r="BD73" s="280" t="e">
        <f>IF(LEN(VLOOKUP(AK71,#REF!,2,FALSE))&lt;4,"",LEFT(RIGHT(VLOOKUP(AK71,#REF!,2,FALSE),4),1))</f>
        <v>#REF!</v>
      </c>
      <c r="BE73" s="282"/>
      <c r="BF73" s="280" t="e">
        <f>IF(LEN(VLOOKUP(AK71,#REF!,2,FALSE))&lt;3,"",LEFT(RIGHT(VLOOKUP(AK71,#REF!,2,FALSE),3),1))</f>
        <v>#REF!</v>
      </c>
      <c r="BG73" s="282"/>
      <c r="BH73" s="280" t="e">
        <f>IF(LEN(VLOOKUP(AK71,#REF!,2,FALSE))&lt;2,"",LEFT(RIGHT(VLOOKUP(AK71,#REF!,2,FALSE),2),1))</f>
        <v>#REF!</v>
      </c>
      <c r="BI73" s="282"/>
      <c r="BJ73" s="280" t="e">
        <f>IF(VLOOKUP(AK71,#REF!,2,FALSE)=0,"",IF(LEN(VLOOKUP(AK71,#REF!,2,FALSE))&lt;1,"",LEFT(RIGHT(VLOOKUP(AK71,#REF!,2,FALSE),1),1)))</f>
        <v>#REF!</v>
      </c>
      <c r="BK73" s="448"/>
      <c r="BL73" s="423"/>
      <c r="BM73" s="280" t="e">
        <f>IF(LEN(VLOOKUP(AK71,#REF!,3,FALSE))&lt;11,"",LEFT(RIGHT(VLOOKUP(AK71,#REF!,3,FALSE),11),1))</f>
        <v>#REF!</v>
      </c>
      <c r="BN73" s="168"/>
      <c r="BO73" s="280" t="e">
        <f>IF(LEN(VLOOKUP(AK71,#REF!,3,FALSE))&lt;10,"",LEFT(RIGHT(VLOOKUP(AK71,#REF!,3,FALSE),10),1))</f>
        <v>#REF!</v>
      </c>
      <c r="BP73" s="282"/>
      <c r="BQ73" s="280" t="e">
        <f>IF(LEN(VLOOKUP(AK71,#REF!,3,FALSE))&lt;9,"",LEFT(RIGHT(VLOOKUP(AK71,#REF!,3,FALSE),9),1))</f>
        <v>#REF!</v>
      </c>
      <c r="BR73" s="168"/>
      <c r="BS73" s="280" t="e">
        <f>IF(LEN(VLOOKUP(AK71,#REF!,3,FALSE))&lt;8,"",LEFT(RIGHT(VLOOKUP(AK71,#REF!,3,FALSE),8),1))</f>
        <v>#REF!</v>
      </c>
      <c r="BT73" s="282"/>
      <c r="BU73" s="280" t="e">
        <f>IF(LEN(VLOOKUP(AK71,#REF!,3,FALSE))&lt;7,"",LEFT(RIGHT(VLOOKUP(AK71,#REF!,3,FALSE),7),1))</f>
        <v>#REF!</v>
      </c>
      <c r="BV73" s="415"/>
      <c r="BW73" s="280" t="e">
        <f>IF(LEN(VLOOKUP(AK71,#REF!,3,FALSE))&lt;6,"",LEFT(RIGHT(VLOOKUP(AK71,#REF!,3,FALSE),6),1))</f>
        <v>#REF!</v>
      </c>
      <c r="BX73" s="282"/>
      <c r="BY73" s="280" t="e">
        <f>IF(LEN(VLOOKUP(AK71,#REF!,3,FALSE))&lt;5,"",LEFT(RIGHT(VLOOKUP(AK71,#REF!,3,FALSE),5),1))</f>
        <v>#REF!</v>
      </c>
      <c r="BZ73" s="282"/>
      <c r="CA73" s="280" t="e">
        <f>IF(LEN(VLOOKUP(AK71,#REF!,3,FALSE))&lt;4,"",LEFT(RIGHT(VLOOKUP(AK71,#REF!,3,FALSE),4),1))</f>
        <v>#REF!</v>
      </c>
      <c r="CB73" s="416"/>
      <c r="CC73" s="280" t="e">
        <f>IF(LEN(VLOOKUP(AK71,#REF!,3,FALSE))&lt;3,"",LEFT(RIGHT(VLOOKUP(AK71,#REF!,3,FALSE),3),1))</f>
        <v>#REF!</v>
      </c>
      <c r="CD73" s="282"/>
      <c r="CE73" s="280" t="e">
        <f>IF(LEN(VLOOKUP(AK71,#REF!,3,FALSE))&lt;2,"",LEFT(RIGHT(VLOOKUP(AK71,#REF!,3,FALSE),2),1))</f>
        <v>#REF!</v>
      </c>
      <c r="CF73" s="282"/>
      <c r="CG73" s="280" t="e">
        <f>IF(VLOOKUP(AK71,#REF!,3,FALSE)=0,"",IF(LEN(VLOOKUP(AK71,#REF!,3,FALSE))&lt;1,"",LEFT(RIGHT(VLOOKUP(AK71,#REF!,3,FALSE),1),1)))</f>
        <v>#REF!</v>
      </c>
      <c r="CH73" s="199"/>
      <c r="CI73" s="130"/>
      <c r="CJ73" s="130"/>
    </row>
    <row r="74" spans="1:88" s="160" customFormat="1" ht="3" customHeight="1">
      <c r="A74" s="130"/>
      <c r="B74" s="130"/>
      <c r="C74" s="130"/>
      <c r="E74" s="654"/>
      <c r="F74" s="654"/>
      <c r="G74" s="662"/>
      <c r="H74" s="663"/>
      <c r="I74" s="663"/>
      <c r="J74" s="663"/>
      <c r="K74" s="663"/>
      <c r="L74" s="663"/>
      <c r="M74" s="663"/>
      <c r="N74" s="663"/>
      <c r="O74" s="663"/>
      <c r="P74" s="663"/>
      <c r="Q74" s="663"/>
      <c r="R74" s="663"/>
      <c r="S74" s="663"/>
      <c r="T74" s="663"/>
      <c r="U74" s="663"/>
      <c r="V74" s="663"/>
      <c r="W74" s="663"/>
      <c r="X74" s="663"/>
      <c r="Y74" s="663"/>
      <c r="Z74" s="663"/>
      <c r="AA74" s="663"/>
      <c r="AB74" s="663"/>
      <c r="AC74" s="663"/>
      <c r="AD74" s="663"/>
      <c r="AE74" s="663"/>
      <c r="AF74" s="663"/>
      <c r="AG74" s="663"/>
      <c r="AH74" s="663"/>
      <c r="AI74" s="663"/>
      <c r="AJ74" s="664"/>
      <c r="AK74" s="656"/>
      <c r="AL74" s="656"/>
      <c r="AM74" s="656"/>
      <c r="AN74" s="243"/>
      <c r="AO74" s="252"/>
      <c r="AP74" s="252"/>
      <c r="AQ74" s="252"/>
      <c r="AR74" s="252"/>
      <c r="AS74" s="252"/>
      <c r="AT74" s="252"/>
      <c r="AU74" s="252"/>
      <c r="AV74" s="252"/>
      <c r="AW74" s="252"/>
      <c r="AX74" s="252"/>
      <c r="AY74" s="252"/>
      <c r="AZ74" s="252"/>
      <c r="BA74" s="252"/>
      <c r="BB74" s="252"/>
      <c r="BC74" s="252"/>
      <c r="BD74" s="252"/>
      <c r="BE74" s="227"/>
      <c r="BF74" s="227"/>
      <c r="BG74" s="227"/>
      <c r="BH74" s="227"/>
      <c r="BI74" s="227"/>
      <c r="BJ74" s="227"/>
      <c r="BK74" s="227"/>
      <c r="BL74" s="443"/>
      <c r="BM74" s="443"/>
      <c r="BN74" s="443"/>
      <c r="BO74" s="443"/>
      <c r="BP74" s="443"/>
      <c r="BQ74" s="443"/>
      <c r="BR74" s="443"/>
      <c r="BS74" s="443"/>
      <c r="BT74" s="443"/>
      <c r="BU74" s="443"/>
      <c r="BV74" s="443"/>
      <c r="BW74" s="443"/>
      <c r="BX74" s="443"/>
      <c r="BY74" s="443"/>
      <c r="BZ74" s="443"/>
      <c r="CA74" s="443"/>
      <c r="CB74" s="443"/>
      <c r="CC74" s="227"/>
      <c r="CD74" s="227"/>
      <c r="CE74" s="227"/>
      <c r="CF74" s="227"/>
      <c r="CG74" s="227"/>
      <c r="CH74" s="200"/>
      <c r="CI74" s="130"/>
      <c r="CJ74" s="130"/>
    </row>
    <row r="75" spans="1:88" s="163" customFormat="1" ht="3" customHeight="1">
      <c r="A75" s="130"/>
      <c r="B75" s="246"/>
      <c r="C75" s="135"/>
      <c r="D75" s="135"/>
      <c r="E75" s="654" t="s">
        <v>92</v>
      </c>
      <c r="F75" s="654"/>
      <c r="G75" s="570" t="e">
        <f>#REF!</f>
        <v>#REF!</v>
      </c>
      <c r="H75" s="570"/>
      <c r="I75" s="570"/>
      <c r="J75" s="570"/>
      <c r="K75" s="570"/>
      <c r="L75" s="570"/>
      <c r="M75" s="570"/>
      <c r="N75" s="570"/>
      <c r="O75" s="570"/>
      <c r="P75" s="570"/>
      <c r="Q75" s="570"/>
      <c r="R75" s="570"/>
      <c r="S75" s="570"/>
      <c r="T75" s="570"/>
      <c r="U75" s="570"/>
      <c r="V75" s="570"/>
      <c r="W75" s="570"/>
      <c r="X75" s="570"/>
      <c r="Y75" s="570"/>
      <c r="Z75" s="570"/>
      <c r="AA75" s="570"/>
      <c r="AB75" s="570"/>
      <c r="AC75" s="570"/>
      <c r="AD75" s="570"/>
      <c r="AE75" s="570"/>
      <c r="AF75" s="570"/>
      <c r="AG75" s="570"/>
      <c r="AH75" s="570"/>
      <c r="AI75" s="570"/>
      <c r="AJ75" s="570"/>
      <c r="AK75" s="655" t="s">
        <v>409</v>
      </c>
      <c r="AL75" s="656"/>
      <c r="AM75" s="656"/>
      <c r="AN75" s="242"/>
      <c r="AO75" s="253"/>
      <c r="AP75" s="253"/>
      <c r="AQ75" s="253"/>
      <c r="AR75" s="253"/>
      <c r="AS75" s="253"/>
      <c r="AT75" s="253"/>
      <c r="AU75" s="253"/>
      <c r="AV75" s="253"/>
      <c r="AW75" s="253"/>
      <c r="AX75" s="253"/>
      <c r="AY75" s="253"/>
      <c r="AZ75" s="253"/>
      <c r="BA75" s="253"/>
      <c r="BB75" s="253"/>
      <c r="BC75" s="253"/>
      <c r="BD75" s="253"/>
      <c r="BE75" s="221"/>
      <c r="BF75" s="221"/>
      <c r="BG75" s="221"/>
      <c r="BH75" s="221"/>
      <c r="BI75" s="221"/>
      <c r="BJ75" s="221"/>
      <c r="BK75" s="221"/>
      <c r="BL75" s="464"/>
      <c r="BM75" s="464"/>
      <c r="BN75" s="464"/>
      <c r="BO75" s="464"/>
      <c r="BP75" s="464"/>
      <c r="BQ75" s="464"/>
      <c r="BR75" s="464"/>
      <c r="BS75" s="464"/>
      <c r="BT75" s="464"/>
      <c r="BU75" s="464"/>
      <c r="BV75" s="464"/>
      <c r="BW75" s="464"/>
      <c r="BX75" s="464"/>
      <c r="BY75" s="464"/>
      <c r="BZ75" s="464"/>
      <c r="CA75" s="464"/>
      <c r="CB75" s="464"/>
      <c r="CC75" s="221"/>
      <c r="CD75" s="221"/>
      <c r="CE75" s="221"/>
      <c r="CF75" s="221"/>
      <c r="CG75" s="221"/>
      <c r="CH75" s="198"/>
      <c r="CI75" s="202"/>
      <c r="CJ75" s="202"/>
    </row>
    <row r="76" spans="1:88" s="163" customFormat="1" ht="3" customHeight="1">
      <c r="A76" s="130"/>
      <c r="B76" s="130"/>
      <c r="C76" s="130"/>
      <c r="D76" s="246"/>
      <c r="E76" s="654"/>
      <c r="F76" s="654"/>
      <c r="G76" s="570"/>
      <c r="H76" s="570"/>
      <c r="I76" s="570"/>
      <c r="J76" s="570"/>
      <c r="K76" s="570"/>
      <c r="L76" s="570"/>
      <c r="M76" s="570"/>
      <c r="N76" s="570"/>
      <c r="O76" s="570"/>
      <c r="P76" s="570"/>
      <c r="Q76" s="570"/>
      <c r="R76" s="570"/>
      <c r="S76" s="570"/>
      <c r="T76" s="570"/>
      <c r="U76" s="570"/>
      <c r="V76" s="570"/>
      <c r="W76" s="570"/>
      <c r="X76" s="570"/>
      <c r="Y76" s="570"/>
      <c r="Z76" s="570"/>
      <c r="AA76" s="570"/>
      <c r="AB76" s="570"/>
      <c r="AC76" s="570"/>
      <c r="AD76" s="570"/>
      <c r="AE76" s="570"/>
      <c r="AF76" s="570"/>
      <c r="AG76" s="570"/>
      <c r="AH76" s="570"/>
      <c r="AI76" s="570"/>
      <c r="AJ76" s="570"/>
      <c r="AK76" s="656"/>
      <c r="AL76" s="656"/>
      <c r="AM76" s="656"/>
      <c r="AN76" s="240"/>
      <c r="AO76" s="284"/>
      <c r="AP76" s="284"/>
      <c r="AQ76" s="284"/>
      <c r="AR76" s="283"/>
      <c r="AS76" s="285"/>
      <c r="AT76" s="285"/>
      <c r="AU76" s="285"/>
      <c r="AV76" s="285"/>
      <c r="AW76" s="285"/>
      <c r="AX76" s="286"/>
      <c r="AY76" s="418"/>
      <c r="AZ76" s="418"/>
      <c r="BA76" s="418"/>
      <c r="BB76" s="418"/>
      <c r="BC76" s="418"/>
      <c r="BD76" s="418"/>
      <c r="BE76" s="282"/>
      <c r="BF76" s="566"/>
      <c r="BG76" s="566"/>
      <c r="BH76" s="566"/>
      <c r="BI76" s="566"/>
      <c r="BJ76" s="566"/>
      <c r="BK76" s="448"/>
      <c r="BL76" s="423"/>
      <c r="BM76" s="417"/>
      <c r="BN76" s="417"/>
      <c r="BO76" s="417"/>
      <c r="BP76" s="283"/>
      <c r="BQ76" s="418"/>
      <c r="BR76" s="418"/>
      <c r="BS76" s="418"/>
      <c r="BT76" s="418"/>
      <c r="BU76" s="418"/>
      <c r="BV76" s="415"/>
      <c r="BW76" s="419"/>
      <c r="BX76" s="419"/>
      <c r="BY76" s="419"/>
      <c r="BZ76" s="419"/>
      <c r="CA76" s="419"/>
      <c r="CB76" s="416"/>
      <c r="CC76" s="419"/>
      <c r="CD76" s="419"/>
      <c r="CE76" s="419"/>
      <c r="CF76" s="419"/>
      <c r="CG76" s="419"/>
      <c r="CH76" s="199"/>
      <c r="CI76" s="202"/>
      <c r="CJ76" s="202"/>
    </row>
    <row r="77" spans="1:88" s="160" customFormat="1" ht="15" customHeight="1">
      <c r="A77" s="130"/>
      <c r="B77" s="130"/>
      <c r="C77" s="130"/>
      <c r="E77" s="654"/>
      <c r="F77" s="654"/>
      <c r="G77" s="570"/>
      <c r="H77" s="570"/>
      <c r="I77" s="570"/>
      <c r="J77" s="570"/>
      <c r="K77" s="570"/>
      <c r="L77" s="570"/>
      <c r="M77" s="570"/>
      <c r="N77" s="570"/>
      <c r="O77" s="570"/>
      <c r="P77" s="570"/>
      <c r="Q77" s="570"/>
      <c r="R77" s="570"/>
      <c r="S77" s="570"/>
      <c r="T77" s="570"/>
      <c r="U77" s="570"/>
      <c r="V77" s="570"/>
      <c r="W77" s="570"/>
      <c r="X77" s="570"/>
      <c r="Y77" s="570"/>
      <c r="Z77" s="570"/>
      <c r="AA77" s="570"/>
      <c r="AB77" s="570"/>
      <c r="AC77" s="570"/>
      <c r="AD77" s="570"/>
      <c r="AE77" s="570"/>
      <c r="AF77" s="570"/>
      <c r="AG77" s="570"/>
      <c r="AH77" s="570"/>
      <c r="AI77" s="570"/>
      <c r="AJ77" s="570"/>
      <c r="AK77" s="656"/>
      <c r="AL77" s="656"/>
      <c r="AM77" s="656"/>
      <c r="AN77" s="240"/>
      <c r="AO77" s="280" t="e">
        <f>IF(LEN(VLOOKUP(AK75,#REF!,2,FALSE))&lt;11,"",LEFT(RIGHT(VLOOKUP(AK75,#REF!,2,FALSE),11),1))</f>
        <v>#REF!</v>
      </c>
      <c r="AP77" s="168"/>
      <c r="AQ77" s="280" t="e">
        <f>IF(LEN(VLOOKUP(AK75,#REF!,2,FALSE))&lt;10,"",LEFT(RIGHT(VLOOKUP(AK75,#REF!,2,FALSE),10),1))</f>
        <v>#REF!</v>
      </c>
      <c r="AR77" s="282"/>
      <c r="AS77" s="280" t="e">
        <f>IF(LEN(VLOOKUP(AK75,#REF!,2,FALSE))&lt;9,"",LEFT(RIGHT(VLOOKUP(AK75,#REF!,2,FALSE),9),1))</f>
        <v>#REF!</v>
      </c>
      <c r="AT77" s="168"/>
      <c r="AU77" s="280" t="e">
        <f>IF(LEN(VLOOKUP(AK75,#REF!,2,FALSE))&lt;8,"",LEFT(RIGHT(VLOOKUP(AK75,#REF!,2,FALSE),8),1))</f>
        <v>#REF!</v>
      </c>
      <c r="AV77" s="282"/>
      <c r="AW77" s="280" t="e">
        <f>IF(LEN(VLOOKUP(AK75,#REF!,2,FALSE))&lt;7,"",LEFT(RIGHT(VLOOKUP(AK75,#REF!,2,FALSE),7),1))</f>
        <v>#REF!</v>
      </c>
      <c r="AX77" s="286"/>
      <c r="AY77" s="280" t="e">
        <f>IF(LEN(VLOOKUP(AK75,#REF!,2,FALSE))&lt;6,"",LEFT(RIGHT(VLOOKUP(AK75,#REF!,2,FALSE),6),1))</f>
        <v>#REF!</v>
      </c>
      <c r="AZ77" s="168"/>
      <c r="BA77" s="559" t="e">
        <f>IF(LEN(VLOOKUP(AK75,#REF!,2,FALSE))&lt;5,"",LEFT(RIGHT(VLOOKUP(AK75,#REF!,2,FALSE),5),1))</f>
        <v>#REF!</v>
      </c>
      <c r="BB77" s="559"/>
      <c r="BC77" s="282"/>
      <c r="BD77" s="280" t="e">
        <f>IF(LEN(VLOOKUP(AK75,#REF!,2,FALSE))&lt;4,"",LEFT(RIGHT(VLOOKUP(AK75,#REF!,2,FALSE),4),1))</f>
        <v>#REF!</v>
      </c>
      <c r="BE77" s="282"/>
      <c r="BF77" s="280" t="e">
        <f>IF(LEN(VLOOKUP(AK75,#REF!,2,FALSE))&lt;3,"",LEFT(RIGHT(VLOOKUP(AK75,#REF!,2,FALSE),3),1))</f>
        <v>#REF!</v>
      </c>
      <c r="BG77" s="282"/>
      <c r="BH77" s="280" t="e">
        <f>IF(LEN(VLOOKUP(AK75,#REF!,2,FALSE))&lt;2,"",LEFT(RIGHT(VLOOKUP(AK75,#REF!,2,FALSE),2),1))</f>
        <v>#REF!</v>
      </c>
      <c r="BI77" s="282"/>
      <c r="BJ77" s="280" t="e">
        <f>IF(VLOOKUP(AK75,#REF!,2,FALSE)=0,"",IF(LEN(VLOOKUP(AK75,#REF!,2,FALSE))&lt;1,"",LEFT(RIGHT(VLOOKUP(AK75,#REF!,2,FALSE),1),1)))</f>
        <v>#REF!</v>
      </c>
      <c r="BK77" s="448"/>
      <c r="BL77" s="423"/>
      <c r="BM77" s="280" t="e">
        <f>IF(LEN(VLOOKUP(AK75,#REF!,3,FALSE))&lt;11,"",LEFT(RIGHT(VLOOKUP(AK75,#REF!,3,FALSE),11),1))</f>
        <v>#REF!</v>
      </c>
      <c r="BN77" s="168"/>
      <c r="BO77" s="280" t="e">
        <f>IF(LEN(VLOOKUP(AK75,#REF!,3,FALSE))&lt;10,"",LEFT(RIGHT(VLOOKUP(AK75,#REF!,3,FALSE),10),1))</f>
        <v>#REF!</v>
      </c>
      <c r="BP77" s="282"/>
      <c r="BQ77" s="280" t="e">
        <f>IF(LEN(VLOOKUP(AK75,#REF!,3,FALSE))&lt;9,"",LEFT(RIGHT(VLOOKUP(AK75,#REF!,3,FALSE),9),1))</f>
        <v>#REF!</v>
      </c>
      <c r="BR77" s="168"/>
      <c r="BS77" s="280" t="e">
        <f>IF(LEN(VLOOKUP(AK75,#REF!,3,FALSE))&lt;8,"",LEFT(RIGHT(VLOOKUP(AK75,#REF!,3,FALSE),8),1))</f>
        <v>#REF!</v>
      </c>
      <c r="BT77" s="282"/>
      <c r="BU77" s="280" t="e">
        <f>IF(LEN(VLOOKUP(AK75,#REF!,3,FALSE))&lt;7,"",LEFT(RIGHT(VLOOKUP(AK75,#REF!,3,FALSE),7),1))</f>
        <v>#REF!</v>
      </c>
      <c r="BV77" s="415"/>
      <c r="BW77" s="280" t="e">
        <f>IF(LEN(VLOOKUP(AK75,#REF!,3,FALSE))&lt;6,"",LEFT(RIGHT(VLOOKUP(AK75,#REF!,3,FALSE),6),1))</f>
        <v>#REF!</v>
      </c>
      <c r="BX77" s="282"/>
      <c r="BY77" s="280" t="e">
        <f>IF(LEN(VLOOKUP(AK75,#REF!,3,FALSE))&lt;5,"",LEFT(RIGHT(VLOOKUP(AK75,#REF!,3,FALSE),5),1))</f>
        <v>#REF!</v>
      </c>
      <c r="BZ77" s="282"/>
      <c r="CA77" s="280" t="e">
        <f>IF(LEN(VLOOKUP(AK75,#REF!,3,FALSE))&lt;4,"",LEFT(RIGHT(VLOOKUP(AK75,#REF!,3,FALSE),4),1))</f>
        <v>#REF!</v>
      </c>
      <c r="CB77" s="416"/>
      <c r="CC77" s="280" t="e">
        <f>IF(LEN(VLOOKUP(AK75,#REF!,3,FALSE))&lt;3,"",LEFT(RIGHT(VLOOKUP(AK75,#REF!,3,FALSE),3),1))</f>
        <v>#REF!</v>
      </c>
      <c r="CD77" s="282"/>
      <c r="CE77" s="280" t="e">
        <f>IF(LEN(VLOOKUP(AK75,#REF!,3,FALSE))&lt;2,"",LEFT(RIGHT(VLOOKUP(AK75,#REF!,3,FALSE),2),1))</f>
        <v>#REF!</v>
      </c>
      <c r="CF77" s="282"/>
      <c r="CG77" s="280" t="e">
        <f>IF(VLOOKUP(AK75,#REF!,3,FALSE)=0,"",IF(LEN(VLOOKUP(AK75,#REF!,3,FALSE))&lt;1,"",LEFT(RIGHT(VLOOKUP(AK75,#REF!,3,FALSE),1),1)))</f>
        <v>#REF!</v>
      </c>
      <c r="CH77" s="199"/>
      <c r="CI77" s="130"/>
      <c r="CJ77" s="130"/>
    </row>
    <row r="78" spans="1:88" s="160" customFormat="1" ht="3" customHeight="1">
      <c r="A78" s="130"/>
      <c r="B78" s="130"/>
      <c r="C78" s="130"/>
      <c r="E78" s="654"/>
      <c r="F78" s="654"/>
      <c r="G78" s="570"/>
      <c r="H78" s="570"/>
      <c r="I78" s="570"/>
      <c r="J78" s="570"/>
      <c r="K78" s="570"/>
      <c r="L78" s="570"/>
      <c r="M78" s="570"/>
      <c r="N78" s="570"/>
      <c r="O78" s="570"/>
      <c r="P78" s="570"/>
      <c r="Q78" s="570"/>
      <c r="R78" s="570"/>
      <c r="S78" s="570"/>
      <c r="T78" s="570"/>
      <c r="U78" s="570"/>
      <c r="V78" s="570"/>
      <c r="W78" s="570"/>
      <c r="X78" s="570"/>
      <c r="Y78" s="570"/>
      <c r="Z78" s="570"/>
      <c r="AA78" s="570"/>
      <c r="AB78" s="570"/>
      <c r="AC78" s="570"/>
      <c r="AD78" s="570"/>
      <c r="AE78" s="570"/>
      <c r="AF78" s="570"/>
      <c r="AG78" s="570"/>
      <c r="AH78" s="570"/>
      <c r="AI78" s="570"/>
      <c r="AJ78" s="570"/>
      <c r="AK78" s="656"/>
      <c r="AL78" s="656"/>
      <c r="AM78" s="656"/>
      <c r="AN78" s="243"/>
      <c r="AO78" s="252"/>
      <c r="AP78" s="252"/>
      <c r="AQ78" s="252"/>
      <c r="AR78" s="252"/>
      <c r="AS78" s="252"/>
      <c r="AT78" s="252"/>
      <c r="AU78" s="252"/>
      <c r="AV78" s="252"/>
      <c r="AW78" s="252"/>
      <c r="AX78" s="252"/>
      <c r="AY78" s="252"/>
      <c r="AZ78" s="252"/>
      <c r="BA78" s="252"/>
      <c r="BB78" s="252"/>
      <c r="BC78" s="252"/>
      <c r="BD78" s="252"/>
      <c r="BE78" s="227"/>
      <c r="BF78" s="227"/>
      <c r="BG78" s="227"/>
      <c r="BH78" s="227"/>
      <c r="BI78" s="227"/>
      <c r="BJ78" s="227"/>
      <c r="BK78" s="227"/>
      <c r="BL78" s="443"/>
      <c r="BM78" s="443"/>
      <c r="BN78" s="443"/>
      <c r="BO78" s="443"/>
      <c r="BP78" s="443"/>
      <c r="BQ78" s="443"/>
      <c r="BR78" s="443"/>
      <c r="BS78" s="443"/>
      <c r="BT78" s="443"/>
      <c r="BU78" s="443"/>
      <c r="BV78" s="443"/>
      <c r="BW78" s="443"/>
      <c r="BX78" s="443"/>
      <c r="BY78" s="443"/>
      <c r="BZ78" s="443"/>
      <c r="CA78" s="443"/>
      <c r="CB78" s="443"/>
      <c r="CC78" s="227"/>
      <c r="CD78" s="227"/>
      <c r="CE78" s="227"/>
      <c r="CF78" s="227"/>
      <c r="CG78" s="227"/>
      <c r="CH78" s="200"/>
      <c r="CI78" s="130"/>
      <c r="CJ78" s="130"/>
    </row>
    <row r="79" spans="1:88" s="224" customFormat="1" ht="3" customHeight="1">
      <c r="A79" s="218"/>
      <c r="B79" s="219"/>
      <c r="C79" s="220"/>
      <c r="D79" s="220"/>
      <c r="E79" s="668" t="s">
        <v>90</v>
      </c>
      <c r="F79" s="668"/>
      <c r="G79" s="590" t="e">
        <f>#REF!</f>
        <v>#REF!</v>
      </c>
      <c r="H79" s="590"/>
      <c r="I79" s="590"/>
      <c r="J79" s="590"/>
      <c r="K79" s="590"/>
      <c r="L79" s="590"/>
      <c r="M79" s="590"/>
      <c r="N79" s="590"/>
      <c r="O79" s="590"/>
      <c r="P79" s="590"/>
      <c r="Q79" s="590"/>
      <c r="R79" s="590"/>
      <c r="S79" s="590"/>
      <c r="T79" s="590"/>
      <c r="U79" s="590"/>
      <c r="V79" s="590"/>
      <c r="W79" s="590"/>
      <c r="X79" s="590"/>
      <c r="Y79" s="590"/>
      <c r="Z79" s="590"/>
      <c r="AA79" s="590"/>
      <c r="AB79" s="590"/>
      <c r="AC79" s="590"/>
      <c r="AD79" s="590"/>
      <c r="AE79" s="590"/>
      <c r="AF79" s="590"/>
      <c r="AG79" s="590"/>
      <c r="AH79" s="590"/>
      <c r="AI79" s="590"/>
      <c r="AJ79" s="590"/>
      <c r="AK79" s="669" t="s">
        <v>411</v>
      </c>
      <c r="AL79" s="653"/>
      <c r="AM79" s="653"/>
      <c r="AN79" s="251"/>
      <c r="AO79" s="253"/>
      <c r="AP79" s="253"/>
      <c r="AQ79" s="253"/>
      <c r="AR79" s="253"/>
      <c r="AS79" s="253"/>
      <c r="AT79" s="253"/>
      <c r="AU79" s="253"/>
      <c r="AV79" s="253"/>
      <c r="AW79" s="253"/>
      <c r="AX79" s="253"/>
      <c r="AY79" s="253"/>
      <c r="AZ79" s="253"/>
      <c r="BA79" s="253"/>
      <c r="BB79" s="253"/>
      <c r="BC79" s="253"/>
      <c r="BD79" s="253"/>
      <c r="BE79" s="221"/>
      <c r="BF79" s="221"/>
      <c r="BG79" s="221"/>
      <c r="BH79" s="221"/>
      <c r="BI79" s="221"/>
      <c r="BJ79" s="221"/>
      <c r="BK79" s="221"/>
      <c r="BL79" s="464"/>
      <c r="BM79" s="464"/>
      <c r="BN79" s="464"/>
      <c r="BO79" s="464"/>
      <c r="BP79" s="464"/>
      <c r="BQ79" s="464"/>
      <c r="BR79" s="464"/>
      <c r="BS79" s="464"/>
      <c r="BT79" s="464"/>
      <c r="BU79" s="464"/>
      <c r="BV79" s="464"/>
      <c r="BW79" s="464"/>
      <c r="BX79" s="464"/>
      <c r="BY79" s="464"/>
      <c r="BZ79" s="464"/>
      <c r="CA79" s="464"/>
      <c r="CB79" s="464"/>
      <c r="CC79" s="221"/>
      <c r="CD79" s="221"/>
      <c r="CE79" s="221"/>
      <c r="CF79" s="221"/>
      <c r="CG79" s="221"/>
      <c r="CH79" s="222"/>
      <c r="CI79" s="223"/>
      <c r="CJ79" s="223"/>
    </row>
    <row r="80" spans="1:88" s="224" customFormat="1" ht="3" customHeight="1">
      <c r="A80" s="218"/>
      <c r="B80" s="218"/>
      <c r="C80" s="218"/>
      <c r="D80" s="219"/>
      <c r="E80" s="668"/>
      <c r="F80" s="668"/>
      <c r="G80" s="590"/>
      <c r="H80" s="590"/>
      <c r="I80" s="590"/>
      <c r="J80" s="590"/>
      <c r="K80" s="590"/>
      <c r="L80" s="590"/>
      <c r="M80" s="590"/>
      <c r="N80" s="590"/>
      <c r="O80" s="590"/>
      <c r="P80" s="590"/>
      <c r="Q80" s="590"/>
      <c r="R80" s="590"/>
      <c r="S80" s="590"/>
      <c r="T80" s="590"/>
      <c r="U80" s="590"/>
      <c r="V80" s="590"/>
      <c r="W80" s="590"/>
      <c r="X80" s="590"/>
      <c r="Y80" s="590"/>
      <c r="Z80" s="590"/>
      <c r="AA80" s="590"/>
      <c r="AB80" s="590"/>
      <c r="AC80" s="590"/>
      <c r="AD80" s="590"/>
      <c r="AE80" s="590"/>
      <c r="AF80" s="590"/>
      <c r="AG80" s="590"/>
      <c r="AH80" s="590"/>
      <c r="AI80" s="590"/>
      <c r="AJ80" s="590"/>
      <c r="AK80" s="653"/>
      <c r="AL80" s="653"/>
      <c r="AM80" s="653"/>
      <c r="AN80" s="254"/>
      <c r="AO80" s="284"/>
      <c r="AP80" s="284"/>
      <c r="AQ80" s="284"/>
      <c r="AR80" s="283"/>
      <c r="AS80" s="281"/>
      <c r="AT80" s="281"/>
      <c r="AU80" s="281"/>
      <c r="AV80" s="281"/>
      <c r="AW80" s="281"/>
      <c r="AX80" s="282"/>
      <c r="AY80" s="605"/>
      <c r="AZ80" s="605"/>
      <c r="BA80" s="605"/>
      <c r="BB80" s="605"/>
      <c r="BC80" s="605"/>
      <c r="BD80" s="605"/>
      <c r="BE80" s="282"/>
      <c r="BF80" s="566"/>
      <c r="BG80" s="566"/>
      <c r="BH80" s="566"/>
      <c r="BI80" s="566"/>
      <c r="BJ80" s="566"/>
      <c r="BK80" s="448"/>
      <c r="BL80" s="423"/>
      <c r="BM80" s="417"/>
      <c r="BN80" s="417"/>
      <c r="BO80" s="417"/>
      <c r="BP80" s="283"/>
      <c r="BQ80" s="605"/>
      <c r="BR80" s="605"/>
      <c r="BS80" s="605"/>
      <c r="BT80" s="605"/>
      <c r="BU80" s="605"/>
      <c r="BV80" s="606"/>
      <c r="BW80" s="566"/>
      <c r="BX80" s="566"/>
      <c r="BY80" s="566"/>
      <c r="BZ80" s="566"/>
      <c r="CA80" s="566"/>
      <c r="CB80" s="607"/>
      <c r="CC80" s="566"/>
      <c r="CD80" s="566"/>
      <c r="CE80" s="566"/>
      <c r="CF80" s="566"/>
      <c r="CG80" s="566"/>
      <c r="CH80" s="225"/>
      <c r="CI80" s="223"/>
      <c r="CJ80" s="223"/>
    </row>
    <row r="81" spans="1:88" s="226" customFormat="1" ht="15" customHeight="1">
      <c r="A81" s="218"/>
      <c r="B81" s="218"/>
      <c r="C81" s="218"/>
      <c r="E81" s="668"/>
      <c r="F81" s="668"/>
      <c r="G81" s="590"/>
      <c r="H81" s="590"/>
      <c r="I81" s="590"/>
      <c r="J81" s="590"/>
      <c r="K81" s="590"/>
      <c r="L81" s="590"/>
      <c r="M81" s="590"/>
      <c r="N81" s="590"/>
      <c r="O81" s="590"/>
      <c r="P81" s="590"/>
      <c r="Q81" s="590"/>
      <c r="R81" s="590"/>
      <c r="S81" s="590"/>
      <c r="T81" s="590"/>
      <c r="U81" s="590"/>
      <c r="V81" s="590"/>
      <c r="W81" s="590"/>
      <c r="X81" s="590"/>
      <c r="Y81" s="590"/>
      <c r="Z81" s="590"/>
      <c r="AA81" s="590"/>
      <c r="AB81" s="590"/>
      <c r="AC81" s="590"/>
      <c r="AD81" s="590"/>
      <c r="AE81" s="590"/>
      <c r="AF81" s="590"/>
      <c r="AG81" s="590"/>
      <c r="AH81" s="590"/>
      <c r="AI81" s="590"/>
      <c r="AJ81" s="590"/>
      <c r="AK81" s="653"/>
      <c r="AL81" s="653"/>
      <c r="AM81" s="653"/>
      <c r="AN81" s="254"/>
      <c r="AO81" s="280" t="e">
        <f>IF(LEN(VLOOKUP(AK79,#REF!,2,FALSE))&lt;11,"",LEFT(RIGHT(VLOOKUP(AK79,#REF!,2,FALSE),11),1))</f>
        <v>#REF!</v>
      </c>
      <c r="AP81" s="168"/>
      <c r="AQ81" s="280" t="e">
        <f>IF(LEN(VLOOKUP(AK79,#REF!,2,FALSE))&lt;10,"",LEFT(RIGHT(VLOOKUP(AK79,#REF!,2,FALSE),10),1))</f>
        <v>#REF!</v>
      </c>
      <c r="AR81" s="282"/>
      <c r="AS81" s="280" t="e">
        <f>IF(LEN(VLOOKUP(AK79,#REF!,2,FALSE))&lt;9,"",LEFT(RIGHT(VLOOKUP(AK79,#REF!,2,FALSE),9),1))</f>
        <v>#REF!</v>
      </c>
      <c r="AT81" s="168"/>
      <c r="AU81" s="280" t="e">
        <f>IF(LEN(VLOOKUP(AK79,#REF!,2,FALSE))&lt;8,"",LEFT(RIGHT(VLOOKUP(AK79,#REF!,2,FALSE),8),1))</f>
        <v>#REF!</v>
      </c>
      <c r="AV81" s="282"/>
      <c r="AW81" s="280" t="e">
        <f>IF(LEN(VLOOKUP(AK79,#REF!,2,FALSE))&lt;7,"",LEFT(RIGHT(VLOOKUP(AK79,#REF!,2,FALSE),7),1))</f>
        <v>#REF!</v>
      </c>
      <c r="AX81" s="282"/>
      <c r="AY81" s="280" t="e">
        <f>IF(LEN(VLOOKUP(AK79,#REF!,2,FALSE))&lt;6,"",LEFT(RIGHT(VLOOKUP(AK79,#REF!,2,FALSE),6),1))</f>
        <v>#REF!</v>
      </c>
      <c r="AZ81" s="168"/>
      <c r="BA81" s="559" t="e">
        <f>IF(LEN(VLOOKUP(AK79,#REF!,2,FALSE))&lt;5,"",LEFT(RIGHT(VLOOKUP(AK79,#REF!,2,FALSE),5),1))</f>
        <v>#REF!</v>
      </c>
      <c r="BB81" s="559"/>
      <c r="BC81" s="282"/>
      <c r="BD81" s="280" t="e">
        <f>IF(LEN(VLOOKUP(AK79,#REF!,2,FALSE))&lt;4,"",LEFT(RIGHT(VLOOKUP(AK79,#REF!,2,FALSE),4),1))</f>
        <v>#REF!</v>
      </c>
      <c r="BE81" s="282"/>
      <c r="BF81" s="280" t="e">
        <f>IF(LEN(VLOOKUP(AK79,#REF!,2,FALSE))&lt;3,"",LEFT(RIGHT(VLOOKUP(AK79,#REF!,2,FALSE),3),1))</f>
        <v>#REF!</v>
      </c>
      <c r="BG81" s="282"/>
      <c r="BH81" s="280" t="e">
        <f>IF(LEN(VLOOKUP(AK79,#REF!,2,FALSE))&lt;2,"",LEFT(RIGHT(VLOOKUP(AK79,#REF!,2,FALSE),2),1))</f>
        <v>#REF!</v>
      </c>
      <c r="BI81" s="282"/>
      <c r="BJ81" s="280" t="e">
        <f>IF(VLOOKUP(AK79,#REF!,2,FALSE)=0,"",IF(LEN(VLOOKUP(AK79,#REF!,2,FALSE))&lt;1,"",LEFT(RIGHT(VLOOKUP(AK79,#REF!,2,FALSE),1),1)))</f>
        <v>#REF!</v>
      </c>
      <c r="BK81" s="448"/>
      <c r="BL81" s="423"/>
      <c r="BM81" s="280" t="e">
        <f>IF(LEN(VLOOKUP(AK79,#REF!,3,FALSE))&lt;11,"",LEFT(RIGHT(VLOOKUP(AK79,#REF!,3,FALSE),11),1))</f>
        <v>#REF!</v>
      </c>
      <c r="BN81" s="168"/>
      <c r="BO81" s="280" t="e">
        <f>IF(LEN(VLOOKUP(AK79,#REF!,3,FALSE))&lt;10,"",LEFT(RIGHT(VLOOKUP(AK79,#REF!,3,FALSE),10),1))</f>
        <v>#REF!</v>
      </c>
      <c r="BP81" s="282"/>
      <c r="BQ81" s="280" t="e">
        <f>IF(LEN(VLOOKUP(AK79,#REF!,3,FALSE))&lt;9,"",LEFT(RIGHT(VLOOKUP(AK79,#REF!,3,FALSE),9),1))</f>
        <v>#REF!</v>
      </c>
      <c r="BR81" s="168"/>
      <c r="BS81" s="280" t="e">
        <f>IF(LEN(VLOOKUP(AK79,#REF!,3,FALSE))&lt;8,"",LEFT(RIGHT(VLOOKUP(AK79,#REF!,3,FALSE),8),1))</f>
        <v>#REF!</v>
      </c>
      <c r="BT81" s="282"/>
      <c r="BU81" s="280" t="e">
        <f>IF(LEN(VLOOKUP(AK79,#REF!,3,FALSE))&lt;7,"",LEFT(RIGHT(VLOOKUP(AK79,#REF!,3,FALSE),7),1))</f>
        <v>#REF!</v>
      </c>
      <c r="BV81" s="606"/>
      <c r="BW81" s="280" t="e">
        <f>IF(LEN(VLOOKUP(AK79,#REF!,3,FALSE))&lt;6,"",LEFT(RIGHT(VLOOKUP(AK79,#REF!,3,FALSE),6),1))</f>
        <v>#REF!</v>
      </c>
      <c r="BX81" s="282"/>
      <c r="BY81" s="280" t="e">
        <f>IF(LEN(VLOOKUP(AK79,#REF!,3,FALSE))&lt;5,"",LEFT(RIGHT(VLOOKUP(AK79,#REF!,3,FALSE),5),1))</f>
        <v>#REF!</v>
      </c>
      <c r="BZ81" s="282"/>
      <c r="CA81" s="280" t="e">
        <f>IF(LEN(VLOOKUP(AK79,#REF!,3,FALSE))&lt;4,"",LEFT(RIGHT(VLOOKUP(AK79,#REF!,3,FALSE),4),1))</f>
        <v>#REF!</v>
      </c>
      <c r="CB81" s="607"/>
      <c r="CC81" s="280" t="e">
        <f>IF(LEN(VLOOKUP(AK79,#REF!,3,FALSE))&lt;3,"",LEFT(RIGHT(VLOOKUP(AK79,#REF!,3,FALSE),3),1))</f>
        <v>#REF!</v>
      </c>
      <c r="CD81" s="282"/>
      <c r="CE81" s="280" t="e">
        <f>IF(LEN(VLOOKUP(AK79,#REF!,3,FALSE))&lt;2,"",LEFT(RIGHT(VLOOKUP(AK79,#REF!,3,FALSE),2),1))</f>
        <v>#REF!</v>
      </c>
      <c r="CF81" s="282"/>
      <c r="CG81" s="280" t="e">
        <f>IF(VLOOKUP(AK79,#REF!,3,FALSE)=0,"",IF(LEN(VLOOKUP(AK79,#REF!,3,FALSE))&lt;1,"",LEFT(RIGHT(VLOOKUP(AK79,#REF!,3,FALSE),1),1)))</f>
        <v>#REF!</v>
      </c>
      <c r="CH81" s="225"/>
      <c r="CI81" s="218"/>
      <c r="CJ81" s="218"/>
    </row>
    <row r="82" spans="1:88" s="226" customFormat="1" ht="3" customHeight="1">
      <c r="A82" s="218"/>
      <c r="B82" s="218"/>
      <c r="C82" s="218"/>
      <c r="E82" s="668"/>
      <c r="F82" s="668"/>
      <c r="G82" s="590"/>
      <c r="H82" s="590"/>
      <c r="I82" s="590"/>
      <c r="J82" s="590"/>
      <c r="K82" s="590"/>
      <c r="L82" s="590"/>
      <c r="M82" s="590"/>
      <c r="N82" s="590"/>
      <c r="O82" s="590"/>
      <c r="P82" s="590"/>
      <c r="Q82" s="590"/>
      <c r="R82" s="590"/>
      <c r="S82" s="590"/>
      <c r="T82" s="590"/>
      <c r="U82" s="590"/>
      <c r="V82" s="590"/>
      <c r="W82" s="590"/>
      <c r="X82" s="590"/>
      <c r="Y82" s="590"/>
      <c r="Z82" s="590"/>
      <c r="AA82" s="590"/>
      <c r="AB82" s="590"/>
      <c r="AC82" s="590"/>
      <c r="AD82" s="590"/>
      <c r="AE82" s="590"/>
      <c r="AF82" s="590"/>
      <c r="AG82" s="590"/>
      <c r="AH82" s="590"/>
      <c r="AI82" s="590"/>
      <c r="AJ82" s="590"/>
      <c r="AK82" s="653"/>
      <c r="AL82" s="653"/>
      <c r="AM82" s="653"/>
      <c r="AN82" s="250"/>
      <c r="AO82" s="252"/>
      <c r="AP82" s="252"/>
      <c r="AQ82" s="252"/>
      <c r="AR82" s="252"/>
      <c r="AS82" s="252"/>
      <c r="AT82" s="252"/>
      <c r="AU82" s="252"/>
      <c r="AV82" s="252"/>
      <c r="AW82" s="252"/>
      <c r="AX82" s="252"/>
      <c r="AY82" s="252"/>
      <c r="AZ82" s="252"/>
      <c r="BA82" s="252"/>
      <c r="BB82" s="252"/>
      <c r="BC82" s="252"/>
      <c r="BD82" s="252"/>
      <c r="BE82" s="227"/>
      <c r="BF82" s="227"/>
      <c r="BG82" s="227"/>
      <c r="BH82" s="227"/>
      <c r="BI82" s="227"/>
      <c r="BJ82" s="227"/>
      <c r="BK82" s="227"/>
      <c r="BL82" s="443"/>
      <c r="BM82" s="443"/>
      <c r="BN82" s="443"/>
      <c r="BO82" s="443"/>
      <c r="BP82" s="443"/>
      <c r="BQ82" s="443"/>
      <c r="BR82" s="443"/>
      <c r="BS82" s="443"/>
      <c r="BT82" s="443"/>
      <c r="BU82" s="443"/>
      <c r="BV82" s="443"/>
      <c r="BW82" s="443"/>
      <c r="BX82" s="443"/>
      <c r="BY82" s="443"/>
      <c r="BZ82" s="443"/>
      <c r="CA82" s="443"/>
      <c r="CB82" s="443"/>
      <c r="CC82" s="227"/>
      <c r="CD82" s="227"/>
      <c r="CE82" s="227"/>
      <c r="CF82" s="227"/>
      <c r="CG82" s="227"/>
      <c r="CH82" s="228"/>
      <c r="CI82" s="218"/>
      <c r="CJ82" s="218"/>
    </row>
    <row r="83" spans="1:88" s="163" customFormat="1" ht="3" customHeight="1">
      <c r="A83" s="229"/>
      <c r="B83" s="230"/>
      <c r="C83" s="135"/>
      <c r="D83" s="135"/>
      <c r="E83" s="657" t="s">
        <v>78</v>
      </c>
      <c r="F83" s="658"/>
      <c r="G83" s="570" t="e">
        <f>#REF!</f>
        <v>#REF!</v>
      </c>
      <c r="H83" s="570"/>
      <c r="I83" s="570"/>
      <c r="J83" s="570"/>
      <c r="K83" s="570"/>
      <c r="L83" s="570"/>
      <c r="M83" s="570"/>
      <c r="N83" s="570"/>
      <c r="O83" s="570"/>
      <c r="P83" s="570"/>
      <c r="Q83" s="570"/>
      <c r="R83" s="570"/>
      <c r="S83" s="570"/>
      <c r="T83" s="570"/>
      <c r="U83" s="570"/>
      <c r="V83" s="570"/>
      <c r="W83" s="570"/>
      <c r="X83" s="570"/>
      <c r="Y83" s="570"/>
      <c r="Z83" s="570"/>
      <c r="AA83" s="570"/>
      <c r="AB83" s="570"/>
      <c r="AC83" s="570"/>
      <c r="AD83" s="570"/>
      <c r="AE83" s="570"/>
      <c r="AF83" s="570"/>
      <c r="AG83" s="570"/>
      <c r="AH83" s="570"/>
      <c r="AI83" s="570"/>
      <c r="AJ83" s="570"/>
      <c r="AK83" s="655" t="s">
        <v>412</v>
      </c>
      <c r="AL83" s="656"/>
      <c r="AM83" s="656"/>
      <c r="AN83" s="242"/>
      <c r="AO83" s="253"/>
      <c r="AP83" s="253"/>
      <c r="AQ83" s="253"/>
      <c r="AR83" s="253"/>
      <c r="AS83" s="253"/>
      <c r="AT83" s="253"/>
      <c r="AU83" s="253"/>
      <c r="AV83" s="253"/>
      <c r="AW83" s="253"/>
      <c r="AX83" s="253"/>
      <c r="AY83" s="253"/>
      <c r="AZ83" s="253"/>
      <c r="BA83" s="253"/>
      <c r="BB83" s="253"/>
      <c r="BC83" s="253"/>
      <c r="BD83" s="253"/>
      <c r="BE83" s="221"/>
      <c r="BF83" s="221"/>
      <c r="BG83" s="221"/>
      <c r="BH83" s="221"/>
      <c r="BI83" s="221"/>
      <c r="BJ83" s="221"/>
      <c r="BK83" s="221"/>
      <c r="BL83" s="464"/>
      <c r="BM83" s="464"/>
      <c r="BN83" s="464"/>
      <c r="BO83" s="464"/>
      <c r="BP83" s="464"/>
      <c r="BQ83" s="464"/>
      <c r="BR83" s="464"/>
      <c r="BS83" s="464"/>
      <c r="BT83" s="464"/>
      <c r="BU83" s="464"/>
      <c r="BV83" s="464"/>
      <c r="BW83" s="464"/>
      <c r="BX83" s="464"/>
      <c r="BY83" s="464"/>
      <c r="BZ83" s="464"/>
      <c r="CA83" s="464"/>
      <c r="CB83" s="464"/>
      <c r="CC83" s="221"/>
      <c r="CD83" s="221"/>
      <c r="CE83" s="221"/>
      <c r="CF83" s="221"/>
      <c r="CG83" s="221"/>
      <c r="CH83" s="198"/>
      <c r="CI83" s="202"/>
      <c r="CJ83" s="202"/>
    </row>
    <row r="84" spans="1:88" s="163" customFormat="1" ht="3" customHeight="1">
      <c r="A84" s="229"/>
      <c r="B84" s="229"/>
      <c r="C84" s="229"/>
      <c r="D84" s="230"/>
      <c r="E84" s="657"/>
      <c r="F84" s="658"/>
      <c r="G84" s="570"/>
      <c r="H84" s="570"/>
      <c r="I84" s="570"/>
      <c r="J84" s="570"/>
      <c r="K84" s="570"/>
      <c r="L84" s="570"/>
      <c r="M84" s="570"/>
      <c r="N84" s="570"/>
      <c r="O84" s="570"/>
      <c r="P84" s="570"/>
      <c r="Q84" s="570"/>
      <c r="R84" s="570"/>
      <c r="S84" s="570"/>
      <c r="T84" s="570"/>
      <c r="U84" s="570"/>
      <c r="V84" s="570"/>
      <c r="W84" s="570"/>
      <c r="X84" s="570"/>
      <c r="Y84" s="570"/>
      <c r="Z84" s="570"/>
      <c r="AA84" s="570"/>
      <c r="AB84" s="570"/>
      <c r="AC84" s="570"/>
      <c r="AD84" s="570"/>
      <c r="AE84" s="570"/>
      <c r="AF84" s="570"/>
      <c r="AG84" s="570"/>
      <c r="AH84" s="570"/>
      <c r="AI84" s="570"/>
      <c r="AJ84" s="570"/>
      <c r="AK84" s="656"/>
      <c r="AL84" s="656"/>
      <c r="AM84" s="656"/>
      <c r="AN84" s="240"/>
      <c r="AO84" s="284"/>
      <c r="AP84" s="284"/>
      <c r="AQ84" s="284"/>
      <c r="AR84" s="283"/>
      <c r="AS84" s="281"/>
      <c r="AT84" s="281"/>
      <c r="AU84" s="281"/>
      <c r="AV84" s="281"/>
      <c r="AW84" s="281"/>
      <c r="AX84" s="282"/>
      <c r="AY84" s="605"/>
      <c r="AZ84" s="605"/>
      <c r="BA84" s="605"/>
      <c r="BB84" s="605"/>
      <c r="BC84" s="605"/>
      <c r="BD84" s="605"/>
      <c r="BE84" s="282"/>
      <c r="BF84" s="566"/>
      <c r="BG84" s="566"/>
      <c r="BH84" s="566"/>
      <c r="BI84" s="566"/>
      <c r="BJ84" s="566"/>
      <c r="BK84" s="448"/>
      <c r="BL84" s="423"/>
      <c r="BM84" s="417"/>
      <c r="BN84" s="417"/>
      <c r="BO84" s="417"/>
      <c r="BP84" s="283"/>
      <c r="BQ84" s="605"/>
      <c r="BR84" s="605"/>
      <c r="BS84" s="605"/>
      <c r="BT84" s="605"/>
      <c r="BU84" s="605"/>
      <c r="BV84" s="606"/>
      <c r="BW84" s="566"/>
      <c r="BX84" s="566"/>
      <c r="BY84" s="566"/>
      <c r="BZ84" s="566"/>
      <c r="CA84" s="566"/>
      <c r="CB84" s="607"/>
      <c r="CC84" s="566"/>
      <c r="CD84" s="566"/>
      <c r="CE84" s="566"/>
      <c r="CF84" s="566"/>
      <c r="CG84" s="566"/>
      <c r="CH84" s="199"/>
      <c r="CI84" s="202"/>
      <c r="CJ84" s="202"/>
    </row>
    <row r="85" spans="1:88" s="231" customFormat="1" ht="15" customHeight="1">
      <c r="A85" s="229"/>
      <c r="B85" s="229"/>
      <c r="C85" s="229"/>
      <c r="E85" s="657"/>
      <c r="F85" s="658"/>
      <c r="G85" s="570"/>
      <c r="H85" s="570"/>
      <c r="I85" s="570"/>
      <c r="J85" s="570"/>
      <c r="K85" s="570"/>
      <c r="L85" s="570"/>
      <c r="M85" s="570"/>
      <c r="N85" s="570"/>
      <c r="O85" s="570"/>
      <c r="P85" s="570"/>
      <c r="Q85" s="570"/>
      <c r="R85" s="570"/>
      <c r="S85" s="570"/>
      <c r="T85" s="570"/>
      <c r="U85" s="570"/>
      <c r="V85" s="570"/>
      <c r="W85" s="570"/>
      <c r="X85" s="570"/>
      <c r="Y85" s="570"/>
      <c r="Z85" s="570"/>
      <c r="AA85" s="570"/>
      <c r="AB85" s="570"/>
      <c r="AC85" s="570"/>
      <c r="AD85" s="570"/>
      <c r="AE85" s="570"/>
      <c r="AF85" s="570"/>
      <c r="AG85" s="570"/>
      <c r="AH85" s="570"/>
      <c r="AI85" s="570"/>
      <c r="AJ85" s="570"/>
      <c r="AK85" s="656"/>
      <c r="AL85" s="656"/>
      <c r="AM85" s="656"/>
      <c r="AN85" s="240"/>
      <c r="AO85" s="280" t="e">
        <f>IF(LEN(VLOOKUP(AK83,#REF!,2,FALSE))&lt;11,"",LEFT(RIGHT(VLOOKUP(AK83,#REF!,2,FALSE),11),1))</f>
        <v>#REF!</v>
      </c>
      <c r="AP85" s="168"/>
      <c r="AQ85" s="280" t="e">
        <f>IF(LEN(VLOOKUP(AK83,#REF!,2,FALSE))&lt;10,"",LEFT(RIGHT(VLOOKUP(AK83,#REF!,2,FALSE),10),1))</f>
        <v>#REF!</v>
      </c>
      <c r="AR85" s="282"/>
      <c r="AS85" s="280" t="e">
        <f>IF(LEN(VLOOKUP(AK83,#REF!,2,FALSE))&lt;9,"",LEFT(RIGHT(VLOOKUP(AK83,#REF!,2,FALSE),9),1))</f>
        <v>#REF!</v>
      </c>
      <c r="AT85" s="168"/>
      <c r="AU85" s="280" t="e">
        <f>IF(LEN(VLOOKUP(AK83,#REF!,2,FALSE))&lt;8,"",LEFT(RIGHT(VLOOKUP(AK83,#REF!,2,FALSE),8),1))</f>
        <v>#REF!</v>
      </c>
      <c r="AV85" s="282"/>
      <c r="AW85" s="280" t="e">
        <f>IF(LEN(VLOOKUP(AK83,#REF!,2,FALSE))&lt;7,"",LEFT(RIGHT(VLOOKUP(AK83,#REF!,2,FALSE),7),1))</f>
        <v>#REF!</v>
      </c>
      <c r="AX85" s="282"/>
      <c r="AY85" s="280" t="e">
        <f>IF(LEN(VLOOKUP(AK83,#REF!,2,FALSE))&lt;6,"",LEFT(RIGHT(VLOOKUP(AK83,#REF!,2,FALSE),6),1))</f>
        <v>#REF!</v>
      </c>
      <c r="AZ85" s="168"/>
      <c r="BA85" s="559" t="e">
        <f>IF(LEN(VLOOKUP(AK83,#REF!,2,FALSE))&lt;5,"",LEFT(RIGHT(VLOOKUP(AK83,#REF!,2,FALSE),5),1))</f>
        <v>#REF!</v>
      </c>
      <c r="BB85" s="559"/>
      <c r="BC85" s="282"/>
      <c r="BD85" s="280" t="e">
        <f>IF(LEN(VLOOKUP(AK83,#REF!,2,FALSE))&lt;4,"",LEFT(RIGHT(VLOOKUP(AK83,#REF!,2,FALSE),4),1))</f>
        <v>#REF!</v>
      </c>
      <c r="BE85" s="282"/>
      <c r="BF85" s="280" t="e">
        <f>IF(LEN(VLOOKUP(AK83,#REF!,2,FALSE))&lt;3,"",LEFT(RIGHT(VLOOKUP(AK83,#REF!,2,FALSE),3),1))</f>
        <v>#REF!</v>
      </c>
      <c r="BG85" s="282"/>
      <c r="BH85" s="280" t="e">
        <f>IF(LEN(VLOOKUP(AK83,#REF!,2,FALSE))&lt;2,"",LEFT(RIGHT(VLOOKUP(AK83,#REF!,2,FALSE),2),1))</f>
        <v>#REF!</v>
      </c>
      <c r="BI85" s="282"/>
      <c r="BJ85" s="280" t="e">
        <f>IF(VLOOKUP(AK83,#REF!,2,FALSE)=0,"",IF(LEN(VLOOKUP(AK83,#REF!,2,FALSE))&lt;1,"",LEFT(RIGHT(VLOOKUP(AK83,#REF!,2,FALSE),1),1)))</f>
        <v>#REF!</v>
      </c>
      <c r="BK85" s="448"/>
      <c r="BL85" s="423"/>
      <c r="BM85" s="280" t="e">
        <f>IF(LEN(VLOOKUP(AK83,#REF!,3,FALSE))&lt;11,"",LEFT(RIGHT(VLOOKUP(AK83,#REF!,3,FALSE),11),1))</f>
        <v>#REF!</v>
      </c>
      <c r="BN85" s="168"/>
      <c r="BO85" s="280" t="e">
        <f>IF(LEN(VLOOKUP(AK83,#REF!,3,FALSE))&lt;10,"",LEFT(RIGHT(VLOOKUP(AK83,#REF!,3,FALSE),10),1))</f>
        <v>#REF!</v>
      </c>
      <c r="BP85" s="282"/>
      <c r="BQ85" s="280" t="e">
        <f>IF(LEN(VLOOKUP(AK83,#REF!,3,FALSE))&lt;9,"",LEFT(RIGHT(VLOOKUP(AK83,#REF!,3,FALSE),9),1))</f>
        <v>#REF!</v>
      </c>
      <c r="BR85" s="168"/>
      <c r="BS85" s="280" t="e">
        <f>IF(LEN(VLOOKUP(AK83,#REF!,3,FALSE))&lt;8,"",LEFT(RIGHT(VLOOKUP(AK83,#REF!,3,FALSE),8),1))</f>
        <v>#REF!</v>
      </c>
      <c r="BT85" s="282"/>
      <c r="BU85" s="280" t="e">
        <f>IF(LEN(VLOOKUP(AK83,#REF!,3,FALSE))&lt;7,"",LEFT(RIGHT(VLOOKUP(AK83,#REF!,3,FALSE),7),1))</f>
        <v>#REF!</v>
      </c>
      <c r="BV85" s="606"/>
      <c r="BW85" s="280" t="e">
        <f>IF(LEN(VLOOKUP(AK83,#REF!,3,FALSE))&lt;6,"",LEFT(RIGHT(VLOOKUP(AK83,#REF!,3,FALSE),6),1))</f>
        <v>#REF!</v>
      </c>
      <c r="BX85" s="282"/>
      <c r="BY85" s="280" t="e">
        <f>IF(LEN(VLOOKUP(AK83,#REF!,3,FALSE))&lt;5,"",LEFT(RIGHT(VLOOKUP(AK83,#REF!,3,FALSE),5),1))</f>
        <v>#REF!</v>
      </c>
      <c r="BZ85" s="282"/>
      <c r="CA85" s="280" t="e">
        <f>IF(LEN(VLOOKUP(AK83,#REF!,3,FALSE))&lt;4,"",LEFT(RIGHT(VLOOKUP(AK83,#REF!,3,FALSE),4),1))</f>
        <v>#REF!</v>
      </c>
      <c r="CB85" s="607"/>
      <c r="CC85" s="280" t="e">
        <f>IF(LEN(VLOOKUP(AK83,#REF!,3,FALSE))&lt;3,"",LEFT(RIGHT(VLOOKUP(AK83,#REF!,3,FALSE),3),1))</f>
        <v>#REF!</v>
      </c>
      <c r="CD85" s="282"/>
      <c r="CE85" s="280" t="e">
        <f>IF(LEN(VLOOKUP(AK83,#REF!,3,FALSE))&lt;2,"",LEFT(RIGHT(VLOOKUP(AK83,#REF!,3,FALSE),2),1))</f>
        <v>#REF!</v>
      </c>
      <c r="CF85" s="282"/>
      <c r="CG85" s="280" t="e">
        <f>IF(VLOOKUP(AK83,#REF!,3,FALSE)=0,"",IF(LEN(VLOOKUP(AK83,#REF!,3,FALSE))&lt;1,"",LEFT(RIGHT(VLOOKUP(AK83,#REF!,3,FALSE),1),1)))</f>
        <v>#REF!</v>
      </c>
      <c r="CH85" s="199"/>
      <c r="CI85" s="229"/>
      <c r="CJ85" s="229"/>
    </row>
    <row r="86" spans="1:88" s="231" customFormat="1" ht="3" customHeight="1">
      <c r="A86" s="229"/>
      <c r="B86" s="229"/>
      <c r="C86" s="229"/>
      <c r="E86" s="657"/>
      <c r="F86" s="658"/>
      <c r="G86" s="570"/>
      <c r="H86" s="570"/>
      <c r="I86" s="570"/>
      <c r="J86" s="570"/>
      <c r="K86" s="570"/>
      <c r="L86" s="570"/>
      <c r="M86" s="570"/>
      <c r="N86" s="570"/>
      <c r="O86" s="570"/>
      <c r="P86" s="570"/>
      <c r="Q86" s="570"/>
      <c r="R86" s="570"/>
      <c r="S86" s="570"/>
      <c r="T86" s="570"/>
      <c r="U86" s="570"/>
      <c r="V86" s="570"/>
      <c r="W86" s="570"/>
      <c r="X86" s="570"/>
      <c r="Y86" s="570"/>
      <c r="Z86" s="570"/>
      <c r="AA86" s="570"/>
      <c r="AB86" s="570"/>
      <c r="AC86" s="570"/>
      <c r="AD86" s="570"/>
      <c r="AE86" s="570"/>
      <c r="AF86" s="570"/>
      <c r="AG86" s="570"/>
      <c r="AH86" s="570"/>
      <c r="AI86" s="570"/>
      <c r="AJ86" s="570"/>
      <c r="AK86" s="656"/>
      <c r="AL86" s="656"/>
      <c r="AM86" s="656"/>
      <c r="AN86" s="243"/>
      <c r="AO86" s="252"/>
      <c r="AP86" s="252"/>
      <c r="AQ86" s="252"/>
      <c r="AR86" s="252"/>
      <c r="AS86" s="252"/>
      <c r="AT86" s="252"/>
      <c r="AU86" s="252"/>
      <c r="AV86" s="252"/>
      <c r="AW86" s="252"/>
      <c r="AX86" s="252"/>
      <c r="AY86" s="252"/>
      <c r="AZ86" s="252"/>
      <c r="BA86" s="252"/>
      <c r="BB86" s="252"/>
      <c r="BC86" s="252"/>
      <c r="BD86" s="252"/>
      <c r="BE86" s="227"/>
      <c r="BF86" s="227"/>
      <c r="BG86" s="227"/>
      <c r="BH86" s="227"/>
      <c r="BI86" s="227"/>
      <c r="BJ86" s="227"/>
      <c r="BK86" s="227"/>
      <c r="BL86" s="443"/>
      <c r="BM86" s="443"/>
      <c r="BN86" s="443"/>
      <c r="BO86" s="443"/>
      <c r="BP86" s="443"/>
      <c r="BQ86" s="443"/>
      <c r="BR86" s="443"/>
      <c r="BS86" s="443"/>
      <c r="BT86" s="443"/>
      <c r="BU86" s="443"/>
      <c r="BV86" s="443"/>
      <c r="BW86" s="443"/>
      <c r="BX86" s="443"/>
      <c r="BY86" s="443"/>
      <c r="BZ86" s="443"/>
      <c r="CA86" s="443"/>
      <c r="CB86" s="443"/>
      <c r="CC86" s="227"/>
      <c r="CD86" s="227"/>
      <c r="CE86" s="227"/>
      <c r="CF86" s="227"/>
      <c r="CG86" s="227"/>
      <c r="CH86" s="200"/>
      <c r="CI86" s="229"/>
      <c r="CJ86" s="229"/>
    </row>
    <row r="87" spans="1:88" s="163" customFormat="1" ht="3" customHeight="1">
      <c r="A87" s="229"/>
      <c r="B87" s="230"/>
      <c r="C87" s="135"/>
      <c r="D87" s="135"/>
      <c r="E87" s="657" t="s">
        <v>80</v>
      </c>
      <c r="F87" s="658"/>
      <c r="G87" s="570" t="e">
        <f>#REF!</f>
        <v>#REF!</v>
      </c>
      <c r="H87" s="570"/>
      <c r="I87" s="570"/>
      <c r="J87" s="570"/>
      <c r="K87" s="570"/>
      <c r="L87" s="570"/>
      <c r="M87" s="570"/>
      <c r="N87" s="570"/>
      <c r="O87" s="570"/>
      <c r="P87" s="570"/>
      <c r="Q87" s="570"/>
      <c r="R87" s="570"/>
      <c r="S87" s="570"/>
      <c r="T87" s="570"/>
      <c r="U87" s="570"/>
      <c r="V87" s="570"/>
      <c r="W87" s="570"/>
      <c r="X87" s="570"/>
      <c r="Y87" s="570"/>
      <c r="Z87" s="570"/>
      <c r="AA87" s="570"/>
      <c r="AB87" s="570"/>
      <c r="AC87" s="570"/>
      <c r="AD87" s="570"/>
      <c r="AE87" s="570"/>
      <c r="AF87" s="570"/>
      <c r="AG87" s="570"/>
      <c r="AH87" s="570"/>
      <c r="AI87" s="570"/>
      <c r="AJ87" s="570"/>
      <c r="AK87" s="655" t="s">
        <v>413</v>
      </c>
      <c r="AL87" s="656"/>
      <c r="AM87" s="656"/>
      <c r="AN87" s="242"/>
      <c r="AO87" s="253"/>
      <c r="AP87" s="253"/>
      <c r="AQ87" s="253"/>
      <c r="AR87" s="253"/>
      <c r="AS87" s="253"/>
      <c r="AT87" s="253"/>
      <c r="AU87" s="253"/>
      <c r="AV87" s="253"/>
      <c r="AW87" s="253"/>
      <c r="AX87" s="253"/>
      <c r="AY87" s="253"/>
      <c r="AZ87" s="253"/>
      <c r="BA87" s="253"/>
      <c r="BB87" s="253"/>
      <c r="BC87" s="253"/>
      <c r="BD87" s="253"/>
      <c r="BE87" s="221"/>
      <c r="BF87" s="221"/>
      <c r="BG87" s="221"/>
      <c r="BH87" s="221"/>
      <c r="BI87" s="221"/>
      <c r="BJ87" s="221"/>
      <c r="BK87" s="221"/>
      <c r="BL87" s="464"/>
      <c r="BM87" s="464"/>
      <c r="BN87" s="464"/>
      <c r="BO87" s="464"/>
      <c r="BP87" s="464"/>
      <c r="BQ87" s="464"/>
      <c r="BR87" s="464"/>
      <c r="BS87" s="464"/>
      <c r="BT87" s="464"/>
      <c r="BU87" s="464"/>
      <c r="BV87" s="464"/>
      <c r="BW87" s="464"/>
      <c r="BX87" s="464"/>
      <c r="BY87" s="464"/>
      <c r="BZ87" s="464"/>
      <c r="CA87" s="464"/>
      <c r="CB87" s="464"/>
      <c r="CC87" s="221"/>
      <c r="CD87" s="221"/>
      <c r="CE87" s="221"/>
      <c r="CF87" s="221"/>
      <c r="CG87" s="221"/>
      <c r="CH87" s="198"/>
      <c r="CI87" s="202"/>
      <c r="CJ87" s="202"/>
    </row>
    <row r="88" spans="1:88" s="163" customFormat="1" ht="3" customHeight="1">
      <c r="A88" s="229"/>
      <c r="B88" s="229"/>
      <c r="C88" s="229"/>
      <c r="D88" s="230"/>
      <c r="E88" s="657"/>
      <c r="F88" s="658"/>
      <c r="G88" s="570"/>
      <c r="H88" s="570"/>
      <c r="I88" s="570"/>
      <c r="J88" s="570"/>
      <c r="K88" s="570"/>
      <c r="L88" s="570"/>
      <c r="M88" s="570"/>
      <c r="N88" s="570"/>
      <c r="O88" s="570"/>
      <c r="P88" s="570"/>
      <c r="Q88" s="570"/>
      <c r="R88" s="570"/>
      <c r="S88" s="570"/>
      <c r="T88" s="570"/>
      <c r="U88" s="570"/>
      <c r="V88" s="570"/>
      <c r="W88" s="570"/>
      <c r="X88" s="570"/>
      <c r="Y88" s="570"/>
      <c r="Z88" s="570"/>
      <c r="AA88" s="570"/>
      <c r="AB88" s="570"/>
      <c r="AC88" s="570"/>
      <c r="AD88" s="570"/>
      <c r="AE88" s="570"/>
      <c r="AF88" s="570"/>
      <c r="AG88" s="570"/>
      <c r="AH88" s="570"/>
      <c r="AI88" s="570"/>
      <c r="AJ88" s="570"/>
      <c r="AK88" s="656"/>
      <c r="AL88" s="656"/>
      <c r="AM88" s="656"/>
      <c r="AN88" s="240"/>
      <c r="AO88" s="284"/>
      <c r="AP88" s="284"/>
      <c r="AQ88" s="284"/>
      <c r="AR88" s="283"/>
      <c r="AS88" s="281"/>
      <c r="AT88" s="281"/>
      <c r="AU88" s="281"/>
      <c r="AV88" s="281"/>
      <c r="AW88" s="281"/>
      <c r="AX88" s="282"/>
      <c r="AY88" s="605"/>
      <c r="AZ88" s="605"/>
      <c r="BA88" s="605"/>
      <c r="BB88" s="605"/>
      <c r="BC88" s="605"/>
      <c r="BD88" s="605"/>
      <c r="BE88" s="282"/>
      <c r="BF88" s="566"/>
      <c r="BG88" s="566"/>
      <c r="BH88" s="566"/>
      <c r="BI88" s="566"/>
      <c r="BJ88" s="566"/>
      <c r="BK88" s="448"/>
      <c r="BL88" s="423"/>
      <c r="BM88" s="417"/>
      <c r="BN88" s="417"/>
      <c r="BO88" s="417"/>
      <c r="BP88" s="283"/>
      <c r="BQ88" s="605"/>
      <c r="BR88" s="605"/>
      <c r="BS88" s="605"/>
      <c r="BT88" s="605"/>
      <c r="BU88" s="605"/>
      <c r="BV88" s="606"/>
      <c r="BW88" s="566"/>
      <c r="BX88" s="566"/>
      <c r="BY88" s="566"/>
      <c r="BZ88" s="566"/>
      <c r="CA88" s="566"/>
      <c r="CB88" s="607"/>
      <c r="CC88" s="566"/>
      <c r="CD88" s="566"/>
      <c r="CE88" s="566"/>
      <c r="CF88" s="566"/>
      <c r="CG88" s="566"/>
      <c r="CH88" s="199"/>
      <c r="CI88" s="202"/>
      <c r="CJ88" s="202"/>
    </row>
    <row r="89" spans="1:88" s="231" customFormat="1" ht="15" customHeight="1">
      <c r="A89" s="229"/>
      <c r="B89" s="229"/>
      <c r="C89" s="229"/>
      <c r="E89" s="657"/>
      <c r="F89" s="658"/>
      <c r="G89" s="570"/>
      <c r="H89" s="570"/>
      <c r="I89" s="570"/>
      <c r="J89" s="570"/>
      <c r="K89" s="570"/>
      <c r="L89" s="570"/>
      <c r="M89" s="570"/>
      <c r="N89" s="570"/>
      <c r="O89" s="570"/>
      <c r="P89" s="570"/>
      <c r="Q89" s="570"/>
      <c r="R89" s="570"/>
      <c r="S89" s="570"/>
      <c r="T89" s="570"/>
      <c r="U89" s="570"/>
      <c r="V89" s="570"/>
      <c r="W89" s="570"/>
      <c r="X89" s="570"/>
      <c r="Y89" s="570"/>
      <c r="Z89" s="570"/>
      <c r="AA89" s="570"/>
      <c r="AB89" s="570"/>
      <c r="AC89" s="570"/>
      <c r="AD89" s="570"/>
      <c r="AE89" s="570"/>
      <c r="AF89" s="570"/>
      <c r="AG89" s="570"/>
      <c r="AH89" s="570"/>
      <c r="AI89" s="570"/>
      <c r="AJ89" s="570"/>
      <c r="AK89" s="656"/>
      <c r="AL89" s="656"/>
      <c r="AM89" s="656"/>
      <c r="AN89" s="240"/>
      <c r="AO89" s="280" t="e">
        <f>IF(LEN(VLOOKUP(AK87,#REF!,2,FALSE))&lt;11,"",LEFT(RIGHT(VLOOKUP(AK87,#REF!,2,FALSE),11),1))</f>
        <v>#REF!</v>
      </c>
      <c r="AP89" s="168"/>
      <c r="AQ89" s="280" t="e">
        <f>IF(LEN(VLOOKUP(AK87,#REF!,2,FALSE))&lt;10,"",LEFT(RIGHT(VLOOKUP(AK87,#REF!,2,FALSE),10),1))</f>
        <v>#REF!</v>
      </c>
      <c r="AR89" s="282"/>
      <c r="AS89" s="280" t="e">
        <f>IF(LEN(VLOOKUP(AK87,#REF!,2,FALSE))&lt;9,"",LEFT(RIGHT(VLOOKUP(AK87,#REF!,2,FALSE),9),1))</f>
        <v>#REF!</v>
      </c>
      <c r="AT89" s="168"/>
      <c r="AU89" s="280" t="e">
        <f>IF(LEN(VLOOKUP(AK87,#REF!,2,FALSE))&lt;8,"",LEFT(RIGHT(VLOOKUP(AK87,#REF!,2,FALSE),8),1))</f>
        <v>#REF!</v>
      </c>
      <c r="AV89" s="282"/>
      <c r="AW89" s="280" t="e">
        <f>IF(LEN(VLOOKUP(AK87,#REF!,2,FALSE))&lt;7,"",LEFT(RIGHT(VLOOKUP(AK87,#REF!,2,FALSE),7),1))</f>
        <v>#REF!</v>
      </c>
      <c r="AX89" s="282"/>
      <c r="AY89" s="280" t="e">
        <f>IF(LEN(VLOOKUP(AK87,#REF!,2,FALSE))&lt;6,"",LEFT(RIGHT(VLOOKUP(AK87,#REF!,2,FALSE),6),1))</f>
        <v>#REF!</v>
      </c>
      <c r="AZ89" s="168"/>
      <c r="BA89" s="559" t="e">
        <f>IF(LEN(VLOOKUP(AK87,#REF!,2,FALSE))&lt;5,"",LEFT(RIGHT(VLOOKUP(AK87,#REF!,2,FALSE),5),1))</f>
        <v>#REF!</v>
      </c>
      <c r="BB89" s="559"/>
      <c r="BC89" s="282"/>
      <c r="BD89" s="280" t="e">
        <f>IF(LEN(VLOOKUP(AK87,#REF!,2,FALSE))&lt;4,"",LEFT(RIGHT(VLOOKUP(AK87,#REF!,2,FALSE),4),1))</f>
        <v>#REF!</v>
      </c>
      <c r="BE89" s="282"/>
      <c r="BF89" s="280" t="e">
        <f>IF(LEN(VLOOKUP(AK87,#REF!,2,FALSE))&lt;3,"",LEFT(RIGHT(VLOOKUP(AK87,#REF!,2,FALSE),3),1))</f>
        <v>#REF!</v>
      </c>
      <c r="BG89" s="282"/>
      <c r="BH89" s="280" t="e">
        <f>IF(LEN(VLOOKUP(AK87,#REF!,2,FALSE))&lt;2,"",LEFT(RIGHT(VLOOKUP(AK87,#REF!,2,FALSE),2),1))</f>
        <v>#REF!</v>
      </c>
      <c r="BI89" s="282"/>
      <c r="BJ89" s="280" t="e">
        <f>IF(VLOOKUP(AK87,#REF!,2,FALSE)=0,"",IF(LEN(VLOOKUP(AK87,#REF!,2,FALSE))&lt;1,"",LEFT(RIGHT(VLOOKUP(AK87,#REF!,2,FALSE),1),1)))</f>
        <v>#REF!</v>
      </c>
      <c r="BK89" s="448"/>
      <c r="BL89" s="423"/>
      <c r="BM89" s="280" t="e">
        <f>IF(LEN(VLOOKUP(AK87,#REF!,3,FALSE))&lt;11,"",LEFT(RIGHT(VLOOKUP(AK87,#REF!,3,FALSE),11),1))</f>
        <v>#REF!</v>
      </c>
      <c r="BN89" s="168"/>
      <c r="BO89" s="280" t="e">
        <f>IF(LEN(VLOOKUP(AK87,#REF!,3,FALSE))&lt;10,"",LEFT(RIGHT(VLOOKUP(AK87,#REF!,3,FALSE),10),1))</f>
        <v>#REF!</v>
      </c>
      <c r="BP89" s="282"/>
      <c r="BQ89" s="280" t="e">
        <f>IF(LEN(VLOOKUP(AK87,#REF!,3,FALSE))&lt;9,"",LEFT(RIGHT(VLOOKUP(AK87,#REF!,3,FALSE),9),1))</f>
        <v>#REF!</v>
      </c>
      <c r="BR89" s="168"/>
      <c r="BS89" s="280" t="e">
        <f>IF(LEN(VLOOKUP(AK87,#REF!,3,FALSE))&lt;8,"",LEFT(RIGHT(VLOOKUP(AK87,#REF!,3,FALSE),8),1))</f>
        <v>#REF!</v>
      </c>
      <c r="BT89" s="282"/>
      <c r="BU89" s="280" t="e">
        <f>IF(LEN(VLOOKUP(AK87,#REF!,3,FALSE))&lt;7,"",LEFT(RIGHT(VLOOKUP(AK87,#REF!,3,FALSE),7),1))</f>
        <v>#REF!</v>
      </c>
      <c r="BV89" s="606"/>
      <c r="BW89" s="280" t="e">
        <f>IF(LEN(VLOOKUP(AK87,#REF!,3,FALSE))&lt;6,"",LEFT(RIGHT(VLOOKUP(AK87,#REF!,3,FALSE),6),1))</f>
        <v>#REF!</v>
      </c>
      <c r="BX89" s="282"/>
      <c r="BY89" s="280" t="e">
        <f>IF(LEN(VLOOKUP(AK87,#REF!,3,FALSE))&lt;5,"",LEFT(RIGHT(VLOOKUP(AK87,#REF!,3,FALSE),5),1))</f>
        <v>#REF!</v>
      </c>
      <c r="BZ89" s="282"/>
      <c r="CA89" s="280" t="e">
        <f>IF(LEN(VLOOKUP(AK87,#REF!,3,FALSE))&lt;4,"",LEFT(RIGHT(VLOOKUP(AK87,#REF!,3,FALSE),4),1))</f>
        <v>#REF!</v>
      </c>
      <c r="CB89" s="607"/>
      <c r="CC89" s="280" t="e">
        <f>IF(LEN(VLOOKUP(AK87,#REF!,3,FALSE))&lt;3,"",LEFT(RIGHT(VLOOKUP(AK87,#REF!,3,FALSE),3),1))</f>
        <v>#REF!</v>
      </c>
      <c r="CD89" s="282"/>
      <c r="CE89" s="280" t="e">
        <f>IF(LEN(VLOOKUP(AK87,#REF!,3,FALSE))&lt;2,"",LEFT(RIGHT(VLOOKUP(AK87,#REF!,3,FALSE),2),1))</f>
        <v>#REF!</v>
      </c>
      <c r="CF89" s="282"/>
      <c r="CG89" s="280" t="e">
        <f>IF(VLOOKUP(AK87,#REF!,3,FALSE)=0,"",IF(LEN(VLOOKUP(AK87,#REF!,3,FALSE))&lt;1,"",LEFT(RIGHT(VLOOKUP(AK87,#REF!,3,FALSE),1),1)))</f>
        <v>#REF!</v>
      </c>
      <c r="CH89" s="199"/>
      <c r="CI89" s="229"/>
      <c r="CJ89" s="229"/>
    </row>
    <row r="90" spans="1:88" s="231" customFormat="1" ht="3" customHeight="1">
      <c r="A90" s="229"/>
      <c r="B90" s="229"/>
      <c r="C90" s="229"/>
      <c r="E90" s="657"/>
      <c r="F90" s="658"/>
      <c r="G90" s="570"/>
      <c r="H90" s="570"/>
      <c r="I90" s="570"/>
      <c r="J90" s="570"/>
      <c r="K90" s="570"/>
      <c r="L90" s="570"/>
      <c r="M90" s="570"/>
      <c r="N90" s="570"/>
      <c r="O90" s="570"/>
      <c r="P90" s="570"/>
      <c r="Q90" s="570"/>
      <c r="R90" s="570"/>
      <c r="S90" s="570"/>
      <c r="T90" s="570"/>
      <c r="U90" s="570"/>
      <c r="V90" s="570"/>
      <c r="W90" s="570"/>
      <c r="X90" s="570"/>
      <c r="Y90" s="570"/>
      <c r="Z90" s="570"/>
      <c r="AA90" s="570"/>
      <c r="AB90" s="570"/>
      <c r="AC90" s="570"/>
      <c r="AD90" s="570"/>
      <c r="AE90" s="570"/>
      <c r="AF90" s="570"/>
      <c r="AG90" s="570"/>
      <c r="AH90" s="570"/>
      <c r="AI90" s="570"/>
      <c r="AJ90" s="570"/>
      <c r="AK90" s="656"/>
      <c r="AL90" s="656"/>
      <c r="AM90" s="656"/>
      <c r="AN90" s="243"/>
      <c r="AO90" s="252"/>
      <c r="AP90" s="252"/>
      <c r="AQ90" s="252"/>
      <c r="AR90" s="252"/>
      <c r="AS90" s="252"/>
      <c r="AT90" s="252"/>
      <c r="AU90" s="252"/>
      <c r="AV90" s="252"/>
      <c r="AW90" s="252"/>
      <c r="AX90" s="252"/>
      <c r="AY90" s="252"/>
      <c r="AZ90" s="252"/>
      <c r="BA90" s="252"/>
      <c r="BB90" s="252"/>
      <c r="BC90" s="252"/>
      <c r="BD90" s="252"/>
      <c r="BE90" s="227"/>
      <c r="BF90" s="227"/>
      <c r="BG90" s="227"/>
      <c r="BH90" s="227"/>
      <c r="BI90" s="227"/>
      <c r="BJ90" s="227"/>
      <c r="BK90" s="227"/>
      <c r="BL90" s="443"/>
      <c r="BM90" s="443"/>
      <c r="BN90" s="443"/>
      <c r="BO90" s="443"/>
      <c r="BP90" s="443"/>
      <c r="BQ90" s="443"/>
      <c r="BR90" s="443"/>
      <c r="BS90" s="443"/>
      <c r="BT90" s="443"/>
      <c r="BU90" s="443"/>
      <c r="BV90" s="443"/>
      <c r="BW90" s="443"/>
      <c r="BX90" s="443"/>
      <c r="BY90" s="443"/>
      <c r="BZ90" s="443"/>
      <c r="CA90" s="443"/>
      <c r="CB90" s="443"/>
      <c r="CC90" s="227"/>
      <c r="CD90" s="227"/>
      <c r="CE90" s="227"/>
      <c r="CF90" s="227"/>
      <c r="CG90" s="227"/>
      <c r="CH90" s="200"/>
      <c r="CI90" s="229"/>
      <c r="CJ90" s="229"/>
    </row>
    <row r="91" spans="1:88" s="163" customFormat="1" ht="3" customHeight="1">
      <c r="A91" s="229"/>
      <c r="B91" s="230"/>
      <c r="C91" s="135"/>
      <c r="D91" s="135"/>
      <c r="E91" s="654" t="s">
        <v>81</v>
      </c>
      <c r="F91" s="654"/>
      <c r="G91" s="661" t="e">
        <f>#REF!</f>
        <v>#REF!</v>
      </c>
      <c r="H91" s="661"/>
      <c r="I91" s="661"/>
      <c r="J91" s="661"/>
      <c r="K91" s="661"/>
      <c r="L91" s="661"/>
      <c r="M91" s="661"/>
      <c r="N91" s="661"/>
      <c r="O91" s="661"/>
      <c r="P91" s="661"/>
      <c r="Q91" s="661"/>
      <c r="R91" s="661"/>
      <c r="S91" s="661"/>
      <c r="T91" s="661"/>
      <c r="U91" s="661"/>
      <c r="V91" s="661"/>
      <c r="W91" s="661"/>
      <c r="X91" s="661"/>
      <c r="Y91" s="661"/>
      <c r="Z91" s="661"/>
      <c r="AA91" s="661"/>
      <c r="AB91" s="661"/>
      <c r="AC91" s="661"/>
      <c r="AD91" s="661"/>
      <c r="AE91" s="661"/>
      <c r="AF91" s="661"/>
      <c r="AG91" s="661"/>
      <c r="AH91" s="661"/>
      <c r="AI91" s="661"/>
      <c r="AJ91" s="661"/>
      <c r="AK91" s="655" t="s">
        <v>414</v>
      </c>
      <c r="AL91" s="656"/>
      <c r="AM91" s="656"/>
      <c r="AN91" s="242"/>
      <c r="AO91" s="253"/>
      <c r="AP91" s="253"/>
      <c r="AQ91" s="253"/>
      <c r="AR91" s="253"/>
      <c r="AS91" s="253"/>
      <c r="AT91" s="253"/>
      <c r="AU91" s="253"/>
      <c r="AV91" s="253"/>
      <c r="AW91" s="253"/>
      <c r="AX91" s="253"/>
      <c r="AY91" s="253"/>
      <c r="AZ91" s="253"/>
      <c r="BA91" s="253"/>
      <c r="BB91" s="253"/>
      <c r="BC91" s="253"/>
      <c r="BD91" s="253"/>
      <c r="BE91" s="221"/>
      <c r="BF91" s="221"/>
      <c r="BG91" s="221"/>
      <c r="BH91" s="221"/>
      <c r="BI91" s="221"/>
      <c r="BJ91" s="221"/>
      <c r="BK91" s="221"/>
      <c r="BL91" s="464"/>
      <c r="BM91" s="464"/>
      <c r="BN91" s="464"/>
      <c r="BO91" s="464"/>
      <c r="BP91" s="464"/>
      <c r="BQ91" s="464"/>
      <c r="BR91" s="464"/>
      <c r="BS91" s="464"/>
      <c r="BT91" s="464"/>
      <c r="BU91" s="464"/>
      <c r="BV91" s="464"/>
      <c r="BW91" s="464"/>
      <c r="BX91" s="464"/>
      <c r="BY91" s="464"/>
      <c r="BZ91" s="464"/>
      <c r="CA91" s="464"/>
      <c r="CB91" s="464"/>
      <c r="CC91" s="221"/>
      <c r="CD91" s="221"/>
      <c r="CE91" s="221"/>
      <c r="CF91" s="221"/>
      <c r="CG91" s="221"/>
      <c r="CH91" s="198"/>
      <c r="CI91" s="202"/>
      <c r="CJ91" s="202"/>
    </row>
    <row r="92" spans="1:88" s="163" customFormat="1" ht="3" customHeight="1">
      <c r="A92" s="229"/>
      <c r="B92" s="229"/>
      <c r="C92" s="229"/>
      <c r="D92" s="230"/>
      <c r="E92" s="654"/>
      <c r="F92" s="654"/>
      <c r="G92" s="661"/>
      <c r="H92" s="661"/>
      <c r="I92" s="661"/>
      <c r="J92" s="661"/>
      <c r="K92" s="661"/>
      <c r="L92" s="661"/>
      <c r="M92" s="661"/>
      <c r="N92" s="661"/>
      <c r="O92" s="661"/>
      <c r="P92" s="661"/>
      <c r="Q92" s="661"/>
      <c r="R92" s="661"/>
      <c r="S92" s="661"/>
      <c r="T92" s="661"/>
      <c r="U92" s="661"/>
      <c r="V92" s="661"/>
      <c r="W92" s="661"/>
      <c r="X92" s="661"/>
      <c r="Y92" s="661"/>
      <c r="Z92" s="661"/>
      <c r="AA92" s="661"/>
      <c r="AB92" s="661"/>
      <c r="AC92" s="661"/>
      <c r="AD92" s="661"/>
      <c r="AE92" s="661"/>
      <c r="AF92" s="661"/>
      <c r="AG92" s="661"/>
      <c r="AH92" s="661"/>
      <c r="AI92" s="661"/>
      <c r="AJ92" s="661"/>
      <c r="AK92" s="656"/>
      <c r="AL92" s="656"/>
      <c r="AM92" s="656"/>
      <c r="AN92" s="240"/>
      <c r="AO92" s="284"/>
      <c r="AP92" s="284"/>
      <c r="AQ92" s="284"/>
      <c r="AR92" s="283"/>
      <c r="AS92" s="281"/>
      <c r="AT92" s="281"/>
      <c r="AU92" s="281"/>
      <c r="AV92" s="281"/>
      <c r="AW92" s="281"/>
      <c r="AX92" s="282"/>
      <c r="AY92" s="605"/>
      <c r="AZ92" s="605"/>
      <c r="BA92" s="605"/>
      <c r="BB92" s="605"/>
      <c r="BC92" s="605"/>
      <c r="BD92" s="605"/>
      <c r="BE92" s="282"/>
      <c r="BF92" s="566"/>
      <c r="BG92" s="566"/>
      <c r="BH92" s="566"/>
      <c r="BI92" s="566"/>
      <c r="BJ92" s="566"/>
      <c r="BK92" s="448"/>
      <c r="BL92" s="423"/>
      <c r="BM92" s="417"/>
      <c r="BN92" s="417"/>
      <c r="BO92" s="417"/>
      <c r="BP92" s="283"/>
      <c r="BQ92" s="605"/>
      <c r="BR92" s="605"/>
      <c r="BS92" s="605"/>
      <c r="BT92" s="605"/>
      <c r="BU92" s="605"/>
      <c r="BV92" s="606"/>
      <c r="BW92" s="566"/>
      <c r="BX92" s="566"/>
      <c r="BY92" s="566"/>
      <c r="BZ92" s="566"/>
      <c r="CA92" s="566"/>
      <c r="CB92" s="607"/>
      <c r="CC92" s="566"/>
      <c r="CD92" s="566"/>
      <c r="CE92" s="566"/>
      <c r="CF92" s="566"/>
      <c r="CG92" s="566"/>
      <c r="CH92" s="199"/>
      <c r="CI92" s="202"/>
      <c r="CJ92" s="202"/>
    </row>
    <row r="93" spans="1:88" s="231" customFormat="1" ht="15" customHeight="1">
      <c r="A93" s="229"/>
      <c r="B93" s="229"/>
      <c r="C93" s="229"/>
      <c r="E93" s="654"/>
      <c r="F93" s="654"/>
      <c r="G93" s="661"/>
      <c r="H93" s="661"/>
      <c r="I93" s="661"/>
      <c r="J93" s="661"/>
      <c r="K93" s="661"/>
      <c r="L93" s="661"/>
      <c r="M93" s="661"/>
      <c r="N93" s="661"/>
      <c r="O93" s="661"/>
      <c r="P93" s="661"/>
      <c r="Q93" s="661"/>
      <c r="R93" s="661"/>
      <c r="S93" s="661"/>
      <c r="T93" s="661"/>
      <c r="U93" s="661"/>
      <c r="V93" s="661"/>
      <c r="W93" s="661"/>
      <c r="X93" s="661"/>
      <c r="Y93" s="661"/>
      <c r="Z93" s="661"/>
      <c r="AA93" s="661"/>
      <c r="AB93" s="661"/>
      <c r="AC93" s="661"/>
      <c r="AD93" s="661"/>
      <c r="AE93" s="661"/>
      <c r="AF93" s="661"/>
      <c r="AG93" s="661"/>
      <c r="AH93" s="661"/>
      <c r="AI93" s="661"/>
      <c r="AJ93" s="661"/>
      <c r="AK93" s="656"/>
      <c r="AL93" s="656"/>
      <c r="AM93" s="656"/>
      <c r="AN93" s="240"/>
      <c r="AO93" s="280" t="e">
        <f>IF(LEN(VLOOKUP(AK91,#REF!,2,FALSE))&lt;11,"",LEFT(RIGHT(VLOOKUP(AK91,#REF!,2,FALSE),11),1))</f>
        <v>#REF!</v>
      </c>
      <c r="AP93" s="168"/>
      <c r="AQ93" s="280" t="e">
        <f>IF(LEN(VLOOKUP(AK91,#REF!,2,FALSE))&lt;10,"",LEFT(RIGHT(VLOOKUP(AK91,#REF!,2,FALSE),10),1))</f>
        <v>#REF!</v>
      </c>
      <c r="AR93" s="282"/>
      <c r="AS93" s="280" t="e">
        <f>IF(LEN(VLOOKUP(AK91,#REF!,2,FALSE))&lt;9,"",LEFT(RIGHT(VLOOKUP(AK91,#REF!,2,FALSE),9),1))</f>
        <v>#REF!</v>
      </c>
      <c r="AT93" s="168"/>
      <c r="AU93" s="280" t="e">
        <f>IF(LEN(VLOOKUP(AK91,#REF!,2,FALSE))&lt;8,"",LEFT(RIGHT(VLOOKUP(AK91,#REF!,2,FALSE),8),1))</f>
        <v>#REF!</v>
      </c>
      <c r="AV93" s="282"/>
      <c r="AW93" s="280" t="e">
        <f>IF(LEN(VLOOKUP(AK91,#REF!,2,FALSE))&lt;7,"",LEFT(RIGHT(VLOOKUP(AK91,#REF!,2,FALSE),7),1))</f>
        <v>#REF!</v>
      </c>
      <c r="AX93" s="282"/>
      <c r="AY93" s="280" t="e">
        <f>IF(LEN(VLOOKUP(AK91,#REF!,2,FALSE))&lt;6,"",LEFT(RIGHT(VLOOKUP(AK91,#REF!,2,FALSE),6),1))</f>
        <v>#REF!</v>
      </c>
      <c r="AZ93" s="168"/>
      <c r="BA93" s="559" t="e">
        <f>IF(LEN(VLOOKUP(AK91,#REF!,2,FALSE))&lt;5,"",LEFT(RIGHT(VLOOKUP(AK91,#REF!,2,FALSE),5),1))</f>
        <v>#REF!</v>
      </c>
      <c r="BB93" s="559"/>
      <c r="BC93" s="282"/>
      <c r="BD93" s="280" t="e">
        <f>IF(LEN(VLOOKUP(AK91,#REF!,2,FALSE))&lt;4,"",LEFT(RIGHT(VLOOKUP(AK91,#REF!,2,FALSE),4),1))</f>
        <v>#REF!</v>
      </c>
      <c r="BE93" s="282"/>
      <c r="BF93" s="280" t="e">
        <f>IF(LEN(VLOOKUP(AK91,#REF!,2,FALSE))&lt;3,"",LEFT(RIGHT(VLOOKUP(AK91,#REF!,2,FALSE),3),1))</f>
        <v>#REF!</v>
      </c>
      <c r="BG93" s="282"/>
      <c r="BH93" s="280" t="e">
        <f>IF(LEN(VLOOKUP(AK91,#REF!,2,FALSE))&lt;2,"",LEFT(RIGHT(VLOOKUP(AK91,#REF!,2,FALSE),2),1))</f>
        <v>#REF!</v>
      </c>
      <c r="BI93" s="282"/>
      <c r="BJ93" s="280" t="e">
        <f>IF(VLOOKUP(AK91,#REF!,2,FALSE)=0,"",IF(LEN(VLOOKUP(AK91,#REF!,2,FALSE))&lt;1,"",LEFT(RIGHT(VLOOKUP(AK91,#REF!,2,FALSE),1),1)))</f>
        <v>#REF!</v>
      </c>
      <c r="BK93" s="448"/>
      <c r="BL93" s="423"/>
      <c r="BM93" s="280" t="e">
        <f>IF(LEN(VLOOKUP(AK91,#REF!,3,FALSE))&lt;11,"",LEFT(RIGHT(VLOOKUP(AK91,#REF!,3,FALSE),11),1))</f>
        <v>#REF!</v>
      </c>
      <c r="BN93" s="168"/>
      <c r="BO93" s="280" t="e">
        <f>IF(LEN(VLOOKUP(AK91,#REF!,3,FALSE))&lt;10,"",LEFT(RIGHT(VLOOKUP(AK91,#REF!,3,FALSE),10),1))</f>
        <v>#REF!</v>
      </c>
      <c r="BP93" s="282"/>
      <c r="BQ93" s="280" t="e">
        <f>IF(LEN(VLOOKUP(AK91,#REF!,3,FALSE))&lt;9,"",LEFT(RIGHT(VLOOKUP(AK91,#REF!,3,FALSE),9),1))</f>
        <v>#REF!</v>
      </c>
      <c r="BR93" s="168"/>
      <c r="BS93" s="280" t="e">
        <f>IF(LEN(VLOOKUP(AK91,#REF!,3,FALSE))&lt;8,"",LEFT(RIGHT(VLOOKUP(AK91,#REF!,3,FALSE),8),1))</f>
        <v>#REF!</v>
      </c>
      <c r="BT93" s="282"/>
      <c r="BU93" s="280" t="e">
        <f>IF(LEN(VLOOKUP(AK91,#REF!,3,FALSE))&lt;7,"",LEFT(RIGHT(VLOOKUP(AK91,#REF!,3,FALSE),7),1))</f>
        <v>#REF!</v>
      </c>
      <c r="BV93" s="606"/>
      <c r="BW93" s="280" t="e">
        <f>IF(LEN(VLOOKUP(AK91,#REF!,3,FALSE))&lt;6,"",LEFT(RIGHT(VLOOKUP(AK91,#REF!,3,FALSE),6),1))</f>
        <v>#REF!</v>
      </c>
      <c r="BX93" s="282"/>
      <c r="BY93" s="280" t="e">
        <f>IF(LEN(VLOOKUP(AK91,#REF!,3,FALSE))&lt;5,"",LEFT(RIGHT(VLOOKUP(AK91,#REF!,3,FALSE),5),1))</f>
        <v>#REF!</v>
      </c>
      <c r="BZ93" s="282"/>
      <c r="CA93" s="280" t="e">
        <f>IF(LEN(VLOOKUP(AK91,#REF!,3,FALSE))&lt;4,"",LEFT(RIGHT(VLOOKUP(AK91,#REF!,3,FALSE),4),1))</f>
        <v>#REF!</v>
      </c>
      <c r="CB93" s="607"/>
      <c r="CC93" s="280" t="e">
        <f>IF(LEN(VLOOKUP(AK91,#REF!,3,FALSE))&lt;3,"",LEFT(RIGHT(VLOOKUP(AK91,#REF!,3,FALSE),3),1))</f>
        <v>#REF!</v>
      </c>
      <c r="CD93" s="282"/>
      <c r="CE93" s="280" t="e">
        <f>IF(LEN(VLOOKUP(AK91,#REF!,3,FALSE))&lt;2,"",LEFT(RIGHT(VLOOKUP(AK91,#REF!,3,FALSE),2),1))</f>
        <v>#REF!</v>
      </c>
      <c r="CF93" s="282"/>
      <c r="CG93" s="280" t="e">
        <f>IF(VLOOKUP(AK91,#REF!,3,FALSE)=0,"",IF(LEN(VLOOKUP(AK91,#REF!,3,FALSE))&lt;1,"",LEFT(RIGHT(VLOOKUP(AK91,#REF!,3,FALSE),1),1)))</f>
        <v>#REF!</v>
      </c>
      <c r="CH93" s="199"/>
      <c r="CI93" s="229"/>
      <c r="CJ93" s="229"/>
    </row>
    <row r="94" spans="1:88" s="231" customFormat="1" ht="3" customHeight="1">
      <c r="A94" s="229"/>
      <c r="B94" s="229"/>
      <c r="C94" s="229"/>
      <c r="E94" s="654"/>
      <c r="F94" s="654"/>
      <c r="G94" s="661"/>
      <c r="H94" s="661"/>
      <c r="I94" s="661"/>
      <c r="J94" s="661"/>
      <c r="K94" s="661"/>
      <c r="L94" s="661"/>
      <c r="M94" s="661"/>
      <c r="N94" s="661"/>
      <c r="O94" s="661"/>
      <c r="P94" s="661"/>
      <c r="Q94" s="661"/>
      <c r="R94" s="661"/>
      <c r="S94" s="661"/>
      <c r="T94" s="661"/>
      <c r="U94" s="661"/>
      <c r="V94" s="661"/>
      <c r="W94" s="661"/>
      <c r="X94" s="661"/>
      <c r="Y94" s="661"/>
      <c r="Z94" s="661"/>
      <c r="AA94" s="661"/>
      <c r="AB94" s="661"/>
      <c r="AC94" s="661"/>
      <c r="AD94" s="661"/>
      <c r="AE94" s="661"/>
      <c r="AF94" s="661"/>
      <c r="AG94" s="661"/>
      <c r="AH94" s="661"/>
      <c r="AI94" s="661"/>
      <c r="AJ94" s="661"/>
      <c r="AK94" s="656"/>
      <c r="AL94" s="656"/>
      <c r="AM94" s="656"/>
      <c r="AN94" s="243"/>
      <c r="AO94" s="252"/>
      <c r="AP94" s="252"/>
      <c r="AQ94" s="252"/>
      <c r="AR94" s="252"/>
      <c r="AS94" s="252"/>
      <c r="AT94" s="252"/>
      <c r="AU94" s="252"/>
      <c r="AV94" s="252"/>
      <c r="AW94" s="252"/>
      <c r="AX94" s="252"/>
      <c r="AY94" s="252"/>
      <c r="AZ94" s="252"/>
      <c r="BA94" s="252"/>
      <c r="BB94" s="252"/>
      <c r="BC94" s="252"/>
      <c r="BD94" s="252"/>
      <c r="BE94" s="227"/>
      <c r="BF94" s="227"/>
      <c r="BG94" s="227"/>
      <c r="BH94" s="227"/>
      <c r="BI94" s="227"/>
      <c r="BJ94" s="227"/>
      <c r="BK94" s="227"/>
      <c r="BL94" s="443"/>
      <c r="BM94" s="443"/>
      <c r="BN94" s="443"/>
      <c r="BO94" s="443"/>
      <c r="BP94" s="443"/>
      <c r="BQ94" s="443"/>
      <c r="BR94" s="443"/>
      <c r="BS94" s="443"/>
      <c r="BT94" s="443"/>
      <c r="BU94" s="443"/>
      <c r="BV94" s="443"/>
      <c r="BW94" s="443"/>
      <c r="BX94" s="443"/>
      <c r="BY94" s="443"/>
      <c r="BZ94" s="443"/>
      <c r="CA94" s="443"/>
      <c r="CB94" s="443"/>
      <c r="CC94" s="227"/>
      <c r="CD94" s="227"/>
      <c r="CE94" s="227"/>
      <c r="CF94" s="227"/>
      <c r="CG94" s="227"/>
      <c r="CH94" s="200"/>
      <c r="CI94" s="229"/>
      <c r="CJ94" s="229"/>
    </row>
    <row r="95" spans="1:88" s="163" customFormat="1" ht="3" customHeight="1">
      <c r="A95" s="229"/>
      <c r="B95" s="230"/>
      <c r="C95" s="135"/>
      <c r="D95" s="135"/>
      <c r="E95" s="657" t="s">
        <v>83</v>
      </c>
      <c r="F95" s="658"/>
      <c r="G95" s="570" t="e">
        <f>#REF!</f>
        <v>#REF!</v>
      </c>
      <c r="H95" s="570"/>
      <c r="I95" s="570"/>
      <c r="J95" s="570"/>
      <c r="K95" s="570"/>
      <c r="L95" s="570"/>
      <c r="M95" s="570"/>
      <c r="N95" s="570"/>
      <c r="O95" s="570"/>
      <c r="P95" s="570"/>
      <c r="Q95" s="570"/>
      <c r="R95" s="570"/>
      <c r="S95" s="570"/>
      <c r="T95" s="570"/>
      <c r="U95" s="570"/>
      <c r="V95" s="570"/>
      <c r="W95" s="570"/>
      <c r="X95" s="570"/>
      <c r="Y95" s="570"/>
      <c r="Z95" s="570"/>
      <c r="AA95" s="570"/>
      <c r="AB95" s="570"/>
      <c r="AC95" s="570"/>
      <c r="AD95" s="570"/>
      <c r="AE95" s="570"/>
      <c r="AF95" s="570"/>
      <c r="AG95" s="570"/>
      <c r="AH95" s="570"/>
      <c r="AI95" s="570"/>
      <c r="AJ95" s="570"/>
      <c r="AK95" s="655" t="s">
        <v>415</v>
      </c>
      <c r="AL95" s="656"/>
      <c r="AM95" s="656"/>
      <c r="AN95" s="242"/>
      <c r="AO95" s="253"/>
      <c r="AP95" s="253"/>
      <c r="AQ95" s="253"/>
      <c r="AR95" s="253"/>
      <c r="AS95" s="253"/>
      <c r="AT95" s="253"/>
      <c r="AU95" s="253"/>
      <c r="AV95" s="253"/>
      <c r="AW95" s="253"/>
      <c r="AX95" s="253"/>
      <c r="AY95" s="253"/>
      <c r="AZ95" s="253"/>
      <c r="BA95" s="253"/>
      <c r="BB95" s="253"/>
      <c r="BC95" s="253"/>
      <c r="BD95" s="253"/>
      <c r="BE95" s="221"/>
      <c r="BF95" s="221"/>
      <c r="BG95" s="221"/>
      <c r="BH95" s="221"/>
      <c r="BI95" s="221"/>
      <c r="BJ95" s="221"/>
      <c r="BK95" s="221"/>
      <c r="BL95" s="464"/>
      <c r="BM95" s="464"/>
      <c r="BN95" s="464"/>
      <c r="BO95" s="464"/>
      <c r="BP95" s="464"/>
      <c r="BQ95" s="464"/>
      <c r="BR95" s="464"/>
      <c r="BS95" s="464"/>
      <c r="BT95" s="464"/>
      <c r="BU95" s="464"/>
      <c r="BV95" s="464"/>
      <c r="BW95" s="464"/>
      <c r="BX95" s="464"/>
      <c r="BY95" s="464"/>
      <c r="BZ95" s="464"/>
      <c r="CA95" s="464"/>
      <c r="CB95" s="464"/>
      <c r="CC95" s="221"/>
      <c r="CD95" s="221"/>
      <c r="CE95" s="221"/>
      <c r="CF95" s="221"/>
      <c r="CG95" s="221"/>
      <c r="CH95" s="198"/>
      <c r="CI95" s="202"/>
      <c r="CJ95" s="202"/>
    </row>
    <row r="96" spans="1:88" s="163" customFormat="1" ht="3" customHeight="1">
      <c r="A96" s="229"/>
      <c r="B96" s="229"/>
      <c r="C96" s="229"/>
      <c r="D96" s="230"/>
      <c r="E96" s="657"/>
      <c r="F96" s="658"/>
      <c r="G96" s="570"/>
      <c r="H96" s="570"/>
      <c r="I96" s="570"/>
      <c r="J96" s="570"/>
      <c r="K96" s="570"/>
      <c r="L96" s="570"/>
      <c r="M96" s="570"/>
      <c r="N96" s="570"/>
      <c r="O96" s="570"/>
      <c r="P96" s="570"/>
      <c r="Q96" s="570"/>
      <c r="R96" s="570"/>
      <c r="S96" s="570"/>
      <c r="T96" s="570"/>
      <c r="U96" s="570"/>
      <c r="V96" s="570"/>
      <c r="W96" s="570"/>
      <c r="X96" s="570"/>
      <c r="Y96" s="570"/>
      <c r="Z96" s="570"/>
      <c r="AA96" s="570"/>
      <c r="AB96" s="570"/>
      <c r="AC96" s="570"/>
      <c r="AD96" s="570"/>
      <c r="AE96" s="570"/>
      <c r="AF96" s="570"/>
      <c r="AG96" s="570"/>
      <c r="AH96" s="570"/>
      <c r="AI96" s="570"/>
      <c r="AJ96" s="570"/>
      <c r="AK96" s="656"/>
      <c r="AL96" s="656"/>
      <c r="AM96" s="656"/>
      <c r="AN96" s="240"/>
      <c r="AO96" s="284"/>
      <c r="AP96" s="284"/>
      <c r="AQ96" s="284"/>
      <c r="AR96" s="283"/>
      <c r="AS96" s="281"/>
      <c r="AT96" s="281"/>
      <c r="AU96" s="281"/>
      <c r="AV96" s="281"/>
      <c r="AW96" s="281"/>
      <c r="AX96" s="282"/>
      <c r="AY96" s="605"/>
      <c r="AZ96" s="605"/>
      <c r="BA96" s="605"/>
      <c r="BB96" s="605"/>
      <c r="BC96" s="605"/>
      <c r="BD96" s="605"/>
      <c r="BE96" s="282"/>
      <c r="BF96" s="566"/>
      <c r="BG96" s="566"/>
      <c r="BH96" s="566"/>
      <c r="BI96" s="566"/>
      <c r="BJ96" s="566"/>
      <c r="BK96" s="448"/>
      <c r="BL96" s="423"/>
      <c r="BM96" s="417"/>
      <c r="BN96" s="417"/>
      <c r="BO96" s="417"/>
      <c r="BP96" s="283"/>
      <c r="BQ96" s="605"/>
      <c r="BR96" s="605"/>
      <c r="BS96" s="605"/>
      <c r="BT96" s="605"/>
      <c r="BU96" s="605"/>
      <c r="BV96" s="606"/>
      <c r="BW96" s="566"/>
      <c r="BX96" s="566"/>
      <c r="BY96" s="566"/>
      <c r="BZ96" s="566"/>
      <c r="CA96" s="566"/>
      <c r="CB96" s="607"/>
      <c r="CC96" s="566"/>
      <c r="CD96" s="566"/>
      <c r="CE96" s="566"/>
      <c r="CF96" s="566"/>
      <c r="CG96" s="566"/>
      <c r="CH96" s="199"/>
      <c r="CI96" s="202"/>
      <c r="CJ96" s="202"/>
    </row>
    <row r="97" spans="1:88" s="231" customFormat="1" ht="15" customHeight="1">
      <c r="A97" s="229"/>
      <c r="B97" s="229"/>
      <c r="C97" s="229"/>
      <c r="E97" s="657"/>
      <c r="F97" s="658"/>
      <c r="G97" s="570"/>
      <c r="H97" s="570"/>
      <c r="I97" s="570"/>
      <c r="J97" s="570"/>
      <c r="K97" s="570"/>
      <c r="L97" s="570"/>
      <c r="M97" s="570"/>
      <c r="N97" s="570"/>
      <c r="O97" s="570"/>
      <c r="P97" s="570"/>
      <c r="Q97" s="570"/>
      <c r="R97" s="570"/>
      <c r="S97" s="570"/>
      <c r="T97" s="570"/>
      <c r="U97" s="570"/>
      <c r="V97" s="570"/>
      <c r="W97" s="570"/>
      <c r="X97" s="570"/>
      <c r="Y97" s="570"/>
      <c r="Z97" s="570"/>
      <c r="AA97" s="570"/>
      <c r="AB97" s="570"/>
      <c r="AC97" s="570"/>
      <c r="AD97" s="570"/>
      <c r="AE97" s="570"/>
      <c r="AF97" s="570"/>
      <c r="AG97" s="570"/>
      <c r="AH97" s="570"/>
      <c r="AI97" s="570"/>
      <c r="AJ97" s="570"/>
      <c r="AK97" s="656"/>
      <c r="AL97" s="656"/>
      <c r="AM97" s="656"/>
      <c r="AN97" s="240"/>
      <c r="AO97" s="280" t="e">
        <f>IF(LEN(VLOOKUP(AK95,#REF!,2,FALSE))&lt;11,"",LEFT(RIGHT(VLOOKUP(AK95,#REF!,2,FALSE),11),1))</f>
        <v>#REF!</v>
      </c>
      <c r="AP97" s="168"/>
      <c r="AQ97" s="280" t="e">
        <f>IF(LEN(VLOOKUP(AK95,#REF!,2,FALSE))&lt;10,"",LEFT(RIGHT(VLOOKUP(AK95,#REF!,2,FALSE),10),1))</f>
        <v>#REF!</v>
      </c>
      <c r="AR97" s="282"/>
      <c r="AS97" s="280" t="e">
        <f>IF(LEN(VLOOKUP(AK95,#REF!,2,FALSE))&lt;9,"",LEFT(RIGHT(VLOOKUP(AK95,#REF!,2,FALSE),9),1))</f>
        <v>#REF!</v>
      </c>
      <c r="AT97" s="168"/>
      <c r="AU97" s="280" t="e">
        <f>IF(LEN(VLOOKUP(AK95,#REF!,2,FALSE))&lt;8,"",LEFT(RIGHT(VLOOKUP(AK95,#REF!,2,FALSE),8),1))</f>
        <v>#REF!</v>
      </c>
      <c r="AV97" s="282"/>
      <c r="AW97" s="280" t="e">
        <f>IF(LEN(VLOOKUP(AK95,#REF!,2,FALSE))&lt;7,"",LEFT(RIGHT(VLOOKUP(AK95,#REF!,2,FALSE),7),1))</f>
        <v>#REF!</v>
      </c>
      <c r="AX97" s="282"/>
      <c r="AY97" s="280" t="e">
        <f>IF(LEN(VLOOKUP(AK95,#REF!,2,FALSE))&lt;6,"",LEFT(RIGHT(VLOOKUP(AK95,#REF!,2,FALSE),6),1))</f>
        <v>#REF!</v>
      </c>
      <c r="AZ97" s="168"/>
      <c r="BA97" s="559" t="e">
        <f>IF(LEN(VLOOKUP(AK95,#REF!,2,FALSE))&lt;5,"",LEFT(RIGHT(VLOOKUP(AK95,#REF!,2,FALSE),5),1))</f>
        <v>#REF!</v>
      </c>
      <c r="BB97" s="559"/>
      <c r="BC97" s="282"/>
      <c r="BD97" s="280" t="e">
        <f>IF(LEN(VLOOKUP(AK95,#REF!,2,FALSE))&lt;4,"",LEFT(RIGHT(VLOOKUP(AK95,#REF!,2,FALSE),4),1))</f>
        <v>#REF!</v>
      </c>
      <c r="BE97" s="282"/>
      <c r="BF97" s="280" t="e">
        <f>IF(LEN(VLOOKUP(AK95,#REF!,2,FALSE))&lt;3,"",LEFT(RIGHT(VLOOKUP(AK95,#REF!,2,FALSE),3),1))</f>
        <v>#REF!</v>
      </c>
      <c r="BG97" s="282"/>
      <c r="BH97" s="280" t="e">
        <f>IF(LEN(VLOOKUP(AK95,#REF!,2,FALSE))&lt;2,"",LEFT(RIGHT(VLOOKUP(AK95,#REF!,2,FALSE),2),1))</f>
        <v>#REF!</v>
      </c>
      <c r="BI97" s="282"/>
      <c r="BJ97" s="280" t="e">
        <f>IF(VLOOKUP(AK95,#REF!,2,FALSE)=0,"",IF(LEN(VLOOKUP(AK95,#REF!,2,FALSE))&lt;1,"",LEFT(RIGHT(VLOOKUP(AK95,#REF!,2,FALSE),1),1)))</f>
        <v>#REF!</v>
      </c>
      <c r="BK97" s="448"/>
      <c r="BL97" s="423"/>
      <c r="BM97" s="280" t="e">
        <f>IF(LEN(VLOOKUP(AK95,#REF!,3,FALSE))&lt;11,"",LEFT(RIGHT(VLOOKUP(AK95,#REF!,3,FALSE),11),1))</f>
        <v>#REF!</v>
      </c>
      <c r="BN97" s="168"/>
      <c r="BO97" s="280" t="e">
        <f>IF(LEN(VLOOKUP(AK95,#REF!,3,FALSE))&lt;10,"",LEFT(RIGHT(VLOOKUP(AK95,#REF!,3,FALSE),10),1))</f>
        <v>#REF!</v>
      </c>
      <c r="BP97" s="282"/>
      <c r="BQ97" s="280" t="e">
        <f>IF(LEN(VLOOKUP(AK95,#REF!,3,FALSE))&lt;9,"",LEFT(RIGHT(VLOOKUP(AK95,#REF!,3,FALSE),9),1))</f>
        <v>#REF!</v>
      </c>
      <c r="BR97" s="168"/>
      <c r="BS97" s="280" t="e">
        <f>IF(LEN(VLOOKUP(AK95,#REF!,3,FALSE))&lt;8,"",LEFT(RIGHT(VLOOKUP(AK95,#REF!,3,FALSE),8),1))</f>
        <v>#REF!</v>
      </c>
      <c r="BT97" s="282"/>
      <c r="BU97" s="280" t="e">
        <f>IF(LEN(VLOOKUP(AK95,#REF!,3,FALSE))&lt;7,"",LEFT(RIGHT(VLOOKUP(AK95,#REF!,3,FALSE),7),1))</f>
        <v>#REF!</v>
      </c>
      <c r="BV97" s="606"/>
      <c r="BW97" s="280" t="e">
        <f>IF(LEN(VLOOKUP(AK95,#REF!,3,FALSE))&lt;6,"",LEFT(RIGHT(VLOOKUP(AK95,#REF!,3,FALSE),6),1))</f>
        <v>#REF!</v>
      </c>
      <c r="BX97" s="282"/>
      <c r="BY97" s="280" t="e">
        <f>IF(LEN(VLOOKUP(AK95,#REF!,3,FALSE))&lt;5,"",LEFT(RIGHT(VLOOKUP(AK95,#REF!,3,FALSE),5),1))</f>
        <v>#REF!</v>
      </c>
      <c r="BZ97" s="282"/>
      <c r="CA97" s="280" t="e">
        <f>IF(LEN(VLOOKUP(AK95,#REF!,3,FALSE))&lt;4,"",LEFT(RIGHT(VLOOKUP(AK95,#REF!,3,FALSE),4),1))</f>
        <v>#REF!</v>
      </c>
      <c r="CB97" s="607"/>
      <c r="CC97" s="280" t="e">
        <f>IF(LEN(VLOOKUP(AK95,#REF!,3,FALSE))&lt;3,"",LEFT(RIGHT(VLOOKUP(AK95,#REF!,3,FALSE),3),1))</f>
        <v>#REF!</v>
      </c>
      <c r="CD97" s="282"/>
      <c r="CE97" s="280" t="e">
        <f>IF(LEN(VLOOKUP(AK95,#REF!,3,FALSE))&lt;2,"",LEFT(RIGHT(VLOOKUP(AK95,#REF!,3,FALSE),2),1))</f>
        <v>#REF!</v>
      </c>
      <c r="CF97" s="282"/>
      <c r="CG97" s="280" t="e">
        <f>IF(VLOOKUP(AK95,#REF!,3,FALSE)=0,"",IF(LEN(VLOOKUP(AK95,#REF!,3,FALSE))&lt;1,"",LEFT(RIGHT(VLOOKUP(AK95,#REF!,3,FALSE),1),1)))</f>
        <v>#REF!</v>
      </c>
      <c r="CH97" s="199"/>
      <c r="CI97" s="229"/>
      <c r="CJ97" s="229"/>
    </row>
    <row r="98" spans="1:88" s="231" customFormat="1" ht="3" customHeight="1">
      <c r="A98" s="229"/>
      <c r="B98" s="229"/>
      <c r="C98" s="229"/>
      <c r="E98" s="657"/>
      <c r="F98" s="658"/>
      <c r="G98" s="570"/>
      <c r="H98" s="570"/>
      <c r="I98" s="570"/>
      <c r="J98" s="570"/>
      <c r="K98" s="570"/>
      <c r="L98" s="570"/>
      <c r="M98" s="570"/>
      <c r="N98" s="570"/>
      <c r="O98" s="570"/>
      <c r="P98" s="570"/>
      <c r="Q98" s="570"/>
      <c r="R98" s="570"/>
      <c r="S98" s="570"/>
      <c r="T98" s="570"/>
      <c r="U98" s="570"/>
      <c r="V98" s="570"/>
      <c r="W98" s="570"/>
      <c r="X98" s="570"/>
      <c r="Y98" s="570"/>
      <c r="Z98" s="570"/>
      <c r="AA98" s="570"/>
      <c r="AB98" s="570"/>
      <c r="AC98" s="570"/>
      <c r="AD98" s="570"/>
      <c r="AE98" s="570"/>
      <c r="AF98" s="570"/>
      <c r="AG98" s="570"/>
      <c r="AH98" s="570"/>
      <c r="AI98" s="570"/>
      <c r="AJ98" s="570"/>
      <c r="AK98" s="656"/>
      <c r="AL98" s="656"/>
      <c r="AM98" s="656"/>
      <c r="AN98" s="243"/>
      <c r="AO98" s="252"/>
      <c r="AP98" s="252"/>
      <c r="AQ98" s="252"/>
      <c r="AR98" s="252"/>
      <c r="AS98" s="252"/>
      <c r="AT98" s="252"/>
      <c r="AU98" s="252"/>
      <c r="AV98" s="252"/>
      <c r="AW98" s="252"/>
      <c r="AX98" s="252"/>
      <c r="AY98" s="252"/>
      <c r="AZ98" s="252"/>
      <c r="BA98" s="252"/>
      <c r="BB98" s="252"/>
      <c r="BC98" s="252"/>
      <c r="BD98" s="252"/>
      <c r="BE98" s="227"/>
      <c r="BF98" s="227"/>
      <c r="BG98" s="227"/>
      <c r="BH98" s="227"/>
      <c r="BI98" s="227"/>
      <c r="BJ98" s="227"/>
      <c r="BK98" s="227"/>
      <c r="BL98" s="443"/>
      <c r="BM98" s="443"/>
      <c r="BN98" s="443"/>
      <c r="BO98" s="443"/>
      <c r="BP98" s="443"/>
      <c r="BQ98" s="443"/>
      <c r="BR98" s="443"/>
      <c r="BS98" s="443"/>
      <c r="BT98" s="443"/>
      <c r="BU98" s="443"/>
      <c r="BV98" s="443"/>
      <c r="BW98" s="443"/>
      <c r="BX98" s="443"/>
      <c r="BY98" s="443"/>
      <c r="BZ98" s="443"/>
      <c r="CA98" s="443"/>
      <c r="CB98" s="443"/>
      <c r="CC98" s="227"/>
      <c r="CD98" s="227"/>
      <c r="CE98" s="227"/>
      <c r="CF98" s="227"/>
      <c r="CG98" s="227"/>
      <c r="CH98" s="200"/>
      <c r="CI98" s="229"/>
      <c r="CJ98" s="229"/>
    </row>
    <row r="99" spans="1:88" s="163" customFormat="1" ht="3" customHeight="1">
      <c r="A99" s="229"/>
      <c r="B99" s="230"/>
      <c r="C99" s="135"/>
      <c r="D99" s="135"/>
      <c r="E99" s="657" t="s">
        <v>508</v>
      </c>
      <c r="F99" s="658"/>
      <c r="G99" s="661" t="e">
        <f>#REF!</f>
        <v>#REF!</v>
      </c>
      <c r="H99" s="661"/>
      <c r="I99" s="661"/>
      <c r="J99" s="661"/>
      <c r="K99" s="661"/>
      <c r="L99" s="661"/>
      <c r="M99" s="661"/>
      <c r="N99" s="661"/>
      <c r="O99" s="661"/>
      <c r="P99" s="661"/>
      <c r="Q99" s="661"/>
      <c r="R99" s="661"/>
      <c r="S99" s="661"/>
      <c r="T99" s="661"/>
      <c r="U99" s="661"/>
      <c r="V99" s="661"/>
      <c r="W99" s="661"/>
      <c r="X99" s="661"/>
      <c r="Y99" s="661"/>
      <c r="Z99" s="661"/>
      <c r="AA99" s="661"/>
      <c r="AB99" s="661"/>
      <c r="AC99" s="661"/>
      <c r="AD99" s="661"/>
      <c r="AE99" s="661"/>
      <c r="AF99" s="661"/>
      <c r="AG99" s="661"/>
      <c r="AH99" s="661"/>
      <c r="AI99" s="661"/>
      <c r="AJ99" s="661"/>
      <c r="AK99" s="655" t="s">
        <v>416</v>
      </c>
      <c r="AL99" s="656"/>
      <c r="AM99" s="656"/>
      <c r="AN99" s="242"/>
      <c r="AO99" s="253"/>
      <c r="AP99" s="253"/>
      <c r="AQ99" s="253"/>
      <c r="AR99" s="253"/>
      <c r="AS99" s="253"/>
      <c r="AT99" s="253"/>
      <c r="AU99" s="253"/>
      <c r="AV99" s="253"/>
      <c r="AW99" s="253"/>
      <c r="AX99" s="253"/>
      <c r="AY99" s="253"/>
      <c r="AZ99" s="253"/>
      <c r="BA99" s="253"/>
      <c r="BB99" s="253"/>
      <c r="BC99" s="253"/>
      <c r="BD99" s="253"/>
      <c r="BE99" s="221"/>
      <c r="BF99" s="221"/>
      <c r="BG99" s="221"/>
      <c r="BH99" s="221"/>
      <c r="BI99" s="221"/>
      <c r="BJ99" s="221"/>
      <c r="BK99" s="221"/>
      <c r="BL99" s="464"/>
      <c r="BM99" s="464"/>
      <c r="BN99" s="464"/>
      <c r="BO99" s="464"/>
      <c r="BP99" s="464"/>
      <c r="BQ99" s="464"/>
      <c r="BR99" s="464"/>
      <c r="BS99" s="464"/>
      <c r="BT99" s="464"/>
      <c r="BU99" s="464"/>
      <c r="BV99" s="464"/>
      <c r="BW99" s="464"/>
      <c r="BX99" s="464"/>
      <c r="BY99" s="464"/>
      <c r="BZ99" s="464"/>
      <c r="CA99" s="464"/>
      <c r="CB99" s="464"/>
      <c r="CC99" s="221"/>
      <c r="CD99" s="221"/>
      <c r="CE99" s="221"/>
      <c r="CF99" s="221"/>
      <c r="CG99" s="221"/>
      <c r="CH99" s="198"/>
      <c r="CI99" s="202"/>
      <c r="CJ99" s="202"/>
    </row>
    <row r="100" spans="1:88" s="163" customFormat="1" ht="3" customHeight="1">
      <c r="A100" s="229"/>
      <c r="B100" s="229"/>
      <c r="C100" s="229"/>
      <c r="D100" s="230"/>
      <c r="E100" s="657"/>
      <c r="F100" s="658"/>
      <c r="G100" s="661"/>
      <c r="H100" s="661"/>
      <c r="I100" s="661"/>
      <c r="J100" s="661"/>
      <c r="K100" s="661"/>
      <c r="L100" s="661"/>
      <c r="M100" s="661"/>
      <c r="N100" s="661"/>
      <c r="O100" s="661"/>
      <c r="P100" s="661"/>
      <c r="Q100" s="661"/>
      <c r="R100" s="661"/>
      <c r="S100" s="661"/>
      <c r="T100" s="661"/>
      <c r="U100" s="661"/>
      <c r="V100" s="661"/>
      <c r="W100" s="661"/>
      <c r="X100" s="661"/>
      <c r="Y100" s="661"/>
      <c r="Z100" s="661"/>
      <c r="AA100" s="661"/>
      <c r="AB100" s="661"/>
      <c r="AC100" s="661"/>
      <c r="AD100" s="661"/>
      <c r="AE100" s="661"/>
      <c r="AF100" s="661"/>
      <c r="AG100" s="661"/>
      <c r="AH100" s="661"/>
      <c r="AI100" s="661"/>
      <c r="AJ100" s="661"/>
      <c r="AK100" s="656"/>
      <c r="AL100" s="656"/>
      <c r="AM100" s="656"/>
      <c r="AN100" s="240"/>
      <c r="AO100" s="284"/>
      <c r="AP100" s="284"/>
      <c r="AQ100" s="284"/>
      <c r="AR100" s="283"/>
      <c r="AS100" s="281"/>
      <c r="AT100" s="281"/>
      <c r="AU100" s="281"/>
      <c r="AV100" s="281"/>
      <c r="AW100" s="281"/>
      <c r="AX100" s="282"/>
      <c r="AY100" s="605"/>
      <c r="AZ100" s="605"/>
      <c r="BA100" s="605"/>
      <c r="BB100" s="605"/>
      <c r="BC100" s="605"/>
      <c r="BD100" s="605"/>
      <c r="BE100" s="282"/>
      <c r="BF100" s="566"/>
      <c r="BG100" s="566"/>
      <c r="BH100" s="566"/>
      <c r="BI100" s="566"/>
      <c r="BJ100" s="566"/>
      <c r="BK100" s="448"/>
      <c r="BL100" s="423"/>
      <c r="BM100" s="417"/>
      <c r="BN100" s="417"/>
      <c r="BO100" s="417"/>
      <c r="BP100" s="283"/>
      <c r="BQ100" s="605"/>
      <c r="BR100" s="605"/>
      <c r="BS100" s="605"/>
      <c r="BT100" s="605"/>
      <c r="BU100" s="605"/>
      <c r="BV100" s="606"/>
      <c r="BW100" s="566"/>
      <c r="BX100" s="566"/>
      <c r="BY100" s="566"/>
      <c r="BZ100" s="566"/>
      <c r="CA100" s="566"/>
      <c r="CB100" s="607"/>
      <c r="CC100" s="566"/>
      <c r="CD100" s="566"/>
      <c r="CE100" s="566"/>
      <c r="CF100" s="566"/>
      <c r="CG100" s="566"/>
      <c r="CH100" s="199"/>
      <c r="CI100" s="202"/>
      <c r="CJ100" s="202"/>
    </row>
    <row r="101" spans="1:88" s="231" customFormat="1" ht="15" customHeight="1">
      <c r="A101" s="229"/>
      <c r="B101" s="229"/>
      <c r="C101" s="229"/>
      <c r="E101" s="657"/>
      <c r="F101" s="658"/>
      <c r="G101" s="661"/>
      <c r="H101" s="661"/>
      <c r="I101" s="661"/>
      <c r="J101" s="661"/>
      <c r="K101" s="661"/>
      <c r="L101" s="661"/>
      <c r="M101" s="661"/>
      <c r="N101" s="661"/>
      <c r="O101" s="661"/>
      <c r="P101" s="661"/>
      <c r="Q101" s="661"/>
      <c r="R101" s="661"/>
      <c r="S101" s="661"/>
      <c r="T101" s="661"/>
      <c r="U101" s="661"/>
      <c r="V101" s="661"/>
      <c r="W101" s="661"/>
      <c r="X101" s="661"/>
      <c r="Y101" s="661"/>
      <c r="Z101" s="661"/>
      <c r="AA101" s="661"/>
      <c r="AB101" s="661"/>
      <c r="AC101" s="661"/>
      <c r="AD101" s="661"/>
      <c r="AE101" s="661"/>
      <c r="AF101" s="661"/>
      <c r="AG101" s="661"/>
      <c r="AH101" s="661"/>
      <c r="AI101" s="661"/>
      <c r="AJ101" s="661"/>
      <c r="AK101" s="656"/>
      <c r="AL101" s="656"/>
      <c r="AM101" s="656"/>
      <c r="AN101" s="240"/>
      <c r="AO101" s="280" t="e">
        <f>IF(LEN(VLOOKUP(AK99,#REF!,2,FALSE))&lt;11,"",LEFT(RIGHT(VLOOKUP(AK99,#REF!,2,FALSE),11),1))</f>
        <v>#REF!</v>
      </c>
      <c r="AP101" s="168"/>
      <c r="AQ101" s="280" t="e">
        <f>IF(LEN(VLOOKUP(AK99,#REF!,2,FALSE))&lt;10,"",LEFT(RIGHT(VLOOKUP(AK99,#REF!,2,FALSE),10),1))</f>
        <v>#REF!</v>
      </c>
      <c r="AR101" s="282"/>
      <c r="AS101" s="280" t="e">
        <f>IF(LEN(VLOOKUP(AK99,#REF!,2,FALSE))&lt;9,"",LEFT(RIGHT(VLOOKUP(AK99,#REF!,2,FALSE),9),1))</f>
        <v>#REF!</v>
      </c>
      <c r="AT101" s="168"/>
      <c r="AU101" s="280" t="e">
        <f>IF(LEN(VLOOKUP(AK99,#REF!,2,FALSE))&lt;8,"",LEFT(RIGHT(VLOOKUP(AK99,#REF!,2,FALSE),8),1))</f>
        <v>#REF!</v>
      </c>
      <c r="AV101" s="282"/>
      <c r="AW101" s="280" t="e">
        <f>IF(LEN(VLOOKUP(AK99,#REF!,2,FALSE))&lt;7,"",LEFT(RIGHT(VLOOKUP(AK99,#REF!,2,FALSE),7),1))</f>
        <v>#REF!</v>
      </c>
      <c r="AX101" s="282"/>
      <c r="AY101" s="280" t="e">
        <f>IF(LEN(VLOOKUP(AK99,#REF!,2,FALSE))&lt;6,"",LEFT(RIGHT(VLOOKUP(AK99,#REF!,2,FALSE),6),1))</f>
        <v>#REF!</v>
      </c>
      <c r="AZ101" s="168"/>
      <c r="BA101" s="559" t="e">
        <f>IF(LEN(VLOOKUP(AK99,#REF!,2,FALSE))&lt;5,"",LEFT(RIGHT(VLOOKUP(AK99,#REF!,2,FALSE),5),1))</f>
        <v>#REF!</v>
      </c>
      <c r="BB101" s="559"/>
      <c r="BC101" s="282"/>
      <c r="BD101" s="280" t="e">
        <f>IF(LEN(VLOOKUP(AK99,#REF!,2,FALSE))&lt;4,"",LEFT(RIGHT(VLOOKUP(AK99,#REF!,2,FALSE),4),1))</f>
        <v>#REF!</v>
      </c>
      <c r="BE101" s="282"/>
      <c r="BF101" s="280" t="e">
        <f>IF(LEN(VLOOKUP(AK99,#REF!,2,FALSE))&lt;3,"",LEFT(RIGHT(VLOOKUP(AK99,#REF!,2,FALSE),3),1))</f>
        <v>#REF!</v>
      </c>
      <c r="BG101" s="282"/>
      <c r="BH101" s="280" t="e">
        <f>IF(LEN(VLOOKUP(AK99,#REF!,2,FALSE))&lt;2,"",LEFT(RIGHT(VLOOKUP(AK99,#REF!,2,FALSE),2),1))</f>
        <v>#REF!</v>
      </c>
      <c r="BI101" s="282"/>
      <c r="BJ101" s="280" t="e">
        <f>IF(VLOOKUP(AK99,#REF!,2,FALSE)=0,"",IF(LEN(VLOOKUP(AK99,#REF!,2,FALSE))&lt;1,"",LEFT(RIGHT(VLOOKUP(AK99,#REF!,2,FALSE),1),1)))</f>
        <v>#REF!</v>
      </c>
      <c r="BK101" s="448"/>
      <c r="BL101" s="423"/>
      <c r="BM101" s="280" t="e">
        <f>IF(LEN(VLOOKUP(AK99,#REF!,3,FALSE))&lt;11,"",LEFT(RIGHT(VLOOKUP(AK99,#REF!,3,FALSE),11),1))</f>
        <v>#REF!</v>
      </c>
      <c r="BN101" s="168"/>
      <c r="BO101" s="280" t="e">
        <f>IF(LEN(VLOOKUP(AK99,#REF!,3,FALSE))&lt;10,"",LEFT(RIGHT(VLOOKUP(AK99,#REF!,3,FALSE),10),1))</f>
        <v>#REF!</v>
      </c>
      <c r="BP101" s="282"/>
      <c r="BQ101" s="280" t="e">
        <f>IF(LEN(VLOOKUP(AK99,#REF!,3,FALSE))&lt;9,"",LEFT(RIGHT(VLOOKUP(AK99,#REF!,3,FALSE),9),1))</f>
        <v>#REF!</v>
      </c>
      <c r="BR101" s="168"/>
      <c r="BS101" s="280" t="e">
        <f>IF(LEN(VLOOKUP(AK99,#REF!,3,FALSE))&lt;8,"",LEFT(RIGHT(VLOOKUP(AK99,#REF!,3,FALSE),8),1))</f>
        <v>#REF!</v>
      </c>
      <c r="BT101" s="282"/>
      <c r="BU101" s="280" t="e">
        <f>IF(LEN(VLOOKUP(AK99,#REF!,3,FALSE))&lt;7,"",LEFT(RIGHT(VLOOKUP(AK99,#REF!,3,FALSE),7),1))</f>
        <v>#REF!</v>
      </c>
      <c r="BV101" s="606"/>
      <c r="BW101" s="280" t="e">
        <f>IF(LEN(VLOOKUP(AK99,#REF!,3,FALSE))&lt;6,"",LEFT(RIGHT(VLOOKUP(AK99,#REF!,3,FALSE),6),1))</f>
        <v>#REF!</v>
      </c>
      <c r="BX101" s="282"/>
      <c r="BY101" s="280" t="e">
        <f>IF(LEN(VLOOKUP(AK99,#REF!,3,FALSE))&lt;5,"",LEFT(RIGHT(VLOOKUP(AK99,#REF!,3,FALSE),5),1))</f>
        <v>#REF!</v>
      </c>
      <c r="BZ101" s="282"/>
      <c r="CA101" s="280" t="e">
        <f>IF(LEN(VLOOKUP(AK99,#REF!,3,FALSE))&lt;4,"",LEFT(RIGHT(VLOOKUP(AK99,#REF!,3,FALSE),4),1))</f>
        <v>#REF!</v>
      </c>
      <c r="CB101" s="607"/>
      <c r="CC101" s="280" t="e">
        <f>IF(LEN(VLOOKUP(AK99,#REF!,3,FALSE))&lt;3,"",LEFT(RIGHT(VLOOKUP(AK99,#REF!,3,FALSE),3),1))</f>
        <v>#REF!</v>
      </c>
      <c r="CD101" s="282"/>
      <c r="CE101" s="280" t="e">
        <f>IF(LEN(VLOOKUP(AK99,#REF!,3,FALSE))&lt;2,"",LEFT(RIGHT(VLOOKUP(AK99,#REF!,3,FALSE),2),1))</f>
        <v>#REF!</v>
      </c>
      <c r="CF101" s="282"/>
      <c r="CG101" s="280" t="e">
        <f>IF(VLOOKUP(AK99,#REF!,3,FALSE)=0,"",IF(LEN(VLOOKUP(AK99,#REF!,3,FALSE))&lt;1,"",LEFT(RIGHT(VLOOKUP(AK99,#REF!,3,FALSE),1),1)))</f>
        <v>#REF!</v>
      </c>
      <c r="CH101" s="199"/>
      <c r="CI101" s="229"/>
      <c r="CJ101" s="229"/>
    </row>
    <row r="102" spans="1:88" s="231" customFormat="1" ht="3" customHeight="1">
      <c r="A102" s="229"/>
      <c r="B102" s="229"/>
      <c r="C102" s="229"/>
      <c r="E102" s="657"/>
      <c r="F102" s="658"/>
      <c r="G102" s="661"/>
      <c r="H102" s="661"/>
      <c r="I102" s="661"/>
      <c r="J102" s="661"/>
      <c r="K102" s="661"/>
      <c r="L102" s="661"/>
      <c r="M102" s="661"/>
      <c r="N102" s="661"/>
      <c r="O102" s="661"/>
      <c r="P102" s="661"/>
      <c r="Q102" s="661"/>
      <c r="R102" s="661"/>
      <c r="S102" s="661"/>
      <c r="T102" s="661"/>
      <c r="U102" s="661"/>
      <c r="V102" s="661"/>
      <c r="W102" s="661"/>
      <c r="X102" s="661"/>
      <c r="Y102" s="661"/>
      <c r="Z102" s="661"/>
      <c r="AA102" s="661"/>
      <c r="AB102" s="661"/>
      <c r="AC102" s="661"/>
      <c r="AD102" s="661"/>
      <c r="AE102" s="661"/>
      <c r="AF102" s="661"/>
      <c r="AG102" s="661"/>
      <c r="AH102" s="661"/>
      <c r="AI102" s="661"/>
      <c r="AJ102" s="661"/>
      <c r="AK102" s="656"/>
      <c r="AL102" s="656"/>
      <c r="AM102" s="656"/>
      <c r="AN102" s="243"/>
      <c r="AO102" s="252"/>
      <c r="AP102" s="252"/>
      <c r="AQ102" s="252"/>
      <c r="AR102" s="252"/>
      <c r="AS102" s="252"/>
      <c r="AT102" s="252"/>
      <c r="AU102" s="252"/>
      <c r="AV102" s="252"/>
      <c r="AW102" s="252"/>
      <c r="AX102" s="252"/>
      <c r="AY102" s="252"/>
      <c r="AZ102" s="252"/>
      <c r="BA102" s="252"/>
      <c r="BB102" s="252"/>
      <c r="BC102" s="252"/>
      <c r="BD102" s="252"/>
      <c r="BE102" s="227"/>
      <c r="BF102" s="227"/>
      <c r="BG102" s="227"/>
      <c r="BH102" s="227"/>
      <c r="BI102" s="227"/>
      <c r="BJ102" s="227"/>
      <c r="BK102" s="227"/>
      <c r="BL102" s="443"/>
      <c r="BM102" s="443"/>
      <c r="BN102" s="443"/>
      <c r="BO102" s="443"/>
      <c r="BP102" s="443"/>
      <c r="BQ102" s="443"/>
      <c r="BR102" s="443"/>
      <c r="BS102" s="443"/>
      <c r="BT102" s="443"/>
      <c r="BU102" s="443"/>
      <c r="BV102" s="443"/>
      <c r="BW102" s="443"/>
      <c r="BX102" s="443"/>
      <c r="BY102" s="443"/>
      <c r="BZ102" s="443"/>
      <c r="CA102" s="443"/>
      <c r="CB102" s="443"/>
      <c r="CC102" s="227"/>
      <c r="CD102" s="227"/>
      <c r="CE102" s="227"/>
      <c r="CF102" s="227"/>
      <c r="CG102" s="227"/>
      <c r="CH102" s="200"/>
      <c r="CI102" s="229"/>
      <c r="CJ102" s="229"/>
    </row>
    <row r="103" spans="1:88" s="163" customFormat="1" ht="3" customHeight="1">
      <c r="A103" s="229"/>
      <c r="B103" s="230"/>
      <c r="C103" s="135"/>
      <c r="D103" s="135"/>
      <c r="E103" s="659" t="s">
        <v>357</v>
      </c>
      <c r="F103" s="660"/>
      <c r="G103" s="570" t="e">
        <f>#REF!</f>
        <v>#REF!</v>
      </c>
      <c r="H103" s="570"/>
      <c r="I103" s="570"/>
      <c r="J103" s="570"/>
      <c r="K103" s="570"/>
      <c r="L103" s="570"/>
      <c r="M103" s="570"/>
      <c r="N103" s="570"/>
      <c r="O103" s="570"/>
      <c r="P103" s="570"/>
      <c r="Q103" s="570"/>
      <c r="R103" s="570"/>
      <c r="S103" s="570"/>
      <c r="T103" s="570"/>
      <c r="U103" s="570"/>
      <c r="V103" s="570"/>
      <c r="W103" s="570"/>
      <c r="X103" s="570"/>
      <c r="Y103" s="570"/>
      <c r="Z103" s="570"/>
      <c r="AA103" s="570"/>
      <c r="AB103" s="570"/>
      <c r="AC103" s="570"/>
      <c r="AD103" s="570"/>
      <c r="AE103" s="570"/>
      <c r="AF103" s="570"/>
      <c r="AG103" s="570"/>
      <c r="AH103" s="570"/>
      <c r="AI103" s="570"/>
      <c r="AJ103" s="570"/>
      <c r="AK103" s="655" t="s">
        <v>417</v>
      </c>
      <c r="AL103" s="656"/>
      <c r="AM103" s="656"/>
      <c r="AN103" s="242"/>
      <c r="AO103" s="253"/>
      <c r="AP103" s="253"/>
      <c r="AQ103" s="253"/>
      <c r="AR103" s="253"/>
      <c r="AS103" s="253"/>
      <c r="AT103" s="253"/>
      <c r="AU103" s="253"/>
      <c r="AV103" s="253"/>
      <c r="AW103" s="253"/>
      <c r="AX103" s="253"/>
      <c r="AY103" s="253"/>
      <c r="AZ103" s="253"/>
      <c r="BA103" s="253"/>
      <c r="BB103" s="253"/>
      <c r="BC103" s="253"/>
      <c r="BD103" s="253"/>
      <c r="BE103" s="221"/>
      <c r="BF103" s="221"/>
      <c r="BG103" s="221"/>
      <c r="BH103" s="221"/>
      <c r="BI103" s="221"/>
      <c r="BJ103" s="221"/>
      <c r="BK103" s="221"/>
      <c r="BL103" s="464"/>
      <c r="BM103" s="464"/>
      <c r="BN103" s="464"/>
      <c r="BO103" s="464"/>
      <c r="BP103" s="464"/>
      <c r="BQ103" s="464"/>
      <c r="BR103" s="464"/>
      <c r="BS103" s="464"/>
      <c r="BT103" s="464"/>
      <c r="BU103" s="464"/>
      <c r="BV103" s="464"/>
      <c r="BW103" s="464"/>
      <c r="BX103" s="464"/>
      <c r="BY103" s="464"/>
      <c r="BZ103" s="464"/>
      <c r="CA103" s="464"/>
      <c r="CB103" s="464"/>
      <c r="CC103" s="221"/>
      <c r="CD103" s="221"/>
      <c r="CE103" s="221"/>
      <c r="CF103" s="221"/>
      <c r="CG103" s="221"/>
      <c r="CH103" s="198"/>
      <c r="CI103" s="202"/>
      <c r="CJ103" s="202"/>
    </row>
    <row r="104" spans="1:88" s="163" customFormat="1" ht="3" customHeight="1">
      <c r="A104" s="229"/>
      <c r="B104" s="229"/>
      <c r="C104" s="229"/>
      <c r="D104" s="230"/>
      <c r="E104" s="659"/>
      <c r="F104" s="660"/>
      <c r="G104" s="570"/>
      <c r="H104" s="570"/>
      <c r="I104" s="570"/>
      <c r="J104" s="570"/>
      <c r="K104" s="570"/>
      <c r="L104" s="570"/>
      <c r="M104" s="570"/>
      <c r="N104" s="570"/>
      <c r="O104" s="570"/>
      <c r="P104" s="570"/>
      <c r="Q104" s="570"/>
      <c r="R104" s="570"/>
      <c r="S104" s="570"/>
      <c r="T104" s="570"/>
      <c r="U104" s="570"/>
      <c r="V104" s="570"/>
      <c r="W104" s="570"/>
      <c r="X104" s="570"/>
      <c r="Y104" s="570"/>
      <c r="Z104" s="570"/>
      <c r="AA104" s="570"/>
      <c r="AB104" s="570"/>
      <c r="AC104" s="570"/>
      <c r="AD104" s="570"/>
      <c r="AE104" s="570"/>
      <c r="AF104" s="570"/>
      <c r="AG104" s="570"/>
      <c r="AH104" s="570"/>
      <c r="AI104" s="570"/>
      <c r="AJ104" s="570"/>
      <c r="AK104" s="656"/>
      <c r="AL104" s="656"/>
      <c r="AM104" s="656"/>
      <c r="AN104" s="240"/>
      <c r="AO104" s="284"/>
      <c r="AP104" s="284"/>
      <c r="AQ104" s="284"/>
      <c r="AR104" s="283"/>
      <c r="AS104" s="281"/>
      <c r="AT104" s="281"/>
      <c r="AU104" s="281"/>
      <c r="AV104" s="281"/>
      <c r="AW104" s="281"/>
      <c r="AX104" s="282"/>
      <c r="AY104" s="605"/>
      <c r="AZ104" s="605"/>
      <c r="BA104" s="605"/>
      <c r="BB104" s="605"/>
      <c r="BC104" s="605"/>
      <c r="BD104" s="605"/>
      <c r="BE104" s="282"/>
      <c r="BF104" s="566"/>
      <c r="BG104" s="566"/>
      <c r="BH104" s="566"/>
      <c r="BI104" s="566"/>
      <c r="BJ104" s="566"/>
      <c r="BK104" s="448"/>
      <c r="BL104" s="423"/>
      <c r="BM104" s="417"/>
      <c r="BN104" s="417"/>
      <c r="BO104" s="417"/>
      <c r="BP104" s="283"/>
      <c r="BQ104" s="605"/>
      <c r="BR104" s="605"/>
      <c r="BS104" s="605"/>
      <c r="BT104" s="605"/>
      <c r="BU104" s="605"/>
      <c r="BV104" s="606"/>
      <c r="BW104" s="566"/>
      <c r="BX104" s="566"/>
      <c r="BY104" s="566"/>
      <c r="BZ104" s="566"/>
      <c r="CA104" s="566"/>
      <c r="CB104" s="607"/>
      <c r="CC104" s="566"/>
      <c r="CD104" s="566"/>
      <c r="CE104" s="566"/>
      <c r="CF104" s="566"/>
      <c r="CG104" s="566"/>
      <c r="CH104" s="199"/>
      <c r="CI104" s="202"/>
      <c r="CJ104" s="202"/>
    </row>
    <row r="105" spans="1:88" s="231" customFormat="1" ht="15" customHeight="1">
      <c r="A105" s="229"/>
      <c r="B105" s="229"/>
      <c r="C105" s="229"/>
      <c r="E105" s="659"/>
      <c r="F105" s="660"/>
      <c r="G105" s="570"/>
      <c r="H105" s="570"/>
      <c r="I105" s="570"/>
      <c r="J105" s="570"/>
      <c r="K105" s="570"/>
      <c r="L105" s="570"/>
      <c r="M105" s="570"/>
      <c r="N105" s="570"/>
      <c r="O105" s="570"/>
      <c r="P105" s="570"/>
      <c r="Q105" s="570"/>
      <c r="R105" s="570"/>
      <c r="S105" s="570"/>
      <c r="T105" s="570"/>
      <c r="U105" s="570"/>
      <c r="V105" s="570"/>
      <c r="W105" s="570"/>
      <c r="X105" s="570"/>
      <c r="Y105" s="570"/>
      <c r="Z105" s="570"/>
      <c r="AA105" s="570"/>
      <c r="AB105" s="570"/>
      <c r="AC105" s="570"/>
      <c r="AD105" s="570"/>
      <c r="AE105" s="570"/>
      <c r="AF105" s="570"/>
      <c r="AG105" s="570"/>
      <c r="AH105" s="570"/>
      <c r="AI105" s="570"/>
      <c r="AJ105" s="570"/>
      <c r="AK105" s="656"/>
      <c r="AL105" s="656"/>
      <c r="AM105" s="656"/>
      <c r="AN105" s="240"/>
      <c r="AO105" s="280" t="e">
        <f>IF(LEN(VLOOKUP(AK103,#REF!,2,FALSE))&lt;11,"",LEFT(RIGHT(VLOOKUP(AK103,#REF!,2,FALSE),11),1))</f>
        <v>#REF!</v>
      </c>
      <c r="AP105" s="168"/>
      <c r="AQ105" s="280" t="e">
        <f>IF(LEN(VLOOKUP(AK103,#REF!,2,FALSE))&lt;10,"",LEFT(RIGHT(VLOOKUP(AK103,#REF!,2,FALSE),10),1))</f>
        <v>#REF!</v>
      </c>
      <c r="AR105" s="282"/>
      <c r="AS105" s="280" t="e">
        <f>IF(LEN(VLOOKUP(AK103,#REF!,2,FALSE))&lt;9,"",LEFT(RIGHT(VLOOKUP(AK103,#REF!,2,FALSE),9),1))</f>
        <v>#REF!</v>
      </c>
      <c r="AT105" s="168"/>
      <c r="AU105" s="280" t="e">
        <f>IF(LEN(VLOOKUP(AK103,#REF!,2,FALSE))&lt;8,"",LEFT(RIGHT(VLOOKUP(AK103,#REF!,2,FALSE),8),1))</f>
        <v>#REF!</v>
      </c>
      <c r="AV105" s="282"/>
      <c r="AW105" s="280" t="e">
        <f>IF(LEN(VLOOKUP(AK103,#REF!,2,FALSE))&lt;7,"",LEFT(RIGHT(VLOOKUP(AK103,#REF!,2,FALSE),7),1))</f>
        <v>#REF!</v>
      </c>
      <c r="AX105" s="282"/>
      <c r="AY105" s="280" t="e">
        <f>IF(LEN(VLOOKUP(AK103,#REF!,2,FALSE))&lt;6,"",LEFT(RIGHT(VLOOKUP(AK103,#REF!,2,FALSE),6),1))</f>
        <v>#REF!</v>
      </c>
      <c r="AZ105" s="168"/>
      <c r="BA105" s="559" t="e">
        <f>IF(LEN(VLOOKUP(AK103,#REF!,2,FALSE))&lt;5,"",LEFT(RIGHT(VLOOKUP(AK103,#REF!,2,FALSE),5),1))</f>
        <v>#REF!</v>
      </c>
      <c r="BB105" s="559"/>
      <c r="BC105" s="282"/>
      <c r="BD105" s="280" t="e">
        <f>IF(LEN(VLOOKUP(AK103,#REF!,2,FALSE))&lt;4,"",LEFT(RIGHT(VLOOKUP(AK103,#REF!,2,FALSE),4),1))</f>
        <v>#REF!</v>
      </c>
      <c r="BE105" s="282"/>
      <c r="BF105" s="280" t="e">
        <f>IF(LEN(VLOOKUP(AK103,#REF!,2,FALSE))&lt;3,"",LEFT(RIGHT(VLOOKUP(AK103,#REF!,2,FALSE),3),1))</f>
        <v>#REF!</v>
      </c>
      <c r="BG105" s="282"/>
      <c r="BH105" s="280" t="e">
        <f>IF(LEN(VLOOKUP(AK103,#REF!,2,FALSE))&lt;2,"",LEFT(RIGHT(VLOOKUP(AK103,#REF!,2,FALSE),2),1))</f>
        <v>#REF!</v>
      </c>
      <c r="BI105" s="282"/>
      <c r="BJ105" s="280" t="e">
        <f>IF(VLOOKUP(AK103,#REF!,2,FALSE)=0,"",IF(LEN(VLOOKUP(AK103,#REF!,2,FALSE))&lt;1,"",LEFT(RIGHT(VLOOKUP(AK103,#REF!,2,FALSE),1),1)))</f>
        <v>#REF!</v>
      </c>
      <c r="BK105" s="448"/>
      <c r="BL105" s="423"/>
      <c r="BM105" s="280" t="e">
        <f>IF(LEN(VLOOKUP(AK103,#REF!,3,FALSE))&lt;11,"",LEFT(RIGHT(VLOOKUP(AK103,#REF!,3,FALSE),11),1))</f>
        <v>#REF!</v>
      </c>
      <c r="BN105" s="168"/>
      <c r="BO105" s="280" t="e">
        <f>IF(LEN(VLOOKUP(AK103,#REF!,3,FALSE))&lt;10,"",LEFT(RIGHT(VLOOKUP(AK103,#REF!,3,FALSE),10),1))</f>
        <v>#REF!</v>
      </c>
      <c r="BP105" s="282"/>
      <c r="BQ105" s="280" t="e">
        <f>IF(LEN(VLOOKUP(AK103,#REF!,3,FALSE))&lt;9,"",LEFT(RIGHT(VLOOKUP(AK103,#REF!,3,FALSE),9),1))</f>
        <v>#REF!</v>
      </c>
      <c r="BR105" s="168"/>
      <c r="BS105" s="280" t="e">
        <f>IF(LEN(VLOOKUP(AK103,#REF!,3,FALSE))&lt;8,"",LEFT(RIGHT(VLOOKUP(AK103,#REF!,3,FALSE),8),1))</f>
        <v>#REF!</v>
      </c>
      <c r="BT105" s="282"/>
      <c r="BU105" s="280" t="e">
        <f>IF(LEN(VLOOKUP(AK103,#REF!,3,FALSE))&lt;7,"",LEFT(RIGHT(VLOOKUP(AK103,#REF!,3,FALSE),7),1))</f>
        <v>#REF!</v>
      </c>
      <c r="BV105" s="606"/>
      <c r="BW105" s="280" t="e">
        <f>IF(LEN(VLOOKUP(AK103,#REF!,3,FALSE))&lt;6,"",LEFT(RIGHT(VLOOKUP(AK103,#REF!,3,FALSE),6),1))</f>
        <v>#REF!</v>
      </c>
      <c r="BX105" s="282"/>
      <c r="BY105" s="280" t="e">
        <f>IF(LEN(VLOOKUP(AK103,#REF!,3,FALSE))&lt;5,"",LEFT(RIGHT(VLOOKUP(AK103,#REF!,3,FALSE),5),1))</f>
        <v>#REF!</v>
      </c>
      <c r="BZ105" s="282"/>
      <c r="CA105" s="280" t="e">
        <f>IF(LEN(VLOOKUP(AK103,#REF!,3,FALSE))&lt;4,"",LEFT(RIGHT(VLOOKUP(AK103,#REF!,3,FALSE),4),1))</f>
        <v>#REF!</v>
      </c>
      <c r="CB105" s="607"/>
      <c r="CC105" s="280" t="e">
        <f>IF(LEN(VLOOKUP(AK103,#REF!,3,FALSE))&lt;3,"",LEFT(RIGHT(VLOOKUP(AK103,#REF!,3,FALSE),3),1))</f>
        <v>#REF!</v>
      </c>
      <c r="CD105" s="282"/>
      <c r="CE105" s="280" t="e">
        <f>IF(LEN(VLOOKUP(AK103,#REF!,3,FALSE))&lt;2,"",LEFT(RIGHT(VLOOKUP(AK103,#REF!,3,FALSE),2),1))</f>
        <v>#REF!</v>
      </c>
      <c r="CF105" s="282"/>
      <c r="CG105" s="280" t="e">
        <f>IF(VLOOKUP(AK103,#REF!,3,FALSE)=0,"",IF(LEN(VLOOKUP(AK103,#REF!,3,FALSE))&lt;1,"",LEFT(RIGHT(VLOOKUP(AK103,#REF!,3,FALSE),1),1)))</f>
        <v>#REF!</v>
      </c>
      <c r="CH105" s="199"/>
      <c r="CI105" s="229"/>
      <c r="CJ105" s="229"/>
    </row>
    <row r="106" spans="1:88" s="231" customFormat="1" ht="3" customHeight="1">
      <c r="A106" s="229"/>
      <c r="B106" s="229"/>
      <c r="C106" s="229"/>
      <c r="E106" s="659"/>
      <c r="F106" s="660"/>
      <c r="G106" s="570"/>
      <c r="H106" s="570"/>
      <c r="I106" s="570"/>
      <c r="J106" s="570"/>
      <c r="K106" s="570"/>
      <c r="L106" s="570"/>
      <c r="M106" s="570"/>
      <c r="N106" s="570"/>
      <c r="O106" s="570"/>
      <c r="P106" s="570"/>
      <c r="Q106" s="570"/>
      <c r="R106" s="570"/>
      <c r="S106" s="570"/>
      <c r="T106" s="570"/>
      <c r="U106" s="570"/>
      <c r="V106" s="570"/>
      <c r="W106" s="570"/>
      <c r="X106" s="570"/>
      <c r="Y106" s="570"/>
      <c r="Z106" s="570"/>
      <c r="AA106" s="570"/>
      <c r="AB106" s="570"/>
      <c r="AC106" s="570"/>
      <c r="AD106" s="570"/>
      <c r="AE106" s="570"/>
      <c r="AF106" s="570"/>
      <c r="AG106" s="570"/>
      <c r="AH106" s="570"/>
      <c r="AI106" s="570"/>
      <c r="AJ106" s="570"/>
      <c r="AK106" s="656"/>
      <c r="AL106" s="656"/>
      <c r="AM106" s="656"/>
      <c r="AN106" s="243"/>
      <c r="AO106" s="252"/>
      <c r="AP106" s="252"/>
      <c r="AQ106" s="252"/>
      <c r="AR106" s="252"/>
      <c r="AS106" s="252"/>
      <c r="AT106" s="252"/>
      <c r="AU106" s="252"/>
      <c r="AV106" s="252"/>
      <c r="AW106" s="252"/>
      <c r="AX106" s="252"/>
      <c r="AY106" s="252"/>
      <c r="AZ106" s="252"/>
      <c r="BA106" s="252"/>
      <c r="BB106" s="252"/>
      <c r="BC106" s="252"/>
      <c r="BD106" s="252"/>
      <c r="BE106" s="227"/>
      <c r="BF106" s="227"/>
      <c r="BG106" s="227"/>
      <c r="BH106" s="227"/>
      <c r="BI106" s="227"/>
      <c r="BJ106" s="227"/>
      <c r="BK106" s="227"/>
      <c r="BL106" s="443"/>
      <c r="BM106" s="443"/>
      <c r="BN106" s="443"/>
      <c r="BO106" s="443"/>
      <c r="BP106" s="443"/>
      <c r="BQ106" s="443"/>
      <c r="BR106" s="443"/>
      <c r="BS106" s="443"/>
      <c r="BT106" s="443"/>
      <c r="BU106" s="443"/>
      <c r="BV106" s="443"/>
      <c r="BW106" s="443"/>
      <c r="BX106" s="443"/>
      <c r="BY106" s="443"/>
      <c r="BZ106" s="443"/>
      <c r="CA106" s="443"/>
      <c r="CB106" s="443"/>
      <c r="CC106" s="227"/>
      <c r="CD106" s="227"/>
      <c r="CE106" s="227"/>
      <c r="CF106" s="227"/>
      <c r="CG106" s="227"/>
      <c r="CH106" s="200"/>
      <c r="CI106" s="229"/>
      <c r="CJ106" s="229"/>
    </row>
    <row r="107" spans="1:88" s="163" customFormat="1" ht="3" customHeight="1">
      <c r="A107" s="229"/>
      <c r="B107" s="230"/>
      <c r="C107" s="135"/>
      <c r="D107" s="135"/>
      <c r="E107" s="657" t="s">
        <v>85</v>
      </c>
      <c r="F107" s="658"/>
      <c r="G107" s="570" t="e">
        <f>#REF!</f>
        <v>#REF!</v>
      </c>
      <c r="H107" s="570"/>
      <c r="I107" s="570"/>
      <c r="J107" s="570"/>
      <c r="K107" s="570"/>
      <c r="L107" s="570"/>
      <c r="M107" s="570"/>
      <c r="N107" s="570"/>
      <c r="O107" s="570"/>
      <c r="P107" s="570"/>
      <c r="Q107" s="570"/>
      <c r="R107" s="570"/>
      <c r="S107" s="570"/>
      <c r="T107" s="570"/>
      <c r="U107" s="570"/>
      <c r="V107" s="570"/>
      <c r="W107" s="570"/>
      <c r="X107" s="570"/>
      <c r="Y107" s="570"/>
      <c r="Z107" s="570"/>
      <c r="AA107" s="570"/>
      <c r="AB107" s="570"/>
      <c r="AC107" s="570"/>
      <c r="AD107" s="570"/>
      <c r="AE107" s="570"/>
      <c r="AF107" s="570"/>
      <c r="AG107" s="570"/>
      <c r="AH107" s="570"/>
      <c r="AI107" s="570"/>
      <c r="AJ107" s="570"/>
      <c r="AK107" s="655" t="s">
        <v>418</v>
      </c>
      <c r="AL107" s="656"/>
      <c r="AM107" s="656"/>
      <c r="AN107" s="242"/>
      <c r="AO107" s="253"/>
      <c r="AP107" s="253"/>
      <c r="AQ107" s="253"/>
      <c r="AR107" s="253"/>
      <c r="AS107" s="253"/>
      <c r="AT107" s="253"/>
      <c r="AU107" s="253"/>
      <c r="AV107" s="253"/>
      <c r="AW107" s="253"/>
      <c r="AX107" s="253"/>
      <c r="AY107" s="253"/>
      <c r="AZ107" s="253"/>
      <c r="BA107" s="253"/>
      <c r="BB107" s="253"/>
      <c r="BC107" s="253"/>
      <c r="BD107" s="253"/>
      <c r="BE107" s="221"/>
      <c r="BF107" s="221"/>
      <c r="BG107" s="221"/>
      <c r="BH107" s="221"/>
      <c r="BI107" s="221"/>
      <c r="BJ107" s="221"/>
      <c r="BK107" s="221"/>
      <c r="BL107" s="464"/>
      <c r="BM107" s="464"/>
      <c r="BN107" s="464"/>
      <c r="BO107" s="464"/>
      <c r="BP107" s="464"/>
      <c r="BQ107" s="464"/>
      <c r="BR107" s="464"/>
      <c r="BS107" s="464"/>
      <c r="BT107" s="464"/>
      <c r="BU107" s="464"/>
      <c r="BV107" s="464"/>
      <c r="BW107" s="464"/>
      <c r="BX107" s="464"/>
      <c r="BY107" s="464"/>
      <c r="BZ107" s="464"/>
      <c r="CA107" s="464"/>
      <c r="CB107" s="464"/>
      <c r="CC107" s="221"/>
      <c r="CD107" s="221"/>
      <c r="CE107" s="221"/>
      <c r="CF107" s="221"/>
      <c r="CG107" s="221"/>
      <c r="CH107" s="198"/>
      <c r="CI107" s="202"/>
      <c r="CJ107" s="202"/>
    </row>
    <row r="108" spans="1:88" s="163" customFormat="1" ht="3" customHeight="1">
      <c r="A108" s="229"/>
      <c r="B108" s="229"/>
      <c r="C108" s="229"/>
      <c r="D108" s="230"/>
      <c r="E108" s="657"/>
      <c r="F108" s="658"/>
      <c r="G108" s="570"/>
      <c r="H108" s="570"/>
      <c r="I108" s="570"/>
      <c r="J108" s="570"/>
      <c r="K108" s="570"/>
      <c r="L108" s="570"/>
      <c r="M108" s="570"/>
      <c r="N108" s="570"/>
      <c r="O108" s="570"/>
      <c r="P108" s="570"/>
      <c r="Q108" s="570"/>
      <c r="R108" s="570"/>
      <c r="S108" s="570"/>
      <c r="T108" s="570"/>
      <c r="U108" s="570"/>
      <c r="V108" s="570"/>
      <c r="W108" s="570"/>
      <c r="X108" s="570"/>
      <c r="Y108" s="570"/>
      <c r="Z108" s="570"/>
      <c r="AA108" s="570"/>
      <c r="AB108" s="570"/>
      <c r="AC108" s="570"/>
      <c r="AD108" s="570"/>
      <c r="AE108" s="570"/>
      <c r="AF108" s="570"/>
      <c r="AG108" s="570"/>
      <c r="AH108" s="570"/>
      <c r="AI108" s="570"/>
      <c r="AJ108" s="570"/>
      <c r="AK108" s="656"/>
      <c r="AL108" s="656"/>
      <c r="AM108" s="656"/>
      <c r="AN108" s="240"/>
      <c r="AO108" s="284"/>
      <c r="AP108" s="284"/>
      <c r="AQ108" s="284"/>
      <c r="AR108" s="283"/>
      <c r="AS108" s="281"/>
      <c r="AT108" s="281"/>
      <c r="AU108" s="281"/>
      <c r="AV108" s="281"/>
      <c r="AW108" s="281"/>
      <c r="AX108" s="282"/>
      <c r="AY108" s="605"/>
      <c r="AZ108" s="605"/>
      <c r="BA108" s="605"/>
      <c r="BB108" s="605"/>
      <c r="BC108" s="605"/>
      <c r="BD108" s="605"/>
      <c r="BE108" s="282"/>
      <c r="BF108" s="566"/>
      <c r="BG108" s="566"/>
      <c r="BH108" s="566"/>
      <c r="BI108" s="566"/>
      <c r="BJ108" s="566"/>
      <c r="BK108" s="448"/>
      <c r="BL108" s="423"/>
      <c r="BM108" s="417"/>
      <c r="BN108" s="417"/>
      <c r="BO108" s="417"/>
      <c r="BP108" s="283"/>
      <c r="BQ108" s="605"/>
      <c r="BR108" s="605"/>
      <c r="BS108" s="605"/>
      <c r="BT108" s="605"/>
      <c r="BU108" s="605"/>
      <c r="BV108" s="606"/>
      <c r="BW108" s="566"/>
      <c r="BX108" s="566"/>
      <c r="BY108" s="566"/>
      <c r="BZ108" s="566"/>
      <c r="CA108" s="566"/>
      <c r="CB108" s="607"/>
      <c r="CC108" s="566"/>
      <c r="CD108" s="566"/>
      <c r="CE108" s="566"/>
      <c r="CF108" s="566"/>
      <c r="CG108" s="566"/>
      <c r="CH108" s="199"/>
      <c r="CI108" s="202"/>
      <c r="CJ108" s="202"/>
    </row>
    <row r="109" spans="1:88" s="231" customFormat="1" ht="15" customHeight="1">
      <c r="A109" s="229"/>
      <c r="B109" s="229"/>
      <c r="C109" s="229"/>
      <c r="E109" s="657"/>
      <c r="F109" s="658"/>
      <c r="G109" s="570"/>
      <c r="H109" s="570"/>
      <c r="I109" s="570"/>
      <c r="J109" s="570"/>
      <c r="K109" s="570"/>
      <c r="L109" s="570"/>
      <c r="M109" s="570"/>
      <c r="N109" s="570"/>
      <c r="O109" s="570"/>
      <c r="P109" s="570"/>
      <c r="Q109" s="570"/>
      <c r="R109" s="570"/>
      <c r="S109" s="570"/>
      <c r="T109" s="570"/>
      <c r="U109" s="570"/>
      <c r="V109" s="570"/>
      <c r="W109" s="570"/>
      <c r="X109" s="570"/>
      <c r="Y109" s="570"/>
      <c r="Z109" s="570"/>
      <c r="AA109" s="570"/>
      <c r="AB109" s="570"/>
      <c r="AC109" s="570"/>
      <c r="AD109" s="570"/>
      <c r="AE109" s="570"/>
      <c r="AF109" s="570"/>
      <c r="AG109" s="570"/>
      <c r="AH109" s="570"/>
      <c r="AI109" s="570"/>
      <c r="AJ109" s="570"/>
      <c r="AK109" s="656"/>
      <c r="AL109" s="656"/>
      <c r="AM109" s="656"/>
      <c r="AN109" s="240"/>
      <c r="AO109" s="280" t="e">
        <f>IF(LEN(VLOOKUP(AK107,#REF!,2,FALSE))&lt;11,"",LEFT(RIGHT(VLOOKUP(AK107,#REF!,2,FALSE),11),1))</f>
        <v>#REF!</v>
      </c>
      <c r="AP109" s="168"/>
      <c r="AQ109" s="280" t="e">
        <f>IF(LEN(VLOOKUP(AK107,#REF!,2,FALSE))&lt;10,"",LEFT(RIGHT(VLOOKUP(AK107,#REF!,2,FALSE),10),1))</f>
        <v>#REF!</v>
      </c>
      <c r="AR109" s="282"/>
      <c r="AS109" s="280" t="e">
        <f>IF(LEN(VLOOKUP(AK107,#REF!,2,FALSE))&lt;9,"",LEFT(RIGHT(VLOOKUP(AK107,#REF!,2,FALSE),9),1))</f>
        <v>#REF!</v>
      </c>
      <c r="AT109" s="168"/>
      <c r="AU109" s="280" t="e">
        <f>IF(LEN(VLOOKUP(AK107,#REF!,2,FALSE))&lt;8,"",LEFT(RIGHT(VLOOKUP(AK107,#REF!,2,FALSE),8),1))</f>
        <v>#REF!</v>
      </c>
      <c r="AV109" s="282"/>
      <c r="AW109" s="280" t="e">
        <f>IF(LEN(VLOOKUP(AK107,#REF!,2,FALSE))&lt;7,"",LEFT(RIGHT(VLOOKUP(AK107,#REF!,2,FALSE),7),1))</f>
        <v>#REF!</v>
      </c>
      <c r="AX109" s="282"/>
      <c r="AY109" s="280" t="e">
        <f>IF(LEN(VLOOKUP(AK107,#REF!,2,FALSE))&lt;6,"",LEFT(RIGHT(VLOOKUP(AK107,#REF!,2,FALSE),6),1))</f>
        <v>#REF!</v>
      </c>
      <c r="AZ109" s="168"/>
      <c r="BA109" s="559" t="e">
        <f>IF(LEN(VLOOKUP(AK107,#REF!,2,FALSE))&lt;5,"",LEFT(RIGHT(VLOOKUP(AK107,#REF!,2,FALSE),5),1))</f>
        <v>#REF!</v>
      </c>
      <c r="BB109" s="559"/>
      <c r="BC109" s="282"/>
      <c r="BD109" s="280" t="e">
        <f>IF(LEN(VLOOKUP(AK107,#REF!,2,FALSE))&lt;4,"",LEFT(RIGHT(VLOOKUP(AK107,#REF!,2,FALSE),4),1))</f>
        <v>#REF!</v>
      </c>
      <c r="BE109" s="282"/>
      <c r="BF109" s="280" t="e">
        <f>IF(LEN(VLOOKUP(AK107,#REF!,2,FALSE))&lt;3,"",LEFT(RIGHT(VLOOKUP(AK107,#REF!,2,FALSE),3),1))</f>
        <v>#REF!</v>
      </c>
      <c r="BG109" s="282"/>
      <c r="BH109" s="280" t="e">
        <f>IF(LEN(VLOOKUP(AK107,#REF!,2,FALSE))&lt;2,"",LEFT(RIGHT(VLOOKUP(AK107,#REF!,2,FALSE),2),1))</f>
        <v>#REF!</v>
      </c>
      <c r="BI109" s="282"/>
      <c r="BJ109" s="280" t="e">
        <f>IF(VLOOKUP(AK107,#REF!,2,FALSE)=0,"",IF(LEN(VLOOKUP(AK107,#REF!,2,FALSE))&lt;1,"",LEFT(RIGHT(VLOOKUP(AK107,#REF!,2,FALSE),1),1)))</f>
        <v>#REF!</v>
      </c>
      <c r="BK109" s="448"/>
      <c r="BL109" s="423"/>
      <c r="BM109" s="280" t="e">
        <f>IF(LEN(VLOOKUP(AK107,#REF!,3,FALSE))&lt;11,"",LEFT(RIGHT(VLOOKUP(AK107,#REF!,3,FALSE),11),1))</f>
        <v>#REF!</v>
      </c>
      <c r="BN109" s="168"/>
      <c r="BO109" s="280" t="e">
        <f>IF(LEN(VLOOKUP(AK107,#REF!,3,FALSE))&lt;10,"",LEFT(RIGHT(VLOOKUP(AK107,#REF!,3,FALSE),10),1))</f>
        <v>#REF!</v>
      </c>
      <c r="BP109" s="282"/>
      <c r="BQ109" s="280" t="e">
        <f>IF(LEN(VLOOKUP(AK107,#REF!,3,FALSE))&lt;9,"",LEFT(RIGHT(VLOOKUP(AK107,#REF!,3,FALSE),9),1))</f>
        <v>#REF!</v>
      </c>
      <c r="BR109" s="168"/>
      <c r="BS109" s="280" t="e">
        <f>IF(LEN(VLOOKUP(AK107,#REF!,3,FALSE))&lt;8,"",LEFT(RIGHT(VLOOKUP(AK107,#REF!,3,FALSE),8),1))</f>
        <v>#REF!</v>
      </c>
      <c r="BT109" s="282"/>
      <c r="BU109" s="280" t="e">
        <f>IF(LEN(VLOOKUP(AK107,#REF!,3,FALSE))&lt;7,"",LEFT(RIGHT(VLOOKUP(AK107,#REF!,3,FALSE),7),1))</f>
        <v>#REF!</v>
      </c>
      <c r="BV109" s="606"/>
      <c r="BW109" s="280" t="e">
        <f>IF(LEN(VLOOKUP(AK107,#REF!,3,FALSE))&lt;6,"",LEFT(RIGHT(VLOOKUP(AK107,#REF!,3,FALSE),6),1))</f>
        <v>#REF!</v>
      </c>
      <c r="BX109" s="282"/>
      <c r="BY109" s="280" t="e">
        <f>IF(LEN(VLOOKUP(AK107,#REF!,3,FALSE))&lt;5,"",LEFT(RIGHT(VLOOKUP(AK107,#REF!,3,FALSE),5),1))</f>
        <v>#REF!</v>
      </c>
      <c r="BZ109" s="282"/>
      <c r="CA109" s="280" t="e">
        <f>IF(LEN(VLOOKUP(AK107,#REF!,3,FALSE))&lt;4,"",LEFT(RIGHT(VLOOKUP(AK107,#REF!,3,FALSE),4),1))</f>
        <v>#REF!</v>
      </c>
      <c r="CB109" s="607"/>
      <c r="CC109" s="280" t="e">
        <f>IF(LEN(VLOOKUP(AK107,#REF!,3,FALSE))&lt;3,"",LEFT(RIGHT(VLOOKUP(AK107,#REF!,3,FALSE),3),1))</f>
        <v>#REF!</v>
      </c>
      <c r="CD109" s="282"/>
      <c r="CE109" s="280" t="e">
        <f>IF(LEN(VLOOKUP(AK107,#REF!,3,FALSE))&lt;2,"",LEFT(RIGHT(VLOOKUP(AK107,#REF!,3,FALSE),2),1))</f>
        <v>#REF!</v>
      </c>
      <c r="CF109" s="282"/>
      <c r="CG109" s="280" t="e">
        <f>IF(VLOOKUP(AK107,#REF!,3,FALSE)=0,"",IF(LEN(VLOOKUP(AK107,#REF!,3,FALSE))&lt;1,"",LEFT(RIGHT(VLOOKUP(AK107,#REF!,3,FALSE),1),1)))</f>
        <v>#REF!</v>
      </c>
      <c r="CH109" s="199"/>
      <c r="CI109" s="229"/>
      <c r="CJ109" s="229"/>
    </row>
    <row r="110" spans="1:88" s="231" customFormat="1" ht="3" customHeight="1">
      <c r="A110" s="229"/>
      <c r="B110" s="229"/>
      <c r="C110" s="229"/>
      <c r="E110" s="657"/>
      <c r="F110" s="658"/>
      <c r="G110" s="570"/>
      <c r="H110" s="570"/>
      <c r="I110" s="570"/>
      <c r="J110" s="570"/>
      <c r="K110" s="570"/>
      <c r="L110" s="570"/>
      <c r="M110" s="570"/>
      <c r="N110" s="570"/>
      <c r="O110" s="570"/>
      <c r="P110" s="570"/>
      <c r="Q110" s="570"/>
      <c r="R110" s="570"/>
      <c r="S110" s="570"/>
      <c r="T110" s="570"/>
      <c r="U110" s="570"/>
      <c r="V110" s="570"/>
      <c r="W110" s="570"/>
      <c r="X110" s="570"/>
      <c r="Y110" s="570"/>
      <c r="Z110" s="570"/>
      <c r="AA110" s="570"/>
      <c r="AB110" s="570"/>
      <c r="AC110" s="570"/>
      <c r="AD110" s="570"/>
      <c r="AE110" s="570"/>
      <c r="AF110" s="570"/>
      <c r="AG110" s="570"/>
      <c r="AH110" s="570"/>
      <c r="AI110" s="570"/>
      <c r="AJ110" s="570"/>
      <c r="AK110" s="656"/>
      <c r="AL110" s="656"/>
      <c r="AM110" s="656"/>
      <c r="AN110" s="243"/>
      <c r="AO110" s="252"/>
      <c r="AP110" s="252"/>
      <c r="AQ110" s="252"/>
      <c r="AR110" s="252"/>
      <c r="AS110" s="252"/>
      <c r="AT110" s="252"/>
      <c r="AU110" s="252"/>
      <c r="AV110" s="252"/>
      <c r="AW110" s="252"/>
      <c r="AX110" s="252"/>
      <c r="AY110" s="252"/>
      <c r="AZ110" s="252"/>
      <c r="BA110" s="252"/>
      <c r="BB110" s="252"/>
      <c r="BC110" s="252"/>
      <c r="BD110" s="252"/>
      <c r="BE110" s="227"/>
      <c r="BF110" s="227"/>
      <c r="BG110" s="227"/>
      <c r="BH110" s="227"/>
      <c r="BI110" s="227"/>
      <c r="BJ110" s="227"/>
      <c r="BK110" s="227"/>
      <c r="BL110" s="443"/>
      <c r="BM110" s="443"/>
      <c r="BN110" s="443"/>
      <c r="BO110" s="443"/>
      <c r="BP110" s="443"/>
      <c r="BQ110" s="443"/>
      <c r="BR110" s="443"/>
      <c r="BS110" s="443"/>
      <c r="BT110" s="443"/>
      <c r="BU110" s="443"/>
      <c r="BV110" s="443"/>
      <c r="BW110" s="443"/>
      <c r="BX110" s="443"/>
      <c r="BY110" s="443"/>
      <c r="BZ110" s="443"/>
      <c r="CA110" s="443"/>
      <c r="CB110" s="443"/>
      <c r="CC110" s="227"/>
      <c r="CD110" s="227"/>
      <c r="CE110" s="227"/>
      <c r="CF110" s="227"/>
      <c r="CG110" s="227"/>
      <c r="CH110" s="200"/>
      <c r="CI110" s="229"/>
      <c r="CJ110" s="229"/>
    </row>
    <row r="111" spans="1:88" s="163" customFormat="1" ht="3" customHeight="1">
      <c r="A111" s="229"/>
      <c r="B111" s="230"/>
      <c r="C111" s="135"/>
      <c r="D111" s="135"/>
      <c r="E111" s="654" t="s">
        <v>87</v>
      </c>
      <c r="F111" s="654"/>
      <c r="G111" s="570" t="e">
        <f>#REF!</f>
        <v>#REF!</v>
      </c>
      <c r="H111" s="570"/>
      <c r="I111" s="570"/>
      <c r="J111" s="570"/>
      <c r="K111" s="570"/>
      <c r="L111" s="570"/>
      <c r="M111" s="570"/>
      <c r="N111" s="570"/>
      <c r="O111" s="570"/>
      <c r="P111" s="570"/>
      <c r="Q111" s="570"/>
      <c r="R111" s="570"/>
      <c r="S111" s="570"/>
      <c r="T111" s="570"/>
      <c r="U111" s="570"/>
      <c r="V111" s="570"/>
      <c r="W111" s="570"/>
      <c r="X111" s="570"/>
      <c r="Y111" s="570"/>
      <c r="Z111" s="570"/>
      <c r="AA111" s="570"/>
      <c r="AB111" s="570"/>
      <c r="AC111" s="570"/>
      <c r="AD111" s="570"/>
      <c r="AE111" s="570"/>
      <c r="AF111" s="570"/>
      <c r="AG111" s="570"/>
      <c r="AH111" s="570"/>
      <c r="AI111" s="570"/>
      <c r="AJ111" s="570"/>
      <c r="AK111" s="655" t="s">
        <v>419</v>
      </c>
      <c r="AL111" s="656"/>
      <c r="AM111" s="656"/>
      <c r="AN111" s="242"/>
      <c r="AO111" s="253"/>
      <c r="AP111" s="253"/>
      <c r="AQ111" s="253"/>
      <c r="AR111" s="253"/>
      <c r="AS111" s="253"/>
      <c r="AT111" s="253"/>
      <c r="AU111" s="253"/>
      <c r="AV111" s="253"/>
      <c r="AW111" s="253"/>
      <c r="AX111" s="253"/>
      <c r="AY111" s="253"/>
      <c r="AZ111" s="253"/>
      <c r="BA111" s="253"/>
      <c r="BB111" s="253"/>
      <c r="BC111" s="253"/>
      <c r="BD111" s="253"/>
      <c r="BE111" s="221"/>
      <c r="BF111" s="221"/>
      <c r="BG111" s="221"/>
      <c r="BH111" s="221"/>
      <c r="BI111" s="221"/>
      <c r="BJ111" s="221"/>
      <c r="BK111" s="221"/>
      <c r="BL111" s="464"/>
      <c r="BM111" s="464"/>
      <c r="BN111" s="464"/>
      <c r="BO111" s="464"/>
      <c r="BP111" s="464"/>
      <c r="BQ111" s="464"/>
      <c r="BR111" s="464"/>
      <c r="BS111" s="464"/>
      <c r="BT111" s="464"/>
      <c r="BU111" s="464"/>
      <c r="BV111" s="464"/>
      <c r="BW111" s="464"/>
      <c r="BX111" s="464"/>
      <c r="BY111" s="464"/>
      <c r="BZ111" s="464"/>
      <c r="CA111" s="464"/>
      <c r="CB111" s="464"/>
      <c r="CC111" s="221"/>
      <c r="CD111" s="221"/>
      <c r="CE111" s="221"/>
      <c r="CF111" s="221"/>
      <c r="CG111" s="221"/>
      <c r="CH111" s="198"/>
      <c r="CI111" s="202"/>
      <c r="CJ111" s="202"/>
    </row>
    <row r="112" spans="1:88" s="163" customFormat="1" ht="3" customHeight="1">
      <c r="A112" s="229"/>
      <c r="B112" s="229"/>
      <c r="C112" s="229"/>
      <c r="D112" s="230"/>
      <c r="E112" s="654"/>
      <c r="F112" s="654"/>
      <c r="G112" s="570"/>
      <c r="H112" s="570"/>
      <c r="I112" s="570"/>
      <c r="J112" s="570"/>
      <c r="K112" s="570"/>
      <c r="L112" s="570"/>
      <c r="M112" s="570"/>
      <c r="N112" s="570"/>
      <c r="O112" s="570"/>
      <c r="P112" s="570"/>
      <c r="Q112" s="570"/>
      <c r="R112" s="570"/>
      <c r="S112" s="570"/>
      <c r="T112" s="570"/>
      <c r="U112" s="570"/>
      <c r="V112" s="570"/>
      <c r="W112" s="570"/>
      <c r="X112" s="570"/>
      <c r="Y112" s="570"/>
      <c r="Z112" s="570"/>
      <c r="AA112" s="570"/>
      <c r="AB112" s="570"/>
      <c r="AC112" s="570"/>
      <c r="AD112" s="570"/>
      <c r="AE112" s="570"/>
      <c r="AF112" s="570"/>
      <c r="AG112" s="570"/>
      <c r="AH112" s="570"/>
      <c r="AI112" s="570"/>
      <c r="AJ112" s="570"/>
      <c r="AK112" s="656"/>
      <c r="AL112" s="656"/>
      <c r="AM112" s="656"/>
      <c r="AN112" s="240"/>
      <c r="AO112" s="284"/>
      <c r="AP112" s="284"/>
      <c r="AQ112" s="284"/>
      <c r="AR112" s="283"/>
      <c r="AS112" s="281"/>
      <c r="AT112" s="281"/>
      <c r="AU112" s="281"/>
      <c r="AV112" s="281"/>
      <c r="AW112" s="281"/>
      <c r="AX112" s="282"/>
      <c r="AY112" s="605"/>
      <c r="AZ112" s="605"/>
      <c r="BA112" s="605"/>
      <c r="BB112" s="605"/>
      <c r="BC112" s="605"/>
      <c r="BD112" s="605"/>
      <c r="BE112" s="282"/>
      <c r="BF112" s="566"/>
      <c r="BG112" s="566"/>
      <c r="BH112" s="566"/>
      <c r="BI112" s="566"/>
      <c r="BJ112" s="566"/>
      <c r="BK112" s="448"/>
      <c r="BL112" s="423"/>
      <c r="BM112" s="417"/>
      <c r="BN112" s="417"/>
      <c r="BO112" s="417"/>
      <c r="BP112" s="283"/>
      <c r="BQ112" s="605"/>
      <c r="BR112" s="605"/>
      <c r="BS112" s="605"/>
      <c r="BT112" s="605"/>
      <c r="BU112" s="605"/>
      <c r="BV112" s="606"/>
      <c r="BW112" s="566"/>
      <c r="BX112" s="566"/>
      <c r="BY112" s="566"/>
      <c r="BZ112" s="566"/>
      <c r="CA112" s="566"/>
      <c r="CB112" s="607"/>
      <c r="CC112" s="566"/>
      <c r="CD112" s="566"/>
      <c r="CE112" s="566"/>
      <c r="CF112" s="566"/>
      <c r="CG112" s="566"/>
      <c r="CH112" s="199"/>
      <c r="CI112" s="202"/>
      <c r="CJ112" s="202"/>
    </row>
    <row r="113" spans="1:88" s="231" customFormat="1" ht="15" customHeight="1">
      <c r="A113" s="229"/>
      <c r="B113" s="229"/>
      <c r="C113" s="229"/>
      <c r="E113" s="654"/>
      <c r="F113" s="654"/>
      <c r="G113" s="570"/>
      <c r="H113" s="570"/>
      <c r="I113" s="570"/>
      <c r="J113" s="570"/>
      <c r="K113" s="570"/>
      <c r="L113" s="570"/>
      <c r="M113" s="570"/>
      <c r="N113" s="570"/>
      <c r="O113" s="570"/>
      <c r="P113" s="570"/>
      <c r="Q113" s="570"/>
      <c r="R113" s="570"/>
      <c r="S113" s="570"/>
      <c r="T113" s="570"/>
      <c r="U113" s="570"/>
      <c r="V113" s="570"/>
      <c r="W113" s="570"/>
      <c r="X113" s="570"/>
      <c r="Y113" s="570"/>
      <c r="Z113" s="570"/>
      <c r="AA113" s="570"/>
      <c r="AB113" s="570"/>
      <c r="AC113" s="570"/>
      <c r="AD113" s="570"/>
      <c r="AE113" s="570"/>
      <c r="AF113" s="570"/>
      <c r="AG113" s="570"/>
      <c r="AH113" s="570"/>
      <c r="AI113" s="570"/>
      <c r="AJ113" s="570"/>
      <c r="AK113" s="656"/>
      <c r="AL113" s="656"/>
      <c r="AM113" s="656"/>
      <c r="AN113" s="240"/>
      <c r="AO113" s="280" t="e">
        <f>IF(LEN(VLOOKUP(AK111,#REF!,2,FALSE))&lt;11,"",LEFT(RIGHT(VLOOKUP(AK111,#REF!,2,FALSE),11),1))</f>
        <v>#REF!</v>
      </c>
      <c r="AP113" s="168"/>
      <c r="AQ113" s="280" t="e">
        <f>IF(LEN(VLOOKUP(AK111,#REF!,2,FALSE))&lt;10,"",LEFT(RIGHT(VLOOKUP(AK111,#REF!,2,FALSE),10),1))</f>
        <v>#REF!</v>
      </c>
      <c r="AR113" s="282"/>
      <c r="AS113" s="280" t="e">
        <f>IF(LEN(VLOOKUP(AK111,#REF!,2,FALSE))&lt;9,"",LEFT(RIGHT(VLOOKUP(AK111,#REF!,2,FALSE),9),1))</f>
        <v>#REF!</v>
      </c>
      <c r="AT113" s="168"/>
      <c r="AU113" s="280" t="e">
        <f>IF(LEN(VLOOKUP(AK111,#REF!,2,FALSE))&lt;8,"",LEFT(RIGHT(VLOOKUP(AK111,#REF!,2,FALSE),8),1))</f>
        <v>#REF!</v>
      </c>
      <c r="AV113" s="282"/>
      <c r="AW113" s="280" t="e">
        <f>IF(LEN(VLOOKUP(AK111,#REF!,2,FALSE))&lt;7,"",LEFT(RIGHT(VLOOKUP(AK111,#REF!,2,FALSE),7),1))</f>
        <v>#REF!</v>
      </c>
      <c r="AX113" s="282"/>
      <c r="AY113" s="280" t="e">
        <f>IF(LEN(VLOOKUP(AK111,#REF!,2,FALSE))&lt;6,"",LEFT(RIGHT(VLOOKUP(AK111,#REF!,2,FALSE),6),1))</f>
        <v>#REF!</v>
      </c>
      <c r="AZ113" s="168"/>
      <c r="BA113" s="559" t="e">
        <f>IF(LEN(VLOOKUP(AK111,#REF!,2,FALSE))&lt;5,"",LEFT(RIGHT(VLOOKUP(AK111,#REF!,2,FALSE),5),1))</f>
        <v>#REF!</v>
      </c>
      <c r="BB113" s="559"/>
      <c r="BC113" s="282"/>
      <c r="BD113" s="280" t="e">
        <f>IF(LEN(VLOOKUP(AK111,#REF!,2,FALSE))&lt;4,"",LEFT(RIGHT(VLOOKUP(AK111,#REF!,2,FALSE),4),1))</f>
        <v>#REF!</v>
      </c>
      <c r="BE113" s="282"/>
      <c r="BF113" s="280" t="e">
        <f>IF(LEN(VLOOKUP(AK111,#REF!,2,FALSE))&lt;3,"",LEFT(RIGHT(VLOOKUP(AK111,#REF!,2,FALSE),3),1))</f>
        <v>#REF!</v>
      </c>
      <c r="BG113" s="282"/>
      <c r="BH113" s="280" t="e">
        <f>IF(LEN(VLOOKUP(AK111,#REF!,2,FALSE))&lt;2,"",LEFT(RIGHT(VLOOKUP(AK111,#REF!,2,FALSE),2),1))</f>
        <v>#REF!</v>
      </c>
      <c r="BI113" s="282"/>
      <c r="BJ113" s="280" t="e">
        <f>IF(VLOOKUP(AK111,#REF!,2,FALSE)=0,"",IF(LEN(VLOOKUP(AK111,#REF!,2,FALSE))&lt;1,"",LEFT(RIGHT(VLOOKUP(AK111,#REF!,2,FALSE),1),1)))</f>
        <v>#REF!</v>
      </c>
      <c r="BK113" s="448"/>
      <c r="BL113" s="423"/>
      <c r="BM113" s="280" t="e">
        <f>IF(LEN(VLOOKUP(AK111,#REF!,3,FALSE))&lt;11,"",LEFT(RIGHT(VLOOKUP(AK111,#REF!,3,FALSE),11),1))</f>
        <v>#REF!</v>
      </c>
      <c r="BN113" s="168"/>
      <c r="BO113" s="280" t="e">
        <f>IF(LEN(VLOOKUP(AK111,#REF!,3,FALSE))&lt;10,"",LEFT(RIGHT(VLOOKUP(AK111,#REF!,3,FALSE),10),1))</f>
        <v>#REF!</v>
      </c>
      <c r="BP113" s="282"/>
      <c r="BQ113" s="280" t="e">
        <f>IF(LEN(VLOOKUP(AK111,#REF!,3,FALSE))&lt;9,"",LEFT(RIGHT(VLOOKUP(AK111,#REF!,3,FALSE),9),1))</f>
        <v>#REF!</v>
      </c>
      <c r="BR113" s="168"/>
      <c r="BS113" s="280" t="e">
        <f>IF(LEN(VLOOKUP(AK111,#REF!,3,FALSE))&lt;8,"",LEFT(RIGHT(VLOOKUP(AK111,#REF!,3,FALSE),8),1))</f>
        <v>#REF!</v>
      </c>
      <c r="BT113" s="282"/>
      <c r="BU113" s="280" t="e">
        <f>IF(LEN(VLOOKUP(AK111,#REF!,3,FALSE))&lt;7,"",LEFT(RIGHT(VLOOKUP(AK111,#REF!,3,FALSE),7),1))</f>
        <v>#REF!</v>
      </c>
      <c r="BV113" s="606"/>
      <c r="BW113" s="280" t="e">
        <f>IF(LEN(VLOOKUP(AK111,#REF!,3,FALSE))&lt;6,"",LEFT(RIGHT(VLOOKUP(AK111,#REF!,3,FALSE),6),1))</f>
        <v>#REF!</v>
      </c>
      <c r="BX113" s="282"/>
      <c r="BY113" s="280" t="e">
        <f>IF(LEN(VLOOKUP(AK111,#REF!,3,FALSE))&lt;5,"",LEFT(RIGHT(VLOOKUP(AK111,#REF!,3,FALSE),5),1))</f>
        <v>#REF!</v>
      </c>
      <c r="BZ113" s="282"/>
      <c r="CA113" s="280" t="e">
        <f>IF(LEN(VLOOKUP(AK111,#REF!,3,FALSE))&lt;4,"",LEFT(RIGHT(VLOOKUP(AK111,#REF!,3,FALSE),4),1))</f>
        <v>#REF!</v>
      </c>
      <c r="CB113" s="607"/>
      <c r="CC113" s="280" t="e">
        <f>IF(LEN(VLOOKUP(AK111,#REF!,3,FALSE))&lt;3,"",LEFT(RIGHT(VLOOKUP(AK111,#REF!,3,FALSE),3),1))</f>
        <v>#REF!</v>
      </c>
      <c r="CD113" s="282"/>
      <c r="CE113" s="280" t="e">
        <f>IF(LEN(VLOOKUP(AK111,#REF!,3,FALSE))&lt;2,"",LEFT(RIGHT(VLOOKUP(AK111,#REF!,3,FALSE),2),1))</f>
        <v>#REF!</v>
      </c>
      <c r="CF113" s="282"/>
      <c r="CG113" s="280" t="e">
        <f>IF(VLOOKUP(AK111,#REF!,3,FALSE)=0,"",IF(LEN(VLOOKUP(AK111,#REF!,3,FALSE))&lt;1,"",LEFT(RIGHT(VLOOKUP(AK111,#REF!,3,FALSE),1),1)))</f>
        <v>#REF!</v>
      </c>
      <c r="CH113" s="199"/>
      <c r="CI113" s="229"/>
      <c r="CJ113" s="229"/>
    </row>
    <row r="114" spans="1:88" s="231" customFormat="1" ht="3" customHeight="1">
      <c r="A114" s="229"/>
      <c r="B114" s="229"/>
      <c r="C114" s="229"/>
      <c r="E114" s="654"/>
      <c r="F114" s="654"/>
      <c r="G114" s="570"/>
      <c r="H114" s="570"/>
      <c r="I114" s="570"/>
      <c r="J114" s="570"/>
      <c r="K114" s="570"/>
      <c r="L114" s="570"/>
      <c r="M114" s="570"/>
      <c r="N114" s="570"/>
      <c r="O114" s="570"/>
      <c r="P114" s="570"/>
      <c r="Q114" s="570"/>
      <c r="R114" s="570"/>
      <c r="S114" s="570"/>
      <c r="T114" s="570"/>
      <c r="U114" s="570"/>
      <c r="V114" s="570"/>
      <c r="W114" s="570"/>
      <c r="X114" s="570"/>
      <c r="Y114" s="570"/>
      <c r="Z114" s="570"/>
      <c r="AA114" s="570"/>
      <c r="AB114" s="570"/>
      <c r="AC114" s="570"/>
      <c r="AD114" s="570"/>
      <c r="AE114" s="570"/>
      <c r="AF114" s="570"/>
      <c r="AG114" s="570"/>
      <c r="AH114" s="570"/>
      <c r="AI114" s="570"/>
      <c r="AJ114" s="570"/>
      <c r="AK114" s="656"/>
      <c r="AL114" s="656"/>
      <c r="AM114" s="656"/>
      <c r="AN114" s="243"/>
      <c r="AO114" s="252"/>
      <c r="AP114" s="252"/>
      <c r="AQ114" s="252"/>
      <c r="AR114" s="252"/>
      <c r="AS114" s="252"/>
      <c r="AT114" s="252"/>
      <c r="AU114" s="252"/>
      <c r="AV114" s="252"/>
      <c r="AW114" s="252"/>
      <c r="AX114" s="252"/>
      <c r="AY114" s="252"/>
      <c r="AZ114" s="252"/>
      <c r="BA114" s="252"/>
      <c r="BB114" s="252"/>
      <c r="BC114" s="252"/>
      <c r="BD114" s="252"/>
      <c r="BE114" s="227"/>
      <c r="BF114" s="227"/>
      <c r="BG114" s="227"/>
      <c r="BH114" s="227"/>
      <c r="BI114" s="227"/>
      <c r="BJ114" s="227"/>
      <c r="BK114" s="227"/>
      <c r="BL114" s="443"/>
      <c r="BM114" s="443"/>
      <c r="BN114" s="443"/>
      <c r="BO114" s="443"/>
      <c r="BP114" s="443"/>
      <c r="BQ114" s="443"/>
      <c r="BR114" s="443"/>
      <c r="BS114" s="443"/>
      <c r="BT114" s="443"/>
      <c r="BU114" s="443"/>
      <c r="BV114" s="443"/>
      <c r="BW114" s="443"/>
      <c r="BX114" s="443"/>
      <c r="BY114" s="443"/>
      <c r="BZ114" s="443"/>
      <c r="CA114" s="443"/>
      <c r="CB114" s="443"/>
      <c r="CC114" s="227"/>
      <c r="CD114" s="227"/>
      <c r="CE114" s="227"/>
      <c r="CF114" s="227"/>
      <c r="CG114" s="227"/>
      <c r="CH114" s="200"/>
      <c r="CI114" s="229"/>
      <c r="CJ114" s="229"/>
    </row>
    <row r="115" spans="1:88" s="163" customFormat="1" ht="3" customHeight="1" thickBot="1">
      <c r="A115" s="229"/>
      <c r="B115" s="230"/>
      <c r="C115" s="135"/>
      <c r="D115" s="135"/>
      <c r="E115" s="726" t="s">
        <v>509</v>
      </c>
      <c r="F115" s="726"/>
      <c r="G115" s="562" t="e">
        <f>#REF!</f>
        <v>#REF!</v>
      </c>
      <c r="H115" s="562"/>
      <c r="I115" s="562"/>
      <c r="J115" s="562"/>
      <c r="K115" s="562"/>
      <c r="L115" s="562"/>
      <c r="M115" s="562"/>
      <c r="N115" s="562"/>
      <c r="O115" s="562"/>
      <c r="P115" s="562"/>
      <c r="Q115" s="562"/>
      <c r="R115" s="562"/>
      <c r="S115" s="562"/>
      <c r="T115" s="562"/>
      <c r="U115" s="562"/>
      <c r="V115" s="562"/>
      <c r="W115" s="562"/>
      <c r="X115" s="562"/>
      <c r="Y115" s="562"/>
      <c r="Z115" s="562"/>
      <c r="AA115" s="562"/>
      <c r="AB115" s="562"/>
      <c r="AC115" s="562"/>
      <c r="AD115" s="562"/>
      <c r="AE115" s="562"/>
      <c r="AF115" s="562"/>
      <c r="AG115" s="562"/>
      <c r="AH115" s="562"/>
      <c r="AI115" s="562"/>
      <c r="AJ115" s="562"/>
      <c r="AK115" s="728" t="s">
        <v>420</v>
      </c>
      <c r="AL115" s="729"/>
      <c r="AM115" s="729"/>
      <c r="AN115" s="242"/>
      <c r="AO115" s="253"/>
      <c r="AP115" s="253"/>
      <c r="AQ115" s="253"/>
      <c r="AR115" s="253"/>
      <c r="AS115" s="253"/>
      <c r="AT115" s="253"/>
      <c r="AU115" s="253"/>
      <c r="AV115" s="253"/>
      <c r="AW115" s="253"/>
      <c r="AX115" s="253"/>
      <c r="AY115" s="253"/>
      <c r="AZ115" s="253"/>
      <c r="BA115" s="253"/>
      <c r="BB115" s="253"/>
      <c r="BC115" s="253"/>
      <c r="BD115" s="253"/>
      <c r="BE115" s="221"/>
      <c r="BF115" s="221"/>
      <c r="BG115" s="221"/>
      <c r="BH115" s="221"/>
      <c r="BI115" s="221"/>
      <c r="BJ115" s="221"/>
      <c r="BK115" s="221"/>
      <c r="BL115" s="464"/>
      <c r="BM115" s="464"/>
      <c r="BN115" s="464"/>
      <c r="BO115" s="464"/>
      <c r="BP115" s="464"/>
      <c r="BQ115" s="464"/>
      <c r="BR115" s="464"/>
      <c r="BS115" s="464"/>
      <c r="BT115" s="464"/>
      <c r="BU115" s="464"/>
      <c r="BV115" s="464"/>
      <c r="BW115" s="464"/>
      <c r="BX115" s="464"/>
      <c r="BY115" s="464"/>
      <c r="BZ115" s="464"/>
      <c r="CA115" s="464"/>
      <c r="CB115" s="464"/>
      <c r="CC115" s="221"/>
      <c r="CD115" s="221"/>
      <c r="CE115" s="221"/>
      <c r="CF115" s="221"/>
      <c r="CG115" s="221"/>
      <c r="CH115" s="198"/>
      <c r="CI115" s="202"/>
      <c r="CJ115" s="202"/>
    </row>
    <row r="116" spans="1:88" s="163" customFormat="1" ht="3" customHeight="1" thickBot="1">
      <c r="A116" s="229"/>
      <c r="B116" s="229"/>
      <c r="C116" s="229"/>
      <c r="D116" s="230"/>
      <c r="E116" s="727"/>
      <c r="F116" s="727"/>
      <c r="G116" s="563"/>
      <c r="H116" s="563"/>
      <c r="I116" s="563"/>
      <c r="J116" s="563"/>
      <c r="K116" s="563"/>
      <c r="L116" s="563"/>
      <c r="M116" s="563"/>
      <c r="N116" s="563"/>
      <c r="O116" s="563"/>
      <c r="P116" s="563"/>
      <c r="Q116" s="563"/>
      <c r="R116" s="563"/>
      <c r="S116" s="563"/>
      <c r="T116" s="563"/>
      <c r="U116" s="563"/>
      <c r="V116" s="563"/>
      <c r="W116" s="563"/>
      <c r="X116" s="563"/>
      <c r="Y116" s="563"/>
      <c r="Z116" s="563"/>
      <c r="AA116" s="563"/>
      <c r="AB116" s="563"/>
      <c r="AC116" s="563"/>
      <c r="AD116" s="563"/>
      <c r="AE116" s="563"/>
      <c r="AF116" s="563"/>
      <c r="AG116" s="563"/>
      <c r="AH116" s="563"/>
      <c r="AI116" s="563"/>
      <c r="AJ116" s="563"/>
      <c r="AK116" s="656"/>
      <c r="AL116" s="656"/>
      <c r="AM116" s="656"/>
      <c r="AN116" s="240"/>
      <c r="AO116" s="284"/>
      <c r="AP116" s="284"/>
      <c r="AQ116" s="284"/>
      <c r="AR116" s="283"/>
      <c r="AS116" s="281"/>
      <c r="AT116" s="281"/>
      <c r="AU116" s="281"/>
      <c r="AV116" s="281"/>
      <c r="AW116" s="281"/>
      <c r="AX116" s="282"/>
      <c r="AY116" s="605"/>
      <c r="AZ116" s="605"/>
      <c r="BA116" s="605"/>
      <c r="BB116" s="605"/>
      <c r="BC116" s="605"/>
      <c r="BD116" s="605"/>
      <c r="BE116" s="282"/>
      <c r="BF116" s="566"/>
      <c r="BG116" s="566"/>
      <c r="BH116" s="566"/>
      <c r="BI116" s="566"/>
      <c r="BJ116" s="566"/>
      <c r="BK116" s="448"/>
      <c r="BL116" s="423"/>
      <c r="BM116" s="417"/>
      <c r="BN116" s="417"/>
      <c r="BO116" s="417"/>
      <c r="BP116" s="283"/>
      <c r="BQ116" s="605"/>
      <c r="BR116" s="605"/>
      <c r="BS116" s="605"/>
      <c r="BT116" s="605"/>
      <c r="BU116" s="605"/>
      <c r="BV116" s="606"/>
      <c r="BW116" s="566"/>
      <c r="BX116" s="566"/>
      <c r="BY116" s="566"/>
      <c r="BZ116" s="566"/>
      <c r="CA116" s="566"/>
      <c r="CB116" s="607"/>
      <c r="CC116" s="566"/>
      <c r="CD116" s="566"/>
      <c r="CE116" s="566"/>
      <c r="CF116" s="566"/>
      <c r="CG116" s="566"/>
      <c r="CH116" s="199"/>
      <c r="CI116" s="202"/>
      <c r="CJ116" s="202"/>
    </row>
    <row r="117" spans="1:88" s="231" customFormat="1" ht="15" customHeight="1" thickBot="1">
      <c r="A117" s="229"/>
      <c r="B117" s="229"/>
      <c r="C117" s="229"/>
      <c r="E117" s="727"/>
      <c r="F117" s="727"/>
      <c r="G117" s="563"/>
      <c r="H117" s="563"/>
      <c r="I117" s="563"/>
      <c r="J117" s="563"/>
      <c r="K117" s="563"/>
      <c r="L117" s="563"/>
      <c r="M117" s="563"/>
      <c r="N117" s="563"/>
      <c r="O117" s="563"/>
      <c r="P117" s="563"/>
      <c r="Q117" s="563"/>
      <c r="R117" s="563"/>
      <c r="S117" s="563"/>
      <c r="T117" s="563"/>
      <c r="U117" s="563"/>
      <c r="V117" s="563"/>
      <c r="W117" s="563"/>
      <c r="X117" s="563"/>
      <c r="Y117" s="563"/>
      <c r="Z117" s="563"/>
      <c r="AA117" s="563"/>
      <c r="AB117" s="563"/>
      <c r="AC117" s="563"/>
      <c r="AD117" s="563"/>
      <c r="AE117" s="563"/>
      <c r="AF117" s="563"/>
      <c r="AG117" s="563"/>
      <c r="AH117" s="563"/>
      <c r="AI117" s="563"/>
      <c r="AJ117" s="563"/>
      <c r="AK117" s="656"/>
      <c r="AL117" s="656"/>
      <c r="AM117" s="656"/>
      <c r="AN117" s="240"/>
      <c r="AO117" s="280" t="e">
        <f>IF(LEN(VLOOKUP(AK115,#REF!,2,FALSE))&lt;11,"",LEFT(RIGHT(VLOOKUP(AK115,#REF!,2,FALSE),11),1))</f>
        <v>#REF!</v>
      </c>
      <c r="AP117" s="168"/>
      <c r="AQ117" s="280" t="e">
        <f>IF(LEN(VLOOKUP(AK115,#REF!,2,FALSE))&lt;10,"",LEFT(RIGHT(VLOOKUP(AK115,#REF!,2,FALSE),10),1))</f>
        <v>#REF!</v>
      </c>
      <c r="AR117" s="282"/>
      <c r="AS117" s="280" t="e">
        <f>IF(LEN(VLOOKUP(AK115,#REF!,2,FALSE))&lt;9,"",LEFT(RIGHT(VLOOKUP(AK115,#REF!,2,FALSE),9),1))</f>
        <v>#REF!</v>
      </c>
      <c r="AT117" s="168"/>
      <c r="AU117" s="280" t="e">
        <f>IF(LEN(VLOOKUP(AK115,#REF!,2,FALSE))&lt;8,"",LEFT(RIGHT(VLOOKUP(AK115,#REF!,2,FALSE),8),1))</f>
        <v>#REF!</v>
      </c>
      <c r="AV117" s="282"/>
      <c r="AW117" s="280" t="e">
        <f>IF(LEN(VLOOKUP(AK115,#REF!,2,FALSE))&lt;7,"",LEFT(RIGHT(VLOOKUP(AK115,#REF!,2,FALSE),7),1))</f>
        <v>#REF!</v>
      </c>
      <c r="AX117" s="282"/>
      <c r="AY117" s="280" t="e">
        <f>IF(LEN(VLOOKUP(AK115,#REF!,2,FALSE))&lt;6,"",LEFT(RIGHT(VLOOKUP(AK115,#REF!,2,FALSE),6),1))</f>
        <v>#REF!</v>
      </c>
      <c r="AZ117" s="168"/>
      <c r="BA117" s="559" t="e">
        <f>IF(LEN(VLOOKUP(AK115,#REF!,2,FALSE))&lt;5,"",LEFT(RIGHT(VLOOKUP(AK115,#REF!,2,FALSE),5),1))</f>
        <v>#REF!</v>
      </c>
      <c r="BB117" s="559"/>
      <c r="BC117" s="282"/>
      <c r="BD117" s="280" t="e">
        <f>IF(LEN(VLOOKUP(AK115,#REF!,2,FALSE))&lt;4,"",LEFT(RIGHT(VLOOKUP(AK115,#REF!,2,FALSE),4),1))</f>
        <v>#REF!</v>
      </c>
      <c r="BE117" s="282"/>
      <c r="BF117" s="280" t="e">
        <f>IF(LEN(VLOOKUP(AK115,#REF!,2,FALSE))&lt;3,"",LEFT(RIGHT(VLOOKUP(AK115,#REF!,2,FALSE),3),1))</f>
        <v>#REF!</v>
      </c>
      <c r="BG117" s="282"/>
      <c r="BH117" s="280" t="e">
        <f>IF(LEN(VLOOKUP(AK115,#REF!,2,FALSE))&lt;2,"",LEFT(RIGHT(VLOOKUP(AK115,#REF!,2,FALSE),2),1))</f>
        <v>#REF!</v>
      </c>
      <c r="BI117" s="282"/>
      <c r="BJ117" s="280" t="e">
        <f>IF(VLOOKUP(AK115,#REF!,2,FALSE)=0,"",IF(LEN(VLOOKUP(AK115,#REF!,2,FALSE))&lt;1,"",LEFT(RIGHT(VLOOKUP(AK115,#REF!,2,FALSE),1),1)))</f>
        <v>#REF!</v>
      </c>
      <c r="BK117" s="448"/>
      <c r="BL117" s="423"/>
      <c r="BM117" s="280" t="e">
        <f>IF(LEN(VLOOKUP(AK115,#REF!,3,FALSE))&lt;11,"",LEFT(RIGHT(VLOOKUP(AK115,#REF!,3,FALSE),11),1))</f>
        <v>#REF!</v>
      </c>
      <c r="BN117" s="168"/>
      <c r="BO117" s="280" t="e">
        <f>IF(LEN(VLOOKUP(AK115,#REF!,3,FALSE))&lt;10,"",LEFT(RIGHT(VLOOKUP(AK115,#REF!,3,FALSE),10),1))</f>
        <v>#REF!</v>
      </c>
      <c r="BP117" s="282"/>
      <c r="BQ117" s="280" t="e">
        <f>IF(LEN(VLOOKUP(AK115,#REF!,3,FALSE))&lt;9,"",LEFT(RIGHT(VLOOKUP(AK115,#REF!,3,FALSE),9),1))</f>
        <v>#REF!</v>
      </c>
      <c r="BR117" s="168"/>
      <c r="BS117" s="280" t="e">
        <f>IF(LEN(VLOOKUP(AK115,#REF!,3,FALSE))&lt;8,"",LEFT(RIGHT(VLOOKUP(AK115,#REF!,3,FALSE),8),1))</f>
        <v>#REF!</v>
      </c>
      <c r="BT117" s="282"/>
      <c r="BU117" s="280" t="e">
        <f>IF(LEN(VLOOKUP(AK115,#REF!,3,FALSE))&lt;7,"",LEFT(RIGHT(VLOOKUP(AK115,#REF!,3,FALSE),7),1))</f>
        <v>#REF!</v>
      </c>
      <c r="BV117" s="606"/>
      <c r="BW117" s="280" t="e">
        <f>IF(LEN(VLOOKUP(AK115,#REF!,3,FALSE))&lt;6,"",LEFT(RIGHT(VLOOKUP(AK115,#REF!,3,FALSE),6),1))</f>
        <v>#REF!</v>
      </c>
      <c r="BX117" s="282"/>
      <c r="BY117" s="280" t="e">
        <f>IF(LEN(VLOOKUP(AK115,#REF!,3,FALSE))&lt;5,"",LEFT(RIGHT(VLOOKUP(AK115,#REF!,3,FALSE),5),1))</f>
        <v>#REF!</v>
      </c>
      <c r="BZ117" s="282"/>
      <c r="CA117" s="280" t="e">
        <f>IF(LEN(VLOOKUP(AK115,#REF!,3,FALSE))&lt;4,"",LEFT(RIGHT(VLOOKUP(AK115,#REF!,3,FALSE),4),1))</f>
        <v>#REF!</v>
      </c>
      <c r="CB117" s="607"/>
      <c r="CC117" s="280" t="e">
        <f>IF(LEN(VLOOKUP(AK115,#REF!,3,FALSE))&lt;3,"",LEFT(RIGHT(VLOOKUP(AK115,#REF!,3,FALSE),3),1))</f>
        <v>#REF!</v>
      </c>
      <c r="CD117" s="282"/>
      <c r="CE117" s="280" t="e">
        <f>IF(LEN(VLOOKUP(AK115,#REF!,3,FALSE))&lt;2,"",LEFT(RIGHT(VLOOKUP(AK115,#REF!,3,FALSE),2),1))</f>
        <v>#REF!</v>
      </c>
      <c r="CF117" s="282"/>
      <c r="CG117" s="280" t="e">
        <f>IF(VLOOKUP(AK115,#REF!,3,FALSE)=0,"",IF(LEN(VLOOKUP(AK115,#REF!,3,FALSE))&lt;1,"",LEFT(RIGHT(VLOOKUP(AK115,#REF!,3,FALSE),1),1)))</f>
        <v>#REF!</v>
      </c>
      <c r="CH117" s="199"/>
      <c r="CI117" s="229"/>
      <c r="CJ117" s="229"/>
    </row>
    <row r="118" spans="1:88" s="231" customFormat="1" ht="3" customHeight="1" thickBot="1">
      <c r="A118" s="229"/>
      <c r="B118" s="229"/>
      <c r="C118" s="229"/>
      <c r="E118" s="727"/>
      <c r="F118" s="727"/>
      <c r="G118" s="563"/>
      <c r="H118" s="563"/>
      <c r="I118" s="563"/>
      <c r="J118" s="563"/>
      <c r="K118" s="563"/>
      <c r="L118" s="563"/>
      <c r="M118" s="563"/>
      <c r="N118" s="563"/>
      <c r="O118" s="563"/>
      <c r="P118" s="563"/>
      <c r="Q118" s="563"/>
      <c r="R118" s="563"/>
      <c r="S118" s="563"/>
      <c r="T118" s="563"/>
      <c r="U118" s="563"/>
      <c r="V118" s="563"/>
      <c r="W118" s="563"/>
      <c r="X118" s="563"/>
      <c r="Y118" s="563"/>
      <c r="Z118" s="563"/>
      <c r="AA118" s="563"/>
      <c r="AB118" s="563"/>
      <c r="AC118" s="563"/>
      <c r="AD118" s="563"/>
      <c r="AE118" s="563"/>
      <c r="AF118" s="563"/>
      <c r="AG118" s="563"/>
      <c r="AH118" s="563"/>
      <c r="AI118" s="563"/>
      <c r="AJ118" s="563"/>
      <c r="AK118" s="656"/>
      <c r="AL118" s="656"/>
      <c r="AM118" s="656"/>
      <c r="AN118" s="243"/>
      <c r="AO118" s="247"/>
      <c r="AP118" s="247"/>
      <c r="AQ118" s="247"/>
      <c r="AR118" s="247"/>
      <c r="AS118" s="247"/>
      <c r="AT118" s="247"/>
      <c r="AU118" s="247"/>
      <c r="AV118" s="247"/>
      <c r="AW118" s="247"/>
      <c r="AX118" s="247"/>
      <c r="AY118" s="247"/>
      <c r="AZ118" s="247"/>
      <c r="BA118" s="247"/>
      <c r="BB118" s="247"/>
      <c r="BC118" s="247"/>
      <c r="BD118" s="247"/>
      <c r="BE118" s="169"/>
      <c r="BF118" s="169"/>
      <c r="BG118" s="169"/>
      <c r="BH118" s="169"/>
      <c r="BI118" s="169"/>
      <c r="BJ118" s="169"/>
      <c r="BK118" s="169"/>
      <c r="BL118" s="567"/>
      <c r="BM118" s="567"/>
      <c r="BN118" s="567"/>
      <c r="BO118" s="567"/>
      <c r="BP118" s="567"/>
      <c r="BQ118" s="567"/>
      <c r="BR118" s="567"/>
      <c r="BS118" s="567"/>
      <c r="BT118" s="567"/>
      <c r="BU118" s="567"/>
      <c r="BV118" s="567"/>
      <c r="BW118" s="567"/>
      <c r="BX118" s="567"/>
      <c r="BY118" s="567"/>
      <c r="BZ118" s="567"/>
      <c r="CA118" s="567"/>
      <c r="CB118" s="567"/>
      <c r="CC118" s="169"/>
      <c r="CD118" s="169"/>
      <c r="CE118" s="169"/>
      <c r="CF118" s="169"/>
      <c r="CG118" s="169"/>
      <c r="CH118" s="200"/>
      <c r="CI118" s="229"/>
      <c r="CJ118" s="229"/>
    </row>
    <row r="119" spans="1:88" ht="6" customHeight="1">
      <c r="D119" s="145"/>
      <c r="E119" s="181"/>
      <c r="F119" s="181"/>
      <c r="G119" s="181"/>
      <c r="H119" s="152"/>
      <c r="I119" s="152"/>
      <c r="J119" s="152"/>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145"/>
      <c r="CJ119" s="145"/>
    </row>
    <row r="120" spans="1:88" ht="6" customHeight="1">
      <c r="D120" s="145"/>
      <c r="E120" s="181"/>
      <c r="F120" s="181"/>
      <c r="G120" s="181"/>
      <c r="H120" s="152"/>
      <c r="I120" s="152"/>
      <c r="J120" s="152"/>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145"/>
      <c r="CJ120" s="145"/>
    </row>
    <row r="121" spans="1:88" ht="6" customHeight="1">
      <c r="D121" s="145"/>
      <c r="E121" s="181"/>
      <c r="F121" s="181"/>
      <c r="G121" s="181"/>
      <c r="H121" s="152"/>
      <c r="I121" s="152"/>
      <c r="J121" s="152"/>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145"/>
      <c r="CJ121" s="145"/>
    </row>
    <row r="122" spans="1:88" ht="13.5" customHeight="1">
      <c r="D122" s="145"/>
      <c r="E122" s="181"/>
      <c r="F122" s="181"/>
      <c r="G122" s="181"/>
      <c r="H122" s="152"/>
      <c r="I122" s="152"/>
      <c r="J122" s="152"/>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145"/>
      <c r="CJ122" s="145"/>
    </row>
    <row r="123" spans="1:88" ht="13.5" customHeight="1">
      <c r="D123" s="145"/>
      <c r="E123" s="181"/>
      <c r="F123" s="181"/>
      <c r="G123" s="181"/>
      <c r="H123" s="152"/>
      <c r="I123" s="152"/>
      <c r="J123" s="152"/>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145"/>
      <c r="CJ123" s="145"/>
    </row>
    <row r="124" spans="1:88" ht="13.5" customHeight="1" thickBot="1">
      <c r="D124" s="145"/>
      <c r="E124" s="203"/>
      <c r="F124" s="181"/>
      <c r="G124" s="181"/>
      <c r="H124" s="8"/>
      <c r="I124" s="152"/>
      <c r="J124" s="152"/>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557"/>
      <c r="CH124" s="557"/>
      <c r="CI124" s="145"/>
      <c r="CJ124" s="145"/>
    </row>
    <row r="125" spans="1:88" ht="8.25" customHeight="1" thickTop="1">
      <c r="D125" s="145"/>
      <c r="E125" s="181"/>
      <c r="F125" s="181"/>
      <c r="G125" s="181"/>
      <c r="H125" s="8" t="s">
        <v>351</v>
      </c>
      <c r="I125" s="152"/>
      <c r="J125" s="152"/>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04"/>
      <c r="BZ125" s="241"/>
      <c r="CA125" s="272" t="e">
        <f>#REF!</f>
        <v>#REF!</v>
      </c>
      <c r="CB125" s="241"/>
      <c r="CC125" s="241"/>
      <c r="CD125" s="241"/>
      <c r="CE125" s="241"/>
      <c r="CF125" s="241"/>
      <c r="CG125" s="241"/>
      <c r="CH125" s="241"/>
    </row>
    <row r="126" spans="1:88" s="191" customFormat="1">
      <c r="A126" s="186"/>
      <c r="B126" s="185"/>
      <c r="C126" s="186"/>
      <c r="D126" s="186"/>
      <c r="E126" s="187"/>
      <c r="F126" s="187"/>
      <c r="G126" s="187"/>
      <c r="H126" s="188"/>
      <c r="I126" s="188"/>
      <c r="J126" s="188"/>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c r="AP126" s="189"/>
      <c r="AQ126" s="189"/>
      <c r="AR126" s="189"/>
      <c r="AS126" s="189"/>
      <c r="AT126" s="189"/>
      <c r="AU126" s="189"/>
      <c r="AV126" s="189"/>
      <c r="AW126" s="189"/>
      <c r="AX126" s="189"/>
      <c r="AY126" s="189"/>
      <c r="AZ126" s="189"/>
      <c r="BA126" s="189"/>
      <c r="BB126" s="189"/>
      <c r="BC126" s="189"/>
      <c r="BD126" s="189"/>
      <c r="BE126" s="189"/>
      <c r="BF126" s="189"/>
      <c r="BG126" s="189"/>
      <c r="BH126" s="189"/>
      <c r="BI126" s="189"/>
      <c r="BJ126" s="189"/>
      <c r="BK126" s="189"/>
      <c r="BL126" s="189"/>
      <c r="BM126" s="189"/>
      <c r="BN126" s="189"/>
      <c r="BO126" s="189"/>
      <c r="BP126" s="189"/>
      <c r="BQ126" s="189"/>
      <c r="BR126" s="189"/>
      <c r="BS126" s="189"/>
      <c r="BT126" s="189"/>
      <c r="BU126" s="189"/>
      <c r="BV126" s="189"/>
      <c r="BW126" s="189"/>
      <c r="BX126" s="189"/>
      <c r="BY126" s="189"/>
      <c r="BZ126" s="189"/>
      <c r="CA126" s="189"/>
      <c r="CB126" s="189"/>
      <c r="CC126" s="189"/>
      <c r="CD126" s="189"/>
      <c r="CE126" s="189"/>
      <c r="CF126" s="189"/>
      <c r="CG126" s="189"/>
      <c r="CH126" s="189"/>
    </row>
    <row r="127" spans="1:88" s="191" customFormat="1">
      <c r="A127" s="186"/>
      <c r="B127" s="185"/>
      <c r="C127" s="186"/>
      <c r="D127" s="186"/>
      <c r="E127" s="187"/>
      <c r="F127" s="187"/>
      <c r="G127" s="187"/>
      <c r="H127" s="188"/>
      <c r="I127" s="188"/>
      <c r="J127" s="188"/>
      <c r="K127" s="189"/>
      <c r="L127" s="189"/>
      <c r="M127" s="189"/>
      <c r="N127" s="189"/>
      <c r="O127" s="189"/>
      <c r="P127" s="189"/>
      <c r="Q127" s="189"/>
      <c r="R127" s="189"/>
      <c r="S127" s="189"/>
      <c r="T127" s="189"/>
      <c r="U127" s="189"/>
      <c r="V127" s="189"/>
      <c r="W127" s="189"/>
      <c r="X127" s="189"/>
      <c r="Y127" s="189"/>
      <c r="Z127" s="189"/>
      <c r="AA127" s="189"/>
      <c r="AB127" s="189"/>
      <c r="AC127" s="189"/>
      <c r="AD127" s="189"/>
      <c r="AE127" s="190">
        <v>10</v>
      </c>
      <c r="AF127" s="189"/>
      <c r="AG127" s="190">
        <v>9</v>
      </c>
      <c r="AH127" s="189"/>
      <c r="AI127" s="190">
        <v>8</v>
      </c>
      <c r="AJ127" s="189"/>
      <c r="AK127" s="190">
        <v>7</v>
      </c>
      <c r="AL127" s="189"/>
      <c r="AM127" s="190">
        <v>6</v>
      </c>
      <c r="AN127" s="189"/>
      <c r="AO127" s="190">
        <v>5</v>
      </c>
      <c r="AP127" s="189"/>
      <c r="AQ127" s="190">
        <v>4</v>
      </c>
      <c r="AR127" s="189"/>
      <c r="AS127" s="190">
        <v>3</v>
      </c>
      <c r="AT127" s="189"/>
      <c r="AU127" s="190">
        <v>2</v>
      </c>
      <c r="AV127" s="189"/>
      <c r="AW127" s="190">
        <v>1</v>
      </c>
      <c r="AX127" s="189"/>
      <c r="AY127" s="190">
        <v>0</v>
      </c>
      <c r="AZ127" s="189"/>
      <c r="BA127" s="189"/>
      <c r="BB127" s="190">
        <v>10</v>
      </c>
      <c r="BC127" s="189"/>
      <c r="BD127" s="190">
        <v>9</v>
      </c>
      <c r="BE127" s="189"/>
      <c r="BF127" s="190">
        <v>8</v>
      </c>
      <c r="BG127" s="189"/>
      <c r="BH127" s="190">
        <v>7</v>
      </c>
      <c r="BI127" s="189"/>
      <c r="BJ127" s="190">
        <v>6</v>
      </c>
      <c r="BK127" s="190">
        <v>5</v>
      </c>
      <c r="BL127" s="190">
        <v>5</v>
      </c>
      <c r="BM127" s="190">
        <v>5</v>
      </c>
      <c r="BN127" s="190"/>
      <c r="BO127" s="190">
        <v>4</v>
      </c>
      <c r="BP127" s="190"/>
      <c r="BQ127" s="190">
        <v>3</v>
      </c>
      <c r="BR127" s="190">
        <v>2</v>
      </c>
      <c r="BS127" s="190">
        <v>2</v>
      </c>
      <c r="BT127" s="190">
        <v>1</v>
      </c>
      <c r="BU127" s="190">
        <v>1</v>
      </c>
      <c r="BV127" s="190"/>
      <c r="BW127" s="190">
        <v>0</v>
      </c>
      <c r="BX127" s="189"/>
      <c r="BY127" s="189"/>
      <c r="BZ127" s="189"/>
      <c r="CA127" s="189"/>
      <c r="CB127" s="189"/>
      <c r="CC127" s="189"/>
      <c r="CD127" s="189"/>
      <c r="CE127" s="189"/>
      <c r="CF127" s="189"/>
      <c r="CG127" s="189"/>
      <c r="CH127" s="186"/>
      <c r="CI127" s="186"/>
      <c r="CJ127" s="186"/>
    </row>
    <row r="128" spans="1:88" s="191" customFormat="1">
      <c r="B128" s="185"/>
      <c r="C128" s="186"/>
      <c r="D128" s="186"/>
      <c r="E128" s="187"/>
      <c r="F128" s="187"/>
      <c r="G128" s="187"/>
      <c r="H128" s="188"/>
      <c r="I128" s="188"/>
      <c r="J128" s="188"/>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90">
        <v>10</v>
      </c>
      <c r="AP128" s="190"/>
      <c r="AQ128" s="190">
        <v>9</v>
      </c>
      <c r="AR128" s="190"/>
      <c r="AS128" s="190">
        <v>8</v>
      </c>
      <c r="AT128" s="190"/>
      <c r="AU128" s="190">
        <v>7</v>
      </c>
      <c r="AV128" s="190"/>
      <c r="AW128" s="190">
        <v>6</v>
      </c>
      <c r="AX128" s="190"/>
      <c r="AY128" s="190">
        <v>5</v>
      </c>
      <c r="AZ128" s="190"/>
      <c r="BA128" s="190"/>
      <c r="BB128" s="190">
        <v>4</v>
      </c>
      <c r="BC128" s="190"/>
      <c r="BD128" s="190">
        <v>3</v>
      </c>
      <c r="BE128" s="190"/>
      <c r="BF128" s="190">
        <v>2</v>
      </c>
      <c r="BG128" s="190"/>
      <c r="BH128" s="190">
        <v>1</v>
      </c>
      <c r="BI128" s="190"/>
      <c r="BJ128" s="190">
        <v>0</v>
      </c>
      <c r="BK128" s="190">
        <v>10</v>
      </c>
      <c r="BL128" s="190">
        <v>10</v>
      </c>
      <c r="BM128" s="190">
        <v>10</v>
      </c>
      <c r="BN128" s="190"/>
      <c r="BO128" s="190">
        <v>9</v>
      </c>
      <c r="BP128" s="190"/>
      <c r="BQ128" s="190">
        <v>8</v>
      </c>
      <c r="BR128" s="190"/>
      <c r="BS128" s="190">
        <v>7</v>
      </c>
      <c r="BT128" s="190"/>
      <c r="BU128" s="190">
        <v>6</v>
      </c>
      <c r="BV128" s="190"/>
      <c r="BW128" s="190">
        <v>5</v>
      </c>
      <c r="BX128" s="190"/>
      <c r="BY128" s="190">
        <v>4</v>
      </c>
      <c r="BZ128" s="190"/>
      <c r="CA128" s="190">
        <v>3</v>
      </c>
      <c r="CB128" s="190"/>
      <c r="CC128" s="190">
        <v>2</v>
      </c>
      <c r="CD128" s="190"/>
      <c r="CE128" s="190">
        <v>1</v>
      </c>
      <c r="CF128" s="190"/>
      <c r="CG128" s="190">
        <v>0</v>
      </c>
      <c r="CH128" s="186"/>
      <c r="CJ128" s="186"/>
    </row>
    <row r="129" spans="1:86" s="208" customFormat="1">
      <c r="A129" s="206"/>
      <c r="B129" s="207"/>
      <c r="C129" s="206"/>
      <c r="E129" s="209"/>
      <c r="F129" s="209"/>
      <c r="G129" s="209"/>
      <c r="H129" s="210"/>
      <c r="I129" s="210"/>
      <c r="J129" s="210"/>
      <c r="K129" s="211"/>
      <c r="L129" s="211"/>
      <c r="M129" s="211"/>
      <c r="N129" s="211"/>
      <c r="O129" s="211"/>
      <c r="P129" s="211"/>
      <c r="Q129" s="211"/>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row>
    <row r="130" spans="1:86">
      <c r="E130" s="181"/>
      <c r="F130" s="181"/>
      <c r="G130" s="181"/>
      <c r="H130" s="152"/>
      <c r="I130" s="152"/>
      <c r="J130" s="152"/>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row>
    <row r="131" spans="1:86">
      <c r="E131" s="181"/>
      <c r="F131" s="181"/>
      <c r="G131" s="181"/>
      <c r="H131" s="152"/>
      <c r="I131" s="152"/>
      <c r="J131" s="152"/>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row>
  </sheetData>
  <sheetProtection sheet="1" objects="1" scenarios="1"/>
  <mergeCells count="463">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CG124:CH124"/>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CK87"/>
  <sheetViews>
    <sheetView zoomScaleNormal="100" workbookViewId="0">
      <selection activeCell="E7" sqref="E7:F9"/>
    </sheetView>
  </sheetViews>
  <sheetFormatPr defaultRowHeight="12.75"/>
  <cols>
    <col min="1" max="1" width="0.7109375" style="145" customWidth="1"/>
    <col min="2" max="2" width="0.42578125" style="130" customWidth="1"/>
    <col min="3" max="3" width="0.5703125" style="145" customWidth="1"/>
    <col min="4" max="4" width="0.28515625" style="134" customWidth="1"/>
    <col min="5" max="5" width="3.7109375" style="192" customWidth="1"/>
    <col min="6" max="6" width="1.28515625" style="192" customWidth="1"/>
    <col min="7" max="7" width="0.7109375" style="192" customWidth="1"/>
    <col min="8" max="10" width="0.7109375" style="193" customWidth="1"/>
    <col min="11" max="11" width="0.7109375" style="194" customWidth="1"/>
    <col min="12" max="12" width="0.5703125" style="194" customWidth="1"/>
    <col min="13" max="25" width="0.7109375" style="194" customWidth="1"/>
    <col min="26" max="26" width="1.4257812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 style="194" customWidth="1"/>
    <col min="63" max="64" width="0.5703125" style="194" customWidth="1"/>
    <col min="65" max="65" width="2.28515625" style="194" customWidth="1"/>
    <col min="66" max="66" width="0.5703125" style="194" customWidth="1"/>
    <col min="67" max="67" width="2.28515625" style="194" customWidth="1"/>
    <col min="68" max="68" width="0.5703125" style="194" customWidth="1"/>
    <col min="69" max="69" width="2.28515625" style="194" customWidth="1"/>
    <col min="70" max="70" width="0.5703125" style="194" customWidth="1"/>
    <col min="71" max="71" width="2.28515625" style="194" customWidth="1"/>
    <col min="72" max="72" width="0.5703125" style="194" customWidth="1"/>
    <col min="73" max="73" width="2.28515625" style="194" customWidth="1"/>
    <col min="74" max="74" width="0.5703125" style="194" customWidth="1"/>
    <col min="75" max="75" width="2.28515625" style="194" customWidth="1"/>
    <col min="76" max="76" width="0.5703125" style="194" customWidth="1"/>
    <col min="77" max="77" width="2.28515625" style="194" customWidth="1"/>
    <col min="78" max="78" width="0.5703125" style="194" customWidth="1"/>
    <col min="79" max="79" width="2.28515625" style="194" customWidth="1"/>
    <col min="80" max="80" width="0.5703125" style="194" customWidth="1"/>
    <col min="81" max="81" width="2.28515625" style="194" customWidth="1"/>
    <col min="82" max="82" width="0.5703125" style="194" customWidth="1"/>
    <col min="83" max="83" width="2.28515625" style="194" customWidth="1"/>
    <col min="84" max="84" width="0.5703125" style="194" customWidth="1"/>
    <col min="85" max="85" width="2.28515625" style="194" customWidth="1"/>
    <col min="86" max="86" width="0.5703125" style="194" customWidth="1"/>
    <col min="87" max="88" width="2.5703125" style="134" customWidth="1"/>
    <col min="89" max="256" width="9.28515625" style="134"/>
    <col min="257" max="257" width="0.7109375" style="134" customWidth="1"/>
    <col min="258" max="258" width="0.42578125" style="134" customWidth="1"/>
    <col min="259" max="259" width="0.5703125" style="134" customWidth="1"/>
    <col min="260" max="260" width="0.28515625" style="134" customWidth="1"/>
    <col min="261" max="261" width="3.7109375" style="134" customWidth="1"/>
    <col min="262" max="262" width="1.28515625" style="134" customWidth="1"/>
    <col min="263" max="267" width="0.7109375" style="134" customWidth="1"/>
    <col min="268" max="268" width="0.5703125" style="134" customWidth="1"/>
    <col min="269" max="281" width="0.7109375" style="134" customWidth="1"/>
    <col min="282" max="282" width="1.4257812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 style="134" customWidth="1"/>
    <col min="319" max="320" width="0.5703125" style="134" customWidth="1"/>
    <col min="321" max="321" width="2.28515625" style="134" customWidth="1"/>
    <col min="322" max="322" width="0.5703125" style="134" customWidth="1"/>
    <col min="323" max="323" width="2.28515625" style="134" customWidth="1"/>
    <col min="324" max="324" width="0.5703125" style="134" customWidth="1"/>
    <col min="325" max="325" width="2.28515625" style="134" customWidth="1"/>
    <col min="326" max="326" width="0.5703125" style="134" customWidth="1"/>
    <col min="327" max="327" width="2.28515625" style="134" customWidth="1"/>
    <col min="328" max="328" width="0.5703125" style="134" customWidth="1"/>
    <col min="329" max="329" width="2.28515625" style="134" customWidth="1"/>
    <col min="330" max="330" width="0.5703125" style="134" customWidth="1"/>
    <col min="331" max="331" width="2.28515625" style="134" customWidth="1"/>
    <col min="332" max="332" width="0.5703125" style="134" customWidth="1"/>
    <col min="333" max="333" width="2.28515625" style="134" customWidth="1"/>
    <col min="334" max="334" width="0.5703125" style="134" customWidth="1"/>
    <col min="335" max="335" width="2.28515625" style="134" customWidth="1"/>
    <col min="336" max="336" width="0.5703125" style="134" customWidth="1"/>
    <col min="337" max="337" width="2.28515625" style="134" customWidth="1"/>
    <col min="338" max="338" width="0.5703125" style="134" customWidth="1"/>
    <col min="339" max="339" width="2.28515625" style="134" customWidth="1"/>
    <col min="340" max="340" width="0.5703125" style="134" customWidth="1"/>
    <col min="341" max="341" width="2.28515625" style="134" customWidth="1"/>
    <col min="342" max="342" width="0.5703125" style="134" customWidth="1"/>
    <col min="343" max="344" width="2.5703125" style="134" customWidth="1"/>
    <col min="345" max="512" width="9.28515625" style="134"/>
    <col min="513" max="513" width="0.7109375" style="134" customWidth="1"/>
    <col min="514" max="514" width="0.42578125" style="134" customWidth="1"/>
    <col min="515" max="515" width="0.5703125" style="134" customWidth="1"/>
    <col min="516" max="516" width="0.28515625" style="134" customWidth="1"/>
    <col min="517" max="517" width="3.7109375" style="134" customWidth="1"/>
    <col min="518" max="518" width="1.28515625" style="134" customWidth="1"/>
    <col min="519" max="523" width="0.7109375" style="134" customWidth="1"/>
    <col min="524" max="524" width="0.5703125" style="134" customWidth="1"/>
    <col min="525" max="537" width="0.7109375" style="134" customWidth="1"/>
    <col min="538" max="538" width="1.4257812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 style="134" customWidth="1"/>
    <col min="575" max="576" width="0.5703125" style="134" customWidth="1"/>
    <col min="577" max="577" width="2.28515625" style="134" customWidth="1"/>
    <col min="578" max="578" width="0.5703125" style="134" customWidth="1"/>
    <col min="579" max="579" width="2.28515625" style="134" customWidth="1"/>
    <col min="580" max="580" width="0.5703125" style="134" customWidth="1"/>
    <col min="581" max="581" width="2.28515625" style="134" customWidth="1"/>
    <col min="582" max="582" width="0.5703125" style="134" customWidth="1"/>
    <col min="583" max="583" width="2.28515625" style="134" customWidth="1"/>
    <col min="584" max="584" width="0.5703125" style="134" customWidth="1"/>
    <col min="585" max="585" width="2.28515625" style="134" customWidth="1"/>
    <col min="586" max="586" width="0.5703125" style="134" customWidth="1"/>
    <col min="587" max="587" width="2.28515625" style="134" customWidth="1"/>
    <col min="588" max="588" width="0.5703125" style="134" customWidth="1"/>
    <col min="589" max="589" width="2.28515625" style="134" customWidth="1"/>
    <col min="590" max="590" width="0.5703125" style="134" customWidth="1"/>
    <col min="591" max="591" width="2.28515625" style="134" customWidth="1"/>
    <col min="592" max="592" width="0.5703125" style="134" customWidth="1"/>
    <col min="593" max="593" width="2.28515625" style="134" customWidth="1"/>
    <col min="594" max="594" width="0.5703125" style="134" customWidth="1"/>
    <col min="595" max="595" width="2.28515625" style="134" customWidth="1"/>
    <col min="596" max="596" width="0.5703125" style="134" customWidth="1"/>
    <col min="597" max="597" width="2.28515625" style="134" customWidth="1"/>
    <col min="598" max="598" width="0.5703125" style="134" customWidth="1"/>
    <col min="599" max="600" width="2.5703125" style="134" customWidth="1"/>
    <col min="601" max="768" width="9.28515625" style="134"/>
    <col min="769" max="769" width="0.7109375" style="134" customWidth="1"/>
    <col min="770" max="770" width="0.42578125" style="134" customWidth="1"/>
    <col min="771" max="771" width="0.5703125" style="134" customWidth="1"/>
    <col min="772" max="772" width="0.28515625" style="134" customWidth="1"/>
    <col min="773" max="773" width="3.7109375" style="134" customWidth="1"/>
    <col min="774" max="774" width="1.28515625" style="134" customWidth="1"/>
    <col min="775" max="779" width="0.7109375" style="134" customWidth="1"/>
    <col min="780" max="780" width="0.5703125" style="134" customWidth="1"/>
    <col min="781" max="793" width="0.7109375" style="134" customWidth="1"/>
    <col min="794" max="794" width="1.4257812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 style="134" customWidth="1"/>
    <col min="831" max="832" width="0.5703125" style="134" customWidth="1"/>
    <col min="833" max="833" width="2.28515625" style="134" customWidth="1"/>
    <col min="834" max="834" width="0.5703125" style="134" customWidth="1"/>
    <col min="835" max="835" width="2.28515625" style="134" customWidth="1"/>
    <col min="836" max="836" width="0.5703125" style="134" customWidth="1"/>
    <col min="837" max="837" width="2.28515625" style="134" customWidth="1"/>
    <col min="838" max="838" width="0.5703125" style="134" customWidth="1"/>
    <col min="839" max="839" width="2.28515625" style="134" customWidth="1"/>
    <col min="840" max="840" width="0.5703125" style="134" customWidth="1"/>
    <col min="841" max="841" width="2.28515625" style="134" customWidth="1"/>
    <col min="842" max="842" width="0.5703125" style="134" customWidth="1"/>
    <col min="843" max="843" width="2.28515625" style="134" customWidth="1"/>
    <col min="844" max="844" width="0.5703125" style="134" customWidth="1"/>
    <col min="845" max="845" width="2.28515625" style="134" customWidth="1"/>
    <col min="846" max="846" width="0.5703125" style="134" customWidth="1"/>
    <col min="847" max="847" width="2.28515625" style="134" customWidth="1"/>
    <col min="848" max="848" width="0.5703125" style="134" customWidth="1"/>
    <col min="849" max="849" width="2.28515625" style="134" customWidth="1"/>
    <col min="850" max="850" width="0.5703125" style="134" customWidth="1"/>
    <col min="851" max="851" width="2.28515625" style="134" customWidth="1"/>
    <col min="852" max="852" width="0.5703125" style="134" customWidth="1"/>
    <col min="853" max="853" width="2.28515625" style="134" customWidth="1"/>
    <col min="854" max="854" width="0.5703125" style="134" customWidth="1"/>
    <col min="855" max="856" width="2.5703125" style="134" customWidth="1"/>
    <col min="857"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7109375" style="134" customWidth="1"/>
    <col min="1030" max="1030" width="1.28515625" style="134" customWidth="1"/>
    <col min="1031" max="1035" width="0.7109375" style="134" customWidth="1"/>
    <col min="1036" max="1036" width="0.5703125" style="134" customWidth="1"/>
    <col min="1037" max="1049" width="0.7109375" style="134" customWidth="1"/>
    <col min="1050" max="1050" width="1.4257812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 style="134" customWidth="1"/>
    <col min="1087" max="1088" width="0.5703125" style="134" customWidth="1"/>
    <col min="1089" max="1089" width="2.28515625" style="134" customWidth="1"/>
    <col min="1090" max="1090" width="0.5703125" style="134" customWidth="1"/>
    <col min="1091" max="1091" width="2.28515625" style="134" customWidth="1"/>
    <col min="1092" max="1092" width="0.5703125" style="134" customWidth="1"/>
    <col min="1093" max="1093" width="2.28515625" style="134" customWidth="1"/>
    <col min="1094" max="1094" width="0.5703125" style="134" customWidth="1"/>
    <col min="1095" max="1095" width="2.28515625" style="134" customWidth="1"/>
    <col min="1096" max="1096" width="0.5703125" style="134" customWidth="1"/>
    <col min="1097" max="1097" width="2.28515625" style="134" customWidth="1"/>
    <col min="1098" max="1098" width="0.5703125" style="134" customWidth="1"/>
    <col min="1099" max="1099" width="2.28515625" style="134" customWidth="1"/>
    <col min="1100" max="1100" width="0.5703125" style="134" customWidth="1"/>
    <col min="1101" max="1101" width="2.28515625" style="134" customWidth="1"/>
    <col min="1102" max="1102" width="0.5703125" style="134" customWidth="1"/>
    <col min="1103" max="1103" width="2.28515625" style="134" customWidth="1"/>
    <col min="1104" max="1104" width="0.5703125" style="134" customWidth="1"/>
    <col min="1105" max="1105" width="2.28515625" style="134" customWidth="1"/>
    <col min="1106" max="1106" width="0.5703125" style="134" customWidth="1"/>
    <col min="1107" max="1107" width="2.28515625" style="134" customWidth="1"/>
    <col min="1108" max="1108" width="0.5703125" style="134" customWidth="1"/>
    <col min="1109" max="1109" width="2.28515625" style="134" customWidth="1"/>
    <col min="1110" max="1110" width="0.5703125" style="134" customWidth="1"/>
    <col min="1111" max="1112" width="2.5703125" style="134" customWidth="1"/>
    <col min="1113"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7109375" style="134" customWidth="1"/>
    <col min="1286" max="1286" width="1.28515625" style="134" customWidth="1"/>
    <col min="1287" max="1291" width="0.7109375" style="134" customWidth="1"/>
    <col min="1292" max="1292" width="0.5703125" style="134" customWidth="1"/>
    <col min="1293" max="1305" width="0.7109375" style="134" customWidth="1"/>
    <col min="1306" max="1306" width="1.4257812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 style="134" customWidth="1"/>
    <col min="1343" max="1344" width="0.5703125" style="134" customWidth="1"/>
    <col min="1345" max="1345" width="2.28515625" style="134" customWidth="1"/>
    <col min="1346" max="1346" width="0.5703125" style="134" customWidth="1"/>
    <col min="1347" max="1347" width="2.28515625" style="134" customWidth="1"/>
    <col min="1348" max="1348" width="0.5703125" style="134" customWidth="1"/>
    <col min="1349" max="1349" width="2.28515625" style="134" customWidth="1"/>
    <col min="1350" max="1350" width="0.5703125" style="134" customWidth="1"/>
    <col min="1351" max="1351" width="2.28515625" style="134" customWidth="1"/>
    <col min="1352" max="1352" width="0.5703125" style="134" customWidth="1"/>
    <col min="1353" max="1353" width="2.28515625" style="134" customWidth="1"/>
    <col min="1354" max="1354" width="0.5703125" style="134" customWidth="1"/>
    <col min="1355" max="1355" width="2.28515625" style="134" customWidth="1"/>
    <col min="1356" max="1356" width="0.5703125" style="134" customWidth="1"/>
    <col min="1357" max="1357" width="2.28515625" style="134" customWidth="1"/>
    <col min="1358" max="1358" width="0.5703125" style="134" customWidth="1"/>
    <col min="1359" max="1359" width="2.28515625" style="134" customWidth="1"/>
    <col min="1360" max="1360" width="0.5703125" style="134" customWidth="1"/>
    <col min="1361" max="1361" width="2.28515625" style="134" customWidth="1"/>
    <col min="1362" max="1362" width="0.5703125" style="134" customWidth="1"/>
    <col min="1363" max="1363" width="2.28515625" style="134" customWidth="1"/>
    <col min="1364" max="1364" width="0.5703125" style="134" customWidth="1"/>
    <col min="1365" max="1365" width="2.28515625" style="134" customWidth="1"/>
    <col min="1366" max="1366" width="0.5703125" style="134" customWidth="1"/>
    <col min="1367" max="1368" width="2.5703125" style="134" customWidth="1"/>
    <col min="1369"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7109375" style="134" customWidth="1"/>
    <col min="1542" max="1542" width="1.28515625" style="134" customWidth="1"/>
    <col min="1543" max="1547" width="0.7109375" style="134" customWidth="1"/>
    <col min="1548" max="1548" width="0.5703125" style="134" customWidth="1"/>
    <col min="1549" max="1561" width="0.7109375" style="134" customWidth="1"/>
    <col min="1562" max="1562" width="1.4257812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 style="134" customWidth="1"/>
    <col min="1599" max="1600" width="0.5703125" style="134" customWidth="1"/>
    <col min="1601" max="1601" width="2.28515625" style="134" customWidth="1"/>
    <col min="1602" max="1602" width="0.5703125" style="134" customWidth="1"/>
    <col min="1603" max="1603" width="2.28515625" style="134" customWidth="1"/>
    <col min="1604" max="1604" width="0.5703125" style="134" customWidth="1"/>
    <col min="1605" max="1605" width="2.28515625" style="134" customWidth="1"/>
    <col min="1606" max="1606" width="0.5703125" style="134" customWidth="1"/>
    <col min="1607" max="1607" width="2.28515625" style="134" customWidth="1"/>
    <col min="1608" max="1608" width="0.5703125" style="134" customWidth="1"/>
    <col min="1609" max="1609" width="2.28515625" style="134" customWidth="1"/>
    <col min="1610" max="1610" width="0.5703125" style="134" customWidth="1"/>
    <col min="1611" max="1611" width="2.28515625" style="134" customWidth="1"/>
    <col min="1612" max="1612" width="0.5703125" style="134" customWidth="1"/>
    <col min="1613" max="1613" width="2.28515625" style="134" customWidth="1"/>
    <col min="1614" max="1614" width="0.5703125" style="134" customWidth="1"/>
    <col min="1615" max="1615" width="2.28515625" style="134" customWidth="1"/>
    <col min="1616" max="1616" width="0.5703125" style="134" customWidth="1"/>
    <col min="1617" max="1617" width="2.28515625" style="134" customWidth="1"/>
    <col min="1618" max="1618" width="0.5703125" style="134" customWidth="1"/>
    <col min="1619" max="1619" width="2.28515625" style="134" customWidth="1"/>
    <col min="1620" max="1620" width="0.5703125" style="134" customWidth="1"/>
    <col min="1621" max="1621" width="2.28515625" style="134" customWidth="1"/>
    <col min="1622" max="1622" width="0.5703125" style="134" customWidth="1"/>
    <col min="1623" max="1624" width="2.5703125" style="134" customWidth="1"/>
    <col min="1625"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7109375" style="134" customWidth="1"/>
    <col min="1798" max="1798" width="1.28515625" style="134" customWidth="1"/>
    <col min="1799" max="1803" width="0.7109375" style="134" customWidth="1"/>
    <col min="1804" max="1804" width="0.5703125" style="134" customWidth="1"/>
    <col min="1805" max="1817" width="0.7109375" style="134" customWidth="1"/>
    <col min="1818" max="1818" width="1.4257812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 style="134" customWidth="1"/>
    <col min="1855" max="1856" width="0.5703125" style="134" customWidth="1"/>
    <col min="1857" max="1857" width="2.28515625" style="134" customWidth="1"/>
    <col min="1858" max="1858" width="0.5703125" style="134" customWidth="1"/>
    <col min="1859" max="1859" width="2.28515625" style="134" customWidth="1"/>
    <col min="1860" max="1860" width="0.5703125" style="134" customWidth="1"/>
    <col min="1861" max="1861" width="2.28515625" style="134" customWidth="1"/>
    <col min="1862" max="1862" width="0.5703125" style="134" customWidth="1"/>
    <col min="1863" max="1863" width="2.28515625" style="134" customWidth="1"/>
    <col min="1864" max="1864" width="0.5703125" style="134" customWidth="1"/>
    <col min="1865" max="1865" width="2.28515625" style="134" customWidth="1"/>
    <col min="1866" max="1866" width="0.5703125" style="134" customWidth="1"/>
    <col min="1867" max="1867" width="2.28515625" style="134" customWidth="1"/>
    <col min="1868" max="1868" width="0.5703125" style="134" customWidth="1"/>
    <col min="1869" max="1869" width="2.28515625" style="134" customWidth="1"/>
    <col min="1870" max="1870" width="0.5703125" style="134" customWidth="1"/>
    <col min="1871" max="1871" width="2.28515625" style="134" customWidth="1"/>
    <col min="1872" max="1872" width="0.5703125" style="134" customWidth="1"/>
    <col min="1873" max="1873" width="2.28515625" style="134" customWidth="1"/>
    <col min="1874" max="1874" width="0.5703125" style="134" customWidth="1"/>
    <col min="1875" max="1875" width="2.28515625" style="134" customWidth="1"/>
    <col min="1876" max="1876" width="0.5703125" style="134" customWidth="1"/>
    <col min="1877" max="1877" width="2.28515625" style="134" customWidth="1"/>
    <col min="1878" max="1878" width="0.5703125" style="134" customWidth="1"/>
    <col min="1879" max="1880" width="2.5703125" style="134" customWidth="1"/>
    <col min="1881"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7109375" style="134" customWidth="1"/>
    <col min="2054" max="2054" width="1.28515625" style="134" customWidth="1"/>
    <col min="2055" max="2059" width="0.7109375" style="134" customWidth="1"/>
    <col min="2060" max="2060" width="0.5703125" style="134" customWidth="1"/>
    <col min="2061" max="2073" width="0.7109375" style="134" customWidth="1"/>
    <col min="2074" max="2074" width="1.4257812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 style="134" customWidth="1"/>
    <col min="2111" max="2112" width="0.5703125" style="134" customWidth="1"/>
    <col min="2113" max="2113" width="2.28515625" style="134" customWidth="1"/>
    <col min="2114" max="2114" width="0.5703125" style="134" customWidth="1"/>
    <col min="2115" max="2115" width="2.28515625" style="134" customWidth="1"/>
    <col min="2116" max="2116" width="0.5703125" style="134" customWidth="1"/>
    <col min="2117" max="2117" width="2.28515625" style="134" customWidth="1"/>
    <col min="2118" max="2118" width="0.5703125" style="134" customWidth="1"/>
    <col min="2119" max="2119" width="2.28515625" style="134" customWidth="1"/>
    <col min="2120" max="2120" width="0.5703125" style="134" customWidth="1"/>
    <col min="2121" max="2121" width="2.28515625" style="134" customWidth="1"/>
    <col min="2122" max="2122" width="0.5703125" style="134" customWidth="1"/>
    <col min="2123" max="2123" width="2.28515625" style="134" customWidth="1"/>
    <col min="2124" max="2124" width="0.5703125" style="134" customWidth="1"/>
    <col min="2125" max="2125" width="2.28515625" style="134" customWidth="1"/>
    <col min="2126" max="2126" width="0.5703125" style="134" customWidth="1"/>
    <col min="2127" max="2127" width="2.28515625" style="134" customWidth="1"/>
    <col min="2128" max="2128" width="0.5703125" style="134" customWidth="1"/>
    <col min="2129" max="2129" width="2.28515625" style="134" customWidth="1"/>
    <col min="2130" max="2130" width="0.5703125" style="134" customWidth="1"/>
    <col min="2131" max="2131" width="2.28515625" style="134" customWidth="1"/>
    <col min="2132" max="2132" width="0.5703125" style="134" customWidth="1"/>
    <col min="2133" max="2133" width="2.28515625" style="134" customWidth="1"/>
    <col min="2134" max="2134" width="0.5703125" style="134" customWidth="1"/>
    <col min="2135" max="2136" width="2.5703125" style="134" customWidth="1"/>
    <col min="2137"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7109375" style="134" customWidth="1"/>
    <col min="2310" max="2310" width="1.28515625" style="134" customWidth="1"/>
    <col min="2311" max="2315" width="0.7109375" style="134" customWidth="1"/>
    <col min="2316" max="2316" width="0.5703125" style="134" customWidth="1"/>
    <col min="2317" max="2329" width="0.7109375" style="134" customWidth="1"/>
    <col min="2330" max="2330" width="1.4257812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 style="134" customWidth="1"/>
    <col min="2367" max="2368" width="0.5703125" style="134" customWidth="1"/>
    <col min="2369" max="2369" width="2.28515625" style="134" customWidth="1"/>
    <col min="2370" max="2370" width="0.5703125" style="134" customWidth="1"/>
    <col min="2371" max="2371" width="2.28515625" style="134" customWidth="1"/>
    <col min="2372" max="2372" width="0.5703125" style="134" customWidth="1"/>
    <col min="2373" max="2373" width="2.28515625" style="134" customWidth="1"/>
    <col min="2374" max="2374" width="0.5703125" style="134" customWidth="1"/>
    <col min="2375" max="2375" width="2.28515625" style="134" customWidth="1"/>
    <col min="2376" max="2376" width="0.5703125" style="134" customWidth="1"/>
    <col min="2377" max="2377" width="2.28515625" style="134" customWidth="1"/>
    <col min="2378" max="2378" width="0.5703125" style="134" customWidth="1"/>
    <col min="2379" max="2379" width="2.28515625" style="134" customWidth="1"/>
    <col min="2380" max="2380" width="0.5703125" style="134" customWidth="1"/>
    <col min="2381" max="2381" width="2.28515625" style="134" customWidth="1"/>
    <col min="2382" max="2382" width="0.5703125" style="134" customWidth="1"/>
    <col min="2383" max="2383" width="2.28515625" style="134" customWidth="1"/>
    <col min="2384" max="2384" width="0.5703125" style="134" customWidth="1"/>
    <col min="2385" max="2385" width="2.28515625" style="134" customWidth="1"/>
    <col min="2386" max="2386" width="0.5703125" style="134" customWidth="1"/>
    <col min="2387" max="2387" width="2.28515625" style="134" customWidth="1"/>
    <col min="2388" max="2388" width="0.5703125" style="134" customWidth="1"/>
    <col min="2389" max="2389" width="2.28515625" style="134" customWidth="1"/>
    <col min="2390" max="2390" width="0.5703125" style="134" customWidth="1"/>
    <col min="2391" max="2392" width="2.5703125" style="134" customWidth="1"/>
    <col min="2393"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7109375" style="134" customWidth="1"/>
    <col min="2566" max="2566" width="1.28515625" style="134" customWidth="1"/>
    <col min="2567" max="2571" width="0.7109375" style="134" customWidth="1"/>
    <col min="2572" max="2572" width="0.5703125" style="134" customWidth="1"/>
    <col min="2573" max="2585" width="0.7109375" style="134" customWidth="1"/>
    <col min="2586" max="2586" width="1.4257812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 style="134" customWidth="1"/>
    <col min="2623" max="2624" width="0.5703125" style="134" customWidth="1"/>
    <col min="2625" max="2625" width="2.28515625" style="134" customWidth="1"/>
    <col min="2626" max="2626" width="0.5703125" style="134" customWidth="1"/>
    <col min="2627" max="2627" width="2.28515625" style="134" customWidth="1"/>
    <col min="2628" max="2628" width="0.5703125" style="134" customWidth="1"/>
    <col min="2629" max="2629" width="2.28515625" style="134" customWidth="1"/>
    <col min="2630" max="2630" width="0.5703125" style="134" customWidth="1"/>
    <col min="2631" max="2631" width="2.28515625" style="134" customWidth="1"/>
    <col min="2632" max="2632" width="0.5703125" style="134" customWidth="1"/>
    <col min="2633" max="2633" width="2.28515625" style="134" customWidth="1"/>
    <col min="2634" max="2634" width="0.5703125" style="134" customWidth="1"/>
    <col min="2635" max="2635" width="2.28515625" style="134" customWidth="1"/>
    <col min="2636" max="2636" width="0.5703125" style="134" customWidth="1"/>
    <col min="2637" max="2637" width="2.28515625" style="134" customWidth="1"/>
    <col min="2638" max="2638" width="0.5703125" style="134" customWidth="1"/>
    <col min="2639" max="2639" width="2.28515625" style="134" customWidth="1"/>
    <col min="2640" max="2640" width="0.5703125" style="134" customWidth="1"/>
    <col min="2641" max="2641" width="2.28515625" style="134" customWidth="1"/>
    <col min="2642" max="2642" width="0.5703125" style="134" customWidth="1"/>
    <col min="2643" max="2643" width="2.28515625" style="134" customWidth="1"/>
    <col min="2644" max="2644" width="0.5703125" style="134" customWidth="1"/>
    <col min="2645" max="2645" width="2.28515625" style="134" customWidth="1"/>
    <col min="2646" max="2646" width="0.5703125" style="134" customWidth="1"/>
    <col min="2647" max="2648" width="2.5703125" style="134" customWidth="1"/>
    <col min="2649"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7109375" style="134" customWidth="1"/>
    <col min="2822" max="2822" width="1.28515625" style="134" customWidth="1"/>
    <col min="2823" max="2827" width="0.7109375" style="134" customWidth="1"/>
    <col min="2828" max="2828" width="0.5703125" style="134" customWidth="1"/>
    <col min="2829" max="2841" width="0.7109375" style="134" customWidth="1"/>
    <col min="2842" max="2842" width="1.4257812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 style="134" customWidth="1"/>
    <col min="2879" max="2880" width="0.5703125" style="134" customWidth="1"/>
    <col min="2881" max="2881" width="2.28515625" style="134" customWidth="1"/>
    <col min="2882" max="2882" width="0.5703125" style="134" customWidth="1"/>
    <col min="2883" max="2883" width="2.28515625" style="134" customWidth="1"/>
    <col min="2884" max="2884" width="0.5703125" style="134" customWidth="1"/>
    <col min="2885" max="2885" width="2.28515625" style="134" customWidth="1"/>
    <col min="2886" max="2886" width="0.5703125" style="134" customWidth="1"/>
    <col min="2887" max="2887" width="2.28515625" style="134" customWidth="1"/>
    <col min="2888" max="2888" width="0.5703125" style="134" customWidth="1"/>
    <col min="2889" max="2889" width="2.28515625" style="134" customWidth="1"/>
    <col min="2890" max="2890" width="0.5703125" style="134" customWidth="1"/>
    <col min="2891" max="2891" width="2.28515625" style="134" customWidth="1"/>
    <col min="2892" max="2892" width="0.5703125" style="134" customWidth="1"/>
    <col min="2893" max="2893" width="2.28515625" style="134" customWidth="1"/>
    <col min="2894" max="2894" width="0.5703125" style="134" customWidth="1"/>
    <col min="2895" max="2895" width="2.28515625" style="134" customWidth="1"/>
    <col min="2896" max="2896" width="0.5703125" style="134" customWidth="1"/>
    <col min="2897" max="2897" width="2.28515625" style="134" customWidth="1"/>
    <col min="2898" max="2898" width="0.5703125" style="134" customWidth="1"/>
    <col min="2899" max="2899" width="2.28515625" style="134" customWidth="1"/>
    <col min="2900" max="2900" width="0.5703125" style="134" customWidth="1"/>
    <col min="2901" max="2901" width="2.28515625" style="134" customWidth="1"/>
    <col min="2902" max="2902" width="0.5703125" style="134" customWidth="1"/>
    <col min="2903" max="2904" width="2.5703125" style="134" customWidth="1"/>
    <col min="2905"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7109375" style="134" customWidth="1"/>
    <col min="3078" max="3078" width="1.28515625" style="134" customWidth="1"/>
    <col min="3079" max="3083" width="0.7109375" style="134" customWidth="1"/>
    <col min="3084" max="3084" width="0.5703125" style="134" customWidth="1"/>
    <col min="3085" max="3097" width="0.7109375" style="134" customWidth="1"/>
    <col min="3098" max="3098" width="1.4257812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 style="134" customWidth="1"/>
    <col min="3135" max="3136" width="0.5703125" style="134" customWidth="1"/>
    <col min="3137" max="3137" width="2.28515625" style="134" customWidth="1"/>
    <col min="3138" max="3138" width="0.5703125" style="134" customWidth="1"/>
    <col min="3139" max="3139" width="2.28515625" style="134" customWidth="1"/>
    <col min="3140" max="3140" width="0.5703125" style="134" customWidth="1"/>
    <col min="3141" max="3141" width="2.28515625" style="134" customWidth="1"/>
    <col min="3142" max="3142" width="0.5703125" style="134" customWidth="1"/>
    <col min="3143" max="3143" width="2.28515625" style="134" customWidth="1"/>
    <col min="3144" max="3144" width="0.5703125" style="134" customWidth="1"/>
    <col min="3145" max="3145" width="2.28515625" style="134" customWidth="1"/>
    <col min="3146" max="3146" width="0.5703125" style="134" customWidth="1"/>
    <col min="3147" max="3147" width="2.28515625" style="134" customWidth="1"/>
    <col min="3148" max="3148" width="0.5703125" style="134" customWidth="1"/>
    <col min="3149" max="3149" width="2.28515625" style="134" customWidth="1"/>
    <col min="3150" max="3150" width="0.5703125" style="134" customWidth="1"/>
    <col min="3151" max="3151" width="2.28515625" style="134" customWidth="1"/>
    <col min="3152" max="3152" width="0.5703125" style="134" customWidth="1"/>
    <col min="3153" max="3153" width="2.28515625" style="134" customWidth="1"/>
    <col min="3154" max="3154" width="0.5703125" style="134" customWidth="1"/>
    <col min="3155" max="3155" width="2.28515625" style="134" customWidth="1"/>
    <col min="3156" max="3156" width="0.5703125" style="134" customWidth="1"/>
    <col min="3157" max="3157" width="2.28515625" style="134" customWidth="1"/>
    <col min="3158" max="3158" width="0.5703125" style="134" customWidth="1"/>
    <col min="3159" max="3160" width="2.5703125" style="134" customWidth="1"/>
    <col min="3161"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7109375" style="134" customWidth="1"/>
    <col min="3334" max="3334" width="1.28515625" style="134" customWidth="1"/>
    <col min="3335" max="3339" width="0.7109375" style="134" customWidth="1"/>
    <col min="3340" max="3340" width="0.5703125" style="134" customWidth="1"/>
    <col min="3341" max="3353" width="0.7109375" style="134" customWidth="1"/>
    <col min="3354" max="3354" width="1.4257812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 style="134" customWidth="1"/>
    <col min="3391" max="3392" width="0.5703125" style="134" customWidth="1"/>
    <col min="3393" max="3393" width="2.28515625" style="134" customWidth="1"/>
    <col min="3394" max="3394" width="0.5703125" style="134" customWidth="1"/>
    <col min="3395" max="3395" width="2.28515625" style="134" customWidth="1"/>
    <col min="3396" max="3396" width="0.5703125" style="134" customWidth="1"/>
    <col min="3397" max="3397" width="2.28515625" style="134" customWidth="1"/>
    <col min="3398" max="3398" width="0.5703125" style="134" customWidth="1"/>
    <col min="3399" max="3399" width="2.28515625" style="134" customWidth="1"/>
    <col min="3400" max="3400" width="0.5703125" style="134" customWidth="1"/>
    <col min="3401" max="3401" width="2.28515625" style="134" customWidth="1"/>
    <col min="3402" max="3402" width="0.5703125" style="134" customWidth="1"/>
    <col min="3403" max="3403" width="2.28515625" style="134" customWidth="1"/>
    <col min="3404" max="3404" width="0.5703125" style="134" customWidth="1"/>
    <col min="3405" max="3405" width="2.28515625" style="134" customWidth="1"/>
    <col min="3406" max="3406" width="0.5703125" style="134" customWidth="1"/>
    <col min="3407" max="3407" width="2.28515625" style="134" customWidth="1"/>
    <col min="3408" max="3408" width="0.5703125" style="134" customWidth="1"/>
    <col min="3409" max="3409" width="2.28515625" style="134" customWidth="1"/>
    <col min="3410" max="3410" width="0.5703125" style="134" customWidth="1"/>
    <col min="3411" max="3411" width="2.28515625" style="134" customWidth="1"/>
    <col min="3412" max="3412" width="0.5703125" style="134" customWidth="1"/>
    <col min="3413" max="3413" width="2.28515625" style="134" customWidth="1"/>
    <col min="3414" max="3414" width="0.5703125" style="134" customWidth="1"/>
    <col min="3415" max="3416" width="2.5703125" style="134" customWidth="1"/>
    <col min="3417"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7109375" style="134" customWidth="1"/>
    <col min="3590" max="3590" width="1.28515625" style="134" customWidth="1"/>
    <col min="3591" max="3595" width="0.7109375" style="134" customWidth="1"/>
    <col min="3596" max="3596" width="0.5703125" style="134" customWidth="1"/>
    <col min="3597" max="3609" width="0.7109375" style="134" customWidth="1"/>
    <col min="3610" max="3610" width="1.4257812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 style="134" customWidth="1"/>
    <col min="3647" max="3648" width="0.5703125" style="134" customWidth="1"/>
    <col min="3649" max="3649" width="2.28515625" style="134" customWidth="1"/>
    <col min="3650" max="3650" width="0.5703125" style="134" customWidth="1"/>
    <col min="3651" max="3651" width="2.28515625" style="134" customWidth="1"/>
    <col min="3652" max="3652" width="0.5703125" style="134" customWidth="1"/>
    <col min="3653" max="3653" width="2.28515625" style="134" customWidth="1"/>
    <col min="3654" max="3654" width="0.5703125" style="134" customWidth="1"/>
    <col min="3655" max="3655" width="2.28515625" style="134" customWidth="1"/>
    <col min="3656" max="3656" width="0.5703125" style="134" customWidth="1"/>
    <col min="3657" max="3657" width="2.28515625" style="134" customWidth="1"/>
    <col min="3658" max="3658" width="0.5703125" style="134" customWidth="1"/>
    <col min="3659" max="3659" width="2.28515625" style="134" customWidth="1"/>
    <col min="3660" max="3660" width="0.5703125" style="134" customWidth="1"/>
    <col min="3661" max="3661" width="2.28515625" style="134" customWidth="1"/>
    <col min="3662" max="3662" width="0.5703125" style="134" customWidth="1"/>
    <col min="3663" max="3663" width="2.28515625" style="134" customWidth="1"/>
    <col min="3664" max="3664" width="0.5703125" style="134" customWidth="1"/>
    <col min="3665" max="3665" width="2.28515625" style="134" customWidth="1"/>
    <col min="3666" max="3666" width="0.5703125" style="134" customWidth="1"/>
    <col min="3667" max="3667" width="2.28515625" style="134" customWidth="1"/>
    <col min="3668" max="3668" width="0.5703125" style="134" customWidth="1"/>
    <col min="3669" max="3669" width="2.28515625" style="134" customWidth="1"/>
    <col min="3670" max="3670" width="0.5703125" style="134" customWidth="1"/>
    <col min="3671" max="3672" width="2.5703125" style="134" customWidth="1"/>
    <col min="3673"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7109375" style="134" customWidth="1"/>
    <col min="3846" max="3846" width="1.28515625" style="134" customWidth="1"/>
    <col min="3847" max="3851" width="0.7109375" style="134" customWidth="1"/>
    <col min="3852" max="3852" width="0.5703125" style="134" customWidth="1"/>
    <col min="3853" max="3865" width="0.7109375" style="134" customWidth="1"/>
    <col min="3866" max="3866" width="1.4257812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 style="134" customWidth="1"/>
    <col min="3903" max="3904" width="0.5703125" style="134" customWidth="1"/>
    <col min="3905" max="3905" width="2.28515625" style="134" customWidth="1"/>
    <col min="3906" max="3906" width="0.5703125" style="134" customWidth="1"/>
    <col min="3907" max="3907" width="2.28515625" style="134" customWidth="1"/>
    <col min="3908" max="3908" width="0.5703125" style="134" customWidth="1"/>
    <col min="3909" max="3909" width="2.28515625" style="134" customWidth="1"/>
    <col min="3910" max="3910" width="0.5703125" style="134" customWidth="1"/>
    <col min="3911" max="3911" width="2.28515625" style="134" customWidth="1"/>
    <col min="3912" max="3912" width="0.5703125" style="134" customWidth="1"/>
    <col min="3913" max="3913" width="2.28515625" style="134" customWidth="1"/>
    <col min="3914" max="3914" width="0.5703125" style="134" customWidth="1"/>
    <col min="3915" max="3915" width="2.28515625" style="134" customWidth="1"/>
    <col min="3916" max="3916" width="0.5703125" style="134" customWidth="1"/>
    <col min="3917" max="3917" width="2.28515625" style="134" customWidth="1"/>
    <col min="3918" max="3918" width="0.5703125" style="134" customWidth="1"/>
    <col min="3919" max="3919" width="2.28515625" style="134" customWidth="1"/>
    <col min="3920" max="3920" width="0.5703125" style="134" customWidth="1"/>
    <col min="3921" max="3921" width="2.28515625" style="134" customWidth="1"/>
    <col min="3922" max="3922" width="0.5703125" style="134" customWidth="1"/>
    <col min="3923" max="3923" width="2.28515625" style="134" customWidth="1"/>
    <col min="3924" max="3924" width="0.5703125" style="134" customWidth="1"/>
    <col min="3925" max="3925" width="2.28515625" style="134" customWidth="1"/>
    <col min="3926" max="3926" width="0.5703125" style="134" customWidth="1"/>
    <col min="3927" max="3928" width="2.5703125" style="134" customWidth="1"/>
    <col min="3929"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7109375" style="134" customWidth="1"/>
    <col min="4102" max="4102" width="1.28515625" style="134" customWidth="1"/>
    <col min="4103" max="4107" width="0.7109375" style="134" customWidth="1"/>
    <col min="4108" max="4108" width="0.5703125" style="134" customWidth="1"/>
    <col min="4109" max="4121" width="0.7109375" style="134" customWidth="1"/>
    <col min="4122" max="4122" width="1.4257812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 style="134" customWidth="1"/>
    <col min="4159" max="4160" width="0.5703125" style="134" customWidth="1"/>
    <col min="4161" max="4161" width="2.28515625" style="134" customWidth="1"/>
    <col min="4162" max="4162" width="0.5703125" style="134" customWidth="1"/>
    <col min="4163" max="4163" width="2.28515625" style="134" customWidth="1"/>
    <col min="4164" max="4164" width="0.5703125" style="134" customWidth="1"/>
    <col min="4165" max="4165" width="2.28515625" style="134" customWidth="1"/>
    <col min="4166" max="4166" width="0.5703125" style="134" customWidth="1"/>
    <col min="4167" max="4167" width="2.28515625" style="134" customWidth="1"/>
    <col min="4168" max="4168" width="0.5703125" style="134" customWidth="1"/>
    <col min="4169" max="4169" width="2.28515625" style="134" customWidth="1"/>
    <col min="4170" max="4170" width="0.5703125" style="134" customWidth="1"/>
    <col min="4171" max="4171" width="2.28515625" style="134" customWidth="1"/>
    <col min="4172" max="4172" width="0.5703125" style="134" customWidth="1"/>
    <col min="4173" max="4173" width="2.28515625" style="134" customWidth="1"/>
    <col min="4174" max="4174" width="0.5703125" style="134" customWidth="1"/>
    <col min="4175" max="4175" width="2.28515625" style="134" customWidth="1"/>
    <col min="4176" max="4176" width="0.5703125" style="134" customWidth="1"/>
    <col min="4177" max="4177" width="2.28515625" style="134" customWidth="1"/>
    <col min="4178" max="4178" width="0.5703125" style="134" customWidth="1"/>
    <col min="4179" max="4179" width="2.28515625" style="134" customWidth="1"/>
    <col min="4180" max="4180" width="0.5703125" style="134" customWidth="1"/>
    <col min="4181" max="4181" width="2.28515625" style="134" customWidth="1"/>
    <col min="4182" max="4182" width="0.5703125" style="134" customWidth="1"/>
    <col min="4183" max="4184" width="2.5703125" style="134" customWidth="1"/>
    <col min="4185"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7109375" style="134" customWidth="1"/>
    <col min="4358" max="4358" width="1.28515625" style="134" customWidth="1"/>
    <col min="4359" max="4363" width="0.7109375" style="134" customWidth="1"/>
    <col min="4364" max="4364" width="0.5703125" style="134" customWidth="1"/>
    <col min="4365" max="4377" width="0.7109375" style="134" customWidth="1"/>
    <col min="4378" max="4378" width="1.4257812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 style="134" customWidth="1"/>
    <col min="4415" max="4416" width="0.5703125" style="134" customWidth="1"/>
    <col min="4417" max="4417" width="2.28515625" style="134" customWidth="1"/>
    <col min="4418" max="4418" width="0.5703125" style="134" customWidth="1"/>
    <col min="4419" max="4419" width="2.28515625" style="134" customWidth="1"/>
    <col min="4420" max="4420" width="0.5703125" style="134" customWidth="1"/>
    <col min="4421" max="4421" width="2.28515625" style="134" customWidth="1"/>
    <col min="4422" max="4422" width="0.5703125" style="134" customWidth="1"/>
    <col min="4423" max="4423" width="2.28515625" style="134" customWidth="1"/>
    <col min="4424" max="4424" width="0.5703125" style="134" customWidth="1"/>
    <col min="4425" max="4425" width="2.28515625" style="134" customWidth="1"/>
    <col min="4426" max="4426" width="0.5703125" style="134" customWidth="1"/>
    <col min="4427" max="4427" width="2.28515625" style="134" customWidth="1"/>
    <col min="4428" max="4428" width="0.5703125" style="134" customWidth="1"/>
    <col min="4429" max="4429" width="2.28515625" style="134" customWidth="1"/>
    <col min="4430" max="4430" width="0.5703125" style="134" customWidth="1"/>
    <col min="4431" max="4431" width="2.28515625" style="134" customWidth="1"/>
    <col min="4432" max="4432" width="0.5703125" style="134" customWidth="1"/>
    <col min="4433" max="4433" width="2.28515625" style="134" customWidth="1"/>
    <col min="4434" max="4434" width="0.5703125" style="134" customWidth="1"/>
    <col min="4435" max="4435" width="2.28515625" style="134" customWidth="1"/>
    <col min="4436" max="4436" width="0.5703125" style="134" customWidth="1"/>
    <col min="4437" max="4437" width="2.28515625" style="134" customWidth="1"/>
    <col min="4438" max="4438" width="0.5703125" style="134" customWidth="1"/>
    <col min="4439" max="4440" width="2.5703125" style="134" customWidth="1"/>
    <col min="4441"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7109375" style="134" customWidth="1"/>
    <col min="4614" max="4614" width="1.28515625" style="134" customWidth="1"/>
    <col min="4615" max="4619" width="0.7109375" style="134" customWidth="1"/>
    <col min="4620" max="4620" width="0.5703125" style="134" customWidth="1"/>
    <col min="4621" max="4633" width="0.7109375" style="134" customWidth="1"/>
    <col min="4634" max="4634" width="1.4257812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 style="134" customWidth="1"/>
    <col min="4671" max="4672" width="0.5703125" style="134" customWidth="1"/>
    <col min="4673" max="4673" width="2.28515625" style="134" customWidth="1"/>
    <col min="4674" max="4674" width="0.5703125" style="134" customWidth="1"/>
    <col min="4675" max="4675" width="2.28515625" style="134" customWidth="1"/>
    <col min="4676" max="4676" width="0.5703125" style="134" customWidth="1"/>
    <col min="4677" max="4677" width="2.28515625" style="134" customWidth="1"/>
    <col min="4678" max="4678" width="0.5703125" style="134" customWidth="1"/>
    <col min="4679" max="4679" width="2.28515625" style="134" customWidth="1"/>
    <col min="4680" max="4680" width="0.5703125" style="134" customWidth="1"/>
    <col min="4681" max="4681" width="2.28515625" style="134" customWidth="1"/>
    <col min="4682" max="4682" width="0.5703125" style="134" customWidth="1"/>
    <col min="4683" max="4683" width="2.28515625" style="134" customWidth="1"/>
    <col min="4684" max="4684" width="0.5703125" style="134" customWidth="1"/>
    <col min="4685" max="4685" width="2.28515625" style="134" customWidth="1"/>
    <col min="4686" max="4686" width="0.5703125" style="134" customWidth="1"/>
    <col min="4687" max="4687" width="2.28515625" style="134" customWidth="1"/>
    <col min="4688" max="4688" width="0.5703125" style="134" customWidth="1"/>
    <col min="4689" max="4689" width="2.28515625" style="134" customWidth="1"/>
    <col min="4690" max="4690" width="0.5703125" style="134" customWidth="1"/>
    <col min="4691" max="4691" width="2.28515625" style="134" customWidth="1"/>
    <col min="4692" max="4692" width="0.5703125" style="134" customWidth="1"/>
    <col min="4693" max="4693" width="2.28515625" style="134" customWidth="1"/>
    <col min="4694" max="4694" width="0.5703125" style="134" customWidth="1"/>
    <col min="4695" max="4696" width="2.5703125" style="134" customWidth="1"/>
    <col min="4697"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7109375" style="134" customWidth="1"/>
    <col min="4870" max="4870" width="1.28515625" style="134" customWidth="1"/>
    <col min="4871" max="4875" width="0.7109375" style="134" customWidth="1"/>
    <col min="4876" max="4876" width="0.5703125" style="134" customWidth="1"/>
    <col min="4877" max="4889" width="0.7109375" style="134" customWidth="1"/>
    <col min="4890" max="4890" width="1.4257812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 style="134" customWidth="1"/>
    <col min="4927" max="4928" width="0.5703125" style="134" customWidth="1"/>
    <col min="4929" max="4929" width="2.28515625" style="134" customWidth="1"/>
    <col min="4930" max="4930" width="0.5703125" style="134" customWidth="1"/>
    <col min="4931" max="4931" width="2.28515625" style="134" customWidth="1"/>
    <col min="4932" max="4932" width="0.5703125" style="134" customWidth="1"/>
    <col min="4933" max="4933" width="2.28515625" style="134" customWidth="1"/>
    <col min="4934" max="4934" width="0.5703125" style="134" customWidth="1"/>
    <col min="4935" max="4935" width="2.28515625" style="134" customWidth="1"/>
    <col min="4936" max="4936" width="0.5703125" style="134" customWidth="1"/>
    <col min="4937" max="4937" width="2.28515625" style="134" customWidth="1"/>
    <col min="4938" max="4938" width="0.5703125" style="134" customWidth="1"/>
    <col min="4939" max="4939" width="2.28515625" style="134" customWidth="1"/>
    <col min="4940" max="4940" width="0.5703125" style="134" customWidth="1"/>
    <col min="4941" max="4941" width="2.28515625" style="134" customWidth="1"/>
    <col min="4942" max="4942" width="0.5703125" style="134" customWidth="1"/>
    <col min="4943" max="4943" width="2.28515625" style="134" customWidth="1"/>
    <col min="4944" max="4944" width="0.5703125" style="134" customWidth="1"/>
    <col min="4945" max="4945" width="2.28515625" style="134" customWidth="1"/>
    <col min="4946" max="4946" width="0.5703125" style="134" customWidth="1"/>
    <col min="4947" max="4947" width="2.28515625" style="134" customWidth="1"/>
    <col min="4948" max="4948" width="0.5703125" style="134" customWidth="1"/>
    <col min="4949" max="4949" width="2.28515625" style="134" customWidth="1"/>
    <col min="4950" max="4950" width="0.5703125" style="134" customWidth="1"/>
    <col min="4951" max="4952" width="2.5703125" style="134" customWidth="1"/>
    <col min="4953"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7109375" style="134" customWidth="1"/>
    <col min="5126" max="5126" width="1.28515625" style="134" customWidth="1"/>
    <col min="5127" max="5131" width="0.7109375" style="134" customWidth="1"/>
    <col min="5132" max="5132" width="0.5703125" style="134" customWidth="1"/>
    <col min="5133" max="5145" width="0.7109375" style="134" customWidth="1"/>
    <col min="5146" max="5146" width="1.4257812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 style="134" customWidth="1"/>
    <col min="5183" max="5184" width="0.5703125" style="134" customWidth="1"/>
    <col min="5185" max="5185" width="2.28515625" style="134" customWidth="1"/>
    <col min="5186" max="5186" width="0.5703125" style="134" customWidth="1"/>
    <col min="5187" max="5187" width="2.28515625" style="134" customWidth="1"/>
    <col min="5188" max="5188" width="0.5703125" style="134" customWidth="1"/>
    <col min="5189" max="5189" width="2.28515625" style="134" customWidth="1"/>
    <col min="5190" max="5190" width="0.5703125" style="134" customWidth="1"/>
    <col min="5191" max="5191" width="2.28515625" style="134" customWidth="1"/>
    <col min="5192" max="5192" width="0.5703125" style="134" customWidth="1"/>
    <col min="5193" max="5193" width="2.28515625" style="134" customWidth="1"/>
    <col min="5194" max="5194" width="0.5703125" style="134" customWidth="1"/>
    <col min="5195" max="5195" width="2.28515625" style="134" customWidth="1"/>
    <col min="5196" max="5196" width="0.5703125" style="134" customWidth="1"/>
    <col min="5197" max="5197" width="2.28515625" style="134" customWidth="1"/>
    <col min="5198" max="5198" width="0.5703125" style="134" customWidth="1"/>
    <col min="5199" max="5199" width="2.28515625" style="134" customWidth="1"/>
    <col min="5200" max="5200" width="0.5703125" style="134" customWidth="1"/>
    <col min="5201" max="5201" width="2.28515625" style="134" customWidth="1"/>
    <col min="5202" max="5202" width="0.5703125" style="134" customWidth="1"/>
    <col min="5203" max="5203" width="2.28515625" style="134" customWidth="1"/>
    <col min="5204" max="5204" width="0.5703125" style="134" customWidth="1"/>
    <col min="5205" max="5205" width="2.28515625" style="134" customWidth="1"/>
    <col min="5206" max="5206" width="0.5703125" style="134" customWidth="1"/>
    <col min="5207" max="5208" width="2.5703125" style="134" customWidth="1"/>
    <col min="5209"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7109375" style="134" customWidth="1"/>
    <col min="5382" max="5382" width="1.28515625" style="134" customWidth="1"/>
    <col min="5383" max="5387" width="0.7109375" style="134" customWidth="1"/>
    <col min="5388" max="5388" width="0.5703125" style="134" customWidth="1"/>
    <col min="5389" max="5401" width="0.7109375" style="134" customWidth="1"/>
    <col min="5402" max="5402" width="1.4257812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 style="134" customWidth="1"/>
    <col min="5439" max="5440" width="0.5703125" style="134" customWidth="1"/>
    <col min="5441" max="5441" width="2.28515625" style="134" customWidth="1"/>
    <col min="5442" max="5442" width="0.5703125" style="134" customWidth="1"/>
    <col min="5443" max="5443" width="2.28515625" style="134" customWidth="1"/>
    <col min="5444" max="5444" width="0.5703125" style="134" customWidth="1"/>
    <col min="5445" max="5445" width="2.28515625" style="134" customWidth="1"/>
    <col min="5446" max="5446" width="0.5703125" style="134" customWidth="1"/>
    <col min="5447" max="5447" width="2.28515625" style="134" customWidth="1"/>
    <col min="5448" max="5448" width="0.5703125" style="134" customWidth="1"/>
    <col min="5449" max="5449" width="2.28515625" style="134" customWidth="1"/>
    <col min="5450" max="5450" width="0.5703125" style="134" customWidth="1"/>
    <col min="5451" max="5451" width="2.28515625" style="134" customWidth="1"/>
    <col min="5452" max="5452" width="0.5703125" style="134" customWidth="1"/>
    <col min="5453" max="5453" width="2.28515625" style="134" customWidth="1"/>
    <col min="5454" max="5454" width="0.5703125" style="134" customWidth="1"/>
    <col min="5455" max="5455" width="2.28515625" style="134" customWidth="1"/>
    <col min="5456" max="5456" width="0.5703125" style="134" customWidth="1"/>
    <col min="5457" max="5457" width="2.28515625" style="134" customWidth="1"/>
    <col min="5458" max="5458" width="0.5703125" style="134" customWidth="1"/>
    <col min="5459" max="5459" width="2.28515625" style="134" customWidth="1"/>
    <col min="5460" max="5460" width="0.5703125" style="134" customWidth="1"/>
    <col min="5461" max="5461" width="2.28515625" style="134" customWidth="1"/>
    <col min="5462" max="5462" width="0.5703125" style="134" customWidth="1"/>
    <col min="5463" max="5464" width="2.5703125" style="134" customWidth="1"/>
    <col min="5465"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7109375" style="134" customWidth="1"/>
    <col min="5638" max="5638" width="1.28515625" style="134" customWidth="1"/>
    <col min="5639" max="5643" width="0.7109375" style="134" customWidth="1"/>
    <col min="5644" max="5644" width="0.5703125" style="134" customWidth="1"/>
    <col min="5645" max="5657" width="0.7109375" style="134" customWidth="1"/>
    <col min="5658" max="5658" width="1.4257812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 style="134" customWidth="1"/>
    <col min="5695" max="5696" width="0.5703125" style="134" customWidth="1"/>
    <col min="5697" max="5697" width="2.28515625" style="134" customWidth="1"/>
    <col min="5698" max="5698" width="0.5703125" style="134" customWidth="1"/>
    <col min="5699" max="5699" width="2.28515625" style="134" customWidth="1"/>
    <col min="5700" max="5700" width="0.5703125" style="134" customWidth="1"/>
    <col min="5701" max="5701" width="2.28515625" style="134" customWidth="1"/>
    <col min="5702" max="5702" width="0.5703125" style="134" customWidth="1"/>
    <col min="5703" max="5703" width="2.28515625" style="134" customWidth="1"/>
    <col min="5704" max="5704" width="0.5703125" style="134" customWidth="1"/>
    <col min="5705" max="5705" width="2.28515625" style="134" customWidth="1"/>
    <col min="5706" max="5706" width="0.5703125" style="134" customWidth="1"/>
    <col min="5707" max="5707" width="2.28515625" style="134" customWidth="1"/>
    <col min="5708" max="5708" width="0.5703125" style="134" customWidth="1"/>
    <col min="5709" max="5709" width="2.28515625" style="134" customWidth="1"/>
    <col min="5710" max="5710" width="0.5703125" style="134" customWidth="1"/>
    <col min="5711" max="5711" width="2.28515625" style="134" customWidth="1"/>
    <col min="5712" max="5712" width="0.5703125" style="134" customWidth="1"/>
    <col min="5713" max="5713" width="2.28515625" style="134" customWidth="1"/>
    <col min="5714" max="5714" width="0.5703125" style="134" customWidth="1"/>
    <col min="5715" max="5715" width="2.28515625" style="134" customWidth="1"/>
    <col min="5716" max="5716" width="0.5703125" style="134" customWidth="1"/>
    <col min="5717" max="5717" width="2.28515625" style="134" customWidth="1"/>
    <col min="5718" max="5718" width="0.5703125" style="134" customWidth="1"/>
    <col min="5719" max="5720" width="2.5703125" style="134" customWidth="1"/>
    <col min="5721"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7109375" style="134" customWidth="1"/>
    <col min="5894" max="5894" width="1.28515625" style="134" customWidth="1"/>
    <col min="5895" max="5899" width="0.7109375" style="134" customWidth="1"/>
    <col min="5900" max="5900" width="0.5703125" style="134" customWidth="1"/>
    <col min="5901" max="5913" width="0.7109375" style="134" customWidth="1"/>
    <col min="5914" max="5914" width="1.4257812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 style="134" customWidth="1"/>
    <col min="5951" max="5952" width="0.5703125" style="134" customWidth="1"/>
    <col min="5953" max="5953" width="2.28515625" style="134" customWidth="1"/>
    <col min="5954" max="5954" width="0.5703125" style="134" customWidth="1"/>
    <col min="5955" max="5955" width="2.28515625" style="134" customWidth="1"/>
    <col min="5956" max="5956" width="0.5703125" style="134" customWidth="1"/>
    <col min="5957" max="5957" width="2.28515625" style="134" customWidth="1"/>
    <col min="5958" max="5958" width="0.5703125" style="134" customWidth="1"/>
    <col min="5959" max="5959" width="2.28515625" style="134" customWidth="1"/>
    <col min="5960" max="5960" width="0.5703125" style="134" customWidth="1"/>
    <col min="5961" max="5961" width="2.28515625" style="134" customWidth="1"/>
    <col min="5962" max="5962" width="0.5703125" style="134" customWidth="1"/>
    <col min="5963" max="5963" width="2.28515625" style="134" customWidth="1"/>
    <col min="5964" max="5964" width="0.5703125" style="134" customWidth="1"/>
    <col min="5965" max="5965" width="2.28515625" style="134" customWidth="1"/>
    <col min="5966" max="5966" width="0.5703125" style="134" customWidth="1"/>
    <col min="5967" max="5967" width="2.28515625" style="134" customWidth="1"/>
    <col min="5968" max="5968" width="0.5703125" style="134" customWidth="1"/>
    <col min="5969" max="5969" width="2.28515625" style="134" customWidth="1"/>
    <col min="5970" max="5970" width="0.5703125" style="134" customWidth="1"/>
    <col min="5971" max="5971" width="2.28515625" style="134" customWidth="1"/>
    <col min="5972" max="5972" width="0.5703125" style="134" customWidth="1"/>
    <col min="5973" max="5973" width="2.28515625" style="134" customWidth="1"/>
    <col min="5974" max="5974" width="0.5703125" style="134" customWidth="1"/>
    <col min="5975" max="5976" width="2.5703125" style="134" customWidth="1"/>
    <col min="5977"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7109375" style="134" customWidth="1"/>
    <col min="6150" max="6150" width="1.28515625" style="134" customWidth="1"/>
    <col min="6151" max="6155" width="0.7109375" style="134" customWidth="1"/>
    <col min="6156" max="6156" width="0.5703125" style="134" customWidth="1"/>
    <col min="6157" max="6169" width="0.7109375" style="134" customWidth="1"/>
    <col min="6170" max="6170" width="1.4257812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 style="134" customWidth="1"/>
    <col min="6207" max="6208" width="0.5703125" style="134" customWidth="1"/>
    <col min="6209" max="6209" width="2.28515625" style="134" customWidth="1"/>
    <col min="6210" max="6210" width="0.5703125" style="134" customWidth="1"/>
    <col min="6211" max="6211" width="2.28515625" style="134" customWidth="1"/>
    <col min="6212" max="6212" width="0.5703125" style="134" customWidth="1"/>
    <col min="6213" max="6213" width="2.28515625" style="134" customWidth="1"/>
    <col min="6214" max="6214" width="0.5703125" style="134" customWidth="1"/>
    <col min="6215" max="6215" width="2.28515625" style="134" customWidth="1"/>
    <col min="6216" max="6216" width="0.5703125" style="134" customWidth="1"/>
    <col min="6217" max="6217" width="2.28515625" style="134" customWidth="1"/>
    <col min="6218" max="6218" width="0.5703125" style="134" customWidth="1"/>
    <col min="6219" max="6219" width="2.28515625" style="134" customWidth="1"/>
    <col min="6220" max="6220" width="0.5703125" style="134" customWidth="1"/>
    <col min="6221" max="6221" width="2.28515625" style="134" customWidth="1"/>
    <col min="6222" max="6222" width="0.5703125" style="134" customWidth="1"/>
    <col min="6223" max="6223" width="2.28515625" style="134" customWidth="1"/>
    <col min="6224" max="6224" width="0.5703125" style="134" customWidth="1"/>
    <col min="6225" max="6225" width="2.28515625" style="134" customWidth="1"/>
    <col min="6226" max="6226" width="0.5703125" style="134" customWidth="1"/>
    <col min="6227" max="6227" width="2.28515625" style="134" customWidth="1"/>
    <col min="6228" max="6228" width="0.5703125" style="134" customWidth="1"/>
    <col min="6229" max="6229" width="2.28515625" style="134" customWidth="1"/>
    <col min="6230" max="6230" width="0.5703125" style="134" customWidth="1"/>
    <col min="6231" max="6232" width="2.5703125" style="134" customWidth="1"/>
    <col min="6233"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7109375" style="134" customWidth="1"/>
    <col min="6406" max="6406" width="1.28515625" style="134" customWidth="1"/>
    <col min="6407" max="6411" width="0.7109375" style="134" customWidth="1"/>
    <col min="6412" max="6412" width="0.5703125" style="134" customWidth="1"/>
    <col min="6413" max="6425" width="0.7109375" style="134" customWidth="1"/>
    <col min="6426" max="6426" width="1.4257812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 style="134" customWidth="1"/>
    <col min="6463" max="6464" width="0.5703125" style="134" customWidth="1"/>
    <col min="6465" max="6465" width="2.28515625" style="134" customWidth="1"/>
    <col min="6466" max="6466" width="0.5703125" style="134" customWidth="1"/>
    <col min="6467" max="6467" width="2.28515625" style="134" customWidth="1"/>
    <col min="6468" max="6468" width="0.5703125" style="134" customWidth="1"/>
    <col min="6469" max="6469" width="2.28515625" style="134" customWidth="1"/>
    <col min="6470" max="6470" width="0.5703125" style="134" customWidth="1"/>
    <col min="6471" max="6471" width="2.28515625" style="134" customWidth="1"/>
    <col min="6472" max="6472" width="0.5703125" style="134" customWidth="1"/>
    <col min="6473" max="6473" width="2.28515625" style="134" customWidth="1"/>
    <col min="6474" max="6474" width="0.5703125" style="134" customWidth="1"/>
    <col min="6475" max="6475" width="2.28515625" style="134" customWidth="1"/>
    <col min="6476" max="6476" width="0.5703125" style="134" customWidth="1"/>
    <col min="6477" max="6477" width="2.28515625" style="134" customWidth="1"/>
    <col min="6478" max="6478" width="0.5703125" style="134" customWidth="1"/>
    <col min="6479" max="6479" width="2.28515625" style="134" customWidth="1"/>
    <col min="6480" max="6480" width="0.5703125" style="134" customWidth="1"/>
    <col min="6481" max="6481" width="2.28515625" style="134" customWidth="1"/>
    <col min="6482" max="6482" width="0.5703125" style="134" customWidth="1"/>
    <col min="6483" max="6483" width="2.28515625" style="134" customWidth="1"/>
    <col min="6484" max="6484" width="0.5703125" style="134" customWidth="1"/>
    <col min="6485" max="6485" width="2.28515625" style="134" customWidth="1"/>
    <col min="6486" max="6486" width="0.5703125" style="134" customWidth="1"/>
    <col min="6487" max="6488" width="2.5703125" style="134" customWidth="1"/>
    <col min="6489"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7109375" style="134" customWidth="1"/>
    <col min="6662" max="6662" width="1.28515625" style="134" customWidth="1"/>
    <col min="6663" max="6667" width="0.7109375" style="134" customWidth="1"/>
    <col min="6668" max="6668" width="0.5703125" style="134" customWidth="1"/>
    <col min="6669" max="6681" width="0.7109375" style="134" customWidth="1"/>
    <col min="6682" max="6682" width="1.4257812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 style="134" customWidth="1"/>
    <col min="6719" max="6720" width="0.5703125" style="134" customWidth="1"/>
    <col min="6721" max="6721" width="2.28515625" style="134" customWidth="1"/>
    <col min="6722" max="6722" width="0.5703125" style="134" customWidth="1"/>
    <col min="6723" max="6723" width="2.28515625" style="134" customWidth="1"/>
    <col min="6724" max="6724" width="0.5703125" style="134" customWidth="1"/>
    <col min="6725" max="6725" width="2.28515625" style="134" customWidth="1"/>
    <col min="6726" max="6726" width="0.5703125" style="134" customWidth="1"/>
    <col min="6727" max="6727" width="2.28515625" style="134" customWidth="1"/>
    <col min="6728" max="6728" width="0.5703125" style="134" customWidth="1"/>
    <col min="6729" max="6729" width="2.28515625" style="134" customWidth="1"/>
    <col min="6730" max="6730" width="0.5703125" style="134" customWidth="1"/>
    <col min="6731" max="6731" width="2.28515625" style="134" customWidth="1"/>
    <col min="6732" max="6732" width="0.5703125" style="134" customWidth="1"/>
    <col min="6733" max="6733" width="2.28515625" style="134" customWidth="1"/>
    <col min="6734" max="6734" width="0.5703125" style="134" customWidth="1"/>
    <col min="6735" max="6735" width="2.28515625" style="134" customWidth="1"/>
    <col min="6736" max="6736" width="0.5703125" style="134" customWidth="1"/>
    <col min="6737" max="6737" width="2.28515625" style="134" customWidth="1"/>
    <col min="6738" max="6738" width="0.5703125" style="134" customWidth="1"/>
    <col min="6739" max="6739" width="2.28515625" style="134" customWidth="1"/>
    <col min="6740" max="6740" width="0.5703125" style="134" customWidth="1"/>
    <col min="6741" max="6741" width="2.28515625" style="134" customWidth="1"/>
    <col min="6742" max="6742" width="0.5703125" style="134" customWidth="1"/>
    <col min="6743" max="6744" width="2.5703125" style="134" customWidth="1"/>
    <col min="6745"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7109375" style="134" customWidth="1"/>
    <col min="6918" max="6918" width="1.28515625" style="134" customWidth="1"/>
    <col min="6919" max="6923" width="0.7109375" style="134" customWidth="1"/>
    <col min="6924" max="6924" width="0.5703125" style="134" customWidth="1"/>
    <col min="6925" max="6937" width="0.7109375" style="134" customWidth="1"/>
    <col min="6938" max="6938" width="1.4257812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 style="134" customWidth="1"/>
    <col min="6975" max="6976" width="0.5703125" style="134" customWidth="1"/>
    <col min="6977" max="6977" width="2.28515625" style="134" customWidth="1"/>
    <col min="6978" max="6978" width="0.5703125" style="134" customWidth="1"/>
    <col min="6979" max="6979" width="2.28515625" style="134" customWidth="1"/>
    <col min="6980" max="6980" width="0.5703125" style="134" customWidth="1"/>
    <col min="6981" max="6981" width="2.28515625" style="134" customWidth="1"/>
    <col min="6982" max="6982" width="0.5703125" style="134" customWidth="1"/>
    <col min="6983" max="6983" width="2.28515625" style="134" customWidth="1"/>
    <col min="6984" max="6984" width="0.5703125" style="134" customWidth="1"/>
    <col min="6985" max="6985" width="2.28515625" style="134" customWidth="1"/>
    <col min="6986" max="6986" width="0.5703125" style="134" customWidth="1"/>
    <col min="6987" max="6987" width="2.28515625" style="134" customWidth="1"/>
    <col min="6988" max="6988" width="0.5703125" style="134" customWidth="1"/>
    <col min="6989" max="6989" width="2.28515625" style="134" customWidth="1"/>
    <col min="6990" max="6990" width="0.5703125" style="134" customWidth="1"/>
    <col min="6991" max="6991" width="2.28515625" style="134" customWidth="1"/>
    <col min="6992" max="6992" width="0.5703125" style="134" customWidth="1"/>
    <col min="6993" max="6993" width="2.28515625" style="134" customWidth="1"/>
    <col min="6994" max="6994" width="0.5703125" style="134" customWidth="1"/>
    <col min="6995" max="6995" width="2.28515625" style="134" customWidth="1"/>
    <col min="6996" max="6996" width="0.5703125" style="134" customWidth="1"/>
    <col min="6997" max="6997" width="2.28515625" style="134" customWidth="1"/>
    <col min="6998" max="6998" width="0.5703125" style="134" customWidth="1"/>
    <col min="6999" max="7000" width="2.5703125" style="134" customWidth="1"/>
    <col min="7001"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7109375" style="134" customWidth="1"/>
    <col min="7174" max="7174" width="1.28515625" style="134" customWidth="1"/>
    <col min="7175" max="7179" width="0.7109375" style="134" customWidth="1"/>
    <col min="7180" max="7180" width="0.5703125" style="134" customWidth="1"/>
    <col min="7181" max="7193" width="0.7109375" style="134" customWidth="1"/>
    <col min="7194" max="7194" width="1.4257812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 style="134" customWidth="1"/>
    <col min="7231" max="7232" width="0.5703125" style="134" customWidth="1"/>
    <col min="7233" max="7233" width="2.28515625" style="134" customWidth="1"/>
    <col min="7234" max="7234" width="0.5703125" style="134" customWidth="1"/>
    <col min="7235" max="7235" width="2.28515625" style="134" customWidth="1"/>
    <col min="7236" max="7236" width="0.5703125" style="134" customWidth="1"/>
    <col min="7237" max="7237" width="2.28515625" style="134" customWidth="1"/>
    <col min="7238" max="7238" width="0.5703125" style="134" customWidth="1"/>
    <col min="7239" max="7239" width="2.28515625" style="134" customWidth="1"/>
    <col min="7240" max="7240" width="0.5703125" style="134" customWidth="1"/>
    <col min="7241" max="7241" width="2.28515625" style="134" customWidth="1"/>
    <col min="7242" max="7242" width="0.5703125" style="134" customWidth="1"/>
    <col min="7243" max="7243" width="2.28515625" style="134" customWidth="1"/>
    <col min="7244" max="7244" width="0.5703125" style="134" customWidth="1"/>
    <col min="7245" max="7245" width="2.28515625" style="134" customWidth="1"/>
    <col min="7246" max="7246" width="0.5703125" style="134" customWidth="1"/>
    <col min="7247" max="7247" width="2.28515625" style="134" customWidth="1"/>
    <col min="7248" max="7248" width="0.5703125" style="134" customWidth="1"/>
    <col min="7249" max="7249" width="2.28515625" style="134" customWidth="1"/>
    <col min="7250" max="7250" width="0.5703125" style="134" customWidth="1"/>
    <col min="7251" max="7251" width="2.28515625" style="134" customWidth="1"/>
    <col min="7252" max="7252" width="0.5703125" style="134" customWidth="1"/>
    <col min="7253" max="7253" width="2.28515625" style="134" customWidth="1"/>
    <col min="7254" max="7254" width="0.5703125" style="134" customWidth="1"/>
    <col min="7255" max="7256" width="2.5703125" style="134" customWidth="1"/>
    <col min="7257"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7109375" style="134" customWidth="1"/>
    <col min="7430" max="7430" width="1.28515625" style="134" customWidth="1"/>
    <col min="7431" max="7435" width="0.7109375" style="134" customWidth="1"/>
    <col min="7436" max="7436" width="0.5703125" style="134" customWidth="1"/>
    <col min="7437" max="7449" width="0.7109375" style="134" customWidth="1"/>
    <col min="7450" max="7450" width="1.4257812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 style="134" customWidth="1"/>
    <col min="7487" max="7488" width="0.5703125" style="134" customWidth="1"/>
    <col min="7489" max="7489" width="2.28515625" style="134" customWidth="1"/>
    <col min="7490" max="7490" width="0.5703125" style="134" customWidth="1"/>
    <col min="7491" max="7491" width="2.28515625" style="134" customWidth="1"/>
    <col min="7492" max="7492" width="0.5703125" style="134" customWidth="1"/>
    <col min="7493" max="7493" width="2.28515625" style="134" customWidth="1"/>
    <col min="7494" max="7494" width="0.5703125" style="134" customWidth="1"/>
    <col min="7495" max="7495" width="2.28515625" style="134" customWidth="1"/>
    <col min="7496" max="7496" width="0.5703125" style="134" customWidth="1"/>
    <col min="7497" max="7497" width="2.28515625" style="134" customWidth="1"/>
    <col min="7498" max="7498" width="0.5703125" style="134" customWidth="1"/>
    <col min="7499" max="7499" width="2.28515625" style="134" customWidth="1"/>
    <col min="7500" max="7500" width="0.5703125" style="134" customWidth="1"/>
    <col min="7501" max="7501" width="2.28515625" style="134" customWidth="1"/>
    <col min="7502" max="7502" width="0.5703125" style="134" customWidth="1"/>
    <col min="7503" max="7503" width="2.28515625" style="134" customWidth="1"/>
    <col min="7504" max="7504" width="0.5703125" style="134" customWidth="1"/>
    <col min="7505" max="7505" width="2.28515625" style="134" customWidth="1"/>
    <col min="7506" max="7506" width="0.5703125" style="134" customWidth="1"/>
    <col min="7507" max="7507" width="2.28515625" style="134" customWidth="1"/>
    <col min="7508" max="7508" width="0.5703125" style="134" customWidth="1"/>
    <col min="7509" max="7509" width="2.28515625" style="134" customWidth="1"/>
    <col min="7510" max="7510" width="0.5703125" style="134" customWidth="1"/>
    <col min="7511" max="7512" width="2.5703125" style="134" customWidth="1"/>
    <col min="7513"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7109375" style="134" customWidth="1"/>
    <col min="7686" max="7686" width="1.28515625" style="134" customWidth="1"/>
    <col min="7687" max="7691" width="0.7109375" style="134" customWidth="1"/>
    <col min="7692" max="7692" width="0.5703125" style="134" customWidth="1"/>
    <col min="7693" max="7705" width="0.7109375" style="134" customWidth="1"/>
    <col min="7706" max="7706" width="1.4257812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 style="134" customWidth="1"/>
    <col min="7743" max="7744" width="0.5703125" style="134" customWidth="1"/>
    <col min="7745" max="7745" width="2.28515625" style="134" customWidth="1"/>
    <col min="7746" max="7746" width="0.5703125" style="134" customWidth="1"/>
    <col min="7747" max="7747" width="2.28515625" style="134" customWidth="1"/>
    <col min="7748" max="7748" width="0.5703125" style="134" customWidth="1"/>
    <col min="7749" max="7749" width="2.28515625" style="134" customWidth="1"/>
    <col min="7750" max="7750" width="0.5703125" style="134" customWidth="1"/>
    <col min="7751" max="7751" width="2.28515625" style="134" customWidth="1"/>
    <col min="7752" max="7752" width="0.5703125" style="134" customWidth="1"/>
    <col min="7753" max="7753" width="2.28515625" style="134" customWidth="1"/>
    <col min="7754" max="7754" width="0.5703125" style="134" customWidth="1"/>
    <col min="7755" max="7755" width="2.28515625" style="134" customWidth="1"/>
    <col min="7756" max="7756" width="0.5703125" style="134" customWidth="1"/>
    <col min="7757" max="7757" width="2.28515625" style="134" customWidth="1"/>
    <col min="7758" max="7758" width="0.5703125" style="134" customWidth="1"/>
    <col min="7759" max="7759" width="2.28515625" style="134" customWidth="1"/>
    <col min="7760" max="7760" width="0.5703125" style="134" customWidth="1"/>
    <col min="7761" max="7761" width="2.28515625" style="134" customWidth="1"/>
    <col min="7762" max="7762" width="0.5703125" style="134" customWidth="1"/>
    <col min="7763" max="7763" width="2.28515625" style="134" customWidth="1"/>
    <col min="7764" max="7764" width="0.5703125" style="134" customWidth="1"/>
    <col min="7765" max="7765" width="2.28515625" style="134" customWidth="1"/>
    <col min="7766" max="7766" width="0.5703125" style="134" customWidth="1"/>
    <col min="7767" max="7768" width="2.5703125" style="134" customWidth="1"/>
    <col min="7769"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7109375" style="134" customWidth="1"/>
    <col min="7942" max="7942" width="1.28515625" style="134" customWidth="1"/>
    <col min="7943" max="7947" width="0.7109375" style="134" customWidth="1"/>
    <col min="7948" max="7948" width="0.5703125" style="134" customWidth="1"/>
    <col min="7949" max="7961" width="0.7109375" style="134" customWidth="1"/>
    <col min="7962" max="7962" width="1.4257812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 style="134" customWidth="1"/>
    <col min="7999" max="8000" width="0.5703125" style="134" customWidth="1"/>
    <col min="8001" max="8001" width="2.28515625" style="134" customWidth="1"/>
    <col min="8002" max="8002" width="0.5703125" style="134" customWidth="1"/>
    <col min="8003" max="8003" width="2.28515625" style="134" customWidth="1"/>
    <col min="8004" max="8004" width="0.5703125" style="134" customWidth="1"/>
    <col min="8005" max="8005" width="2.28515625" style="134" customWidth="1"/>
    <col min="8006" max="8006" width="0.5703125" style="134" customWidth="1"/>
    <col min="8007" max="8007" width="2.28515625" style="134" customWidth="1"/>
    <col min="8008" max="8008" width="0.5703125" style="134" customWidth="1"/>
    <col min="8009" max="8009" width="2.28515625" style="134" customWidth="1"/>
    <col min="8010" max="8010" width="0.5703125" style="134" customWidth="1"/>
    <col min="8011" max="8011" width="2.28515625" style="134" customWidth="1"/>
    <col min="8012" max="8012" width="0.5703125" style="134" customWidth="1"/>
    <col min="8013" max="8013" width="2.28515625" style="134" customWidth="1"/>
    <col min="8014" max="8014" width="0.5703125" style="134" customWidth="1"/>
    <col min="8015" max="8015" width="2.28515625" style="134" customWidth="1"/>
    <col min="8016" max="8016" width="0.5703125" style="134" customWidth="1"/>
    <col min="8017" max="8017" width="2.28515625" style="134" customWidth="1"/>
    <col min="8018" max="8018" width="0.5703125" style="134" customWidth="1"/>
    <col min="8019" max="8019" width="2.28515625" style="134" customWidth="1"/>
    <col min="8020" max="8020" width="0.5703125" style="134" customWidth="1"/>
    <col min="8021" max="8021" width="2.28515625" style="134" customWidth="1"/>
    <col min="8022" max="8022" width="0.5703125" style="134" customWidth="1"/>
    <col min="8023" max="8024" width="2.5703125" style="134" customWidth="1"/>
    <col min="8025"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7109375" style="134" customWidth="1"/>
    <col min="8198" max="8198" width="1.28515625" style="134" customWidth="1"/>
    <col min="8199" max="8203" width="0.7109375" style="134" customWidth="1"/>
    <col min="8204" max="8204" width="0.5703125" style="134" customWidth="1"/>
    <col min="8205" max="8217" width="0.7109375" style="134" customWidth="1"/>
    <col min="8218" max="8218" width="1.4257812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 style="134" customWidth="1"/>
    <col min="8255" max="8256" width="0.5703125" style="134" customWidth="1"/>
    <col min="8257" max="8257" width="2.28515625" style="134" customWidth="1"/>
    <col min="8258" max="8258" width="0.5703125" style="134" customWidth="1"/>
    <col min="8259" max="8259" width="2.28515625" style="134" customWidth="1"/>
    <col min="8260" max="8260" width="0.5703125" style="134" customWidth="1"/>
    <col min="8261" max="8261" width="2.28515625" style="134" customWidth="1"/>
    <col min="8262" max="8262" width="0.5703125" style="134" customWidth="1"/>
    <col min="8263" max="8263" width="2.28515625" style="134" customWidth="1"/>
    <col min="8264" max="8264" width="0.5703125" style="134" customWidth="1"/>
    <col min="8265" max="8265" width="2.28515625" style="134" customWidth="1"/>
    <col min="8266" max="8266" width="0.5703125" style="134" customWidth="1"/>
    <col min="8267" max="8267" width="2.28515625" style="134" customWidth="1"/>
    <col min="8268" max="8268" width="0.5703125" style="134" customWidth="1"/>
    <col min="8269" max="8269" width="2.28515625" style="134" customWidth="1"/>
    <col min="8270" max="8270" width="0.5703125" style="134" customWidth="1"/>
    <col min="8271" max="8271" width="2.28515625" style="134" customWidth="1"/>
    <col min="8272" max="8272" width="0.5703125" style="134" customWidth="1"/>
    <col min="8273" max="8273" width="2.28515625" style="134" customWidth="1"/>
    <col min="8274" max="8274" width="0.5703125" style="134" customWidth="1"/>
    <col min="8275" max="8275" width="2.28515625" style="134" customWidth="1"/>
    <col min="8276" max="8276" width="0.5703125" style="134" customWidth="1"/>
    <col min="8277" max="8277" width="2.28515625" style="134" customWidth="1"/>
    <col min="8278" max="8278" width="0.5703125" style="134" customWidth="1"/>
    <col min="8279" max="8280" width="2.5703125" style="134" customWidth="1"/>
    <col min="8281"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7109375" style="134" customWidth="1"/>
    <col min="8454" max="8454" width="1.28515625" style="134" customWidth="1"/>
    <col min="8455" max="8459" width="0.7109375" style="134" customWidth="1"/>
    <col min="8460" max="8460" width="0.5703125" style="134" customWidth="1"/>
    <col min="8461" max="8473" width="0.7109375" style="134" customWidth="1"/>
    <col min="8474" max="8474" width="1.4257812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 style="134" customWidth="1"/>
    <col min="8511" max="8512" width="0.5703125" style="134" customWidth="1"/>
    <col min="8513" max="8513" width="2.28515625" style="134" customWidth="1"/>
    <col min="8514" max="8514" width="0.5703125" style="134" customWidth="1"/>
    <col min="8515" max="8515" width="2.28515625" style="134" customWidth="1"/>
    <col min="8516" max="8516" width="0.5703125" style="134" customWidth="1"/>
    <col min="8517" max="8517" width="2.28515625" style="134" customWidth="1"/>
    <col min="8518" max="8518" width="0.5703125" style="134" customWidth="1"/>
    <col min="8519" max="8519" width="2.28515625" style="134" customWidth="1"/>
    <col min="8520" max="8520" width="0.5703125" style="134" customWidth="1"/>
    <col min="8521" max="8521" width="2.28515625" style="134" customWidth="1"/>
    <col min="8522" max="8522" width="0.5703125" style="134" customWidth="1"/>
    <col min="8523" max="8523" width="2.28515625" style="134" customWidth="1"/>
    <col min="8524" max="8524" width="0.5703125" style="134" customWidth="1"/>
    <col min="8525" max="8525" width="2.28515625" style="134" customWidth="1"/>
    <col min="8526" max="8526" width="0.5703125" style="134" customWidth="1"/>
    <col min="8527" max="8527" width="2.28515625" style="134" customWidth="1"/>
    <col min="8528" max="8528" width="0.5703125" style="134" customWidth="1"/>
    <col min="8529" max="8529" width="2.28515625" style="134" customWidth="1"/>
    <col min="8530" max="8530" width="0.5703125" style="134" customWidth="1"/>
    <col min="8531" max="8531" width="2.28515625" style="134" customWidth="1"/>
    <col min="8532" max="8532" width="0.5703125" style="134" customWidth="1"/>
    <col min="8533" max="8533" width="2.28515625" style="134" customWidth="1"/>
    <col min="8534" max="8534" width="0.5703125" style="134" customWidth="1"/>
    <col min="8535" max="8536" width="2.5703125" style="134" customWidth="1"/>
    <col min="8537"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7109375" style="134" customWidth="1"/>
    <col min="8710" max="8710" width="1.28515625" style="134" customWidth="1"/>
    <col min="8711" max="8715" width="0.7109375" style="134" customWidth="1"/>
    <col min="8716" max="8716" width="0.5703125" style="134" customWidth="1"/>
    <col min="8717" max="8729" width="0.7109375" style="134" customWidth="1"/>
    <col min="8730" max="8730" width="1.4257812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 style="134" customWidth="1"/>
    <col min="8767" max="8768" width="0.5703125" style="134" customWidth="1"/>
    <col min="8769" max="8769" width="2.28515625" style="134" customWidth="1"/>
    <col min="8770" max="8770" width="0.5703125" style="134" customWidth="1"/>
    <col min="8771" max="8771" width="2.28515625" style="134" customWidth="1"/>
    <col min="8772" max="8772" width="0.5703125" style="134" customWidth="1"/>
    <col min="8773" max="8773" width="2.28515625" style="134" customWidth="1"/>
    <col min="8774" max="8774" width="0.5703125" style="134" customWidth="1"/>
    <col min="8775" max="8775" width="2.28515625" style="134" customWidth="1"/>
    <col min="8776" max="8776" width="0.5703125" style="134" customWidth="1"/>
    <col min="8777" max="8777" width="2.28515625" style="134" customWidth="1"/>
    <col min="8778" max="8778" width="0.5703125" style="134" customWidth="1"/>
    <col min="8779" max="8779" width="2.28515625" style="134" customWidth="1"/>
    <col min="8780" max="8780" width="0.5703125" style="134" customWidth="1"/>
    <col min="8781" max="8781" width="2.28515625" style="134" customWidth="1"/>
    <col min="8782" max="8782" width="0.5703125" style="134" customWidth="1"/>
    <col min="8783" max="8783" width="2.28515625" style="134" customWidth="1"/>
    <col min="8784" max="8784" width="0.5703125" style="134" customWidth="1"/>
    <col min="8785" max="8785" width="2.28515625" style="134" customWidth="1"/>
    <col min="8786" max="8786" width="0.5703125" style="134" customWidth="1"/>
    <col min="8787" max="8787" width="2.28515625" style="134" customWidth="1"/>
    <col min="8788" max="8788" width="0.5703125" style="134" customWidth="1"/>
    <col min="8789" max="8789" width="2.28515625" style="134" customWidth="1"/>
    <col min="8790" max="8790" width="0.5703125" style="134" customWidth="1"/>
    <col min="8791" max="8792" width="2.5703125" style="134" customWidth="1"/>
    <col min="8793"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7109375" style="134" customWidth="1"/>
    <col min="8966" max="8966" width="1.28515625" style="134" customWidth="1"/>
    <col min="8967" max="8971" width="0.7109375" style="134" customWidth="1"/>
    <col min="8972" max="8972" width="0.5703125" style="134" customWidth="1"/>
    <col min="8973" max="8985" width="0.7109375" style="134" customWidth="1"/>
    <col min="8986" max="8986" width="1.4257812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 style="134" customWidth="1"/>
    <col min="9023" max="9024" width="0.5703125" style="134" customWidth="1"/>
    <col min="9025" max="9025" width="2.28515625" style="134" customWidth="1"/>
    <col min="9026" max="9026" width="0.5703125" style="134" customWidth="1"/>
    <col min="9027" max="9027" width="2.28515625" style="134" customWidth="1"/>
    <col min="9028" max="9028" width="0.5703125" style="134" customWidth="1"/>
    <col min="9029" max="9029" width="2.28515625" style="134" customWidth="1"/>
    <col min="9030" max="9030" width="0.5703125" style="134" customWidth="1"/>
    <col min="9031" max="9031" width="2.28515625" style="134" customWidth="1"/>
    <col min="9032" max="9032" width="0.5703125" style="134" customWidth="1"/>
    <col min="9033" max="9033" width="2.28515625" style="134" customWidth="1"/>
    <col min="9034" max="9034" width="0.5703125" style="134" customWidth="1"/>
    <col min="9035" max="9035" width="2.28515625" style="134" customWidth="1"/>
    <col min="9036" max="9036" width="0.5703125" style="134" customWidth="1"/>
    <col min="9037" max="9037" width="2.28515625" style="134" customWidth="1"/>
    <col min="9038" max="9038" width="0.5703125" style="134" customWidth="1"/>
    <col min="9039" max="9039" width="2.28515625" style="134" customWidth="1"/>
    <col min="9040" max="9040" width="0.5703125" style="134" customWidth="1"/>
    <col min="9041" max="9041" width="2.28515625" style="134" customWidth="1"/>
    <col min="9042" max="9042" width="0.5703125" style="134" customWidth="1"/>
    <col min="9043" max="9043" width="2.28515625" style="134" customWidth="1"/>
    <col min="9044" max="9044" width="0.5703125" style="134" customWidth="1"/>
    <col min="9045" max="9045" width="2.28515625" style="134" customWidth="1"/>
    <col min="9046" max="9046" width="0.5703125" style="134" customWidth="1"/>
    <col min="9047" max="9048" width="2.5703125" style="134" customWidth="1"/>
    <col min="9049"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7109375" style="134" customWidth="1"/>
    <col min="9222" max="9222" width="1.28515625" style="134" customWidth="1"/>
    <col min="9223" max="9227" width="0.7109375" style="134" customWidth="1"/>
    <col min="9228" max="9228" width="0.5703125" style="134" customWidth="1"/>
    <col min="9229" max="9241" width="0.7109375" style="134" customWidth="1"/>
    <col min="9242" max="9242" width="1.4257812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 style="134" customWidth="1"/>
    <col min="9279" max="9280" width="0.5703125" style="134" customWidth="1"/>
    <col min="9281" max="9281" width="2.28515625" style="134" customWidth="1"/>
    <col min="9282" max="9282" width="0.5703125" style="134" customWidth="1"/>
    <col min="9283" max="9283" width="2.28515625" style="134" customWidth="1"/>
    <col min="9284" max="9284" width="0.5703125" style="134" customWidth="1"/>
    <col min="9285" max="9285" width="2.28515625" style="134" customWidth="1"/>
    <col min="9286" max="9286" width="0.5703125" style="134" customWidth="1"/>
    <col min="9287" max="9287" width="2.28515625" style="134" customWidth="1"/>
    <col min="9288" max="9288" width="0.5703125" style="134" customWidth="1"/>
    <col min="9289" max="9289" width="2.28515625" style="134" customWidth="1"/>
    <col min="9290" max="9290" width="0.5703125" style="134" customWidth="1"/>
    <col min="9291" max="9291" width="2.28515625" style="134" customWidth="1"/>
    <col min="9292" max="9292" width="0.5703125" style="134" customWidth="1"/>
    <col min="9293" max="9293" width="2.28515625" style="134" customWidth="1"/>
    <col min="9294" max="9294" width="0.5703125" style="134" customWidth="1"/>
    <col min="9295" max="9295" width="2.28515625" style="134" customWidth="1"/>
    <col min="9296" max="9296" width="0.5703125" style="134" customWidth="1"/>
    <col min="9297" max="9297" width="2.28515625" style="134" customWidth="1"/>
    <col min="9298" max="9298" width="0.5703125" style="134" customWidth="1"/>
    <col min="9299" max="9299" width="2.28515625" style="134" customWidth="1"/>
    <col min="9300" max="9300" width="0.5703125" style="134" customWidth="1"/>
    <col min="9301" max="9301" width="2.28515625" style="134" customWidth="1"/>
    <col min="9302" max="9302" width="0.5703125" style="134" customWidth="1"/>
    <col min="9303" max="9304" width="2.5703125" style="134" customWidth="1"/>
    <col min="9305"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7109375" style="134" customWidth="1"/>
    <col min="9478" max="9478" width="1.28515625" style="134" customWidth="1"/>
    <col min="9479" max="9483" width="0.7109375" style="134" customWidth="1"/>
    <col min="9484" max="9484" width="0.5703125" style="134" customWidth="1"/>
    <col min="9485" max="9497" width="0.7109375" style="134" customWidth="1"/>
    <col min="9498" max="9498" width="1.4257812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 style="134" customWidth="1"/>
    <col min="9535" max="9536" width="0.5703125" style="134" customWidth="1"/>
    <col min="9537" max="9537" width="2.28515625" style="134" customWidth="1"/>
    <col min="9538" max="9538" width="0.5703125" style="134" customWidth="1"/>
    <col min="9539" max="9539" width="2.28515625" style="134" customWidth="1"/>
    <col min="9540" max="9540" width="0.5703125" style="134" customWidth="1"/>
    <col min="9541" max="9541" width="2.28515625" style="134" customWidth="1"/>
    <col min="9542" max="9542" width="0.5703125" style="134" customWidth="1"/>
    <col min="9543" max="9543" width="2.28515625" style="134" customWidth="1"/>
    <col min="9544" max="9544" width="0.5703125" style="134" customWidth="1"/>
    <col min="9545" max="9545" width="2.28515625" style="134" customWidth="1"/>
    <col min="9546" max="9546" width="0.5703125" style="134" customWidth="1"/>
    <col min="9547" max="9547" width="2.28515625" style="134" customWidth="1"/>
    <col min="9548" max="9548" width="0.5703125" style="134" customWidth="1"/>
    <col min="9549" max="9549" width="2.28515625" style="134" customWidth="1"/>
    <col min="9550" max="9550" width="0.5703125" style="134" customWidth="1"/>
    <col min="9551" max="9551" width="2.28515625" style="134" customWidth="1"/>
    <col min="9552" max="9552" width="0.5703125" style="134" customWidth="1"/>
    <col min="9553" max="9553" width="2.28515625" style="134" customWidth="1"/>
    <col min="9554" max="9554" width="0.5703125" style="134" customWidth="1"/>
    <col min="9555" max="9555" width="2.28515625" style="134" customWidth="1"/>
    <col min="9556" max="9556" width="0.5703125" style="134" customWidth="1"/>
    <col min="9557" max="9557" width="2.28515625" style="134" customWidth="1"/>
    <col min="9558" max="9558" width="0.5703125" style="134" customWidth="1"/>
    <col min="9559" max="9560" width="2.5703125" style="134" customWidth="1"/>
    <col min="9561"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7109375" style="134" customWidth="1"/>
    <col min="9734" max="9734" width="1.28515625" style="134" customWidth="1"/>
    <col min="9735" max="9739" width="0.7109375" style="134" customWidth="1"/>
    <col min="9740" max="9740" width="0.5703125" style="134" customWidth="1"/>
    <col min="9741" max="9753" width="0.7109375" style="134" customWidth="1"/>
    <col min="9754" max="9754" width="1.4257812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 style="134" customWidth="1"/>
    <col min="9791" max="9792" width="0.5703125" style="134" customWidth="1"/>
    <col min="9793" max="9793" width="2.28515625" style="134" customWidth="1"/>
    <col min="9794" max="9794" width="0.5703125" style="134" customWidth="1"/>
    <col min="9795" max="9795" width="2.28515625" style="134" customWidth="1"/>
    <col min="9796" max="9796" width="0.5703125" style="134" customWidth="1"/>
    <col min="9797" max="9797" width="2.28515625" style="134" customWidth="1"/>
    <col min="9798" max="9798" width="0.5703125" style="134" customWidth="1"/>
    <col min="9799" max="9799" width="2.28515625" style="134" customWidth="1"/>
    <col min="9800" max="9800" width="0.5703125" style="134" customWidth="1"/>
    <col min="9801" max="9801" width="2.28515625" style="134" customWidth="1"/>
    <col min="9802" max="9802" width="0.5703125" style="134" customWidth="1"/>
    <col min="9803" max="9803" width="2.28515625" style="134" customWidth="1"/>
    <col min="9804" max="9804" width="0.5703125" style="134" customWidth="1"/>
    <col min="9805" max="9805" width="2.28515625" style="134" customWidth="1"/>
    <col min="9806" max="9806" width="0.5703125" style="134" customWidth="1"/>
    <col min="9807" max="9807" width="2.28515625" style="134" customWidth="1"/>
    <col min="9808" max="9808" width="0.5703125" style="134" customWidth="1"/>
    <col min="9809" max="9809" width="2.28515625" style="134" customWidth="1"/>
    <col min="9810" max="9810" width="0.5703125" style="134" customWidth="1"/>
    <col min="9811" max="9811" width="2.28515625" style="134" customWidth="1"/>
    <col min="9812" max="9812" width="0.5703125" style="134" customWidth="1"/>
    <col min="9813" max="9813" width="2.28515625" style="134" customWidth="1"/>
    <col min="9814" max="9814" width="0.5703125" style="134" customWidth="1"/>
    <col min="9815" max="9816" width="2.5703125" style="134" customWidth="1"/>
    <col min="9817"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7109375" style="134" customWidth="1"/>
    <col min="9990" max="9990" width="1.28515625" style="134" customWidth="1"/>
    <col min="9991" max="9995" width="0.7109375" style="134" customWidth="1"/>
    <col min="9996" max="9996" width="0.5703125" style="134" customWidth="1"/>
    <col min="9997" max="10009" width="0.7109375" style="134" customWidth="1"/>
    <col min="10010" max="10010" width="1.4257812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 style="134" customWidth="1"/>
    <col min="10047" max="10048" width="0.5703125" style="134" customWidth="1"/>
    <col min="10049" max="10049" width="2.28515625" style="134" customWidth="1"/>
    <col min="10050" max="10050" width="0.5703125" style="134" customWidth="1"/>
    <col min="10051" max="10051" width="2.28515625" style="134" customWidth="1"/>
    <col min="10052" max="10052" width="0.5703125" style="134" customWidth="1"/>
    <col min="10053" max="10053" width="2.28515625" style="134" customWidth="1"/>
    <col min="10054" max="10054" width="0.5703125" style="134" customWidth="1"/>
    <col min="10055" max="10055" width="2.28515625" style="134" customWidth="1"/>
    <col min="10056" max="10056" width="0.5703125" style="134" customWidth="1"/>
    <col min="10057" max="10057" width="2.28515625" style="134" customWidth="1"/>
    <col min="10058" max="10058" width="0.5703125" style="134" customWidth="1"/>
    <col min="10059" max="10059" width="2.28515625" style="134" customWidth="1"/>
    <col min="10060" max="10060" width="0.5703125" style="134" customWidth="1"/>
    <col min="10061" max="10061" width="2.28515625" style="134" customWidth="1"/>
    <col min="10062" max="10062" width="0.5703125" style="134" customWidth="1"/>
    <col min="10063" max="10063" width="2.28515625" style="134" customWidth="1"/>
    <col min="10064" max="10064" width="0.5703125" style="134" customWidth="1"/>
    <col min="10065" max="10065" width="2.28515625" style="134" customWidth="1"/>
    <col min="10066" max="10066" width="0.5703125" style="134" customWidth="1"/>
    <col min="10067" max="10067" width="2.28515625" style="134" customWidth="1"/>
    <col min="10068" max="10068" width="0.5703125" style="134" customWidth="1"/>
    <col min="10069" max="10069" width="2.28515625" style="134" customWidth="1"/>
    <col min="10070" max="10070" width="0.5703125" style="134" customWidth="1"/>
    <col min="10071" max="10072" width="2.5703125" style="134" customWidth="1"/>
    <col min="10073"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7109375" style="134" customWidth="1"/>
    <col min="10246" max="10246" width="1.28515625" style="134" customWidth="1"/>
    <col min="10247" max="10251" width="0.7109375" style="134" customWidth="1"/>
    <col min="10252" max="10252" width="0.5703125" style="134" customWidth="1"/>
    <col min="10253" max="10265" width="0.7109375" style="134" customWidth="1"/>
    <col min="10266" max="10266" width="1.4257812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 style="134" customWidth="1"/>
    <col min="10303" max="10304" width="0.5703125" style="134" customWidth="1"/>
    <col min="10305" max="10305" width="2.28515625" style="134" customWidth="1"/>
    <col min="10306" max="10306" width="0.5703125" style="134" customWidth="1"/>
    <col min="10307" max="10307" width="2.28515625" style="134" customWidth="1"/>
    <col min="10308" max="10308" width="0.5703125" style="134" customWidth="1"/>
    <col min="10309" max="10309" width="2.28515625" style="134" customWidth="1"/>
    <col min="10310" max="10310" width="0.5703125" style="134" customWidth="1"/>
    <col min="10311" max="10311" width="2.28515625" style="134" customWidth="1"/>
    <col min="10312" max="10312" width="0.5703125" style="134" customWidth="1"/>
    <col min="10313" max="10313" width="2.28515625" style="134" customWidth="1"/>
    <col min="10314" max="10314" width="0.5703125" style="134" customWidth="1"/>
    <col min="10315" max="10315" width="2.28515625" style="134" customWidth="1"/>
    <col min="10316" max="10316" width="0.5703125" style="134" customWidth="1"/>
    <col min="10317" max="10317" width="2.28515625" style="134" customWidth="1"/>
    <col min="10318" max="10318" width="0.5703125" style="134" customWidth="1"/>
    <col min="10319" max="10319" width="2.28515625" style="134" customWidth="1"/>
    <col min="10320" max="10320" width="0.5703125" style="134" customWidth="1"/>
    <col min="10321" max="10321" width="2.28515625" style="134" customWidth="1"/>
    <col min="10322" max="10322" width="0.5703125" style="134" customWidth="1"/>
    <col min="10323" max="10323" width="2.28515625" style="134" customWidth="1"/>
    <col min="10324" max="10324" width="0.5703125" style="134" customWidth="1"/>
    <col min="10325" max="10325" width="2.28515625" style="134" customWidth="1"/>
    <col min="10326" max="10326" width="0.5703125" style="134" customWidth="1"/>
    <col min="10327" max="10328" width="2.5703125" style="134" customWidth="1"/>
    <col min="10329"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7109375" style="134" customWidth="1"/>
    <col min="10502" max="10502" width="1.28515625" style="134" customWidth="1"/>
    <col min="10503" max="10507" width="0.7109375" style="134" customWidth="1"/>
    <col min="10508" max="10508" width="0.5703125" style="134" customWidth="1"/>
    <col min="10509" max="10521" width="0.7109375" style="134" customWidth="1"/>
    <col min="10522" max="10522" width="1.4257812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 style="134" customWidth="1"/>
    <col min="10559" max="10560" width="0.5703125" style="134" customWidth="1"/>
    <col min="10561" max="10561" width="2.28515625" style="134" customWidth="1"/>
    <col min="10562" max="10562" width="0.5703125" style="134" customWidth="1"/>
    <col min="10563" max="10563" width="2.28515625" style="134" customWidth="1"/>
    <col min="10564" max="10564" width="0.5703125" style="134" customWidth="1"/>
    <col min="10565" max="10565" width="2.28515625" style="134" customWidth="1"/>
    <col min="10566" max="10566" width="0.5703125" style="134" customWidth="1"/>
    <col min="10567" max="10567" width="2.28515625" style="134" customWidth="1"/>
    <col min="10568" max="10568" width="0.5703125" style="134" customWidth="1"/>
    <col min="10569" max="10569" width="2.28515625" style="134" customWidth="1"/>
    <col min="10570" max="10570" width="0.5703125" style="134" customWidth="1"/>
    <col min="10571" max="10571" width="2.28515625" style="134" customWidth="1"/>
    <col min="10572" max="10572" width="0.5703125" style="134" customWidth="1"/>
    <col min="10573" max="10573" width="2.28515625" style="134" customWidth="1"/>
    <col min="10574" max="10574" width="0.5703125" style="134" customWidth="1"/>
    <col min="10575" max="10575" width="2.28515625" style="134" customWidth="1"/>
    <col min="10576" max="10576" width="0.5703125" style="134" customWidth="1"/>
    <col min="10577" max="10577" width="2.28515625" style="134" customWidth="1"/>
    <col min="10578" max="10578" width="0.5703125" style="134" customWidth="1"/>
    <col min="10579" max="10579" width="2.28515625" style="134" customWidth="1"/>
    <col min="10580" max="10580" width="0.5703125" style="134" customWidth="1"/>
    <col min="10581" max="10581" width="2.28515625" style="134" customWidth="1"/>
    <col min="10582" max="10582" width="0.5703125" style="134" customWidth="1"/>
    <col min="10583" max="10584" width="2.5703125" style="134" customWidth="1"/>
    <col min="10585"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7109375" style="134" customWidth="1"/>
    <col min="10758" max="10758" width="1.28515625" style="134" customWidth="1"/>
    <col min="10759" max="10763" width="0.7109375" style="134" customWidth="1"/>
    <col min="10764" max="10764" width="0.5703125" style="134" customWidth="1"/>
    <col min="10765" max="10777" width="0.7109375" style="134" customWidth="1"/>
    <col min="10778" max="10778" width="1.4257812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 style="134" customWidth="1"/>
    <col min="10815" max="10816" width="0.5703125" style="134" customWidth="1"/>
    <col min="10817" max="10817" width="2.28515625" style="134" customWidth="1"/>
    <col min="10818" max="10818" width="0.5703125" style="134" customWidth="1"/>
    <col min="10819" max="10819" width="2.28515625" style="134" customWidth="1"/>
    <col min="10820" max="10820" width="0.5703125" style="134" customWidth="1"/>
    <col min="10821" max="10821" width="2.28515625" style="134" customWidth="1"/>
    <col min="10822" max="10822" width="0.5703125" style="134" customWidth="1"/>
    <col min="10823" max="10823" width="2.28515625" style="134" customWidth="1"/>
    <col min="10824" max="10824" width="0.5703125" style="134" customWidth="1"/>
    <col min="10825" max="10825" width="2.28515625" style="134" customWidth="1"/>
    <col min="10826" max="10826" width="0.5703125" style="134" customWidth="1"/>
    <col min="10827" max="10827" width="2.28515625" style="134" customWidth="1"/>
    <col min="10828" max="10828" width="0.5703125" style="134" customWidth="1"/>
    <col min="10829" max="10829" width="2.28515625" style="134" customWidth="1"/>
    <col min="10830" max="10830" width="0.5703125" style="134" customWidth="1"/>
    <col min="10831" max="10831" width="2.28515625" style="134" customWidth="1"/>
    <col min="10832" max="10832" width="0.5703125" style="134" customWidth="1"/>
    <col min="10833" max="10833" width="2.28515625" style="134" customWidth="1"/>
    <col min="10834" max="10834" width="0.5703125" style="134" customWidth="1"/>
    <col min="10835" max="10835" width="2.28515625" style="134" customWidth="1"/>
    <col min="10836" max="10836" width="0.5703125" style="134" customWidth="1"/>
    <col min="10837" max="10837" width="2.28515625" style="134" customWidth="1"/>
    <col min="10838" max="10838" width="0.5703125" style="134" customWidth="1"/>
    <col min="10839" max="10840" width="2.5703125" style="134" customWidth="1"/>
    <col min="10841"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7109375" style="134" customWidth="1"/>
    <col min="11014" max="11014" width="1.28515625" style="134" customWidth="1"/>
    <col min="11015" max="11019" width="0.7109375" style="134" customWidth="1"/>
    <col min="11020" max="11020" width="0.5703125" style="134" customWidth="1"/>
    <col min="11021" max="11033" width="0.7109375" style="134" customWidth="1"/>
    <col min="11034" max="11034" width="1.4257812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 style="134" customWidth="1"/>
    <col min="11071" max="11072" width="0.5703125" style="134" customWidth="1"/>
    <col min="11073" max="11073" width="2.28515625" style="134" customWidth="1"/>
    <col min="11074" max="11074" width="0.5703125" style="134" customWidth="1"/>
    <col min="11075" max="11075" width="2.28515625" style="134" customWidth="1"/>
    <col min="11076" max="11076" width="0.5703125" style="134" customWidth="1"/>
    <col min="11077" max="11077" width="2.28515625" style="134" customWidth="1"/>
    <col min="11078" max="11078" width="0.5703125" style="134" customWidth="1"/>
    <col min="11079" max="11079" width="2.28515625" style="134" customWidth="1"/>
    <col min="11080" max="11080" width="0.5703125" style="134" customWidth="1"/>
    <col min="11081" max="11081" width="2.28515625" style="134" customWidth="1"/>
    <col min="11082" max="11082" width="0.5703125" style="134" customWidth="1"/>
    <col min="11083" max="11083" width="2.28515625" style="134" customWidth="1"/>
    <col min="11084" max="11084" width="0.5703125" style="134" customWidth="1"/>
    <col min="11085" max="11085" width="2.28515625" style="134" customWidth="1"/>
    <col min="11086" max="11086" width="0.5703125" style="134" customWidth="1"/>
    <col min="11087" max="11087" width="2.28515625" style="134" customWidth="1"/>
    <col min="11088" max="11088" width="0.5703125" style="134" customWidth="1"/>
    <col min="11089" max="11089" width="2.28515625" style="134" customWidth="1"/>
    <col min="11090" max="11090" width="0.5703125" style="134" customWidth="1"/>
    <col min="11091" max="11091" width="2.28515625" style="134" customWidth="1"/>
    <col min="11092" max="11092" width="0.5703125" style="134" customWidth="1"/>
    <col min="11093" max="11093" width="2.28515625" style="134" customWidth="1"/>
    <col min="11094" max="11094" width="0.5703125" style="134" customWidth="1"/>
    <col min="11095" max="11096" width="2.5703125" style="134" customWidth="1"/>
    <col min="11097"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7109375" style="134" customWidth="1"/>
    <col min="11270" max="11270" width="1.28515625" style="134" customWidth="1"/>
    <col min="11271" max="11275" width="0.7109375" style="134" customWidth="1"/>
    <col min="11276" max="11276" width="0.5703125" style="134" customWidth="1"/>
    <col min="11277" max="11289" width="0.7109375" style="134" customWidth="1"/>
    <col min="11290" max="11290" width="1.4257812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 style="134" customWidth="1"/>
    <col min="11327" max="11328" width="0.5703125" style="134" customWidth="1"/>
    <col min="11329" max="11329" width="2.28515625" style="134" customWidth="1"/>
    <col min="11330" max="11330" width="0.5703125" style="134" customWidth="1"/>
    <col min="11331" max="11331" width="2.28515625" style="134" customWidth="1"/>
    <col min="11332" max="11332" width="0.5703125" style="134" customWidth="1"/>
    <col min="11333" max="11333" width="2.28515625" style="134" customWidth="1"/>
    <col min="11334" max="11334" width="0.5703125" style="134" customWidth="1"/>
    <col min="11335" max="11335" width="2.28515625" style="134" customWidth="1"/>
    <col min="11336" max="11336" width="0.5703125" style="134" customWidth="1"/>
    <col min="11337" max="11337" width="2.28515625" style="134" customWidth="1"/>
    <col min="11338" max="11338" width="0.5703125" style="134" customWidth="1"/>
    <col min="11339" max="11339" width="2.28515625" style="134" customWidth="1"/>
    <col min="11340" max="11340" width="0.5703125" style="134" customWidth="1"/>
    <col min="11341" max="11341" width="2.28515625" style="134" customWidth="1"/>
    <col min="11342" max="11342" width="0.5703125" style="134" customWidth="1"/>
    <col min="11343" max="11343" width="2.28515625" style="134" customWidth="1"/>
    <col min="11344" max="11344" width="0.5703125" style="134" customWidth="1"/>
    <col min="11345" max="11345" width="2.28515625" style="134" customWidth="1"/>
    <col min="11346" max="11346" width="0.5703125" style="134" customWidth="1"/>
    <col min="11347" max="11347" width="2.28515625" style="134" customWidth="1"/>
    <col min="11348" max="11348" width="0.5703125" style="134" customWidth="1"/>
    <col min="11349" max="11349" width="2.28515625" style="134" customWidth="1"/>
    <col min="11350" max="11350" width="0.5703125" style="134" customWidth="1"/>
    <col min="11351" max="11352" width="2.5703125" style="134" customWidth="1"/>
    <col min="11353"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7109375" style="134" customWidth="1"/>
    <col min="11526" max="11526" width="1.28515625" style="134" customWidth="1"/>
    <col min="11527" max="11531" width="0.7109375" style="134" customWidth="1"/>
    <col min="11532" max="11532" width="0.5703125" style="134" customWidth="1"/>
    <col min="11533" max="11545" width="0.7109375" style="134" customWidth="1"/>
    <col min="11546" max="11546" width="1.4257812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 style="134" customWidth="1"/>
    <col min="11583" max="11584" width="0.5703125" style="134" customWidth="1"/>
    <col min="11585" max="11585" width="2.28515625" style="134" customWidth="1"/>
    <col min="11586" max="11586" width="0.5703125" style="134" customWidth="1"/>
    <col min="11587" max="11587" width="2.28515625" style="134" customWidth="1"/>
    <col min="11588" max="11588" width="0.5703125" style="134" customWidth="1"/>
    <col min="11589" max="11589" width="2.28515625" style="134" customWidth="1"/>
    <col min="11590" max="11590" width="0.5703125" style="134" customWidth="1"/>
    <col min="11591" max="11591" width="2.28515625" style="134" customWidth="1"/>
    <col min="11592" max="11592" width="0.5703125" style="134" customWidth="1"/>
    <col min="11593" max="11593" width="2.28515625" style="134" customWidth="1"/>
    <col min="11594" max="11594" width="0.5703125" style="134" customWidth="1"/>
    <col min="11595" max="11595" width="2.28515625" style="134" customWidth="1"/>
    <col min="11596" max="11596" width="0.5703125" style="134" customWidth="1"/>
    <col min="11597" max="11597" width="2.28515625" style="134" customWidth="1"/>
    <col min="11598" max="11598" width="0.5703125" style="134" customWidth="1"/>
    <col min="11599" max="11599" width="2.28515625" style="134" customWidth="1"/>
    <col min="11600" max="11600" width="0.5703125" style="134" customWidth="1"/>
    <col min="11601" max="11601" width="2.28515625" style="134" customWidth="1"/>
    <col min="11602" max="11602" width="0.5703125" style="134" customWidth="1"/>
    <col min="11603" max="11603" width="2.28515625" style="134" customWidth="1"/>
    <col min="11604" max="11604" width="0.5703125" style="134" customWidth="1"/>
    <col min="11605" max="11605" width="2.28515625" style="134" customWidth="1"/>
    <col min="11606" max="11606" width="0.5703125" style="134" customWidth="1"/>
    <col min="11607" max="11608" width="2.5703125" style="134" customWidth="1"/>
    <col min="11609"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7109375" style="134" customWidth="1"/>
    <col min="11782" max="11782" width="1.28515625" style="134" customWidth="1"/>
    <col min="11783" max="11787" width="0.7109375" style="134" customWidth="1"/>
    <col min="11788" max="11788" width="0.5703125" style="134" customWidth="1"/>
    <col min="11789" max="11801" width="0.7109375" style="134" customWidth="1"/>
    <col min="11802" max="11802" width="1.4257812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 style="134" customWidth="1"/>
    <col min="11839" max="11840" width="0.5703125" style="134" customWidth="1"/>
    <col min="11841" max="11841" width="2.28515625" style="134" customWidth="1"/>
    <col min="11842" max="11842" width="0.5703125" style="134" customWidth="1"/>
    <col min="11843" max="11843" width="2.28515625" style="134" customWidth="1"/>
    <col min="11844" max="11844" width="0.5703125" style="134" customWidth="1"/>
    <col min="11845" max="11845" width="2.28515625" style="134" customWidth="1"/>
    <col min="11846" max="11846" width="0.5703125" style="134" customWidth="1"/>
    <col min="11847" max="11847" width="2.28515625" style="134" customWidth="1"/>
    <col min="11848" max="11848" width="0.5703125" style="134" customWidth="1"/>
    <col min="11849" max="11849" width="2.28515625" style="134" customWidth="1"/>
    <col min="11850" max="11850" width="0.5703125" style="134" customWidth="1"/>
    <col min="11851" max="11851" width="2.28515625" style="134" customWidth="1"/>
    <col min="11852" max="11852" width="0.5703125" style="134" customWidth="1"/>
    <col min="11853" max="11853" width="2.28515625" style="134" customWidth="1"/>
    <col min="11854" max="11854" width="0.5703125" style="134" customWidth="1"/>
    <col min="11855" max="11855" width="2.28515625" style="134" customWidth="1"/>
    <col min="11856" max="11856" width="0.5703125" style="134" customWidth="1"/>
    <col min="11857" max="11857" width="2.28515625" style="134" customWidth="1"/>
    <col min="11858" max="11858" width="0.5703125" style="134" customWidth="1"/>
    <col min="11859" max="11859" width="2.28515625" style="134" customWidth="1"/>
    <col min="11860" max="11860" width="0.5703125" style="134" customWidth="1"/>
    <col min="11861" max="11861" width="2.28515625" style="134" customWidth="1"/>
    <col min="11862" max="11862" width="0.5703125" style="134" customWidth="1"/>
    <col min="11863" max="11864" width="2.5703125" style="134" customWidth="1"/>
    <col min="11865"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7109375" style="134" customWidth="1"/>
    <col min="12038" max="12038" width="1.28515625" style="134" customWidth="1"/>
    <col min="12039" max="12043" width="0.7109375" style="134" customWidth="1"/>
    <col min="12044" max="12044" width="0.5703125" style="134" customWidth="1"/>
    <col min="12045" max="12057" width="0.7109375" style="134" customWidth="1"/>
    <col min="12058" max="12058" width="1.4257812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 style="134" customWidth="1"/>
    <col min="12095" max="12096" width="0.5703125" style="134" customWidth="1"/>
    <col min="12097" max="12097" width="2.28515625" style="134" customWidth="1"/>
    <col min="12098" max="12098" width="0.5703125" style="134" customWidth="1"/>
    <col min="12099" max="12099" width="2.28515625" style="134" customWidth="1"/>
    <col min="12100" max="12100" width="0.5703125" style="134" customWidth="1"/>
    <col min="12101" max="12101" width="2.28515625" style="134" customWidth="1"/>
    <col min="12102" max="12102" width="0.5703125" style="134" customWidth="1"/>
    <col min="12103" max="12103" width="2.28515625" style="134" customWidth="1"/>
    <col min="12104" max="12104" width="0.5703125" style="134" customWidth="1"/>
    <col min="12105" max="12105" width="2.28515625" style="134" customWidth="1"/>
    <col min="12106" max="12106" width="0.5703125" style="134" customWidth="1"/>
    <col min="12107" max="12107" width="2.28515625" style="134" customWidth="1"/>
    <col min="12108" max="12108" width="0.5703125" style="134" customWidth="1"/>
    <col min="12109" max="12109" width="2.28515625" style="134" customWidth="1"/>
    <col min="12110" max="12110" width="0.5703125" style="134" customWidth="1"/>
    <col min="12111" max="12111" width="2.28515625" style="134" customWidth="1"/>
    <col min="12112" max="12112" width="0.5703125" style="134" customWidth="1"/>
    <col min="12113" max="12113" width="2.28515625" style="134" customWidth="1"/>
    <col min="12114" max="12114" width="0.5703125" style="134" customWidth="1"/>
    <col min="12115" max="12115" width="2.28515625" style="134" customWidth="1"/>
    <col min="12116" max="12116" width="0.5703125" style="134" customWidth="1"/>
    <col min="12117" max="12117" width="2.28515625" style="134" customWidth="1"/>
    <col min="12118" max="12118" width="0.5703125" style="134" customWidth="1"/>
    <col min="12119" max="12120" width="2.5703125" style="134" customWidth="1"/>
    <col min="12121"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7109375" style="134" customWidth="1"/>
    <col min="12294" max="12294" width="1.28515625" style="134" customWidth="1"/>
    <col min="12295" max="12299" width="0.7109375" style="134" customWidth="1"/>
    <col min="12300" max="12300" width="0.5703125" style="134" customWidth="1"/>
    <col min="12301" max="12313" width="0.7109375" style="134" customWidth="1"/>
    <col min="12314" max="12314" width="1.4257812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 style="134" customWidth="1"/>
    <col min="12351" max="12352" width="0.5703125" style="134" customWidth="1"/>
    <col min="12353" max="12353" width="2.28515625" style="134" customWidth="1"/>
    <col min="12354" max="12354" width="0.5703125" style="134" customWidth="1"/>
    <col min="12355" max="12355" width="2.28515625" style="134" customWidth="1"/>
    <col min="12356" max="12356" width="0.5703125" style="134" customWidth="1"/>
    <col min="12357" max="12357" width="2.28515625" style="134" customWidth="1"/>
    <col min="12358" max="12358" width="0.5703125" style="134" customWidth="1"/>
    <col min="12359" max="12359" width="2.28515625" style="134" customWidth="1"/>
    <col min="12360" max="12360" width="0.5703125" style="134" customWidth="1"/>
    <col min="12361" max="12361" width="2.28515625" style="134" customWidth="1"/>
    <col min="12362" max="12362" width="0.5703125" style="134" customWidth="1"/>
    <col min="12363" max="12363" width="2.28515625" style="134" customWidth="1"/>
    <col min="12364" max="12364" width="0.5703125" style="134" customWidth="1"/>
    <col min="12365" max="12365" width="2.28515625" style="134" customWidth="1"/>
    <col min="12366" max="12366" width="0.5703125" style="134" customWidth="1"/>
    <col min="12367" max="12367" width="2.28515625" style="134" customWidth="1"/>
    <col min="12368" max="12368" width="0.5703125" style="134" customWidth="1"/>
    <col min="12369" max="12369" width="2.28515625" style="134" customWidth="1"/>
    <col min="12370" max="12370" width="0.5703125" style="134" customWidth="1"/>
    <col min="12371" max="12371" width="2.28515625" style="134" customWidth="1"/>
    <col min="12372" max="12372" width="0.5703125" style="134" customWidth="1"/>
    <col min="12373" max="12373" width="2.28515625" style="134" customWidth="1"/>
    <col min="12374" max="12374" width="0.5703125" style="134" customWidth="1"/>
    <col min="12375" max="12376" width="2.5703125" style="134" customWidth="1"/>
    <col min="12377"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7109375" style="134" customWidth="1"/>
    <col min="12550" max="12550" width="1.28515625" style="134" customWidth="1"/>
    <col min="12551" max="12555" width="0.7109375" style="134" customWidth="1"/>
    <col min="12556" max="12556" width="0.5703125" style="134" customWidth="1"/>
    <col min="12557" max="12569" width="0.7109375" style="134" customWidth="1"/>
    <col min="12570" max="12570" width="1.4257812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 style="134" customWidth="1"/>
    <col min="12607" max="12608" width="0.5703125" style="134" customWidth="1"/>
    <col min="12609" max="12609" width="2.28515625" style="134" customWidth="1"/>
    <col min="12610" max="12610" width="0.5703125" style="134" customWidth="1"/>
    <col min="12611" max="12611" width="2.28515625" style="134" customWidth="1"/>
    <col min="12612" max="12612" width="0.5703125" style="134" customWidth="1"/>
    <col min="12613" max="12613" width="2.28515625" style="134" customWidth="1"/>
    <col min="12614" max="12614" width="0.5703125" style="134" customWidth="1"/>
    <col min="12615" max="12615" width="2.28515625" style="134" customWidth="1"/>
    <col min="12616" max="12616" width="0.5703125" style="134" customWidth="1"/>
    <col min="12617" max="12617" width="2.28515625" style="134" customWidth="1"/>
    <col min="12618" max="12618" width="0.5703125" style="134" customWidth="1"/>
    <col min="12619" max="12619" width="2.28515625" style="134" customWidth="1"/>
    <col min="12620" max="12620" width="0.5703125" style="134" customWidth="1"/>
    <col min="12621" max="12621" width="2.28515625" style="134" customWidth="1"/>
    <col min="12622" max="12622" width="0.5703125" style="134" customWidth="1"/>
    <col min="12623" max="12623" width="2.28515625" style="134" customWidth="1"/>
    <col min="12624" max="12624" width="0.5703125" style="134" customWidth="1"/>
    <col min="12625" max="12625" width="2.28515625" style="134" customWidth="1"/>
    <col min="12626" max="12626" width="0.5703125" style="134" customWidth="1"/>
    <col min="12627" max="12627" width="2.28515625" style="134" customWidth="1"/>
    <col min="12628" max="12628" width="0.5703125" style="134" customWidth="1"/>
    <col min="12629" max="12629" width="2.28515625" style="134" customWidth="1"/>
    <col min="12630" max="12630" width="0.5703125" style="134" customWidth="1"/>
    <col min="12631" max="12632" width="2.5703125" style="134" customWidth="1"/>
    <col min="12633"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7109375" style="134" customWidth="1"/>
    <col min="12806" max="12806" width="1.28515625" style="134" customWidth="1"/>
    <col min="12807" max="12811" width="0.7109375" style="134" customWidth="1"/>
    <col min="12812" max="12812" width="0.5703125" style="134" customWidth="1"/>
    <col min="12813" max="12825" width="0.7109375" style="134" customWidth="1"/>
    <col min="12826" max="12826" width="1.4257812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 style="134" customWidth="1"/>
    <col min="12863" max="12864" width="0.5703125" style="134" customWidth="1"/>
    <col min="12865" max="12865" width="2.28515625" style="134" customWidth="1"/>
    <col min="12866" max="12866" width="0.5703125" style="134" customWidth="1"/>
    <col min="12867" max="12867" width="2.28515625" style="134" customWidth="1"/>
    <col min="12868" max="12868" width="0.5703125" style="134" customWidth="1"/>
    <col min="12869" max="12869" width="2.28515625" style="134" customWidth="1"/>
    <col min="12870" max="12870" width="0.5703125" style="134" customWidth="1"/>
    <col min="12871" max="12871" width="2.28515625" style="134" customWidth="1"/>
    <col min="12872" max="12872" width="0.5703125" style="134" customWidth="1"/>
    <col min="12873" max="12873" width="2.28515625" style="134" customWidth="1"/>
    <col min="12874" max="12874" width="0.5703125" style="134" customWidth="1"/>
    <col min="12875" max="12875" width="2.28515625" style="134" customWidth="1"/>
    <col min="12876" max="12876" width="0.5703125" style="134" customWidth="1"/>
    <col min="12877" max="12877" width="2.28515625" style="134" customWidth="1"/>
    <col min="12878" max="12878" width="0.5703125" style="134" customWidth="1"/>
    <col min="12879" max="12879" width="2.28515625" style="134" customWidth="1"/>
    <col min="12880" max="12880" width="0.5703125" style="134" customWidth="1"/>
    <col min="12881" max="12881" width="2.28515625" style="134" customWidth="1"/>
    <col min="12882" max="12882" width="0.5703125" style="134" customWidth="1"/>
    <col min="12883" max="12883" width="2.28515625" style="134" customWidth="1"/>
    <col min="12884" max="12884" width="0.5703125" style="134" customWidth="1"/>
    <col min="12885" max="12885" width="2.28515625" style="134" customWidth="1"/>
    <col min="12886" max="12886" width="0.5703125" style="134" customWidth="1"/>
    <col min="12887" max="12888" width="2.5703125" style="134" customWidth="1"/>
    <col min="12889"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7109375" style="134" customWidth="1"/>
    <col min="13062" max="13062" width="1.28515625" style="134" customWidth="1"/>
    <col min="13063" max="13067" width="0.7109375" style="134" customWidth="1"/>
    <col min="13068" max="13068" width="0.5703125" style="134" customWidth="1"/>
    <col min="13069" max="13081" width="0.7109375" style="134" customWidth="1"/>
    <col min="13082" max="13082" width="1.4257812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 style="134" customWidth="1"/>
    <col min="13119" max="13120" width="0.5703125" style="134" customWidth="1"/>
    <col min="13121" max="13121" width="2.28515625" style="134" customWidth="1"/>
    <col min="13122" max="13122" width="0.5703125" style="134" customWidth="1"/>
    <col min="13123" max="13123" width="2.28515625" style="134" customWidth="1"/>
    <col min="13124" max="13124" width="0.5703125" style="134" customWidth="1"/>
    <col min="13125" max="13125" width="2.28515625" style="134" customWidth="1"/>
    <col min="13126" max="13126" width="0.5703125" style="134" customWidth="1"/>
    <col min="13127" max="13127" width="2.28515625" style="134" customWidth="1"/>
    <col min="13128" max="13128" width="0.5703125" style="134" customWidth="1"/>
    <col min="13129" max="13129" width="2.28515625" style="134" customWidth="1"/>
    <col min="13130" max="13130" width="0.5703125" style="134" customWidth="1"/>
    <col min="13131" max="13131" width="2.28515625" style="134" customWidth="1"/>
    <col min="13132" max="13132" width="0.5703125" style="134" customWidth="1"/>
    <col min="13133" max="13133" width="2.28515625" style="134" customWidth="1"/>
    <col min="13134" max="13134" width="0.5703125" style="134" customWidth="1"/>
    <col min="13135" max="13135" width="2.28515625" style="134" customWidth="1"/>
    <col min="13136" max="13136" width="0.5703125" style="134" customWidth="1"/>
    <col min="13137" max="13137" width="2.28515625" style="134" customWidth="1"/>
    <col min="13138" max="13138" width="0.5703125" style="134" customWidth="1"/>
    <col min="13139" max="13139" width="2.28515625" style="134" customWidth="1"/>
    <col min="13140" max="13140" width="0.5703125" style="134" customWidth="1"/>
    <col min="13141" max="13141" width="2.28515625" style="134" customWidth="1"/>
    <col min="13142" max="13142" width="0.5703125" style="134" customWidth="1"/>
    <col min="13143" max="13144" width="2.5703125" style="134" customWidth="1"/>
    <col min="13145"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7109375" style="134" customWidth="1"/>
    <col min="13318" max="13318" width="1.28515625" style="134" customWidth="1"/>
    <col min="13319" max="13323" width="0.7109375" style="134" customWidth="1"/>
    <col min="13324" max="13324" width="0.5703125" style="134" customWidth="1"/>
    <col min="13325" max="13337" width="0.7109375" style="134" customWidth="1"/>
    <col min="13338" max="13338" width="1.4257812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 style="134" customWidth="1"/>
    <col min="13375" max="13376" width="0.5703125" style="134" customWidth="1"/>
    <col min="13377" max="13377" width="2.28515625" style="134" customWidth="1"/>
    <col min="13378" max="13378" width="0.5703125" style="134" customWidth="1"/>
    <col min="13379" max="13379" width="2.28515625" style="134" customWidth="1"/>
    <col min="13380" max="13380" width="0.5703125" style="134" customWidth="1"/>
    <col min="13381" max="13381" width="2.28515625" style="134" customWidth="1"/>
    <col min="13382" max="13382" width="0.5703125" style="134" customWidth="1"/>
    <col min="13383" max="13383" width="2.28515625" style="134" customWidth="1"/>
    <col min="13384" max="13384" width="0.5703125" style="134" customWidth="1"/>
    <col min="13385" max="13385" width="2.28515625" style="134" customWidth="1"/>
    <col min="13386" max="13386" width="0.5703125" style="134" customWidth="1"/>
    <col min="13387" max="13387" width="2.28515625" style="134" customWidth="1"/>
    <col min="13388" max="13388" width="0.5703125" style="134" customWidth="1"/>
    <col min="13389" max="13389" width="2.28515625" style="134" customWidth="1"/>
    <col min="13390" max="13390" width="0.5703125" style="134" customWidth="1"/>
    <col min="13391" max="13391" width="2.28515625" style="134" customWidth="1"/>
    <col min="13392" max="13392" width="0.5703125" style="134" customWidth="1"/>
    <col min="13393" max="13393" width="2.28515625" style="134" customWidth="1"/>
    <col min="13394" max="13394" width="0.5703125" style="134" customWidth="1"/>
    <col min="13395" max="13395" width="2.28515625" style="134" customWidth="1"/>
    <col min="13396" max="13396" width="0.5703125" style="134" customWidth="1"/>
    <col min="13397" max="13397" width="2.28515625" style="134" customWidth="1"/>
    <col min="13398" max="13398" width="0.5703125" style="134" customWidth="1"/>
    <col min="13399" max="13400" width="2.5703125" style="134" customWidth="1"/>
    <col min="13401"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7109375" style="134" customWidth="1"/>
    <col min="13574" max="13574" width="1.28515625" style="134" customWidth="1"/>
    <col min="13575" max="13579" width="0.7109375" style="134" customWidth="1"/>
    <col min="13580" max="13580" width="0.5703125" style="134" customWidth="1"/>
    <col min="13581" max="13593" width="0.7109375" style="134" customWidth="1"/>
    <col min="13594" max="13594" width="1.4257812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 style="134" customWidth="1"/>
    <col min="13631" max="13632" width="0.5703125" style="134" customWidth="1"/>
    <col min="13633" max="13633" width="2.28515625" style="134" customWidth="1"/>
    <col min="13634" max="13634" width="0.5703125" style="134" customWidth="1"/>
    <col min="13635" max="13635" width="2.28515625" style="134" customWidth="1"/>
    <col min="13636" max="13636" width="0.5703125" style="134" customWidth="1"/>
    <col min="13637" max="13637" width="2.28515625" style="134" customWidth="1"/>
    <col min="13638" max="13638" width="0.5703125" style="134" customWidth="1"/>
    <col min="13639" max="13639" width="2.28515625" style="134" customWidth="1"/>
    <col min="13640" max="13640" width="0.5703125" style="134" customWidth="1"/>
    <col min="13641" max="13641" width="2.28515625" style="134" customWidth="1"/>
    <col min="13642" max="13642" width="0.5703125" style="134" customWidth="1"/>
    <col min="13643" max="13643" width="2.28515625" style="134" customWidth="1"/>
    <col min="13644" max="13644" width="0.5703125" style="134" customWidth="1"/>
    <col min="13645" max="13645" width="2.28515625" style="134" customWidth="1"/>
    <col min="13646" max="13646" width="0.5703125" style="134" customWidth="1"/>
    <col min="13647" max="13647" width="2.28515625" style="134" customWidth="1"/>
    <col min="13648" max="13648" width="0.5703125" style="134" customWidth="1"/>
    <col min="13649" max="13649" width="2.28515625" style="134" customWidth="1"/>
    <col min="13650" max="13650" width="0.5703125" style="134" customWidth="1"/>
    <col min="13651" max="13651" width="2.28515625" style="134" customWidth="1"/>
    <col min="13652" max="13652" width="0.5703125" style="134" customWidth="1"/>
    <col min="13653" max="13653" width="2.28515625" style="134" customWidth="1"/>
    <col min="13654" max="13654" width="0.5703125" style="134" customWidth="1"/>
    <col min="13655" max="13656" width="2.5703125" style="134" customWidth="1"/>
    <col min="13657"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7109375" style="134" customWidth="1"/>
    <col min="13830" max="13830" width="1.28515625" style="134" customWidth="1"/>
    <col min="13831" max="13835" width="0.7109375" style="134" customWidth="1"/>
    <col min="13836" max="13836" width="0.5703125" style="134" customWidth="1"/>
    <col min="13837" max="13849" width="0.7109375" style="134" customWidth="1"/>
    <col min="13850" max="13850" width="1.4257812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 style="134" customWidth="1"/>
    <col min="13887" max="13888" width="0.5703125" style="134" customWidth="1"/>
    <col min="13889" max="13889" width="2.28515625" style="134" customWidth="1"/>
    <col min="13890" max="13890" width="0.5703125" style="134" customWidth="1"/>
    <col min="13891" max="13891" width="2.28515625" style="134" customWidth="1"/>
    <col min="13892" max="13892" width="0.5703125" style="134" customWidth="1"/>
    <col min="13893" max="13893" width="2.28515625" style="134" customWidth="1"/>
    <col min="13894" max="13894" width="0.5703125" style="134" customWidth="1"/>
    <col min="13895" max="13895" width="2.28515625" style="134" customWidth="1"/>
    <col min="13896" max="13896" width="0.5703125" style="134" customWidth="1"/>
    <col min="13897" max="13897" width="2.28515625" style="134" customWidth="1"/>
    <col min="13898" max="13898" width="0.5703125" style="134" customWidth="1"/>
    <col min="13899" max="13899" width="2.28515625" style="134" customWidth="1"/>
    <col min="13900" max="13900" width="0.5703125" style="134" customWidth="1"/>
    <col min="13901" max="13901" width="2.28515625" style="134" customWidth="1"/>
    <col min="13902" max="13902" width="0.5703125" style="134" customWidth="1"/>
    <col min="13903" max="13903" width="2.28515625" style="134" customWidth="1"/>
    <col min="13904" max="13904" width="0.5703125" style="134" customWidth="1"/>
    <col min="13905" max="13905" width="2.28515625" style="134" customWidth="1"/>
    <col min="13906" max="13906" width="0.5703125" style="134" customWidth="1"/>
    <col min="13907" max="13907" width="2.28515625" style="134" customWidth="1"/>
    <col min="13908" max="13908" width="0.5703125" style="134" customWidth="1"/>
    <col min="13909" max="13909" width="2.28515625" style="134" customWidth="1"/>
    <col min="13910" max="13910" width="0.5703125" style="134" customWidth="1"/>
    <col min="13911" max="13912" width="2.5703125" style="134" customWidth="1"/>
    <col min="13913"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7109375" style="134" customWidth="1"/>
    <col min="14086" max="14086" width="1.28515625" style="134" customWidth="1"/>
    <col min="14087" max="14091" width="0.7109375" style="134" customWidth="1"/>
    <col min="14092" max="14092" width="0.5703125" style="134" customWidth="1"/>
    <col min="14093" max="14105" width="0.7109375" style="134" customWidth="1"/>
    <col min="14106" max="14106" width="1.4257812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 style="134" customWidth="1"/>
    <col min="14143" max="14144" width="0.5703125" style="134" customWidth="1"/>
    <col min="14145" max="14145" width="2.28515625" style="134" customWidth="1"/>
    <col min="14146" max="14146" width="0.5703125" style="134" customWidth="1"/>
    <col min="14147" max="14147" width="2.28515625" style="134" customWidth="1"/>
    <col min="14148" max="14148" width="0.5703125" style="134" customWidth="1"/>
    <col min="14149" max="14149" width="2.28515625" style="134" customWidth="1"/>
    <col min="14150" max="14150" width="0.5703125" style="134" customWidth="1"/>
    <col min="14151" max="14151" width="2.28515625" style="134" customWidth="1"/>
    <col min="14152" max="14152" width="0.5703125" style="134" customWidth="1"/>
    <col min="14153" max="14153" width="2.28515625" style="134" customWidth="1"/>
    <col min="14154" max="14154" width="0.5703125" style="134" customWidth="1"/>
    <col min="14155" max="14155" width="2.28515625" style="134" customWidth="1"/>
    <col min="14156" max="14156" width="0.5703125" style="134" customWidth="1"/>
    <col min="14157" max="14157" width="2.28515625" style="134" customWidth="1"/>
    <col min="14158" max="14158" width="0.5703125" style="134" customWidth="1"/>
    <col min="14159" max="14159" width="2.28515625" style="134" customWidth="1"/>
    <col min="14160" max="14160" width="0.5703125" style="134" customWidth="1"/>
    <col min="14161" max="14161" width="2.28515625" style="134" customWidth="1"/>
    <col min="14162" max="14162" width="0.5703125" style="134" customWidth="1"/>
    <col min="14163" max="14163" width="2.28515625" style="134" customWidth="1"/>
    <col min="14164" max="14164" width="0.5703125" style="134" customWidth="1"/>
    <col min="14165" max="14165" width="2.28515625" style="134" customWidth="1"/>
    <col min="14166" max="14166" width="0.5703125" style="134" customWidth="1"/>
    <col min="14167" max="14168" width="2.5703125" style="134" customWidth="1"/>
    <col min="14169"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7109375" style="134" customWidth="1"/>
    <col min="14342" max="14342" width="1.28515625" style="134" customWidth="1"/>
    <col min="14343" max="14347" width="0.7109375" style="134" customWidth="1"/>
    <col min="14348" max="14348" width="0.5703125" style="134" customWidth="1"/>
    <col min="14349" max="14361" width="0.7109375" style="134" customWidth="1"/>
    <col min="14362" max="14362" width="1.4257812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 style="134" customWidth="1"/>
    <col min="14399" max="14400" width="0.5703125" style="134" customWidth="1"/>
    <col min="14401" max="14401" width="2.28515625" style="134" customWidth="1"/>
    <col min="14402" max="14402" width="0.5703125" style="134" customWidth="1"/>
    <col min="14403" max="14403" width="2.28515625" style="134" customWidth="1"/>
    <col min="14404" max="14404" width="0.5703125" style="134" customWidth="1"/>
    <col min="14405" max="14405" width="2.28515625" style="134" customWidth="1"/>
    <col min="14406" max="14406" width="0.5703125" style="134" customWidth="1"/>
    <col min="14407" max="14407" width="2.28515625" style="134" customWidth="1"/>
    <col min="14408" max="14408" width="0.5703125" style="134" customWidth="1"/>
    <col min="14409" max="14409" width="2.28515625" style="134" customWidth="1"/>
    <col min="14410" max="14410" width="0.5703125" style="134" customWidth="1"/>
    <col min="14411" max="14411" width="2.28515625" style="134" customWidth="1"/>
    <col min="14412" max="14412" width="0.5703125" style="134" customWidth="1"/>
    <col min="14413" max="14413" width="2.28515625" style="134" customWidth="1"/>
    <col min="14414" max="14414" width="0.5703125" style="134" customWidth="1"/>
    <col min="14415" max="14415" width="2.28515625" style="134" customWidth="1"/>
    <col min="14416" max="14416" width="0.5703125" style="134" customWidth="1"/>
    <col min="14417" max="14417" width="2.28515625" style="134" customWidth="1"/>
    <col min="14418" max="14418" width="0.5703125" style="134" customWidth="1"/>
    <col min="14419" max="14419" width="2.28515625" style="134" customWidth="1"/>
    <col min="14420" max="14420" width="0.5703125" style="134" customWidth="1"/>
    <col min="14421" max="14421" width="2.28515625" style="134" customWidth="1"/>
    <col min="14422" max="14422" width="0.5703125" style="134" customWidth="1"/>
    <col min="14423" max="14424" width="2.5703125" style="134" customWidth="1"/>
    <col min="14425"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7109375" style="134" customWidth="1"/>
    <col min="14598" max="14598" width="1.28515625" style="134" customWidth="1"/>
    <col min="14599" max="14603" width="0.7109375" style="134" customWidth="1"/>
    <col min="14604" max="14604" width="0.5703125" style="134" customWidth="1"/>
    <col min="14605" max="14617" width="0.7109375" style="134" customWidth="1"/>
    <col min="14618" max="14618" width="1.4257812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 style="134" customWidth="1"/>
    <col min="14655" max="14656" width="0.5703125" style="134" customWidth="1"/>
    <col min="14657" max="14657" width="2.28515625" style="134" customWidth="1"/>
    <col min="14658" max="14658" width="0.5703125" style="134" customWidth="1"/>
    <col min="14659" max="14659" width="2.28515625" style="134" customWidth="1"/>
    <col min="14660" max="14660" width="0.5703125" style="134" customWidth="1"/>
    <col min="14661" max="14661" width="2.28515625" style="134" customWidth="1"/>
    <col min="14662" max="14662" width="0.5703125" style="134" customWidth="1"/>
    <col min="14663" max="14663" width="2.28515625" style="134" customWidth="1"/>
    <col min="14664" max="14664" width="0.5703125" style="134" customWidth="1"/>
    <col min="14665" max="14665" width="2.28515625" style="134" customWidth="1"/>
    <col min="14666" max="14666" width="0.5703125" style="134" customWidth="1"/>
    <col min="14667" max="14667" width="2.28515625" style="134" customWidth="1"/>
    <col min="14668" max="14668" width="0.5703125" style="134" customWidth="1"/>
    <col min="14669" max="14669" width="2.28515625" style="134" customWidth="1"/>
    <col min="14670" max="14670" width="0.5703125" style="134" customWidth="1"/>
    <col min="14671" max="14671" width="2.28515625" style="134" customWidth="1"/>
    <col min="14672" max="14672" width="0.5703125" style="134" customWidth="1"/>
    <col min="14673" max="14673" width="2.28515625" style="134" customWidth="1"/>
    <col min="14674" max="14674" width="0.5703125" style="134" customWidth="1"/>
    <col min="14675" max="14675" width="2.28515625" style="134" customWidth="1"/>
    <col min="14676" max="14676" width="0.5703125" style="134" customWidth="1"/>
    <col min="14677" max="14677" width="2.28515625" style="134" customWidth="1"/>
    <col min="14678" max="14678" width="0.5703125" style="134" customWidth="1"/>
    <col min="14679" max="14680" width="2.5703125" style="134" customWidth="1"/>
    <col min="14681"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7109375" style="134" customWidth="1"/>
    <col min="14854" max="14854" width="1.28515625" style="134" customWidth="1"/>
    <col min="14855" max="14859" width="0.7109375" style="134" customWidth="1"/>
    <col min="14860" max="14860" width="0.5703125" style="134" customWidth="1"/>
    <col min="14861" max="14873" width="0.7109375" style="134" customWidth="1"/>
    <col min="14874" max="14874" width="1.4257812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 style="134" customWidth="1"/>
    <col min="14911" max="14912" width="0.5703125" style="134" customWidth="1"/>
    <col min="14913" max="14913" width="2.28515625" style="134" customWidth="1"/>
    <col min="14914" max="14914" width="0.5703125" style="134" customWidth="1"/>
    <col min="14915" max="14915" width="2.28515625" style="134" customWidth="1"/>
    <col min="14916" max="14916" width="0.5703125" style="134" customWidth="1"/>
    <col min="14917" max="14917" width="2.28515625" style="134" customWidth="1"/>
    <col min="14918" max="14918" width="0.5703125" style="134" customWidth="1"/>
    <col min="14919" max="14919" width="2.28515625" style="134" customWidth="1"/>
    <col min="14920" max="14920" width="0.5703125" style="134" customWidth="1"/>
    <col min="14921" max="14921" width="2.28515625" style="134" customWidth="1"/>
    <col min="14922" max="14922" width="0.5703125" style="134" customWidth="1"/>
    <col min="14923" max="14923" width="2.28515625" style="134" customWidth="1"/>
    <col min="14924" max="14924" width="0.5703125" style="134" customWidth="1"/>
    <col min="14925" max="14925" width="2.28515625" style="134" customWidth="1"/>
    <col min="14926" max="14926" width="0.5703125" style="134" customWidth="1"/>
    <col min="14927" max="14927" width="2.28515625" style="134" customWidth="1"/>
    <col min="14928" max="14928" width="0.5703125" style="134" customWidth="1"/>
    <col min="14929" max="14929" width="2.28515625" style="134" customWidth="1"/>
    <col min="14930" max="14930" width="0.5703125" style="134" customWidth="1"/>
    <col min="14931" max="14931" width="2.28515625" style="134" customWidth="1"/>
    <col min="14932" max="14932" width="0.5703125" style="134" customWidth="1"/>
    <col min="14933" max="14933" width="2.28515625" style="134" customWidth="1"/>
    <col min="14934" max="14934" width="0.5703125" style="134" customWidth="1"/>
    <col min="14935" max="14936" width="2.5703125" style="134" customWidth="1"/>
    <col min="14937"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7109375" style="134" customWidth="1"/>
    <col min="15110" max="15110" width="1.28515625" style="134" customWidth="1"/>
    <col min="15111" max="15115" width="0.7109375" style="134" customWidth="1"/>
    <col min="15116" max="15116" width="0.5703125" style="134" customWidth="1"/>
    <col min="15117" max="15129" width="0.7109375" style="134" customWidth="1"/>
    <col min="15130" max="15130" width="1.4257812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 style="134" customWidth="1"/>
    <col min="15167" max="15168" width="0.5703125" style="134" customWidth="1"/>
    <col min="15169" max="15169" width="2.28515625" style="134" customWidth="1"/>
    <col min="15170" max="15170" width="0.5703125" style="134" customWidth="1"/>
    <col min="15171" max="15171" width="2.28515625" style="134" customWidth="1"/>
    <col min="15172" max="15172" width="0.5703125" style="134" customWidth="1"/>
    <col min="15173" max="15173" width="2.28515625" style="134" customWidth="1"/>
    <col min="15174" max="15174" width="0.5703125" style="134" customWidth="1"/>
    <col min="15175" max="15175" width="2.28515625" style="134" customWidth="1"/>
    <col min="15176" max="15176" width="0.5703125" style="134" customWidth="1"/>
    <col min="15177" max="15177" width="2.28515625" style="134" customWidth="1"/>
    <col min="15178" max="15178" width="0.5703125" style="134" customWidth="1"/>
    <col min="15179" max="15179" width="2.28515625" style="134" customWidth="1"/>
    <col min="15180" max="15180" width="0.5703125" style="134" customWidth="1"/>
    <col min="15181" max="15181" width="2.28515625" style="134" customWidth="1"/>
    <col min="15182" max="15182" width="0.5703125" style="134" customWidth="1"/>
    <col min="15183" max="15183" width="2.28515625" style="134" customWidth="1"/>
    <col min="15184" max="15184" width="0.5703125" style="134" customWidth="1"/>
    <col min="15185" max="15185" width="2.28515625" style="134" customWidth="1"/>
    <col min="15186" max="15186" width="0.5703125" style="134" customWidth="1"/>
    <col min="15187" max="15187" width="2.28515625" style="134" customWidth="1"/>
    <col min="15188" max="15188" width="0.5703125" style="134" customWidth="1"/>
    <col min="15189" max="15189" width="2.28515625" style="134" customWidth="1"/>
    <col min="15190" max="15190" width="0.5703125" style="134" customWidth="1"/>
    <col min="15191" max="15192" width="2.5703125" style="134" customWidth="1"/>
    <col min="15193"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7109375" style="134" customWidth="1"/>
    <col min="15366" max="15366" width="1.28515625" style="134" customWidth="1"/>
    <col min="15367" max="15371" width="0.7109375" style="134" customWidth="1"/>
    <col min="15372" max="15372" width="0.5703125" style="134" customWidth="1"/>
    <col min="15373" max="15385" width="0.7109375" style="134" customWidth="1"/>
    <col min="15386" max="15386" width="1.4257812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 style="134" customWidth="1"/>
    <col min="15423" max="15424" width="0.5703125" style="134" customWidth="1"/>
    <col min="15425" max="15425" width="2.28515625" style="134" customWidth="1"/>
    <col min="15426" max="15426" width="0.5703125" style="134" customWidth="1"/>
    <col min="15427" max="15427" width="2.28515625" style="134" customWidth="1"/>
    <col min="15428" max="15428" width="0.5703125" style="134" customWidth="1"/>
    <col min="15429" max="15429" width="2.28515625" style="134" customWidth="1"/>
    <col min="15430" max="15430" width="0.5703125" style="134" customWidth="1"/>
    <col min="15431" max="15431" width="2.28515625" style="134" customWidth="1"/>
    <col min="15432" max="15432" width="0.5703125" style="134" customWidth="1"/>
    <col min="15433" max="15433" width="2.28515625" style="134" customWidth="1"/>
    <col min="15434" max="15434" width="0.5703125" style="134" customWidth="1"/>
    <col min="15435" max="15435" width="2.28515625" style="134" customWidth="1"/>
    <col min="15436" max="15436" width="0.5703125" style="134" customWidth="1"/>
    <col min="15437" max="15437" width="2.28515625" style="134" customWidth="1"/>
    <col min="15438" max="15438" width="0.5703125" style="134" customWidth="1"/>
    <col min="15439" max="15439" width="2.28515625" style="134" customWidth="1"/>
    <col min="15440" max="15440" width="0.5703125" style="134" customWidth="1"/>
    <col min="15441" max="15441" width="2.28515625" style="134" customWidth="1"/>
    <col min="15442" max="15442" width="0.5703125" style="134" customWidth="1"/>
    <col min="15443" max="15443" width="2.28515625" style="134" customWidth="1"/>
    <col min="15444" max="15444" width="0.5703125" style="134" customWidth="1"/>
    <col min="15445" max="15445" width="2.28515625" style="134" customWidth="1"/>
    <col min="15446" max="15446" width="0.5703125" style="134" customWidth="1"/>
    <col min="15447" max="15448" width="2.5703125" style="134" customWidth="1"/>
    <col min="15449"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7109375" style="134" customWidth="1"/>
    <col min="15622" max="15622" width="1.28515625" style="134" customWidth="1"/>
    <col min="15623" max="15627" width="0.7109375" style="134" customWidth="1"/>
    <col min="15628" max="15628" width="0.5703125" style="134" customWidth="1"/>
    <col min="15629" max="15641" width="0.7109375" style="134" customWidth="1"/>
    <col min="15642" max="15642" width="1.4257812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 style="134" customWidth="1"/>
    <col min="15679" max="15680" width="0.5703125" style="134" customWidth="1"/>
    <col min="15681" max="15681" width="2.28515625" style="134" customWidth="1"/>
    <col min="15682" max="15682" width="0.5703125" style="134" customWidth="1"/>
    <col min="15683" max="15683" width="2.28515625" style="134" customWidth="1"/>
    <col min="15684" max="15684" width="0.5703125" style="134" customWidth="1"/>
    <col min="15685" max="15685" width="2.28515625" style="134" customWidth="1"/>
    <col min="15686" max="15686" width="0.5703125" style="134" customWidth="1"/>
    <col min="15687" max="15687" width="2.28515625" style="134" customWidth="1"/>
    <col min="15688" max="15688" width="0.5703125" style="134" customWidth="1"/>
    <col min="15689" max="15689" width="2.28515625" style="134" customWidth="1"/>
    <col min="15690" max="15690" width="0.5703125" style="134" customWidth="1"/>
    <col min="15691" max="15691" width="2.28515625" style="134" customWidth="1"/>
    <col min="15692" max="15692" width="0.5703125" style="134" customWidth="1"/>
    <col min="15693" max="15693" width="2.28515625" style="134" customWidth="1"/>
    <col min="15694" max="15694" width="0.5703125" style="134" customWidth="1"/>
    <col min="15695" max="15695" width="2.28515625" style="134" customWidth="1"/>
    <col min="15696" max="15696" width="0.5703125" style="134" customWidth="1"/>
    <col min="15697" max="15697" width="2.28515625" style="134" customWidth="1"/>
    <col min="15698" max="15698" width="0.5703125" style="134" customWidth="1"/>
    <col min="15699" max="15699" width="2.28515625" style="134" customWidth="1"/>
    <col min="15700" max="15700" width="0.5703125" style="134" customWidth="1"/>
    <col min="15701" max="15701" width="2.28515625" style="134" customWidth="1"/>
    <col min="15702" max="15702" width="0.5703125" style="134" customWidth="1"/>
    <col min="15703" max="15704" width="2.5703125" style="134" customWidth="1"/>
    <col min="15705"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7109375" style="134" customWidth="1"/>
    <col min="15878" max="15878" width="1.28515625" style="134" customWidth="1"/>
    <col min="15879" max="15883" width="0.7109375" style="134" customWidth="1"/>
    <col min="15884" max="15884" width="0.5703125" style="134" customWidth="1"/>
    <col min="15885" max="15897" width="0.7109375" style="134" customWidth="1"/>
    <col min="15898" max="15898" width="1.4257812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 style="134" customWidth="1"/>
    <col min="15935" max="15936" width="0.5703125" style="134" customWidth="1"/>
    <col min="15937" max="15937" width="2.28515625" style="134" customWidth="1"/>
    <col min="15938" max="15938" width="0.5703125" style="134" customWidth="1"/>
    <col min="15939" max="15939" width="2.28515625" style="134" customWidth="1"/>
    <col min="15940" max="15940" width="0.5703125" style="134" customWidth="1"/>
    <col min="15941" max="15941" width="2.28515625" style="134" customWidth="1"/>
    <col min="15942" max="15942" width="0.5703125" style="134" customWidth="1"/>
    <col min="15943" max="15943" width="2.28515625" style="134" customWidth="1"/>
    <col min="15944" max="15944" width="0.5703125" style="134" customWidth="1"/>
    <col min="15945" max="15945" width="2.28515625" style="134" customWidth="1"/>
    <col min="15946" max="15946" width="0.5703125" style="134" customWidth="1"/>
    <col min="15947" max="15947" width="2.28515625" style="134" customWidth="1"/>
    <col min="15948" max="15948" width="0.5703125" style="134" customWidth="1"/>
    <col min="15949" max="15949" width="2.28515625" style="134" customWidth="1"/>
    <col min="15950" max="15950" width="0.5703125" style="134" customWidth="1"/>
    <col min="15951" max="15951" width="2.28515625" style="134" customWidth="1"/>
    <col min="15952" max="15952" width="0.5703125" style="134" customWidth="1"/>
    <col min="15953" max="15953" width="2.28515625" style="134" customWidth="1"/>
    <col min="15954" max="15954" width="0.5703125" style="134" customWidth="1"/>
    <col min="15955" max="15955" width="2.28515625" style="134" customWidth="1"/>
    <col min="15956" max="15956" width="0.5703125" style="134" customWidth="1"/>
    <col min="15957" max="15957" width="2.28515625" style="134" customWidth="1"/>
    <col min="15958" max="15958" width="0.5703125" style="134" customWidth="1"/>
    <col min="15959" max="15960" width="2.5703125" style="134" customWidth="1"/>
    <col min="15961"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7109375" style="134" customWidth="1"/>
    <col min="16134" max="16134" width="1.28515625" style="134" customWidth="1"/>
    <col min="16135" max="16139" width="0.7109375" style="134" customWidth="1"/>
    <col min="16140" max="16140" width="0.5703125" style="134" customWidth="1"/>
    <col min="16141" max="16153" width="0.7109375" style="134" customWidth="1"/>
    <col min="16154" max="16154" width="1.4257812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 style="134" customWidth="1"/>
    <col min="16191" max="16192" width="0.5703125" style="134" customWidth="1"/>
    <col min="16193" max="16193" width="2.28515625" style="134" customWidth="1"/>
    <col min="16194" max="16194" width="0.5703125" style="134" customWidth="1"/>
    <col min="16195" max="16195" width="2.28515625" style="134" customWidth="1"/>
    <col min="16196" max="16196" width="0.5703125" style="134" customWidth="1"/>
    <col min="16197" max="16197" width="2.28515625" style="134" customWidth="1"/>
    <col min="16198" max="16198" width="0.5703125" style="134" customWidth="1"/>
    <col min="16199" max="16199" width="2.28515625" style="134" customWidth="1"/>
    <col min="16200" max="16200" width="0.5703125" style="134" customWidth="1"/>
    <col min="16201" max="16201" width="2.28515625" style="134" customWidth="1"/>
    <col min="16202" max="16202" width="0.5703125" style="134" customWidth="1"/>
    <col min="16203" max="16203" width="2.28515625" style="134" customWidth="1"/>
    <col min="16204" max="16204" width="0.5703125" style="134" customWidth="1"/>
    <col min="16205" max="16205" width="2.28515625" style="134" customWidth="1"/>
    <col min="16206" max="16206" width="0.5703125" style="134" customWidth="1"/>
    <col min="16207" max="16207" width="2.28515625" style="134" customWidth="1"/>
    <col min="16208" max="16208" width="0.5703125" style="134" customWidth="1"/>
    <col min="16209" max="16209" width="2.28515625" style="134" customWidth="1"/>
    <col min="16210" max="16210" width="0.5703125" style="134" customWidth="1"/>
    <col min="16211" max="16211" width="2.28515625" style="134" customWidth="1"/>
    <col min="16212" max="16212" width="0.5703125" style="134" customWidth="1"/>
    <col min="16213" max="16213" width="2.28515625" style="134" customWidth="1"/>
    <col min="16214" max="16214" width="0.5703125" style="134" customWidth="1"/>
    <col min="16215" max="16216" width="2.5703125" style="134" customWidth="1"/>
    <col min="16217" max="16384" width="9.28515625" style="134"/>
  </cols>
  <sheetData>
    <row r="1" spans="1:89" s="239" customFormat="1" ht="14.25" customHeight="1" thickBot="1">
      <c r="F1" s="8" t="s">
        <v>510</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CK1" s="134"/>
    </row>
    <row r="2" spans="1:89" ht="7.5" customHeight="1" thickTop="1">
      <c r="A2" s="130"/>
      <c r="B2" s="246"/>
      <c r="C2" s="131"/>
      <c r="D2" s="246"/>
      <c r="E2" s="132"/>
      <c r="F2" s="246"/>
      <c r="G2" s="133"/>
      <c r="H2" s="694" t="e">
        <f>#REF!</f>
        <v>#REF!</v>
      </c>
      <c r="I2" s="695"/>
      <c r="J2" s="695"/>
      <c r="K2" s="695"/>
      <c r="L2" s="695"/>
      <c r="M2" s="695"/>
      <c r="N2" s="695"/>
      <c r="O2" s="695"/>
      <c r="P2" s="695"/>
      <c r="Q2" s="695"/>
      <c r="R2" s="695"/>
      <c r="S2" s="695"/>
      <c r="T2" s="695"/>
      <c r="U2" s="695"/>
      <c r="V2" s="695"/>
      <c r="W2" s="695"/>
      <c r="X2" s="696"/>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4"/>
      <c r="BT2" s="525"/>
      <c r="BU2" s="526"/>
      <c r="BV2" s="526"/>
      <c r="BW2" s="526"/>
      <c r="BX2" s="526"/>
      <c r="BY2" s="526"/>
      <c r="BZ2" s="526"/>
      <c r="CA2" s="526"/>
      <c r="CB2" s="526"/>
      <c r="CC2" s="526"/>
      <c r="CD2" s="526"/>
      <c r="CE2" s="526"/>
      <c r="CF2" s="246"/>
      <c r="CG2" s="246"/>
      <c r="CH2" s="246"/>
      <c r="CI2" s="246"/>
      <c r="CJ2" s="246"/>
    </row>
    <row r="3" spans="1:89" ht="3.75" customHeight="1" thickBot="1">
      <c r="A3" s="130"/>
      <c r="B3" s="246"/>
      <c r="C3" s="135"/>
      <c r="D3" s="135"/>
      <c r="E3" s="136"/>
      <c r="F3" s="246"/>
      <c r="G3" s="133"/>
      <c r="H3" s="697"/>
      <c r="I3" s="698"/>
      <c r="J3" s="698"/>
      <c r="K3" s="698"/>
      <c r="L3" s="698"/>
      <c r="M3" s="698"/>
      <c r="N3" s="698"/>
      <c r="O3" s="698"/>
      <c r="P3" s="698"/>
      <c r="Q3" s="698"/>
      <c r="R3" s="698"/>
      <c r="S3" s="698"/>
      <c r="T3" s="698"/>
      <c r="U3" s="698"/>
      <c r="V3" s="698"/>
      <c r="W3" s="698"/>
      <c r="X3" s="699"/>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526"/>
      <c r="BT3" s="138"/>
      <c r="BU3" s="526"/>
      <c r="BV3" s="526"/>
      <c r="BW3" s="526"/>
      <c r="BX3" s="526"/>
      <c r="BY3" s="526"/>
      <c r="BZ3" s="526"/>
      <c r="CA3" s="526"/>
      <c r="CB3" s="526"/>
      <c r="CC3" s="526"/>
      <c r="CD3" s="526"/>
      <c r="CE3" s="526"/>
      <c r="CF3" s="246"/>
      <c r="CG3" s="246"/>
      <c r="CH3" s="246"/>
      <c r="CI3" s="246"/>
      <c r="CJ3" s="246"/>
    </row>
    <row r="4" spans="1:89" ht="16.5" customHeight="1" thickTop="1">
      <c r="A4" s="130"/>
      <c r="B4" s="246"/>
      <c r="C4" s="135"/>
      <c r="D4" s="135"/>
      <c r="E4" s="139"/>
      <c r="F4" s="246"/>
      <c r="G4" s="133"/>
      <c r="H4" s="700"/>
      <c r="I4" s="701"/>
      <c r="J4" s="701"/>
      <c r="K4" s="701"/>
      <c r="L4" s="701"/>
      <c r="M4" s="701"/>
      <c r="N4" s="701"/>
      <c r="O4" s="701"/>
      <c r="P4" s="701"/>
      <c r="Q4" s="701"/>
      <c r="R4" s="701"/>
      <c r="S4" s="701"/>
      <c r="T4" s="701"/>
      <c r="U4" s="701"/>
      <c r="V4" s="701"/>
      <c r="W4" s="701"/>
      <c r="X4" s="702"/>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142"/>
      <c r="BM4" s="49" t="e">
        <f>'Závierka titulka'!K27</f>
        <v>#REF!</v>
      </c>
      <c r="BN4" s="142"/>
      <c r="BO4" s="49" t="e">
        <f>'Závierka titulka'!M27</f>
        <v>#REF!</v>
      </c>
      <c r="BP4" s="237"/>
      <c r="BQ4" s="49" t="e">
        <f>'Závierka titulka'!O27</f>
        <v>#REF!</v>
      </c>
      <c r="BR4" s="237"/>
      <c r="BS4" s="49" t="e">
        <f>'Závierka titulka'!Q27</f>
        <v>#REF!</v>
      </c>
      <c r="BT4" s="141"/>
      <c r="BU4" s="526"/>
      <c r="BV4" s="526"/>
      <c r="BW4" s="526"/>
      <c r="BX4" s="526"/>
      <c r="BY4" s="526"/>
      <c r="BZ4" s="526"/>
      <c r="CA4" s="526"/>
      <c r="CB4" s="526"/>
      <c r="CC4" s="526"/>
      <c r="CD4" s="526"/>
      <c r="CE4" s="526"/>
      <c r="CF4" s="130"/>
      <c r="CG4" s="143"/>
      <c r="CH4" s="144"/>
      <c r="CI4" s="145"/>
      <c r="CJ4" s="145"/>
    </row>
    <row r="5" spans="1:89"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9"/>
      <c r="BM5" s="146"/>
      <c r="BN5" s="149"/>
      <c r="BO5" s="146"/>
      <c r="BP5" s="146"/>
      <c r="BQ5" s="146"/>
      <c r="BR5" s="146"/>
      <c r="BS5" s="146"/>
      <c r="BT5" s="147"/>
      <c r="BU5" s="526"/>
      <c r="BV5" s="526"/>
      <c r="BW5" s="526"/>
      <c r="BX5" s="526"/>
      <c r="BY5" s="526"/>
      <c r="BZ5" s="526"/>
      <c r="CA5" s="526"/>
      <c r="CB5" s="526"/>
      <c r="CC5" s="526"/>
      <c r="CD5" s="526"/>
      <c r="CE5" s="526"/>
      <c r="CF5" s="130"/>
      <c r="CG5" s="246"/>
      <c r="CH5" s="150"/>
      <c r="CI5" s="145"/>
      <c r="CJ5" s="145"/>
    </row>
    <row r="6" spans="1:89"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4"/>
      <c r="BY6" s="154"/>
      <c r="BZ6" s="154"/>
      <c r="CA6" s="154"/>
      <c r="CB6" s="154"/>
      <c r="CC6" s="154"/>
      <c r="CD6" s="154"/>
      <c r="CE6" s="154"/>
      <c r="CF6" s="154"/>
      <c r="CG6" s="154"/>
      <c r="CH6" s="154"/>
      <c r="CI6" s="246"/>
      <c r="CJ6" s="246"/>
    </row>
    <row r="7" spans="1:89" ht="12" customHeight="1">
      <c r="A7" s="130"/>
      <c r="B7" s="246"/>
      <c r="C7" s="135"/>
      <c r="D7" s="135"/>
      <c r="E7" s="703" t="e">
        <f>#REF!</f>
        <v>#REF!</v>
      </c>
      <c r="F7" s="704"/>
      <c r="G7" s="601" t="e">
        <f>#REF!</f>
        <v>#REF!</v>
      </c>
      <c r="H7" s="707"/>
      <c r="I7" s="707"/>
      <c r="J7" s="707"/>
      <c r="K7" s="707"/>
      <c r="L7" s="707"/>
      <c r="M7" s="707"/>
      <c r="N7" s="707"/>
      <c r="O7" s="707"/>
      <c r="P7" s="707"/>
      <c r="Q7" s="707"/>
      <c r="R7" s="707"/>
      <c r="S7" s="707"/>
      <c r="T7" s="707"/>
      <c r="U7" s="707"/>
      <c r="V7" s="707"/>
      <c r="W7" s="707"/>
      <c r="X7" s="707"/>
      <c r="Y7" s="707"/>
      <c r="Z7" s="707"/>
      <c r="AA7" s="707"/>
      <c r="AB7" s="707"/>
      <c r="AC7" s="707"/>
      <c r="AD7" s="707"/>
      <c r="AE7" s="707"/>
      <c r="AF7" s="707"/>
      <c r="AG7" s="707"/>
      <c r="AH7" s="707"/>
      <c r="AI7" s="707"/>
      <c r="AJ7" s="741"/>
      <c r="AK7" s="709" t="e">
        <f>#REF!</f>
        <v>#REF!</v>
      </c>
      <c r="AL7" s="710"/>
      <c r="AM7" s="711"/>
      <c r="AN7" s="719" t="e">
        <f>#REF!</f>
        <v>#REF!</v>
      </c>
      <c r="AO7" s="719"/>
      <c r="AP7" s="719"/>
      <c r="AQ7" s="719"/>
      <c r="AR7" s="719"/>
      <c r="AS7" s="719"/>
      <c r="AT7" s="719"/>
      <c r="AU7" s="719"/>
      <c r="AV7" s="719"/>
      <c r="AW7" s="719"/>
      <c r="AX7" s="719"/>
      <c r="AY7" s="719"/>
      <c r="AZ7" s="719"/>
      <c r="BA7" s="719"/>
      <c r="BB7" s="719"/>
      <c r="BC7" s="719"/>
      <c r="BD7" s="719"/>
      <c r="BE7" s="719"/>
      <c r="BF7" s="719"/>
      <c r="BG7" s="719"/>
      <c r="BH7" s="719"/>
      <c r="BI7" s="719"/>
      <c r="BJ7" s="719"/>
      <c r="BK7" s="719"/>
      <c r="BL7" s="719"/>
      <c r="BM7" s="719"/>
      <c r="BN7" s="719"/>
      <c r="BO7" s="719"/>
      <c r="BP7" s="719"/>
      <c r="BQ7" s="719"/>
      <c r="BR7" s="719"/>
      <c r="BS7" s="719"/>
      <c r="BT7" s="719"/>
      <c r="BU7" s="719"/>
      <c r="BV7" s="719"/>
      <c r="BW7" s="719"/>
      <c r="BX7" s="719"/>
      <c r="BY7" s="719"/>
      <c r="BZ7" s="719"/>
      <c r="CA7" s="719"/>
      <c r="CB7" s="719"/>
      <c r="CC7" s="719"/>
      <c r="CD7" s="719"/>
      <c r="CE7" s="719"/>
      <c r="CF7" s="719"/>
      <c r="CG7" s="719"/>
      <c r="CH7" s="720"/>
      <c r="CI7" s="246"/>
      <c r="CJ7" s="246"/>
    </row>
    <row r="8" spans="1:89" ht="12.75" customHeight="1" thickBot="1">
      <c r="A8" s="130"/>
      <c r="B8" s="246"/>
      <c r="C8" s="135"/>
      <c r="D8" s="135"/>
      <c r="E8" s="705"/>
      <c r="F8" s="706"/>
      <c r="G8" s="742"/>
      <c r="H8" s="708"/>
      <c r="I8" s="708"/>
      <c r="J8" s="708"/>
      <c r="K8" s="708"/>
      <c r="L8" s="708"/>
      <c r="M8" s="708"/>
      <c r="N8" s="708"/>
      <c r="O8" s="708"/>
      <c r="P8" s="708"/>
      <c r="Q8" s="708"/>
      <c r="R8" s="708"/>
      <c r="S8" s="708"/>
      <c r="T8" s="708"/>
      <c r="U8" s="708"/>
      <c r="V8" s="708"/>
      <c r="W8" s="708"/>
      <c r="X8" s="708"/>
      <c r="Y8" s="708"/>
      <c r="Z8" s="708"/>
      <c r="AA8" s="708"/>
      <c r="AB8" s="708"/>
      <c r="AC8" s="708"/>
      <c r="AD8" s="708"/>
      <c r="AE8" s="708"/>
      <c r="AF8" s="708"/>
      <c r="AG8" s="708"/>
      <c r="AH8" s="708"/>
      <c r="AI8" s="708"/>
      <c r="AJ8" s="743"/>
      <c r="AK8" s="712"/>
      <c r="AL8" s="713"/>
      <c r="AM8" s="714"/>
      <c r="AN8" s="721" t="e">
        <f>#REF!</f>
        <v>#REF!</v>
      </c>
      <c r="AO8" s="722"/>
      <c r="AP8" s="722"/>
      <c r="AQ8" s="722"/>
      <c r="AR8" s="722"/>
      <c r="AS8" s="722"/>
      <c r="AT8" s="722"/>
      <c r="AU8" s="722"/>
      <c r="AV8" s="722"/>
      <c r="AW8" s="722"/>
      <c r="AX8" s="722"/>
      <c r="AY8" s="722"/>
      <c r="AZ8" s="722"/>
      <c r="BA8" s="722"/>
      <c r="BB8" s="722"/>
      <c r="BC8" s="722"/>
      <c r="BD8" s="722"/>
      <c r="BE8" s="722"/>
      <c r="BF8" s="722"/>
      <c r="BG8" s="722"/>
      <c r="BH8" s="722"/>
      <c r="BI8" s="722"/>
      <c r="BJ8" s="723"/>
      <c r="BK8" s="232"/>
      <c r="BL8" s="725" t="e">
        <f>#REF!</f>
        <v>#REF!</v>
      </c>
      <c r="BM8" s="725"/>
      <c r="BN8" s="725"/>
      <c r="BO8" s="725"/>
      <c r="BP8" s="725"/>
      <c r="BQ8" s="725"/>
      <c r="BR8" s="725"/>
      <c r="BS8" s="725"/>
      <c r="BT8" s="725"/>
      <c r="BU8" s="725"/>
      <c r="BV8" s="725"/>
      <c r="BW8" s="725"/>
      <c r="BX8" s="725"/>
      <c r="BY8" s="725"/>
      <c r="BZ8" s="725"/>
      <c r="CA8" s="725"/>
      <c r="CB8" s="725"/>
      <c r="CC8" s="725"/>
      <c r="CD8" s="725"/>
      <c r="CE8" s="725"/>
      <c r="CF8" s="725"/>
      <c r="CG8" s="725"/>
      <c r="CH8" s="725"/>
      <c r="CI8" s="145"/>
      <c r="CJ8" s="145"/>
    </row>
    <row r="9" spans="1:89" ht="11.25" customHeight="1">
      <c r="A9" s="130"/>
      <c r="B9" s="495"/>
      <c r="C9" s="495"/>
      <c r="D9" s="495"/>
      <c r="E9" s="705"/>
      <c r="F9" s="706"/>
      <c r="G9" s="742"/>
      <c r="H9" s="708"/>
      <c r="I9" s="708"/>
      <c r="J9" s="708"/>
      <c r="K9" s="708"/>
      <c r="L9" s="708"/>
      <c r="M9" s="708"/>
      <c r="N9" s="708"/>
      <c r="O9" s="708"/>
      <c r="P9" s="708"/>
      <c r="Q9" s="708"/>
      <c r="R9" s="708"/>
      <c r="S9" s="708"/>
      <c r="T9" s="708"/>
      <c r="U9" s="708"/>
      <c r="V9" s="708"/>
      <c r="W9" s="708"/>
      <c r="X9" s="708"/>
      <c r="Y9" s="708"/>
      <c r="Z9" s="708"/>
      <c r="AA9" s="708"/>
      <c r="AB9" s="708"/>
      <c r="AC9" s="708"/>
      <c r="AD9" s="708"/>
      <c r="AE9" s="708"/>
      <c r="AF9" s="708"/>
      <c r="AG9" s="708"/>
      <c r="AH9" s="708"/>
      <c r="AI9" s="708"/>
      <c r="AJ9" s="743"/>
      <c r="AK9" s="715"/>
      <c r="AL9" s="716"/>
      <c r="AM9" s="717"/>
      <c r="AN9" s="724"/>
      <c r="AO9" s="599"/>
      <c r="AP9" s="599"/>
      <c r="AQ9" s="599"/>
      <c r="AR9" s="599"/>
      <c r="AS9" s="599"/>
      <c r="AT9" s="599"/>
      <c r="AU9" s="599"/>
      <c r="AV9" s="599"/>
      <c r="AW9" s="599"/>
      <c r="AX9" s="599"/>
      <c r="AY9" s="599"/>
      <c r="AZ9" s="599"/>
      <c r="BA9" s="599"/>
      <c r="BB9" s="599"/>
      <c r="BC9" s="599"/>
      <c r="BD9" s="599"/>
      <c r="BE9" s="599"/>
      <c r="BF9" s="599"/>
      <c r="BG9" s="599"/>
      <c r="BH9" s="599"/>
      <c r="BI9" s="599"/>
      <c r="BJ9" s="601"/>
      <c r="BK9" s="212"/>
      <c r="BL9" s="602"/>
      <c r="BM9" s="602"/>
      <c r="BN9" s="602"/>
      <c r="BO9" s="602"/>
      <c r="BP9" s="602"/>
      <c r="BQ9" s="602"/>
      <c r="BR9" s="602"/>
      <c r="BS9" s="602"/>
      <c r="BT9" s="602"/>
      <c r="BU9" s="602"/>
      <c r="BV9" s="602"/>
      <c r="BW9" s="602"/>
      <c r="BX9" s="602"/>
      <c r="BY9" s="602"/>
      <c r="BZ9" s="602"/>
      <c r="CA9" s="602"/>
      <c r="CB9" s="602"/>
      <c r="CC9" s="602"/>
      <c r="CD9" s="602"/>
      <c r="CE9" s="602"/>
      <c r="CF9" s="602"/>
      <c r="CG9" s="602"/>
      <c r="CH9" s="602"/>
      <c r="CI9" s="145"/>
      <c r="CJ9" s="145"/>
    </row>
    <row r="10" spans="1:89" s="217" customFormat="1" ht="9" customHeight="1">
      <c r="A10" s="213"/>
      <c r="B10" s="594"/>
      <c r="C10" s="594"/>
      <c r="D10" s="214"/>
      <c r="E10" s="595" t="s">
        <v>1</v>
      </c>
      <c r="F10" s="595"/>
      <c r="G10" s="596" t="s">
        <v>2</v>
      </c>
      <c r="H10" s="596"/>
      <c r="I10" s="596"/>
      <c r="J10" s="596"/>
      <c r="K10" s="596"/>
      <c r="L10" s="596"/>
      <c r="M10" s="596"/>
      <c r="N10" s="596"/>
      <c r="O10" s="596"/>
      <c r="P10" s="596"/>
      <c r="Q10" s="596"/>
      <c r="R10" s="596"/>
      <c r="S10" s="596"/>
      <c r="T10" s="596"/>
      <c r="U10" s="596"/>
      <c r="V10" s="596"/>
      <c r="W10" s="596"/>
      <c r="X10" s="596"/>
      <c r="Y10" s="596"/>
      <c r="Z10" s="596"/>
      <c r="AA10" s="596"/>
      <c r="AB10" s="596"/>
      <c r="AC10" s="596"/>
      <c r="AD10" s="596"/>
      <c r="AE10" s="596"/>
      <c r="AF10" s="596"/>
      <c r="AG10" s="596"/>
      <c r="AH10" s="596"/>
      <c r="AI10" s="596"/>
      <c r="AJ10" s="596"/>
      <c r="AK10" s="596" t="s">
        <v>3</v>
      </c>
      <c r="AL10" s="596"/>
      <c r="AM10" s="596"/>
      <c r="AN10" s="740">
        <v>1</v>
      </c>
      <c r="AO10" s="596"/>
      <c r="AP10" s="596"/>
      <c r="AQ10" s="596"/>
      <c r="AR10" s="596"/>
      <c r="AS10" s="596"/>
      <c r="AT10" s="596"/>
      <c r="AU10" s="596"/>
      <c r="AV10" s="596"/>
      <c r="AW10" s="596"/>
      <c r="AX10" s="596"/>
      <c r="AY10" s="596"/>
      <c r="AZ10" s="596"/>
      <c r="BA10" s="596"/>
      <c r="BB10" s="596"/>
      <c r="BC10" s="596"/>
      <c r="BD10" s="596"/>
      <c r="BE10" s="596"/>
      <c r="BF10" s="596"/>
      <c r="BG10" s="596"/>
      <c r="BH10" s="596"/>
      <c r="BI10" s="596"/>
      <c r="BJ10" s="597"/>
      <c r="BK10" s="215"/>
      <c r="BL10" s="592">
        <v>2</v>
      </c>
      <c r="BM10" s="592"/>
      <c r="BN10" s="592"/>
      <c r="BO10" s="592"/>
      <c r="BP10" s="592"/>
      <c r="BQ10" s="592"/>
      <c r="BR10" s="592"/>
      <c r="BS10" s="592"/>
      <c r="BT10" s="592"/>
      <c r="BU10" s="592"/>
      <c r="BV10" s="592"/>
      <c r="BW10" s="592"/>
      <c r="BX10" s="592"/>
      <c r="BY10" s="592"/>
      <c r="BZ10" s="592"/>
      <c r="CA10" s="592"/>
      <c r="CB10" s="592"/>
      <c r="CC10" s="592"/>
      <c r="CD10" s="592"/>
      <c r="CE10" s="592"/>
      <c r="CF10" s="592"/>
      <c r="CG10" s="592"/>
      <c r="CH10" s="592"/>
      <c r="CI10" s="216"/>
      <c r="CJ10" s="216"/>
    </row>
    <row r="11" spans="1:89" s="224" customFormat="1" ht="3" customHeight="1">
      <c r="A11" s="218"/>
      <c r="B11" s="219"/>
      <c r="C11" s="220"/>
      <c r="D11" s="220"/>
      <c r="E11" s="593" t="s">
        <v>93</v>
      </c>
      <c r="F11" s="593"/>
      <c r="G11" s="590" t="e">
        <f>#REF!</f>
        <v>#REF!</v>
      </c>
      <c r="H11" s="590"/>
      <c r="I11" s="590"/>
      <c r="J11" s="590"/>
      <c r="K11" s="590"/>
      <c r="L11" s="590"/>
      <c r="M11" s="590"/>
      <c r="N11" s="590"/>
      <c r="O11" s="590"/>
      <c r="P11" s="590"/>
      <c r="Q11" s="590"/>
      <c r="R11" s="590"/>
      <c r="S11" s="590"/>
      <c r="T11" s="590"/>
      <c r="U11" s="590"/>
      <c r="V11" s="590"/>
      <c r="W11" s="590"/>
      <c r="X11" s="590"/>
      <c r="Y11" s="590"/>
      <c r="Z11" s="590"/>
      <c r="AA11" s="590"/>
      <c r="AB11" s="590"/>
      <c r="AC11" s="590"/>
      <c r="AD11" s="590"/>
      <c r="AE11" s="590"/>
      <c r="AF11" s="590"/>
      <c r="AG11" s="590"/>
      <c r="AH11" s="590"/>
      <c r="AI11" s="590"/>
      <c r="AJ11" s="590"/>
      <c r="AK11" s="669" t="s">
        <v>421</v>
      </c>
      <c r="AL11" s="653"/>
      <c r="AM11" s="653"/>
      <c r="AN11" s="251"/>
      <c r="AO11" s="253"/>
      <c r="AP11" s="253"/>
      <c r="AQ11" s="253"/>
      <c r="AR11" s="253"/>
      <c r="AS11" s="253"/>
      <c r="AT11" s="253"/>
      <c r="AU11" s="253"/>
      <c r="AV11" s="253"/>
      <c r="AW11" s="253"/>
      <c r="AX11" s="253"/>
      <c r="AY11" s="253"/>
      <c r="AZ11" s="253"/>
      <c r="BA11" s="253"/>
      <c r="BB11" s="253"/>
      <c r="BC11" s="253"/>
      <c r="BD11" s="253"/>
      <c r="BE11" s="221"/>
      <c r="BF11" s="221"/>
      <c r="BG11" s="221"/>
      <c r="BH11" s="221"/>
      <c r="BI11" s="221"/>
      <c r="BJ11" s="221"/>
      <c r="BK11" s="221"/>
      <c r="BL11" s="464"/>
      <c r="BM11" s="464"/>
      <c r="BN11" s="464"/>
      <c r="BO11" s="464"/>
      <c r="BP11" s="464"/>
      <c r="BQ11" s="464"/>
      <c r="BR11" s="464"/>
      <c r="BS11" s="464"/>
      <c r="BT11" s="464"/>
      <c r="BU11" s="464"/>
      <c r="BV11" s="464"/>
      <c r="BW11" s="464"/>
      <c r="BX11" s="464"/>
      <c r="BY11" s="464"/>
      <c r="BZ11" s="464"/>
      <c r="CA11" s="464"/>
      <c r="CB11" s="464"/>
      <c r="CC11" s="221"/>
      <c r="CD11" s="221"/>
      <c r="CE11" s="221"/>
      <c r="CF11" s="221"/>
      <c r="CG11" s="221"/>
      <c r="CH11" s="222"/>
      <c r="CI11" s="223"/>
      <c r="CJ11" s="223"/>
    </row>
    <row r="12" spans="1:89" s="224" customFormat="1" ht="3" customHeight="1">
      <c r="A12" s="218"/>
      <c r="B12" s="218"/>
      <c r="C12" s="218"/>
      <c r="D12" s="219"/>
      <c r="E12" s="593"/>
      <c r="F12" s="593"/>
      <c r="G12" s="590"/>
      <c r="H12" s="590"/>
      <c r="I12" s="590"/>
      <c r="J12" s="590"/>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653"/>
      <c r="AL12" s="653"/>
      <c r="AM12" s="653"/>
      <c r="AN12" s="254"/>
      <c r="AO12" s="284"/>
      <c r="AP12" s="284"/>
      <c r="AQ12" s="284"/>
      <c r="AR12" s="283"/>
      <c r="AS12" s="281"/>
      <c r="AT12" s="281"/>
      <c r="AU12" s="281"/>
      <c r="AV12" s="281"/>
      <c r="AW12" s="281"/>
      <c r="AX12" s="282"/>
      <c r="AY12" s="605"/>
      <c r="AZ12" s="605"/>
      <c r="BA12" s="605"/>
      <c r="BB12" s="605"/>
      <c r="BC12" s="605"/>
      <c r="BD12" s="605"/>
      <c r="BE12" s="282"/>
      <c r="BF12" s="566"/>
      <c r="BG12" s="566"/>
      <c r="BH12" s="566"/>
      <c r="BI12" s="566"/>
      <c r="BJ12" s="566"/>
      <c r="BK12" s="448"/>
      <c r="BL12" s="423"/>
      <c r="BM12" s="417"/>
      <c r="BN12" s="417"/>
      <c r="BO12" s="417"/>
      <c r="BP12" s="283"/>
      <c r="BQ12" s="605"/>
      <c r="BR12" s="605"/>
      <c r="BS12" s="605"/>
      <c r="BT12" s="605"/>
      <c r="BU12" s="605"/>
      <c r="BV12" s="606"/>
      <c r="BW12" s="566"/>
      <c r="BX12" s="566"/>
      <c r="BY12" s="566"/>
      <c r="BZ12" s="566"/>
      <c r="CA12" s="566"/>
      <c r="CB12" s="607"/>
      <c r="CC12" s="566"/>
      <c r="CD12" s="566"/>
      <c r="CE12" s="566"/>
      <c r="CF12" s="566"/>
      <c r="CG12" s="566"/>
      <c r="CH12" s="225"/>
      <c r="CI12" s="223"/>
      <c r="CJ12" s="223"/>
    </row>
    <row r="13" spans="1:89" s="226" customFormat="1" ht="15" customHeight="1">
      <c r="A13" s="218"/>
      <c r="B13" s="218"/>
      <c r="C13" s="218"/>
      <c r="E13" s="593"/>
      <c r="F13" s="593"/>
      <c r="G13" s="590"/>
      <c r="H13" s="590"/>
      <c r="I13" s="590"/>
      <c r="J13" s="590"/>
      <c r="K13" s="590"/>
      <c r="L13" s="590"/>
      <c r="M13" s="590"/>
      <c r="N13" s="590"/>
      <c r="O13" s="590"/>
      <c r="P13" s="590"/>
      <c r="Q13" s="590"/>
      <c r="R13" s="590"/>
      <c r="S13" s="590"/>
      <c r="T13" s="590"/>
      <c r="U13" s="590"/>
      <c r="V13" s="590"/>
      <c r="W13" s="590"/>
      <c r="X13" s="590"/>
      <c r="Y13" s="590"/>
      <c r="Z13" s="590"/>
      <c r="AA13" s="590"/>
      <c r="AB13" s="590"/>
      <c r="AC13" s="590"/>
      <c r="AD13" s="590"/>
      <c r="AE13" s="590"/>
      <c r="AF13" s="590"/>
      <c r="AG13" s="590"/>
      <c r="AH13" s="590"/>
      <c r="AI13" s="590"/>
      <c r="AJ13" s="590"/>
      <c r="AK13" s="653"/>
      <c r="AL13" s="653"/>
      <c r="AM13" s="653"/>
      <c r="AN13" s="254"/>
      <c r="AO13" s="280" t="e">
        <f>IF(LEN(VLOOKUP(AK11,#REF!,2,FALSE))&lt;11,"",LEFT(RIGHT(VLOOKUP(AK11,#REF!,2,FALSE),11),1))</f>
        <v>#REF!</v>
      </c>
      <c r="AP13" s="168"/>
      <c r="AQ13" s="280" t="e">
        <f>IF(LEN(VLOOKUP(AK11,#REF!,2,FALSE))&lt;10,"",LEFT(RIGHT(VLOOKUP(AK11,#REF!,2,FALSE),10),1))</f>
        <v>#REF!</v>
      </c>
      <c r="AR13" s="282"/>
      <c r="AS13" s="280" t="e">
        <f>IF(LEN(VLOOKUP(AK11,#REF!,2,FALSE))&lt;9,"",LEFT(RIGHT(VLOOKUP(AK11,#REF!,2,FALSE),9),1))</f>
        <v>#REF!</v>
      </c>
      <c r="AT13" s="168"/>
      <c r="AU13" s="280" t="e">
        <f>IF(LEN(VLOOKUP(AK11,#REF!,2,FALSE))&lt;8,"",LEFT(RIGHT(VLOOKUP(AK11,#REF!,2,FALSE),8),1))</f>
        <v>#REF!</v>
      </c>
      <c r="AV13" s="282"/>
      <c r="AW13" s="280" t="e">
        <f>IF(LEN(VLOOKUP(AK11,#REF!,2,FALSE))&lt;7,"",LEFT(RIGHT(VLOOKUP(AK11,#REF!,2,FALSE),7),1))</f>
        <v>#REF!</v>
      </c>
      <c r="AX13" s="282"/>
      <c r="AY13" s="280" t="e">
        <f>IF(LEN(VLOOKUP(AK11,#REF!,2,FALSE))&lt;6,"",LEFT(RIGHT(VLOOKUP(AK11,#REF!,2,FALSE),6),1))</f>
        <v>#REF!</v>
      </c>
      <c r="AZ13" s="168"/>
      <c r="BA13" s="559" t="e">
        <f>IF(LEN(VLOOKUP(AK11,#REF!,2,FALSE))&lt;5,"",LEFT(RIGHT(VLOOKUP(AK11,#REF!,2,FALSE),5),1))</f>
        <v>#REF!</v>
      </c>
      <c r="BB13" s="559"/>
      <c r="BC13" s="282"/>
      <c r="BD13" s="280" t="e">
        <f>IF(LEN(VLOOKUP(AK11,#REF!,2,FALSE))&lt;4,"",LEFT(RIGHT(VLOOKUP(AK11,#REF!,2,FALSE),4),1))</f>
        <v>#REF!</v>
      </c>
      <c r="BE13" s="282"/>
      <c r="BF13" s="280" t="e">
        <f>IF(LEN(VLOOKUP(AK11,#REF!,2,FALSE))&lt;3,"",LEFT(RIGHT(VLOOKUP(AK11,#REF!,2,FALSE),3),1))</f>
        <v>#REF!</v>
      </c>
      <c r="BG13" s="282"/>
      <c r="BH13" s="280" t="e">
        <f>IF(LEN(VLOOKUP(AK11,#REF!,2,FALSE))&lt;2,"",LEFT(RIGHT(VLOOKUP(AK11,#REF!,2,FALSE),2),1))</f>
        <v>#REF!</v>
      </c>
      <c r="BI13" s="282"/>
      <c r="BJ13" s="280" t="e">
        <f>IF(VLOOKUP(AK11,#REF!,2,FALSE)=0,"",IF(LEN(VLOOKUP(AK11,#REF!,2,FALSE))&lt;1,"",LEFT(RIGHT(VLOOKUP(AK11,#REF!,2,FALSE),1),1)))</f>
        <v>#REF!</v>
      </c>
      <c r="BK13" s="448"/>
      <c r="BL13" s="423"/>
      <c r="BM13" s="280" t="e">
        <f>IF(LEN(VLOOKUP(AK11,#REF!,3,FALSE))&lt;11,"",LEFT(RIGHT(VLOOKUP(AK11,#REF!,3,FALSE),11),1))</f>
        <v>#REF!</v>
      </c>
      <c r="BN13" s="168"/>
      <c r="BO13" s="280" t="e">
        <f>IF(LEN(VLOOKUP(AK11,#REF!,3,FALSE))&lt;10,"",LEFT(RIGHT(VLOOKUP(AK11,#REF!,3,FALSE),10),1))</f>
        <v>#REF!</v>
      </c>
      <c r="BP13" s="282"/>
      <c r="BQ13" s="280" t="e">
        <f>IF(LEN(VLOOKUP(AK11,#REF!,3,FALSE))&lt;9,"",LEFT(RIGHT(VLOOKUP(AK11,#REF!,3,FALSE),9),1))</f>
        <v>#REF!</v>
      </c>
      <c r="BR13" s="168"/>
      <c r="BS13" s="280" t="e">
        <f>IF(LEN(VLOOKUP(AK11,#REF!,3,FALSE))&lt;8,"",LEFT(RIGHT(VLOOKUP(AK11,#REF!,3,FALSE),8),1))</f>
        <v>#REF!</v>
      </c>
      <c r="BT13" s="282"/>
      <c r="BU13" s="280" t="e">
        <f>IF(LEN(VLOOKUP(AK11,#REF!,3,FALSE))&lt;7,"",LEFT(RIGHT(VLOOKUP(AK11,#REF!,3,FALSE),7),1))</f>
        <v>#REF!</v>
      </c>
      <c r="BV13" s="606"/>
      <c r="BW13" s="280" t="e">
        <f>IF(LEN(VLOOKUP(AK11,#REF!,3,FALSE))&lt;6,"",LEFT(RIGHT(VLOOKUP(AK11,#REF!,3,FALSE),6),1))</f>
        <v>#REF!</v>
      </c>
      <c r="BX13" s="282"/>
      <c r="BY13" s="280" t="e">
        <f>IF(LEN(VLOOKUP(AK11,#REF!,3,FALSE))&lt;5,"",LEFT(RIGHT(VLOOKUP(AK11,#REF!,3,FALSE),5),1))</f>
        <v>#REF!</v>
      </c>
      <c r="BZ13" s="282"/>
      <c r="CA13" s="280" t="e">
        <f>IF(LEN(VLOOKUP(AK11,#REF!,3,FALSE))&lt;4,"",LEFT(RIGHT(VLOOKUP(AK11,#REF!,3,FALSE),4),1))</f>
        <v>#REF!</v>
      </c>
      <c r="CB13" s="607"/>
      <c r="CC13" s="280" t="e">
        <f>IF(LEN(VLOOKUP(AK11,#REF!,3,FALSE))&lt;3,"",LEFT(RIGHT(VLOOKUP(AK11,#REF!,3,FALSE),3),1))</f>
        <v>#REF!</v>
      </c>
      <c r="CD13" s="282"/>
      <c r="CE13" s="280" t="e">
        <f>IF(LEN(VLOOKUP(AK11,#REF!,3,FALSE))&lt;2,"",LEFT(RIGHT(VLOOKUP(AK11,#REF!,3,FALSE),2),1))</f>
        <v>#REF!</v>
      </c>
      <c r="CF13" s="282"/>
      <c r="CG13" s="280" t="e">
        <f>IF(VLOOKUP(AK11,#REF!,3,FALSE)=0,"",IF(LEN(VLOOKUP(AK11,#REF!,3,FALSE))&lt;1,"",LEFT(RIGHT(VLOOKUP(AK11,#REF!,3,FALSE),1),1)))</f>
        <v>#REF!</v>
      </c>
      <c r="CH13" s="225"/>
      <c r="CI13" s="218"/>
      <c r="CJ13" s="218"/>
    </row>
    <row r="14" spans="1:89" s="226" customFormat="1" ht="3" customHeight="1">
      <c r="A14" s="218"/>
      <c r="B14" s="218"/>
      <c r="C14" s="218"/>
      <c r="E14" s="593"/>
      <c r="F14" s="593"/>
      <c r="G14" s="590"/>
      <c r="H14" s="590"/>
      <c r="I14" s="590"/>
      <c r="J14" s="590"/>
      <c r="K14" s="590"/>
      <c r="L14" s="590"/>
      <c r="M14" s="590"/>
      <c r="N14" s="590"/>
      <c r="O14" s="590"/>
      <c r="P14" s="590"/>
      <c r="Q14" s="590"/>
      <c r="R14" s="590"/>
      <c r="S14" s="590"/>
      <c r="T14" s="590"/>
      <c r="U14" s="590"/>
      <c r="V14" s="590"/>
      <c r="W14" s="590"/>
      <c r="X14" s="590"/>
      <c r="Y14" s="590"/>
      <c r="Z14" s="590"/>
      <c r="AA14" s="590"/>
      <c r="AB14" s="590"/>
      <c r="AC14" s="590"/>
      <c r="AD14" s="590"/>
      <c r="AE14" s="590"/>
      <c r="AF14" s="590"/>
      <c r="AG14" s="590"/>
      <c r="AH14" s="590"/>
      <c r="AI14" s="590"/>
      <c r="AJ14" s="590"/>
      <c r="AK14" s="653"/>
      <c r="AL14" s="653"/>
      <c r="AM14" s="653"/>
      <c r="AN14" s="250"/>
      <c r="AO14" s="252"/>
      <c r="AP14" s="252"/>
      <c r="AQ14" s="252"/>
      <c r="AR14" s="252"/>
      <c r="AS14" s="252"/>
      <c r="AT14" s="252"/>
      <c r="AU14" s="252"/>
      <c r="AV14" s="252"/>
      <c r="AW14" s="252"/>
      <c r="AX14" s="252"/>
      <c r="AY14" s="252"/>
      <c r="AZ14" s="252"/>
      <c r="BA14" s="252"/>
      <c r="BB14" s="252"/>
      <c r="BC14" s="252"/>
      <c r="BD14" s="252"/>
      <c r="BE14" s="227"/>
      <c r="BF14" s="227"/>
      <c r="BG14" s="227"/>
      <c r="BH14" s="227"/>
      <c r="BI14" s="227"/>
      <c r="BJ14" s="227"/>
      <c r="BK14" s="227"/>
      <c r="BL14" s="443"/>
      <c r="BM14" s="443"/>
      <c r="BN14" s="443"/>
      <c r="BO14" s="443"/>
      <c r="BP14" s="443"/>
      <c r="BQ14" s="443"/>
      <c r="BR14" s="443"/>
      <c r="BS14" s="443"/>
      <c r="BT14" s="443"/>
      <c r="BU14" s="443"/>
      <c r="BV14" s="443"/>
      <c r="BW14" s="443"/>
      <c r="BX14" s="443"/>
      <c r="BY14" s="443"/>
      <c r="BZ14" s="443"/>
      <c r="CA14" s="443"/>
      <c r="CB14" s="443"/>
      <c r="CC14" s="227"/>
      <c r="CD14" s="227"/>
      <c r="CE14" s="227"/>
      <c r="CF14" s="227"/>
      <c r="CG14" s="227"/>
      <c r="CH14" s="228"/>
      <c r="CI14" s="218"/>
      <c r="CJ14" s="218"/>
    </row>
    <row r="15" spans="1:89" s="224" customFormat="1" ht="3" customHeight="1">
      <c r="A15" s="218"/>
      <c r="B15" s="219"/>
      <c r="C15" s="220"/>
      <c r="D15" s="220"/>
      <c r="E15" s="668" t="s">
        <v>511</v>
      </c>
      <c r="F15" s="668"/>
      <c r="G15" s="590" t="e">
        <f>#REF!</f>
        <v>#REF!</v>
      </c>
      <c r="H15" s="590"/>
      <c r="I15" s="590"/>
      <c r="J15" s="590"/>
      <c r="K15" s="590"/>
      <c r="L15" s="590"/>
      <c r="M15" s="590"/>
      <c r="N15" s="590"/>
      <c r="O15" s="590"/>
      <c r="P15" s="590"/>
      <c r="Q15" s="590"/>
      <c r="R15" s="590"/>
      <c r="S15" s="590"/>
      <c r="T15" s="590"/>
      <c r="U15" s="590"/>
      <c r="V15" s="590"/>
      <c r="W15" s="590"/>
      <c r="X15" s="590"/>
      <c r="Y15" s="590"/>
      <c r="Z15" s="590"/>
      <c r="AA15" s="590"/>
      <c r="AB15" s="590"/>
      <c r="AC15" s="590"/>
      <c r="AD15" s="590"/>
      <c r="AE15" s="590"/>
      <c r="AF15" s="590"/>
      <c r="AG15" s="590"/>
      <c r="AH15" s="590"/>
      <c r="AI15" s="590"/>
      <c r="AJ15" s="590"/>
      <c r="AK15" s="669" t="s">
        <v>422</v>
      </c>
      <c r="AL15" s="653"/>
      <c r="AM15" s="653"/>
      <c r="AN15" s="251"/>
      <c r="AO15" s="253"/>
      <c r="AP15" s="253"/>
      <c r="AQ15" s="253"/>
      <c r="AR15" s="253"/>
      <c r="AS15" s="253"/>
      <c r="AT15" s="253"/>
      <c r="AU15" s="253"/>
      <c r="AV15" s="253"/>
      <c r="AW15" s="253"/>
      <c r="AX15" s="253"/>
      <c r="AY15" s="253"/>
      <c r="AZ15" s="253"/>
      <c r="BA15" s="253"/>
      <c r="BB15" s="253"/>
      <c r="BC15" s="253"/>
      <c r="BD15" s="253"/>
      <c r="BE15" s="221"/>
      <c r="BF15" s="221"/>
      <c r="BG15" s="221"/>
      <c r="BH15" s="221"/>
      <c r="BI15" s="221"/>
      <c r="BJ15" s="221"/>
      <c r="BK15" s="221"/>
      <c r="BL15" s="464"/>
      <c r="BM15" s="464"/>
      <c r="BN15" s="464"/>
      <c r="BO15" s="464"/>
      <c r="BP15" s="464"/>
      <c r="BQ15" s="464"/>
      <c r="BR15" s="464"/>
      <c r="BS15" s="464"/>
      <c r="BT15" s="464"/>
      <c r="BU15" s="464"/>
      <c r="BV15" s="464"/>
      <c r="BW15" s="464"/>
      <c r="BX15" s="464"/>
      <c r="BY15" s="464"/>
      <c r="BZ15" s="464"/>
      <c r="CA15" s="464"/>
      <c r="CB15" s="464"/>
      <c r="CC15" s="221"/>
      <c r="CD15" s="221"/>
      <c r="CE15" s="221"/>
      <c r="CF15" s="221"/>
      <c r="CG15" s="221"/>
      <c r="CH15" s="222"/>
      <c r="CI15" s="223"/>
      <c r="CJ15" s="223"/>
    </row>
    <row r="16" spans="1:89" s="224" customFormat="1" ht="3" customHeight="1">
      <c r="A16" s="218"/>
      <c r="B16" s="218"/>
      <c r="C16" s="218"/>
      <c r="D16" s="219"/>
      <c r="E16" s="668"/>
      <c r="F16" s="668"/>
      <c r="G16" s="590"/>
      <c r="H16" s="590"/>
      <c r="I16" s="590"/>
      <c r="J16" s="590"/>
      <c r="K16" s="590"/>
      <c r="L16" s="590"/>
      <c r="M16" s="590"/>
      <c r="N16" s="590"/>
      <c r="O16" s="590"/>
      <c r="P16" s="590"/>
      <c r="Q16" s="590"/>
      <c r="R16" s="590"/>
      <c r="S16" s="590"/>
      <c r="T16" s="590"/>
      <c r="U16" s="590"/>
      <c r="V16" s="590"/>
      <c r="W16" s="590"/>
      <c r="X16" s="590"/>
      <c r="Y16" s="590"/>
      <c r="Z16" s="590"/>
      <c r="AA16" s="590"/>
      <c r="AB16" s="590"/>
      <c r="AC16" s="590"/>
      <c r="AD16" s="590"/>
      <c r="AE16" s="590"/>
      <c r="AF16" s="590"/>
      <c r="AG16" s="590"/>
      <c r="AH16" s="590"/>
      <c r="AI16" s="590"/>
      <c r="AJ16" s="590"/>
      <c r="AK16" s="653"/>
      <c r="AL16" s="653"/>
      <c r="AM16" s="653"/>
      <c r="AN16" s="254"/>
      <c r="AO16" s="284"/>
      <c r="AP16" s="284"/>
      <c r="AQ16" s="284"/>
      <c r="AR16" s="283"/>
      <c r="AS16" s="281"/>
      <c r="AT16" s="281"/>
      <c r="AU16" s="281"/>
      <c r="AV16" s="281"/>
      <c r="AW16" s="281"/>
      <c r="AX16" s="282"/>
      <c r="AY16" s="605"/>
      <c r="AZ16" s="605"/>
      <c r="BA16" s="605"/>
      <c r="BB16" s="605"/>
      <c r="BC16" s="605"/>
      <c r="BD16" s="605"/>
      <c r="BE16" s="282"/>
      <c r="BF16" s="566"/>
      <c r="BG16" s="566"/>
      <c r="BH16" s="566"/>
      <c r="BI16" s="566"/>
      <c r="BJ16" s="566"/>
      <c r="BK16" s="448"/>
      <c r="BL16" s="423"/>
      <c r="BM16" s="417"/>
      <c r="BN16" s="417"/>
      <c r="BO16" s="417"/>
      <c r="BP16" s="283"/>
      <c r="BQ16" s="605"/>
      <c r="BR16" s="605"/>
      <c r="BS16" s="605"/>
      <c r="BT16" s="605"/>
      <c r="BU16" s="605"/>
      <c r="BV16" s="606"/>
      <c r="BW16" s="566"/>
      <c r="BX16" s="566"/>
      <c r="BY16" s="566"/>
      <c r="BZ16" s="566"/>
      <c r="CA16" s="566"/>
      <c r="CB16" s="607"/>
      <c r="CC16" s="566"/>
      <c r="CD16" s="566"/>
      <c r="CE16" s="566"/>
      <c r="CF16" s="566"/>
      <c r="CG16" s="566"/>
      <c r="CH16" s="225"/>
      <c r="CI16" s="223"/>
      <c r="CJ16" s="223"/>
    </row>
    <row r="17" spans="1:88" s="226" customFormat="1" ht="15" customHeight="1">
      <c r="A17" s="218"/>
      <c r="B17" s="218"/>
      <c r="C17" s="218"/>
      <c r="E17" s="668"/>
      <c r="F17" s="668"/>
      <c r="G17" s="590"/>
      <c r="H17" s="590"/>
      <c r="I17" s="590"/>
      <c r="J17" s="590"/>
      <c r="K17" s="590"/>
      <c r="L17" s="590"/>
      <c r="M17" s="590"/>
      <c r="N17" s="590"/>
      <c r="O17" s="590"/>
      <c r="P17" s="590"/>
      <c r="Q17" s="590"/>
      <c r="R17" s="590"/>
      <c r="S17" s="590"/>
      <c r="T17" s="590"/>
      <c r="U17" s="590"/>
      <c r="V17" s="590"/>
      <c r="W17" s="590"/>
      <c r="X17" s="590"/>
      <c r="Y17" s="590"/>
      <c r="Z17" s="590"/>
      <c r="AA17" s="590"/>
      <c r="AB17" s="590"/>
      <c r="AC17" s="590"/>
      <c r="AD17" s="590"/>
      <c r="AE17" s="590"/>
      <c r="AF17" s="590"/>
      <c r="AG17" s="590"/>
      <c r="AH17" s="590"/>
      <c r="AI17" s="590"/>
      <c r="AJ17" s="590"/>
      <c r="AK17" s="653"/>
      <c r="AL17" s="653"/>
      <c r="AM17" s="653"/>
      <c r="AN17" s="254"/>
      <c r="AO17" s="280" t="e">
        <f>IF(LEN(VLOOKUP(AK15,#REF!,2,FALSE))&lt;11,"",LEFT(RIGHT(VLOOKUP(AK15,#REF!,2,FALSE),11),1))</f>
        <v>#REF!</v>
      </c>
      <c r="AP17" s="168"/>
      <c r="AQ17" s="280" t="e">
        <f>IF(LEN(VLOOKUP(AK15,#REF!,2,FALSE))&lt;10,"",LEFT(RIGHT(VLOOKUP(AK15,#REF!,2,FALSE),10),1))</f>
        <v>#REF!</v>
      </c>
      <c r="AR17" s="282"/>
      <c r="AS17" s="280" t="e">
        <f>IF(LEN(VLOOKUP(AK15,#REF!,2,FALSE))&lt;9,"",LEFT(RIGHT(VLOOKUP(AK15,#REF!,2,FALSE),9),1))</f>
        <v>#REF!</v>
      </c>
      <c r="AT17" s="168"/>
      <c r="AU17" s="280" t="e">
        <f>IF(LEN(VLOOKUP(AK15,#REF!,2,FALSE))&lt;8,"",LEFT(RIGHT(VLOOKUP(AK15,#REF!,2,FALSE),8),1))</f>
        <v>#REF!</v>
      </c>
      <c r="AV17" s="282"/>
      <c r="AW17" s="280" t="e">
        <f>IF(LEN(VLOOKUP(AK15,#REF!,2,FALSE))&lt;7,"",LEFT(RIGHT(VLOOKUP(AK15,#REF!,2,FALSE),7),1))</f>
        <v>#REF!</v>
      </c>
      <c r="AX17" s="282"/>
      <c r="AY17" s="280" t="e">
        <f>IF(LEN(VLOOKUP(AK15,#REF!,2,FALSE))&lt;6,"",LEFT(RIGHT(VLOOKUP(AK15,#REF!,2,FALSE),6),1))</f>
        <v>#REF!</v>
      </c>
      <c r="AZ17" s="168"/>
      <c r="BA17" s="559" t="e">
        <f>IF(LEN(VLOOKUP(AK15,#REF!,2,FALSE))&lt;5,"",LEFT(RIGHT(VLOOKUP(AK15,#REF!,2,FALSE),5),1))</f>
        <v>#REF!</v>
      </c>
      <c r="BB17" s="559"/>
      <c r="BC17" s="282"/>
      <c r="BD17" s="280" t="e">
        <f>IF(LEN(VLOOKUP(AK15,#REF!,2,FALSE))&lt;4,"",LEFT(RIGHT(VLOOKUP(AK15,#REF!,2,FALSE),4),1))</f>
        <v>#REF!</v>
      </c>
      <c r="BE17" s="282"/>
      <c r="BF17" s="280" t="e">
        <f>IF(LEN(VLOOKUP(AK15,#REF!,2,FALSE))&lt;3,"",LEFT(RIGHT(VLOOKUP(AK15,#REF!,2,FALSE),3),1))</f>
        <v>#REF!</v>
      </c>
      <c r="BG17" s="282"/>
      <c r="BH17" s="280" t="e">
        <f>IF(LEN(VLOOKUP(AK15,#REF!,2,FALSE))&lt;2,"",LEFT(RIGHT(VLOOKUP(AK15,#REF!,2,FALSE),2),1))</f>
        <v>#REF!</v>
      </c>
      <c r="BI17" s="282"/>
      <c r="BJ17" s="280" t="e">
        <f>IF(VLOOKUP(AK15,#REF!,2,FALSE)=0,"",IF(LEN(VLOOKUP(AK15,#REF!,2,FALSE))&lt;1,"",LEFT(RIGHT(VLOOKUP(AK15,#REF!,2,FALSE),1),1)))</f>
        <v>#REF!</v>
      </c>
      <c r="BK17" s="448"/>
      <c r="BL17" s="423"/>
      <c r="BM17" s="280" t="e">
        <f>IF(LEN(VLOOKUP(AK15,#REF!,3,FALSE))&lt;11,"",LEFT(RIGHT(VLOOKUP(AK15,#REF!,3,FALSE),11),1))</f>
        <v>#REF!</v>
      </c>
      <c r="BN17" s="168"/>
      <c r="BO17" s="280" t="e">
        <f>IF(LEN(VLOOKUP(AK15,#REF!,3,FALSE))&lt;10,"",LEFT(RIGHT(VLOOKUP(AK15,#REF!,3,FALSE),10),1))</f>
        <v>#REF!</v>
      </c>
      <c r="BP17" s="282"/>
      <c r="BQ17" s="280" t="e">
        <f>IF(LEN(VLOOKUP(AK15,#REF!,3,FALSE))&lt;9,"",LEFT(RIGHT(VLOOKUP(AK15,#REF!,3,FALSE),9),1))</f>
        <v>#REF!</v>
      </c>
      <c r="BR17" s="168"/>
      <c r="BS17" s="280" t="e">
        <f>IF(LEN(VLOOKUP(AK15,#REF!,3,FALSE))&lt;8,"",LEFT(RIGHT(VLOOKUP(AK15,#REF!,3,FALSE),8),1))</f>
        <v>#REF!</v>
      </c>
      <c r="BT17" s="282"/>
      <c r="BU17" s="280" t="e">
        <f>IF(LEN(VLOOKUP(AK15,#REF!,3,FALSE))&lt;7,"",LEFT(RIGHT(VLOOKUP(AK15,#REF!,3,FALSE),7),1))</f>
        <v>#REF!</v>
      </c>
      <c r="BV17" s="606"/>
      <c r="BW17" s="280" t="e">
        <f>IF(LEN(VLOOKUP(AK15,#REF!,3,FALSE))&lt;6,"",LEFT(RIGHT(VLOOKUP(AK15,#REF!,3,FALSE),6),1))</f>
        <v>#REF!</v>
      </c>
      <c r="BX17" s="282"/>
      <c r="BY17" s="280" t="e">
        <f>IF(LEN(VLOOKUP(AK15,#REF!,3,FALSE))&lt;5,"",LEFT(RIGHT(VLOOKUP(AK15,#REF!,3,FALSE),5),1))</f>
        <v>#REF!</v>
      </c>
      <c r="BZ17" s="282"/>
      <c r="CA17" s="280" t="e">
        <f>IF(LEN(VLOOKUP(AK15,#REF!,3,FALSE))&lt;4,"",LEFT(RIGHT(VLOOKUP(AK15,#REF!,3,FALSE),4),1))</f>
        <v>#REF!</v>
      </c>
      <c r="CB17" s="607"/>
      <c r="CC17" s="280" t="e">
        <f>IF(LEN(VLOOKUP(AK15,#REF!,3,FALSE))&lt;3,"",LEFT(RIGHT(VLOOKUP(AK15,#REF!,3,FALSE),3),1))</f>
        <v>#REF!</v>
      </c>
      <c r="CD17" s="282"/>
      <c r="CE17" s="280" t="e">
        <f>IF(LEN(VLOOKUP(AK15,#REF!,3,FALSE))&lt;2,"",LEFT(RIGHT(VLOOKUP(AK15,#REF!,3,FALSE),2),1))</f>
        <v>#REF!</v>
      </c>
      <c r="CF17" s="282"/>
      <c r="CG17" s="280" t="e">
        <f>IF(VLOOKUP(AK15,#REF!,3,FALSE)=0,"",IF(LEN(VLOOKUP(AK15,#REF!,3,FALSE))&lt;1,"",LEFT(RIGHT(VLOOKUP(AK15,#REF!,3,FALSE),1),1)))</f>
        <v>#REF!</v>
      </c>
      <c r="CH17" s="225"/>
      <c r="CI17" s="218"/>
      <c r="CJ17" s="218"/>
    </row>
    <row r="18" spans="1:88" s="226" customFormat="1" ht="3" customHeight="1">
      <c r="A18" s="218"/>
      <c r="B18" s="218"/>
      <c r="C18" s="218"/>
      <c r="E18" s="668"/>
      <c r="F18" s="668"/>
      <c r="G18" s="590"/>
      <c r="H18" s="590"/>
      <c r="I18" s="590"/>
      <c r="J18" s="590"/>
      <c r="K18" s="590"/>
      <c r="L18" s="590"/>
      <c r="M18" s="590"/>
      <c r="N18" s="590"/>
      <c r="O18" s="590"/>
      <c r="P18" s="590"/>
      <c r="Q18" s="590"/>
      <c r="R18" s="590"/>
      <c r="S18" s="590"/>
      <c r="T18" s="590"/>
      <c r="U18" s="590"/>
      <c r="V18" s="590"/>
      <c r="W18" s="590"/>
      <c r="X18" s="590"/>
      <c r="Y18" s="590"/>
      <c r="Z18" s="590"/>
      <c r="AA18" s="590"/>
      <c r="AB18" s="590"/>
      <c r="AC18" s="590"/>
      <c r="AD18" s="590"/>
      <c r="AE18" s="590"/>
      <c r="AF18" s="590"/>
      <c r="AG18" s="590"/>
      <c r="AH18" s="590"/>
      <c r="AI18" s="590"/>
      <c r="AJ18" s="590"/>
      <c r="AK18" s="653"/>
      <c r="AL18" s="653"/>
      <c r="AM18" s="653"/>
      <c r="AN18" s="250"/>
      <c r="AO18" s="252"/>
      <c r="AP18" s="252"/>
      <c r="AQ18" s="252"/>
      <c r="AR18" s="252"/>
      <c r="AS18" s="252"/>
      <c r="AT18" s="252"/>
      <c r="AU18" s="252"/>
      <c r="AV18" s="252"/>
      <c r="AW18" s="252"/>
      <c r="AX18" s="252"/>
      <c r="AY18" s="252"/>
      <c r="AZ18" s="252"/>
      <c r="BA18" s="252"/>
      <c r="BB18" s="252"/>
      <c r="BC18" s="252"/>
      <c r="BD18" s="252"/>
      <c r="BE18" s="227"/>
      <c r="BF18" s="227"/>
      <c r="BG18" s="227"/>
      <c r="BH18" s="227"/>
      <c r="BI18" s="227"/>
      <c r="BJ18" s="227"/>
      <c r="BK18" s="227"/>
      <c r="BL18" s="443"/>
      <c r="BM18" s="443"/>
      <c r="BN18" s="443"/>
      <c r="BO18" s="443"/>
      <c r="BP18" s="443"/>
      <c r="BQ18" s="443"/>
      <c r="BR18" s="443"/>
      <c r="BS18" s="443"/>
      <c r="BT18" s="443"/>
      <c r="BU18" s="443"/>
      <c r="BV18" s="443"/>
      <c r="BW18" s="443"/>
      <c r="BX18" s="443"/>
      <c r="BY18" s="443"/>
      <c r="BZ18" s="443"/>
      <c r="CA18" s="443"/>
      <c r="CB18" s="443"/>
      <c r="CC18" s="227"/>
      <c r="CD18" s="227"/>
      <c r="CE18" s="227"/>
      <c r="CF18" s="227"/>
      <c r="CG18" s="227"/>
      <c r="CH18" s="228"/>
      <c r="CI18" s="218"/>
      <c r="CJ18" s="218"/>
    </row>
    <row r="19" spans="1:88" s="163" customFormat="1" ht="3" customHeight="1">
      <c r="A19" s="229"/>
      <c r="B19" s="230"/>
      <c r="C19" s="135"/>
      <c r="D19" s="135"/>
      <c r="E19" s="657" t="s">
        <v>89</v>
      </c>
      <c r="F19" s="658"/>
      <c r="G19" s="570" t="e">
        <f>#REF!</f>
        <v>#REF!</v>
      </c>
      <c r="H19" s="570"/>
      <c r="I19" s="570"/>
      <c r="J19" s="570"/>
      <c r="K19" s="570"/>
      <c r="L19" s="570"/>
      <c r="M19" s="570"/>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655" t="s">
        <v>424</v>
      </c>
      <c r="AL19" s="656"/>
      <c r="AM19" s="656"/>
      <c r="AN19" s="242"/>
      <c r="AO19" s="253"/>
      <c r="AP19" s="253"/>
      <c r="AQ19" s="253"/>
      <c r="AR19" s="253"/>
      <c r="AS19" s="253"/>
      <c r="AT19" s="253"/>
      <c r="AU19" s="253"/>
      <c r="AV19" s="253"/>
      <c r="AW19" s="253"/>
      <c r="AX19" s="253"/>
      <c r="AY19" s="253"/>
      <c r="AZ19" s="253"/>
      <c r="BA19" s="253"/>
      <c r="BB19" s="253"/>
      <c r="BC19" s="253"/>
      <c r="BD19" s="253"/>
      <c r="BE19" s="221"/>
      <c r="BF19" s="221"/>
      <c r="BG19" s="221"/>
      <c r="BH19" s="221"/>
      <c r="BI19" s="221"/>
      <c r="BJ19" s="221"/>
      <c r="BK19" s="221"/>
      <c r="BL19" s="464"/>
      <c r="BM19" s="464"/>
      <c r="BN19" s="464"/>
      <c r="BO19" s="464"/>
      <c r="BP19" s="464"/>
      <c r="BQ19" s="464"/>
      <c r="BR19" s="464"/>
      <c r="BS19" s="464"/>
      <c r="BT19" s="464"/>
      <c r="BU19" s="464"/>
      <c r="BV19" s="464"/>
      <c r="BW19" s="464"/>
      <c r="BX19" s="464"/>
      <c r="BY19" s="464"/>
      <c r="BZ19" s="464"/>
      <c r="CA19" s="464"/>
      <c r="CB19" s="464"/>
      <c r="CC19" s="221"/>
      <c r="CD19" s="221"/>
      <c r="CE19" s="221"/>
      <c r="CF19" s="221"/>
      <c r="CG19" s="221"/>
      <c r="CH19" s="198"/>
      <c r="CI19" s="202"/>
      <c r="CJ19" s="202"/>
    </row>
    <row r="20" spans="1:88" s="163" customFormat="1" ht="3" customHeight="1">
      <c r="A20" s="229"/>
      <c r="B20" s="229"/>
      <c r="C20" s="229"/>
      <c r="D20" s="230"/>
      <c r="E20" s="657"/>
      <c r="F20" s="658"/>
      <c r="G20" s="570"/>
      <c r="H20" s="570"/>
      <c r="I20" s="570"/>
      <c r="J20" s="570"/>
      <c r="K20" s="570"/>
      <c r="L20" s="570"/>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656"/>
      <c r="AL20" s="656"/>
      <c r="AM20" s="656"/>
      <c r="AN20" s="240"/>
      <c r="AO20" s="284"/>
      <c r="AP20" s="284"/>
      <c r="AQ20" s="284"/>
      <c r="AR20" s="283"/>
      <c r="AS20" s="281"/>
      <c r="AT20" s="281"/>
      <c r="AU20" s="281"/>
      <c r="AV20" s="281"/>
      <c r="AW20" s="281"/>
      <c r="AX20" s="282"/>
      <c r="AY20" s="605"/>
      <c r="AZ20" s="605"/>
      <c r="BA20" s="605"/>
      <c r="BB20" s="605"/>
      <c r="BC20" s="605"/>
      <c r="BD20" s="605"/>
      <c r="BE20" s="282"/>
      <c r="BF20" s="566"/>
      <c r="BG20" s="566"/>
      <c r="BH20" s="566"/>
      <c r="BI20" s="566"/>
      <c r="BJ20" s="566"/>
      <c r="BK20" s="448"/>
      <c r="BL20" s="423"/>
      <c r="BM20" s="417"/>
      <c r="BN20" s="417"/>
      <c r="BO20" s="417"/>
      <c r="BP20" s="283"/>
      <c r="BQ20" s="605"/>
      <c r="BR20" s="605"/>
      <c r="BS20" s="605"/>
      <c r="BT20" s="605"/>
      <c r="BU20" s="605"/>
      <c r="BV20" s="606"/>
      <c r="BW20" s="566"/>
      <c r="BX20" s="566"/>
      <c r="BY20" s="566"/>
      <c r="BZ20" s="566"/>
      <c r="CA20" s="566"/>
      <c r="CB20" s="607"/>
      <c r="CC20" s="566"/>
      <c r="CD20" s="566"/>
      <c r="CE20" s="566"/>
      <c r="CF20" s="566"/>
      <c r="CG20" s="566"/>
      <c r="CH20" s="199"/>
      <c r="CI20" s="202"/>
      <c r="CJ20" s="202"/>
    </row>
    <row r="21" spans="1:88" s="231" customFormat="1" ht="15" customHeight="1">
      <c r="A21" s="229"/>
      <c r="B21" s="229"/>
      <c r="C21" s="229"/>
      <c r="E21" s="657"/>
      <c r="F21" s="658"/>
      <c r="G21" s="570"/>
      <c r="H21" s="570"/>
      <c r="I21" s="570"/>
      <c r="J21" s="570"/>
      <c r="K21" s="570"/>
      <c r="L21" s="570"/>
      <c r="M21" s="570"/>
      <c r="N21" s="570"/>
      <c r="O21" s="570"/>
      <c r="P21" s="570"/>
      <c r="Q21" s="570"/>
      <c r="R21" s="570"/>
      <c r="S21" s="570"/>
      <c r="T21" s="570"/>
      <c r="U21" s="570"/>
      <c r="V21" s="570"/>
      <c r="W21" s="570"/>
      <c r="X21" s="570"/>
      <c r="Y21" s="570"/>
      <c r="Z21" s="570"/>
      <c r="AA21" s="570"/>
      <c r="AB21" s="570"/>
      <c r="AC21" s="570"/>
      <c r="AD21" s="570"/>
      <c r="AE21" s="570"/>
      <c r="AF21" s="570"/>
      <c r="AG21" s="570"/>
      <c r="AH21" s="570"/>
      <c r="AI21" s="570"/>
      <c r="AJ21" s="570"/>
      <c r="AK21" s="656"/>
      <c r="AL21" s="656"/>
      <c r="AM21" s="656"/>
      <c r="AN21" s="240"/>
      <c r="AO21" s="280" t="e">
        <f>IF(LEN(VLOOKUP(AK19,#REF!,2,FALSE))&lt;11,"",LEFT(RIGHT(VLOOKUP(AK19,#REF!,2,FALSE),11),1))</f>
        <v>#REF!</v>
      </c>
      <c r="AP21" s="168"/>
      <c r="AQ21" s="280" t="e">
        <f>IF(LEN(VLOOKUP(AK19,#REF!,2,FALSE))&lt;10,"",LEFT(RIGHT(VLOOKUP(AK19,#REF!,2,FALSE),10),1))</f>
        <v>#REF!</v>
      </c>
      <c r="AR21" s="282"/>
      <c r="AS21" s="280" t="e">
        <f>IF(LEN(VLOOKUP(AK19,#REF!,2,FALSE))&lt;9,"",LEFT(RIGHT(VLOOKUP(AK19,#REF!,2,FALSE),9),1))</f>
        <v>#REF!</v>
      </c>
      <c r="AT21" s="168"/>
      <c r="AU21" s="280" t="e">
        <f>IF(LEN(VLOOKUP(AK19,#REF!,2,FALSE))&lt;8,"",LEFT(RIGHT(VLOOKUP(AK19,#REF!,2,FALSE),8),1))</f>
        <v>#REF!</v>
      </c>
      <c r="AV21" s="282"/>
      <c r="AW21" s="280" t="e">
        <f>IF(LEN(VLOOKUP(AK19,#REF!,2,FALSE))&lt;7,"",LEFT(RIGHT(VLOOKUP(AK19,#REF!,2,FALSE),7),1))</f>
        <v>#REF!</v>
      </c>
      <c r="AX21" s="282"/>
      <c r="AY21" s="280" t="e">
        <f>IF(LEN(VLOOKUP(AK19,#REF!,2,FALSE))&lt;6,"",LEFT(RIGHT(VLOOKUP(AK19,#REF!,2,FALSE),6),1))</f>
        <v>#REF!</v>
      </c>
      <c r="AZ21" s="168"/>
      <c r="BA21" s="559" t="e">
        <f>IF(LEN(VLOOKUP(AK19,#REF!,2,FALSE))&lt;5,"",LEFT(RIGHT(VLOOKUP(AK19,#REF!,2,FALSE),5),1))</f>
        <v>#REF!</v>
      </c>
      <c r="BB21" s="559"/>
      <c r="BC21" s="282"/>
      <c r="BD21" s="280" t="e">
        <f>IF(LEN(VLOOKUP(AK19,#REF!,2,FALSE))&lt;4,"",LEFT(RIGHT(VLOOKUP(AK19,#REF!,2,FALSE),4),1))</f>
        <v>#REF!</v>
      </c>
      <c r="BE21" s="282"/>
      <c r="BF21" s="280" t="e">
        <f>IF(LEN(VLOOKUP(AK19,#REF!,2,FALSE))&lt;3,"",LEFT(RIGHT(VLOOKUP(AK19,#REF!,2,FALSE),3),1))</f>
        <v>#REF!</v>
      </c>
      <c r="BG21" s="282"/>
      <c r="BH21" s="280" t="e">
        <f>IF(LEN(VLOOKUP(AK19,#REF!,2,FALSE))&lt;2,"",LEFT(RIGHT(VLOOKUP(AK19,#REF!,2,FALSE),2),1))</f>
        <v>#REF!</v>
      </c>
      <c r="BI21" s="282"/>
      <c r="BJ21" s="280" t="e">
        <f>IF(VLOOKUP(AK19,#REF!,2,FALSE)=0,"",IF(LEN(VLOOKUP(AK19,#REF!,2,FALSE))&lt;1,"",LEFT(RIGHT(VLOOKUP(AK19,#REF!,2,FALSE),1),1)))</f>
        <v>#REF!</v>
      </c>
      <c r="BK21" s="448"/>
      <c r="BL21" s="423"/>
      <c r="BM21" s="280" t="e">
        <f>IF(LEN(VLOOKUP(AK19,#REF!,3,FALSE))&lt;11,"",LEFT(RIGHT(VLOOKUP(AK19,#REF!,3,FALSE),11),1))</f>
        <v>#REF!</v>
      </c>
      <c r="BN21" s="168"/>
      <c r="BO21" s="280" t="e">
        <f>IF(LEN(VLOOKUP(AK19,#REF!,3,FALSE))&lt;10,"",LEFT(RIGHT(VLOOKUP(AK19,#REF!,3,FALSE),10),1))</f>
        <v>#REF!</v>
      </c>
      <c r="BP21" s="282"/>
      <c r="BQ21" s="280" t="e">
        <f>IF(LEN(VLOOKUP(AK19,#REF!,3,FALSE))&lt;9,"",LEFT(RIGHT(VLOOKUP(AK19,#REF!,3,FALSE),9),1))</f>
        <v>#REF!</v>
      </c>
      <c r="BR21" s="168"/>
      <c r="BS21" s="280" t="e">
        <f>IF(LEN(VLOOKUP(AK19,#REF!,3,FALSE))&lt;8,"",LEFT(RIGHT(VLOOKUP(AK19,#REF!,3,FALSE),8),1))</f>
        <v>#REF!</v>
      </c>
      <c r="BT21" s="282"/>
      <c r="BU21" s="280" t="e">
        <f>IF(LEN(VLOOKUP(AK19,#REF!,3,FALSE))&lt;7,"",LEFT(RIGHT(VLOOKUP(AK19,#REF!,3,FALSE),7),1))</f>
        <v>#REF!</v>
      </c>
      <c r="BV21" s="606"/>
      <c r="BW21" s="280" t="e">
        <f>IF(LEN(VLOOKUP(AK19,#REF!,3,FALSE))&lt;6,"",LEFT(RIGHT(VLOOKUP(AK19,#REF!,3,FALSE),6),1))</f>
        <v>#REF!</v>
      </c>
      <c r="BX21" s="282"/>
      <c r="BY21" s="280" t="e">
        <f>IF(LEN(VLOOKUP(AK19,#REF!,3,FALSE))&lt;5,"",LEFT(RIGHT(VLOOKUP(AK19,#REF!,3,FALSE),5),1))</f>
        <v>#REF!</v>
      </c>
      <c r="BZ21" s="282"/>
      <c r="CA21" s="280" t="e">
        <f>IF(LEN(VLOOKUP(AK19,#REF!,3,FALSE))&lt;4,"",LEFT(RIGHT(VLOOKUP(AK19,#REF!,3,FALSE),4),1))</f>
        <v>#REF!</v>
      </c>
      <c r="CB21" s="607"/>
      <c r="CC21" s="280" t="e">
        <f>IF(LEN(VLOOKUP(AK19,#REF!,3,FALSE))&lt;3,"",LEFT(RIGHT(VLOOKUP(AK19,#REF!,3,FALSE),3),1))</f>
        <v>#REF!</v>
      </c>
      <c r="CD21" s="282"/>
      <c r="CE21" s="280" t="e">
        <f>IF(LEN(VLOOKUP(AK19,#REF!,3,FALSE))&lt;2,"",LEFT(RIGHT(VLOOKUP(AK19,#REF!,3,FALSE),2),1))</f>
        <v>#REF!</v>
      </c>
      <c r="CF21" s="282"/>
      <c r="CG21" s="280" t="e">
        <f>IF(VLOOKUP(AK19,#REF!,3,FALSE)=0,"",IF(LEN(VLOOKUP(AK19,#REF!,3,FALSE))&lt;1,"",LEFT(RIGHT(VLOOKUP(AK19,#REF!,3,FALSE),1),1)))</f>
        <v>#REF!</v>
      </c>
      <c r="CH21" s="199"/>
      <c r="CI21" s="229"/>
      <c r="CJ21" s="229"/>
    </row>
    <row r="22" spans="1:88" s="231" customFormat="1" ht="3" customHeight="1">
      <c r="A22" s="229"/>
      <c r="B22" s="229"/>
      <c r="C22" s="229"/>
      <c r="E22" s="657"/>
      <c r="F22" s="658"/>
      <c r="G22" s="570"/>
      <c r="H22" s="570"/>
      <c r="I22" s="570"/>
      <c r="J22" s="570"/>
      <c r="K22" s="570"/>
      <c r="L22" s="570"/>
      <c r="M22" s="570"/>
      <c r="N22" s="570"/>
      <c r="O22" s="570"/>
      <c r="P22" s="570"/>
      <c r="Q22" s="570"/>
      <c r="R22" s="570"/>
      <c r="S22" s="570"/>
      <c r="T22" s="570"/>
      <c r="U22" s="570"/>
      <c r="V22" s="570"/>
      <c r="W22" s="570"/>
      <c r="X22" s="570"/>
      <c r="Y22" s="570"/>
      <c r="Z22" s="570"/>
      <c r="AA22" s="570"/>
      <c r="AB22" s="570"/>
      <c r="AC22" s="570"/>
      <c r="AD22" s="570"/>
      <c r="AE22" s="570"/>
      <c r="AF22" s="570"/>
      <c r="AG22" s="570"/>
      <c r="AH22" s="570"/>
      <c r="AI22" s="570"/>
      <c r="AJ22" s="570"/>
      <c r="AK22" s="656"/>
      <c r="AL22" s="656"/>
      <c r="AM22" s="656"/>
      <c r="AN22" s="243"/>
      <c r="AO22" s="252"/>
      <c r="AP22" s="252"/>
      <c r="AQ22" s="252"/>
      <c r="AR22" s="252"/>
      <c r="AS22" s="252"/>
      <c r="AT22" s="252"/>
      <c r="AU22" s="252"/>
      <c r="AV22" s="252"/>
      <c r="AW22" s="252"/>
      <c r="AX22" s="252"/>
      <c r="AY22" s="252"/>
      <c r="AZ22" s="252"/>
      <c r="BA22" s="252"/>
      <c r="BB22" s="252"/>
      <c r="BC22" s="252"/>
      <c r="BD22" s="252"/>
      <c r="BE22" s="227"/>
      <c r="BF22" s="227"/>
      <c r="BG22" s="227"/>
      <c r="BH22" s="227"/>
      <c r="BI22" s="227"/>
      <c r="BJ22" s="227"/>
      <c r="BK22" s="227"/>
      <c r="BL22" s="443"/>
      <c r="BM22" s="443"/>
      <c r="BN22" s="443"/>
      <c r="BO22" s="443"/>
      <c r="BP22" s="443"/>
      <c r="BQ22" s="443"/>
      <c r="BR22" s="443"/>
      <c r="BS22" s="443"/>
      <c r="BT22" s="443"/>
      <c r="BU22" s="443"/>
      <c r="BV22" s="443"/>
      <c r="BW22" s="443"/>
      <c r="BX22" s="443"/>
      <c r="BY22" s="443"/>
      <c r="BZ22" s="443"/>
      <c r="CA22" s="443"/>
      <c r="CB22" s="443"/>
      <c r="CC22" s="227"/>
      <c r="CD22" s="227"/>
      <c r="CE22" s="227"/>
      <c r="CF22" s="227"/>
      <c r="CG22" s="227"/>
      <c r="CH22" s="200"/>
      <c r="CI22" s="229"/>
      <c r="CJ22" s="229"/>
    </row>
    <row r="23" spans="1:88" s="163" customFormat="1" ht="3" customHeight="1">
      <c r="A23" s="229"/>
      <c r="B23" s="230"/>
      <c r="C23" s="135"/>
      <c r="D23" s="135"/>
      <c r="E23" s="738" t="s">
        <v>512</v>
      </c>
      <c r="F23" s="739"/>
      <c r="G23" s="662" t="e">
        <f>#REF!</f>
        <v>#REF!</v>
      </c>
      <c r="H23" s="663"/>
      <c r="I23" s="663"/>
      <c r="J23" s="663"/>
      <c r="K23" s="663"/>
      <c r="L23" s="663"/>
      <c r="M23" s="663"/>
      <c r="N23" s="663"/>
      <c r="O23" s="663"/>
      <c r="P23" s="663"/>
      <c r="Q23" s="663"/>
      <c r="R23" s="663"/>
      <c r="S23" s="663"/>
      <c r="T23" s="663"/>
      <c r="U23" s="663"/>
      <c r="V23" s="663"/>
      <c r="W23" s="663"/>
      <c r="X23" s="663"/>
      <c r="Y23" s="663"/>
      <c r="Z23" s="663"/>
      <c r="AA23" s="663"/>
      <c r="AB23" s="663"/>
      <c r="AC23" s="663"/>
      <c r="AD23" s="663"/>
      <c r="AE23" s="663"/>
      <c r="AF23" s="663"/>
      <c r="AG23" s="663"/>
      <c r="AH23" s="663"/>
      <c r="AI23" s="663"/>
      <c r="AJ23" s="664"/>
      <c r="AK23" s="655" t="s">
        <v>425</v>
      </c>
      <c r="AL23" s="656"/>
      <c r="AM23" s="656"/>
      <c r="AN23" s="242"/>
      <c r="AO23" s="253"/>
      <c r="AP23" s="253"/>
      <c r="AQ23" s="253"/>
      <c r="AR23" s="253"/>
      <c r="AS23" s="253"/>
      <c r="AT23" s="253"/>
      <c r="AU23" s="253"/>
      <c r="AV23" s="253"/>
      <c r="AW23" s="253"/>
      <c r="AX23" s="253"/>
      <c r="AY23" s="253"/>
      <c r="AZ23" s="253"/>
      <c r="BA23" s="253"/>
      <c r="BB23" s="253"/>
      <c r="BC23" s="253"/>
      <c r="BD23" s="253"/>
      <c r="BE23" s="221"/>
      <c r="BF23" s="221"/>
      <c r="BG23" s="221"/>
      <c r="BH23" s="221"/>
      <c r="BI23" s="221"/>
      <c r="BJ23" s="221"/>
      <c r="BK23" s="221"/>
      <c r="BL23" s="464"/>
      <c r="BM23" s="464"/>
      <c r="BN23" s="464"/>
      <c r="BO23" s="464"/>
      <c r="BP23" s="464"/>
      <c r="BQ23" s="464"/>
      <c r="BR23" s="464"/>
      <c r="BS23" s="464"/>
      <c r="BT23" s="464"/>
      <c r="BU23" s="464"/>
      <c r="BV23" s="464"/>
      <c r="BW23" s="464"/>
      <c r="BX23" s="464"/>
      <c r="BY23" s="464"/>
      <c r="BZ23" s="464"/>
      <c r="CA23" s="464"/>
      <c r="CB23" s="464"/>
      <c r="CC23" s="221"/>
      <c r="CD23" s="221"/>
      <c r="CE23" s="221"/>
      <c r="CF23" s="221"/>
      <c r="CG23" s="221"/>
      <c r="CH23" s="198"/>
      <c r="CI23" s="202"/>
      <c r="CJ23" s="202"/>
    </row>
    <row r="24" spans="1:88" s="163" customFormat="1" ht="3" customHeight="1">
      <c r="A24" s="229"/>
      <c r="B24" s="229"/>
      <c r="C24" s="229"/>
      <c r="D24" s="230"/>
      <c r="E24" s="738"/>
      <c r="F24" s="739"/>
      <c r="G24" s="662"/>
      <c r="H24" s="663"/>
      <c r="I24" s="663"/>
      <c r="J24" s="663"/>
      <c r="K24" s="663"/>
      <c r="L24" s="663"/>
      <c r="M24" s="663"/>
      <c r="N24" s="663"/>
      <c r="O24" s="663"/>
      <c r="P24" s="663"/>
      <c r="Q24" s="663"/>
      <c r="R24" s="663"/>
      <c r="S24" s="663"/>
      <c r="T24" s="663"/>
      <c r="U24" s="663"/>
      <c r="V24" s="663"/>
      <c r="W24" s="663"/>
      <c r="X24" s="663"/>
      <c r="Y24" s="663"/>
      <c r="Z24" s="663"/>
      <c r="AA24" s="663"/>
      <c r="AB24" s="663"/>
      <c r="AC24" s="663"/>
      <c r="AD24" s="663"/>
      <c r="AE24" s="663"/>
      <c r="AF24" s="663"/>
      <c r="AG24" s="663"/>
      <c r="AH24" s="663"/>
      <c r="AI24" s="663"/>
      <c r="AJ24" s="664"/>
      <c r="AK24" s="656"/>
      <c r="AL24" s="656"/>
      <c r="AM24" s="656"/>
      <c r="AN24" s="240"/>
      <c r="AO24" s="284"/>
      <c r="AP24" s="284"/>
      <c r="AQ24" s="284"/>
      <c r="AR24" s="283"/>
      <c r="AS24" s="281"/>
      <c r="AT24" s="281"/>
      <c r="AU24" s="281"/>
      <c r="AV24" s="281"/>
      <c r="AW24" s="281"/>
      <c r="AX24" s="282"/>
      <c r="AY24" s="605"/>
      <c r="AZ24" s="605"/>
      <c r="BA24" s="605"/>
      <c r="BB24" s="605"/>
      <c r="BC24" s="605"/>
      <c r="BD24" s="605"/>
      <c r="BE24" s="282"/>
      <c r="BF24" s="566"/>
      <c r="BG24" s="566"/>
      <c r="BH24" s="566"/>
      <c r="BI24" s="566"/>
      <c r="BJ24" s="566"/>
      <c r="BK24" s="448"/>
      <c r="BL24" s="423"/>
      <c r="BM24" s="417"/>
      <c r="BN24" s="417"/>
      <c r="BO24" s="417"/>
      <c r="BP24" s="283"/>
      <c r="BQ24" s="605"/>
      <c r="BR24" s="605"/>
      <c r="BS24" s="605"/>
      <c r="BT24" s="605"/>
      <c r="BU24" s="605"/>
      <c r="BV24" s="606"/>
      <c r="BW24" s="566"/>
      <c r="BX24" s="566"/>
      <c r="BY24" s="566"/>
      <c r="BZ24" s="566"/>
      <c r="CA24" s="566"/>
      <c r="CB24" s="607"/>
      <c r="CC24" s="566"/>
      <c r="CD24" s="566"/>
      <c r="CE24" s="566"/>
      <c r="CF24" s="566"/>
      <c r="CG24" s="566"/>
      <c r="CH24" s="199"/>
      <c r="CI24" s="202"/>
      <c r="CJ24" s="202"/>
    </row>
    <row r="25" spans="1:88" s="231" customFormat="1" ht="15" customHeight="1">
      <c r="A25" s="229"/>
      <c r="B25" s="229"/>
      <c r="C25" s="229"/>
      <c r="E25" s="738"/>
      <c r="F25" s="739"/>
      <c r="G25" s="662"/>
      <c r="H25" s="663"/>
      <c r="I25" s="663"/>
      <c r="J25" s="663"/>
      <c r="K25" s="663"/>
      <c r="L25" s="663"/>
      <c r="M25" s="663"/>
      <c r="N25" s="663"/>
      <c r="O25" s="663"/>
      <c r="P25" s="663"/>
      <c r="Q25" s="663"/>
      <c r="R25" s="663"/>
      <c r="S25" s="663"/>
      <c r="T25" s="663"/>
      <c r="U25" s="663"/>
      <c r="V25" s="663"/>
      <c r="W25" s="663"/>
      <c r="X25" s="663"/>
      <c r="Y25" s="663"/>
      <c r="Z25" s="663"/>
      <c r="AA25" s="663"/>
      <c r="AB25" s="663"/>
      <c r="AC25" s="663"/>
      <c r="AD25" s="663"/>
      <c r="AE25" s="663"/>
      <c r="AF25" s="663"/>
      <c r="AG25" s="663"/>
      <c r="AH25" s="663"/>
      <c r="AI25" s="663"/>
      <c r="AJ25" s="664"/>
      <c r="AK25" s="656"/>
      <c r="AL25" s="656"/>
      <c r="AM25" s="656"/>
      <c r="AN25" s="240"/>
      <c r="AO25" s="280" t="e">
        <f>IF(LEN(VLOOKUP(AK23,#REF!,2,FALSE))&lt;11,"",LEFT(RIGHT(VLOOKUP(AK23,#REF!,2,FALSE),11),1))</f>
        <v>#REF!</v>
      </c>
      <c r="AP25" s="168"/>
      <c r="AQ25" s="280" t="e">
        <f>IF(LEN(VLOOKUP(AK23,#REF!,2,FALSE))&lt;10,"",LEFT(RIGHT(VLOOKUP(AK23,#REF!,2,FALSE),10),1))</f>
        <v>#REF!</v>
      </c>
      <c r="AR25" s="282"/>
      <c r="AS25" s="280" t="e">
        <f>IF(LEN(VLOOKUP(AK23,#REF!,2,FALSE))&lt;9,"",LEFT(RIGHT(VLOOKUP(AK23,#REF!,2,FALSE),9),1))</f>
        <v>#REF!</v>
      </c>
      <c r="AT25" s="168"/>
      <c r="AU25" s="280" t="e">
        <f>IF(LEN(VLOOKUP(AK23,#REF!,2,FALSE))&lt;8,"",LEFT(RIGHT(VLOOKUP(AK23,#REF!,2,FALSE),8),1))</f>
        <v>#REF!</v>
      </c>
      <c r="AV25" s="282"/>
      <c r="AW25" s="280" t="e">
        <f>IF(LEN(VLOOKUP(AK23,#REF!,2,FALSE))&lt;7,"",LEFT(RIGHT(VLOOKUP(AK23,#REF!,2,FALSE),7),1))</f>
        <v>#REF!</v>
      </c>
      <c r="AX25" s="282"/>
      <c r="AY25" s="280" t="e">
        <f>IF(LEN(VLOOKUP(AK23,#REF!,2,FALSE))&lt;6,"",LEFT(RIGHT(VLOOKUP(AK23,#REF!,2,FALSE),6),1))</f>
        <v>#REF!</v>
      </c>
      <c r="AZ25" s="168"/>
      <c r="BA25" s="559" t="e">
        <f>IF(LEN(VLOOKUP(AK23,#REF!,2,FALSE))&lt;5,"",LEFT(RIGHT(VLOOKUP(AK23,#REF!,2,FALSE),5),1))</f>
        <v>#REF!</v>
      </c>
      <c r="BB25" s="559"/>
      <c r="BC25" s="282"/>
      <c r="BD25" s="280" t="e">
        <f>IF(LEN(VLOOKUP(AK23,#REF!,2,FALSE))&lt;4,"",LEFT(RIGHT(VLOOKUP(AK23,#REF!,2,FALSE),4),1))</f>
        <v>#REF!</v>
      </c>
      <c r="BE25" s="282"/>
      <c r="BF25" s="280" t="e">
        <f>IF(LEN(VLOOKUP(AK23,#REF!,2,FALSE))&lt;3,"",LEFT(RIGHT(VLOOKUP(AK23,#REF!,2,FALSE),3),1))</f>
        <v>#REF!</v>
      </c>
      <c r="BG25" s="282"/>
      <c r="BH25" s="280" t="e">
        <f>IF(LEN(VLOOKUP(AK23,#REF!,2,FALSE))&lt;2,"",LEFT(RIGHT(VLOOKUP(AK23,#REF!,2,FALSE),2),1))</f>
        <v>#REF!</v>
      </c>
      <c r="BI25" s="282"/>
      <c r="BJ25" s="280" t="e">
        <f>IF(VLOOKUP(AK23,#REF!,2,FALSE)=0,"",IF(LEN(VLOOKUP(AK23,#REF!,2,FALSE))&lt;1,"",LEFT(RIGHT(VLOOKUP(AK23,#REF!,2,FALSE),1),1)))</f>
        <v>#REF!</v>
      </c>
      <c r="BK25" s="448"/>
      <c r="BL25" s="423"/>
      <c r="BM25" s="280" t="e">
        <f>IF(LEN(VLOOKUP(AK23,#REF!,3,FALSE))&lt;11,"",LEFT(RIGHT(VLOOKUP(AK23,#REF!,3,FALSE),11),1))</f>
        <v>#REF!</v>
      </c>
      <c r="BN25" s="168"/>
      <c r="BO25" s="280" t="e">
        <f>IF(LEN(VLOOKUP(AK23,#REF!,3,FALSE))&lt;10,"",LEFT(RIGHT(VLOOKUP(AK23,#REF!,3,FALSE),10),1))</f>
        <v>#REF!</v>
      </c>
      <c r="BP25" s="282"/>
      <c r="BQ25" s="280" t="e">
        <f>IF(LEN(VLOOKUP(AK23,#REF!,3,FALSE))&lt;9,"",LEFT(RIGHT(VLOOKUP(AK23,#REF!,3,FALSE),9),1))</f>
        <v>#REF!</v>
      </c>
      <c r="BR25" s="168"/>
      <c r="BS25" s="280" t="e">
        <f>IF(LEN(VLOOKUP(AK23,#REF!,3,FALSE))&lt;8,"",LEFT(RIGHT(VLOOKUP(AK23,#REF!,3,FALSE),8),1))</f>
        <v>#REF!</v>
      </c>
      <c r="BT25" s="282"/>
      <c r="BU25" s="280" t="e">
        <f>IF(LEN(VLOOKUP(AK23,#REF!,3,FALSE))&lt;7,"",LEFT(RIGHT(VLOOKUP(AK23,#REF!,3,FALSE),7),1))</f>
        <v>#REF!</v>
      </c>
      <c r="BV25" s="606"/>
      <c r="BW25" s="280" t="e">
        <f>IF(LEN(VLOOKUP(AK23,#REF!,3,FALSE))&lt;6,"",LEFT(RIGHT(VLOOKUP(AK23,#REF!,3,FALSE),6),1))</f>
        <v>#REF!</v>
      </c>
      <c r="BX25" s="282"/>
      <c r="BY25" s="280" t="e">
        <f>IF(LEN(VLOOKUP(AK23,#REF!,3,FALSE))&lt;5,"",LEFT(RIGHT(VLOOKUP(AK23,#REF!,3,FALSE),5),1))</f>
        <v>#REF!</v>
      </c>
      <c r="BZ25" s="282"/>
      <c r="CA25" s="280" t="e">
        <f>IF(LEN(VLOOKUP(AK23,#REF!,3,FALSE))&lt;4,"",LEFT(RIGHT(VLOOKUP(AK23,#REF!,3,FALSE),4),1))</f>
        <v>#REF!</v>
      </c>
      <c r="CB25" s="607"/>
      <c r="CC25" s="280" t="e">
        <f>IF(LEN(VLOOKUP(AK23,#REF!,3,FALSE))&lt;3,"",LEFT(RIGHT(VLOOKUP(AK23,#REF!,3,FALSE),3),1))</f>
        <v>#REF!</v>
      </c>
      <c r="CD25" s="282"/>
      <c r="CE25" s="280" t="e">
        <f>IF(LEN(VLOOKUP(AK23,#REF!,3,FALSE))&lt;2,"",LEFT(RIGHT(VLOOKUP(AK23,#REF!,3,FALSE),2),1))</f>
        <v>#REF!</v>
      </c>
      <c r="CF25" s="282"/>
      <c r="CG25" s="280" t="e">
        <f>IF(VLOOKUP(AK23,#REF!,3,FALSE)=0,"",IF(LEN(VLOOKUP(AK23,#REF!,3,FALSE))&lt;1,"",LEFT(RIGHT(VLOOKUP(AK23,#REF!,3,FALSE),1),1)))</f>
        <v>#REF!</v>
      </c>
      <c r="CH25" s="199"/>
      <c r="CI25" s="229"/>
      <c r="CJ25" s="229"/>
    </row>
    <row r="26" spans="1:88" s="231" customFormat="1" ht="3" customHeight="1">
      <c r="A26" s="229"/>
      <c r="B26" s="229"/>
      <c r="C26" s="229"/>
      <c r="E26" s="738"/>
      <c r="F26" s="739"/>
      <c r="G26" s="662"/>
      <c r="H26" s="663"/>
      <c r="I26" s="663"/>
      <c r="J26" s="663"/>
      <c r="K26" s="663"/>
      <c r="L26" s="663"/>
      <c r="M26" s="663"/>
      <c r="N26" s="663"/>
      <c r="O26" s="663"/>
      <c r="P26" s="663"/>
      <c r="Q26" s="663"/>
      <c r="R26" s="663"/>
      <c r="S26" s="663"/>
      <c r="T26" s="663"/>
      <c r="U26" s="663"/>
      <c r="V26" s="663"/>
      <c r="W26" s="663"/>
      <c r="X26" s="663"/>
      <c r="Y26" s="663"/>
      <c r="Z26" s="663"/>
      <c r="AA26" s="663"/>
      <c r="AB26" s="663"/>
      <c r="AC26" s="663"/>
      <c r="AD26" s="663"/>
      <c r="AE26" s="663"/>
      <c r="AF26" s="663"/>
      <c r="AG26" s="663"/>
      <c r="AH26" s="663"/>
      <c r="AI26" s="663"/>
      <c r="AJ26" s="664"/>
      <c r="AK26" s="656"/>
      <c r="AL26" s="656"/>
      <c r="AM26" s="656"/>
      <c r="AN26" s="243"/>
      <c r="AO26" s="252"/>
      <c r="AP26" s="252"/>
      <c r="AQ26" s="252"/>
      <c r="AR26" s="252"/>
      <c r="AS26" s="252"/>
      <c r="AT26" s="252"/>
      <c r="AU26" s="252"/>
      <c r="AV26" s="252"/>
      <c r="AW26" s="252"/>
      <c r="AX26" s="252"/>
      <c r="AY26" s="252"/>
      <c r="AZ26" s="252"/>
      <c r="BA26" s="252"/>
      <c r="BB26" s="252"/>
      <c r="BC26" s="252"/>
      <c r="BD26" s="252"/>
      <c r="BE26" s="227"/>
      <c r="BF26" s="227"/>
      <c r="BG26" s="227"/>
      <c r="BH26" s="227"/>
      <c r="BI26" s="227"/>
      <c r="BJ26" s="227"/>
      <c r="BK26" s="227"/>
      <c r="BL26" s="443"/>
      <c r="BM26" s="443"/>
      <c r="BN26" s="443"/>
      <c r="BO26" s="443"/>
      <c r="BP26" s="443"/>
      <c r="BQ26" s="443"/>
      <c r="BR26" s="443"/>
      <c r="BS26" s="443"/>
      <c r="BT26" s="443"/>
      <c r="BU26" s="443"/>
      <c r="BV26" s="443"/>
      <c r="BW26" s="443"/>
      <c r="BX26" s="443"/>
      <c r="BY26" s="443"/>
      <c r="BZ26" s="443"/>
      <c r="CA26" s="443"/>
      <c r="CB26" s="443"/>
      <c r="CC26" s="227"/>
      <c r="CD26" s="227"/>
      <c r="CE26" s="227"/>
      <c r="CF26" s="227"/>
      <c r="CG26" s="227"/>
      <c r="CH26" s="200"/>
      <c r="CI26" s="229"/>
      <c r="CJ26" s="229"/>
    </row>
    <row r="27" spans="1:88" s="163" customFormat="1" ht="3" customHeight="1">
      <c r="A27" s="229"/>
      <c r="B27" s="230"/>
      <c r="C27" s="135"/>
      <c r="D27" s="135"/>
      <c r="E27" s="609" t="s">
        <v>357</v>
      </c>
      <c r="F27" s="610"/>
      <c r="G27" s="604" t="e">
        <f>#REF!</f>
        <v>#REF!</v>
      </c>
      <c r="H27" s="645"/>
      <c r="I27" s="645"/>
      <c r="J27" s="645"/>
      <c r="K27" s="645"/>
      <c r="L27" s="645"/>
      <c r="M27" s="645"/>
      <c r="N27" s="645"/>
      <c r="O27" s="645"/>
      <c r="P27" s="645"/>
      <c r="Q27" s="645"/>
      <c r="R27" s="645"/>
      <c r="S27" s="645"/>
      <c r="T27" s="645"/>
      <c r="U27" s="645"/>
      <c r="V27" s="645"/>
      <c r="W27" s="645"/>
      <c r="X27" s="645"/>
      <c r="Y27" s="645"/>
      <c r="Z27" s="645"/>
      <c r="AA27" s="645"/>
      <c r="AB27" s="645"/>
      <c r="AC27" s="645"/>
      <c r="AD27" s="645"/>
      <c r="AE27" s="645"/>
      <c r="AF27" s="645"/>
      <c r="AG27" s="645"/>
      <c r="AH27" s="645"/>
      <c r="AI27" s="645"/>
      <c r="AJ27" s="645"/>
      <c r="AK27" s="655" t="s">
        <v>426</v>
      </c>
      <c r="AL27" s="656"/>
      <c r="AM27" s="656"/>
      <c r="AN27" s="242"/>
      <c r="AO27" s="253"/>
      <c r="AP27" s="253"/>
      <c r="AQ27" s="253"/>
      <c r="AR27" s="253"/>
      <c r="AS27" s="253"/>
      <c r="AT27" s="253"/>
      <c r="AU27" s="253"/>
      <c r="AV27" s="253"/>
      <c r="AW27" s="253"/>
      <c r="AX27" s="253"/>
      <c r="AY27" s="253"/>
      <c r="AZ27" s="253"/>
      <c r="BA27" s="253"/>
      <c r="BB27" s="253"/>
      <c r="BC27" s="253"/>
      <c r="BD27" s="253"/>
      <c r="BE27" s="221"/>
      <c r="BF27" s="221"/>
      <c r="BG27" s="221"/>
      <c r="BH27" s="221"/>
      <c r="BI27" s="221"/>
      <c r="BJ27" s="221"/>
      <c r="BK27" s="221"/>
      <c r="BL27" s="464"/>
      <c r="BM27" s="464"/>
      <c r="BN27" s="464"/>
      <c r="BO27" s="464"/>
      <c r="BP27" s="464"/>
      <c r="BQ27" s="464"/>
      <c r="BR27" s="464"/>
      <c r="BS27" s="464"/>
      <c r="BT27" s="464"/>
      <c r="BU27" s="464"/>
      <c r="BV27" s="464"/>
      <c r="BW27" s="464"/>
      <c r="BX27" s="464"/>
      <c r="BY27" s="464"/>
      <c r="BZ27" s="464"/>
      <c r="CA27" s="464"/>
      <c r="CB27" s="464"/>
      <c r="CC27" s="221"/>
      <c r="CD27" s="221"/>
      <c r="CE27" s="221"/>
      <c r="CF27" s="221"/>
      <c r="CG27" s="221"/>
      <c r="CH27" s="198"/>
      <c r="CI27" s="202"/>
      <c r="CJ27" s="202"/>
    </row>
    <row r="28" spans="1:88" s="163" customFormat="1" ht="3" customHeight="1">
      <c r="A28" s="229"/>
      <c r="B28" s="229"/>
      <c r="C28" s="229"/>
      <c r="D28" s="230"/>
      <c r="E28" s="609"/>
      <c r="F28" s="610"/>
      <c r="G28" s="645"/>
      <c r="H28" s="645"/>
      <c r="I28" s="645"/>
      <c r="J28" s="645"/>
      <c r="K28" s="645"/>
      <c r="L28" s="645"/>
      <c r="M28" s="645"/>
      <c r="N28" s="645"/>
      <c r="O28" s="645"/>
      <c r="P28" s="645"/>
      <c r="Q28" s="645"/>
      <c r="R28" s="645"/>
      <c r="S28" s="645"/>
      <c r="T28" s="645"/>
      <c r="U28" s="645"/>
      <c r="V28" s="645"/>
      <c r="W28" s="645"/>
      <c r="X28" s="645"/>
      <c r="Y28" s="645"/>
      <c r="Z28" s="645"/>
      <c r="AA28" s="645"/>
      <c r="AB28" s="645"/>
      <c r="AC28" s="645"/>
      <c r="AD28" s="645"/>
      <c r="AE28" s="645"/>
      <c r="AF28" s="645"/>
      <c r="AG28" s="645"/>
      <c r="AH28" s="645"/>
      <c r="AI28" s="645"/>
      <c r="AJ28" s="645"/>
      <c r="AK28" s="656"/>
      <c r="AL28" s="656"/>
      <c r="AM28" s="656"/>
      <c r="AN28" s="240"/>
      <c r="AO28" s="284"/>
      <c r="AP28" s="284"/>
      <c r="AQ28" s="284"/>
      <c r="AR28" s="283"/>
      <c r="AS28" s="281"/>
      <c r="AT28" s="281"/>
      <c r="AU28" s="281"/>
      <c r="AV28" s="281"/>
      <c r="AW28" s="281"/>
      <c r="AX28" s="282"/>
      <c r="AY28" s="605"/>
      <c r="AZ28" s="605"/>
      <c r="BA28" s="605"/>
      <c r="BB28" s="605"/>
      <c r="BC28" s="605"/>
      <c r="BD28" s="605"/>
      <c r="BE28" s="282"/>
      <c r="BF28" s="566"/>
      <c r="BG28" s="566"/>
      <c r="BH28" s="566"/>
      <c r="BI28" s="566"/>
      <c r="BJ28" s="566"/>
      <c r="BK28" s="448"/>
      <c r="BL28" s="423"/>
      <c r="BM28" s="417"/>
      <c r="BN28" s="417"/>
      <c r="BO28" s="417"/>
      <c r="BP28" s="283"/>
      <c r="BQ28" s="605"/>
      <c r="BR28" s="605"/>
      <c r="BS28" s="605"/>
      <c r="BT28" s="605"/>
      <c r="BU28" s="605"/>
      <c r="BV28" s="606"/>
      <c r="BW28" s="566"/>
      <c r="BX28" s="566"/>
      <c r="BY28" s="566"/>
      <c r="BZ28" s="566"/>
      <c r="CA28" s="566"/>
      <c r="CB28" s="607"/>
      <c r="CC28" s="566"/>
      <c r="CD28" s="566"/>
      <c r="CE28" s="566"/>
      <c r="CF28" s="566"/>
      <c r="CG28" s="566"/>
      <c r="CH28" s="199"/>
      <c r="CI28" s="202"/>
      <c r="CJ28" s="202"/>
    </row>
    <row r="29" spans="1:88" s="231" customFormat="1" ht="15" customHeight="1">
      <c r="A29" s="229"/>
      <c r="B29" s="229"/>
      <c r="C29" s="229"/>
      <c r="E29" s="609"/>
      <c r="F29" s="610"/>
      <c r="G29" s="645"/>
      <c r="H29" s="645"/>
      <c r="I29" s="645"/>
      <c r="J29" s="645"/>
      <c r="K29" s="645"/>
      <c r="L29" s="645"/>
      <c r="M29" s="645"/>
      <c r="N29" s="645"/>
      <c r="O29" s="645"/>
      <c r="P29" s="645"/>
      <c r="Q29" s="645"/>
      <c r="R29" s="645"/>
      <c r="S29" s="645"/>
      <c r="T29" s="645"/>
      <c r="U29" s="645"/>
      <c r="V29" s="645"/>
      <c r="W29" s="645"/>
      <c r="X29" s="645"/>
      <c r="Y29" s="645"/>
      <c r="Z29" s="645"/>
      <c r="AA29" s="645"/>
      <c r="AB29" s="645"/>
      <c r="AC29" s="645"/>
      <c r="AD29" s="645"/>
      <c r="AE29" s="645"/>
      <c r="AF29" s="645"/>
      <c r="AG29" s="645"/>
      <c r="AH29" s="645"/>
      <c r="AI29" s="645"/>
      <c r="AJ29" s="645"/>
      <c r="AK29" s="656"/>
      <c r="AL29" s="656"/>
      <c r="AM29" s="656"/>
      <c r="AN29" s="240"/>
      <c r="AO29" s="280" t="e">
        <f>IF(LEN(VLOOKUP(AK27,#REF!,2,FALSE))&lt;11,"",LEFT(RIGHT(VLOOKUP(AK27,#REF!,2,FALSE),11),1))</f>
        <v>#REF!</v>
      </c>
      <c r="AP29" s="168"/>
      <c r="AQ29" s="280" t="e">
        <f>IF(LEN(VLOOKUP(AK27,#REF!,2,FALSE))&lt;10,"",LEFT(RIGHT(VLOOKUP(AK27,#REF!,2,FALSE),10),1))</f>
        <v>#REF!</v>
      </c>
      <c r="AR29" s="282"/>
      <c r="AS29" s="280" t="e">
        <f>IF(LEN(VLOOKUP(AK27,#REF!,2,FALSE))&lt;9,"",LEFT(RIGHT(VLOOKUP(AK27,#REF!,2,FALSE),9),1))</f>
        <v>#REF!</v>
      </c>
      <c r="AT29" s="168"/>
      <c r="AU29" s="280" t="e">
        <f>IF(LEN(VLOOKUP(AK27,#REF!,2,FALSE))&lt;8,"",LEFT(RIGHT(VLOOKUP(AK27,#REF!,2,FALSE),8),1))</f>
        <v>#REF!</v>
      </c>
      <c r="AV29" s="282"/>
      <c r="AW29" s="280" t="e">
        <f>IF(LEN(VLOOKUP(AK27,#REF!,2,FALSE))&lt;7,"",LEFT(RIGHT(VLOOKUP(AK27,#REF!,2,FALSE),7),1))</f>
        <v>#REF!</v>
      </c>
      <c r="AX29" s="282"/>
      <c r="AY29" s="280" t="e">
        <f>IF(LEN(VLOOKUP(AK27,#REF!,2,FALSE))&lt;6,"",LEFT(RIGHT(VLOOKUP(AK27,#REF!,2,FALSE),6),1))</f>
        <v>#REF!</v>
      </c>
      <c r="AZ29" s="168"/>
      <c r="BA29" s="559" t="e">
        <f>IF(LEN(VLOOKUP(AK27,#REF!,2,FALSE))&lt;5,"",LEFT(RIGHT(VLOOKUP(AK27,#REF!,2,FALSE),5),1))</f>
        <v>#REF!</v>
      </c>
      <c r="BB29" s="559"/>
      <c r="BC29" s="282"/>
      <c r="BD29" s="280" t="e">
        <f>IF(LEN(VLOOKUP(AK27,#REF!,2,FALSE))&lt;4,"",LEFT(RIGHT(VLOOKUP(AK27,#REF!,2,FALSE),4),1))</f>
        <v>#REF!</v>
      </c>
      <c r="BE29" s="282"/>
      <c r="BF29" s="280" t="e">
        <f>IF(LEN(VLOOKUP(AK27,#REF!,2,FALSE))&lt;3,"",LEFT(RIGHT(VLOOKUP(AK27,#REF!,2,FALSE),3),1))</f>
        <v>#REF!</v>
      </c>
      <c r="BG29" s="282"/>
      <c r="BH29" s="280" t="e">
        <f>IF(LEN(VLOOKUP(AK27,#REF!,2,FALSE))&lt;2,"",LEFT(RIGHT(VLOOKUP(AK27,#REF!,2,FALSE),2),1))</f>
        <v>#REF!</v>
      </c>
      <c r="BI29" s="282"/>
      <c r="BJ29" s="280" t="e">
        <f>IF(VLOOKUP(AK27,#REF!,2,FALSE)=0,"",IF(LEN(VLOOKUP(AK27,#REF!,2,FALSE))&lt;1,"",LEFT(RIGHT(VLOOKUP(AK27,#REF!,2,FALSE),1),1)))</f>
        <v>#REF!</v>
      </c>
      <c r="BK29" s="448"/>
      <c r="BL29" s="423"/>
      <c r="BM29" s="280" t="e">
        <f>IF(LEN(VLOOKUP(AK27,#REF!,3,FALSE))&lt;11,"",LEFT(RIGHT(VLOOKUP(AK27,#REF!,3,FALSE),11),1))</f>
        <v>#REF!</v>
      </c>
      <c r="BN29" s="168"/>
      <c r="BO29" s="280" t="e">
        <f>IF(LEN(VLOOKUP(AK27,#REF!,3,FALSE))&lt;10,"",LEFT(RIGHT(VLOOKUP(AK27,#REF!,3,FALSE),10),1))</f>
        <v>#REF!</v>
      </c>
      <c r="BP29" s="282"/>
      <c r="BQ29" s="280" t="e">
        <f>IF(LEN(VLOOKUP(AK27,#REF!,3,FALSE))&lt;9,"",LEFT(RIGHT(VLOOKUP(AK27,#REF!,3,FALSE),9),1))</f>
        <v>#REF!</v>
      </c>
      <c r="BR29" s="168"/>
      <c r="BS29" s="280" t="e">
        <f>IF(LEN(VLOOKUP(AK27,#REF!,3,FALSE))&lt;8,"",LEFT(RIGHT(VLOOKUP(AK27,#REF!,3,FALSE),8),1))</f>
        <v>#REF!</v>
      </c>
      <c r="BT29" s="282"/>
      <c r="BU29" s="280" t="e">
        <f>IF(LEN(VLOOKUP(AK27,#REF!,3,FALSE))&lt;7,"",LEFT(RIGHT(VLOOKUP(AK27,#REF!,3,FALSE),7),1))</f>
        <v>#REF!</v>
      </c>
      <c r="BV29" s="606"/>
      <c r="BW29" s="280" t="e">
        <f>IF(LEN(VLOOKUP(AK27,#REF!,3,FALSE))&lt;6,"",LEFT(RIGHT(VLOOKUP(AK27,#REF!,3,FALSE),6),1))</f>
        <v>#REF!</v>
      </c>
      <c r="BX29" s="282"/>
      <c r="BY29" s="280" t="e">
        <f>IF(LEN(VLOOKUP(AK27,#REF!,3,FALSE))&lt;5,"",LEFT(RIGHT(VLOOKUP(AK27,#REF!,3,FALSE),5),1))</f>
        <v>#REF!</v>
      </c>
      <c r="BZ29" s="282"/>
      <c r="CA29" s="280" t="e">
        <f>IF(LEN(VLOOKUP(AK27,#REF!,3,FALSE))&lt;4,"",LEFT(RIGHT(VLOOKUP(AK27,#REF!,3,FALSE),4),1))</f>
        <v>#REF!</v>
      </c>
      <c r="CB29" s="607"/>
      <c r="CC29" s="280" t="e">
        <f>IF(LEN(VLOOKUP(AK27,#REF!,3,FALSE))&lt;3,"",LEFT(RIGHT(VLOOKUP(AK27,#REF!,3,FALSE),3),1))</f>
        <v>#REF!</v>
      </c>
      <c r="CD29" s="282"/>
      <c r="CE29" s="280" t="e">
        <f>IF(LEN(VLOOKUP(AK27,#REF!,3,FALSE))&lt;2,"",LEFT(RIGHT(VLOOKUP(AK27,#REF!,3,FALSE),2),1))</f>
        <v>#REF!</v>
      </c>
      <c r="CF29" s="282"/>
      <c r="CG29" s="280" t="e">
        <f>IF(VLOOKUP(AK27,#REF!,3,FALSE)=0,"",IF(LEN(VLOOKUP(AK27,#REF!,3,FALSE))&lt;1,"",LEFT(RIGHT(VLOOKUP(AK27,#REF!,3,FALSE),1),1)))</f>
        <v>#REF!</v>
      </c>
      <c r="CH29" s="199"/>
      <c r="CI29" s="229"/>
      <c r="CJ29" s="229"/>
    </row>
    <row r="30" spans="1:88" s="231" customFormat="1" ht="3" customHeight="1">
      <c r="A30" s="229"/>
      <c r="B30" s="229"/>
      <c r="C30" s="229"/>
      <c r="E30" s="609"/>
      <c r="F30" s="610"/>
      <c r="G30" s="645"/>
      <c r="H30" s="645"/>
      <c r="I30" s="645"/>
      <c r="J30" s="645"/>
      <c r="K30" s="645"/>
      <c r="L30" s="645"/>
      <c r="M30" s="645"/>
      <c r="N30" s="645"/>
      <c r="O30" s="645"/>
      <c r="P30" s="645"/>
      <c r="Q30" s="645"/>
      <c r="R30" s="645"/>
      <c r="S30" s="645"/>
      <c r="T30" s="645"/>
      <c r="U30" s="645"/>
      <c r="V30" s="645"/>
      <c r="W30" s="645"/>
      <c r="X30" s="645"/>
      <c r="Y30" s="645"/>
      <c r="Z30" s="645"/>
      <c r="AA30" s="645"/>
      <c r="AB30" s="645"/>
      <c r="AC30" s="645"/>
      <c r="AD30" s="645"/>
      <c r="AE30" s="645"/>
      <c r="AF30" s="645"/>
      <c r="AG30" s="645"/>
      <c r="AH30" s="645"/>
      <c r="AI30" s="645"/>
      <c r="AJ30" s="645"/>
      <c r="AK30" s="656"/>
      <c r="AL30" s="656"/>
      <c r="AM30" s="656"/>
      <c r="AN30" s="243"/>
      <c r="AO30" s="252"/>
      <c r="AP30" s="252"/>
      <c r="AQ30" s="252"/>
      <c r="AR30" s="252"/>
      <c r="AS30" s="252"/>
      <c r="AT30" s="252"/>
      <c r="AU30" s="252"/>
      <c r="AV30" s="252"/>
      <c r="AW30" s="252"/>
      <c r="AX30" s="252"/>
      <c r="AY30" s="252"/>
      <c r="AZ30" s="252"/>
      <c r="BA30" s="252"/>
      <c r="BB30" s="252"/>
      <c r="BC30" s="252"/>
      <c r="BD30" s="252"/>
      <c r="BE30" s="227"/>
      <c r="BF30" s="227"/>
      <c r="BG30" s="227"/>
      <c r="BH30" s="227"/>
      <c r="BI30" s="227"/>
      <c r="BJ30" s="227"/>
      <c r="BK30" s="227"/>
      <c r="BL30" s="443"/>
      <c r="BM30" s="443"/>
      <c r="BN30" s="443"/>
      <c r="BO30" s="443"/>
      <c r="BP30" s="443"/>
      <c r="BQ30" s="443"/>
      <c r="BR30" s="443"/>
      <c r="BS30" s="443"/>
      <c r="BT30" s="443"/>
      <c r="BU30" s="443"/>
      <c r="BV30" s="443"/>
      <c r="BW30" s="443"/>
      <c r="BX30" s="443"/>
      <c r="BY30" s="443"/>
      <c r="BZ30" s="443"/>
      <c r="CA30" s="443"/>
      <c r="CB30" s="443"/>
      <c r="CC30" s="227"/>
      <c r="CD30" s="227"/>
      <c r="CE30" s="227"/>
      <c r="CF30" s="227"/>
      <c r="CG30" s="227"/>
      <c r="CH30" s="200"/>
      <c r="CI30" s="229"/>
      <c r="CJ30" s="229"/>
    </row>
    <row r="31" spans="1:88" s="163" customFormat="1" ht="3" customHeight="1">
      <c r="A31" s="229"/>
      <c r="B31" s="230"/>
      <c r="C31" s="135"/>
      <c r="D31" s="135"/>
      <c r="E31" s="738" t="s">
        <v>91</v>
      </c>
      <c r="F31" s="739"/>
      <c r="G31" s="661" t="e">
        <f>#REF!</f>
        <v>#REF!</v>
      </c>
      <c r="H31" s="682"/>
      <c r="I31" s="682"/>
      <c r="J31" s="682"/>
      <c r="K31" s="682"/>
      <c r="L31" s="682"/>
      <c r="M31" s="682"/>
      <c r="N31" s="682"/>
      <c r="O31" s="682"/>
      <c r="P31" s="682"/>
      <c r="Q31" s="682"/>
      <c r="R31" s="682"/>
      <c r="S31" s="682"/>
      <c r="T31" s="682"/>
      <c r="U31" s="682"/>
      <c r="V31" s="682"/>
      <c r="W31" s="682"/>
      <c r="X31" s="682"/>
      <c r="Y31" s="682"/>
      <c r="Z31" s="682"/>
      <c r="AA31" s="682"/>
      <c r="AB31" s="682"/>
      <c r="AC31" s="682"/>
      <c r="AD31" s="682"/>
      <c r="AE31" s="682"/>
      <c r="AF31" s="682"/>
      <c r="AG31" s="682"/>
      <c r="AH31" s="682"/>
      <c r="AI31" s="682"/>
      <c r="AJ31" s="682"/>
      <c r="AK31" s="655" t="s">
        <v>427</v>
      </c>
      <c r="AL31" s="656"/>
      <c r="AM31" s="656"/>
      <c r="AN31" s="242"/>
      <c r="AO31" s="253"/>
      <c r="AP31" s="253"/>
      <c r="AQ31" s="253"/>
      <c r="AR31" s="253"/>
      <c r="AS31" s="253"/>
      <c r="AT31" s="253"/>
      <c r="AU31" s="253"/>
      <c r="AV31" s="253"/>
      <c r="AW31" s="253"/>
      <c r="AX31" s="253"/>
      <c r="AY31" s="253"/>
      <c r="AZ31" s="253"/>
      <c r="BA31" s="253"/>
      <c r="BB31" s="253"/>
      <c r="BC31" s="253"/>
      <c r="BD31" s="253"/>
      <c r="BE31" s="221"/>
      <c r="BF31" s="221"/>
      <c r="BG31" s="221"/>
      <c r="BH31" s="221"/>
      <c r="BI31" s="221"/>
      <c r="BJ31" s="221"/>
      <c r="BK31" s="221"/>
      <c r="BL31" s="464"/>
      <c r="BM31" s="464"/>
      <c r="BN31" s="464"/>
      <c r="BO31" s="464"/>
      <c r="BP31" s="464"/>
      <c r="BQ31" s="464"/>
      <c r="BR31" s="464"/>
      <c r="BS31" s="464"/>
      <c r="BT31" s="464"/>
      <c r="BU31" s="464"/>
      <c r="BV31" s="464"/>
      <c r="BW31" s="464"/>
      <c r="BX31" s="464"/>
      <c r="BY31" s="464"/>
      <c r="BZ31" s="464"/>
      <c r="CA31" s="464"/>
      <c r="CB31" s="464"/>
      <c r="CC31" s="221"/>
      <c r="CD31" s="221"/>
      <c r="CE31" s="221"/>
      <c r="CF31" s="221"/>
      <c r="CG31" s="221"/>
      <c r="CH31" s="198"/>
      <c r="CI31" s="202"/>
      <c r="CJ31" s="202"/>
    </row>
    <row r="32" spans="1:88" s="163" customFormat="1" ht="3" customHeight="1">
      <c r="A32" s="229"/>
      <c r="B32" s="229"/>
      <c r="C32" s="229"/>
      <c r="D32" s="230"/>
      <c r="E32" s="738"/>
      <c r="F32" s="739"/>
      <c r="G32" s="682"/>
      <c r="H32" s="682"/>
      <c r="I32" s="682"/>
      <c r="J32" s="682"/>
      <c r="K32" s="682"/>
      <c r="L32" s="682"/>
      <c r="M32" s="682"/>
      <c r="N32" s="682"/>
      <c r="O32" s="682"/>
      <c r="P32" s="682"/>
      <c r="Q32" s="682"/>
      <c r="R32" s="682"/>
      <c r="S32" s="682"/>
      <c r="T32" s="682"/>
      <c r="U32" s="682"/>
      <c r="V32" s="682"/>
      <c r="W32" s="682"/>
      <c r="X32" s="682"/>
      <c r="Y32" s="682"/>
      <c r="Z32" s="682"/>
      <c r="AA32" s="682"/>
      <c r="AB32" s="682"/>
      <c r="AC32" s="682"/>
      <c r="AD32" s="682"/>
      <c r="AE32" s="682"/>
      <c r="AF32" s="682"/>
      <c r="AG32" s="682"/>
      <c r="AH32" s="682"/>
      <c r="AI32" s="682"/>
      <c r="AJ32" s="682"/>
      <c r="AK32" s="656"/>
      <c r="AL32" s="656"/>
      <c r="AM32" s="656"/>
      <c r="AN32" s="240"/>
      <c r="AO32" s="284"/>
      <c r="AP32" s="284"/>
      <c r="AQ32" s="284"/>
      <c r="AR32" s="283"/>
      <c r="AS32" s="281"/>
      <c r="AT32" s="281"/>
      <c r="AU32" s="281"/>
      <c r="AV32" s="281"/>
      <c r="AW32" s="281"/>
      <c r="AX32" s="282"/>
      <c r="AY32" s="605"/>
      <c r="AZ32" s="605"/>
      <c r="BA32" s="605"/>
      <c r="BB32" s="605"/>
      <c r="BC32" s="605"/>
      <c r="BD32" s="605"/>
      <c r="BE32" s="282"/>
      <c r="BF32" s="566"/>
      <c r="BG32" s="566"/>
      <c r="BH32" s="566"/>
      <c r="BI32" s="566"/>
      <c r="BJ32" s="566"/>
      <c r="BK32" s="448"/>
      <c r="BL32" s="423"/>
      <c r="BM32" s="417"/>
      <c r="BN32" s="417"/>
      <c r="BO32" s="417"/>
      <c r="BP32" s="283"/>
      <c r="BQ32" s="605"/>
      <c r="BR32" s="605"/>
      <c r="BS32" s="605"/>
      <c r="BT32" s="605"/>
      <c r="BU32" s="605"/>
      <c r="BV32" s="606"/>
      <c r="BW32" s="566"/>
      <c r="BX32" s="566"/>
      <c r="BY32" s="566"/>
      <c r="BZ32" s="566"/>
      <c r="CA32" s="566"/>
      <c r="CB32" s="607"/>
      <c r="CC32" s="566"/>
      <c r="CD32" s="566"/>
      <c r="CE32" s="566"/>
      <c r="CF32" s="566"/>
      <c r="CG32" s="566"/>
      <c r="CH32" s="199"/>
      <c r="CI32" s="202"/>
      <c r="CJ32" s="202"/>
    </row>
    <row r="33" spans="1:88" s="231" customFormat="1" ht="15" customHeight="1">
      <c r="A33" s="229"/>
      <c r="B33" s="229"/>
      <c r="C33" s="229"/>
      <c r="E33" s="738"/>
      <c r="F33" s="739"/>
      <c r="G33" s="682"/>
      <c r="H33" s="682"/>
      <c r="I33" s="682"/>
      <c r="J33" s="682"/>
      <c r="K33" s="682"/>
      <c r="L33" s="682"/>
      <c r="M33" s="682"/>
      <c r="N33" s="682"/>
      <c r="O33" s="682"/>
      <c r="P33" s="682"/>
      <c r="Q33" s="682"/>
      <c r="R33" s="682"/>
      <c r="S33" s="682"/>
      <c r="T33" s="682"/>
      <c r="U33" s="682"/>
      <c r="V33" s="682"/>
      <c r="W33" s="682"/>
      <c r="X33" s="682"/>
      <c r="Y33" s="682"/>
      <c r="Z33" s="682"/>
      <c r="AA33" s="682"/>
      <c r="AB33" s="682"/>
      <c r="AC33" s="682"/>
      <c r="AD33" s="682"/>
      <c r="AE33" s="682"/>
      <c r="AF33" s="682"/>
      <c r="AG33" s="682"/>
      <c r="AH33" s="682"/>
      <c r="AI33" s="682"/>
      <c r="AJ33" s="682"/>
      <c r="AK33" s="656"/>
      <c r="AL33" s="656"/>
      <c r="AM33" s="656"/>
      <c r="AN33" s="240"/>
      <c r="AO33" s="280" t="e">
        <f>IF(LEN(VLOOKUP(AK31,#REF!,2,FALSE))&lt;11,"",LEFT(RIGHT(VLOOKUP(AK31,#REF!,2,FALSE),11),1))</f>
        <v>#REF!</v>
      </c>
      <c r="AP33" s="168"/>
      <c r="AQ33" s="280" t="e">
        <f>IF(LEN(VLOOKUP(AK31,#REF!,2,FALSE))&lt;10,"",LEFT(RIGHT(VLOOKUP(AK31,#REF!,2,FALSE),10),1))</f>
        <v>#REF!</v>
      </c>
      <c r="AR33" s="282"/>
      <c r="AS33" s="280" t="e">
        <f>IF(LEN(VLOOKUP(AK31,#REF!,2,FALSE))&lt;9,"",LEFT(RIGHT(VLOOKUP(AK31,#REF!,2,FALSE),9),1))</f>
        <v>#REF!</v>
      </c>
      <c r="AT33" s="168"/>
      <c r="AU33" s="280" t="e">
        <f>IF(LEN(VLOOKUP(AK31,#REF!,2,FALSE))&lt;8,"",LEFT(RIGHT(VLOOKUP(AK31,#REF!,2,FALSE),8),1))</f>
        <v>#REF!</v>
      </c>
      <c r="AV33" s="282"/>
      <c r="AW33" s="280" t="e">
        <f>IF(LEN(VLOOKUP(AK31,#REF!,2,FALSE))&lt;7,"",LEFT(RIGHT(VLOOKUP(AK31,#REF!,2,FALSE),7),1))</f>
        <v>#REF!</v>
      </c>
      <c r="AX33" s="282"/>
      <c r="AY33" s="280" t="e">
        <f>IF(LEN(VLOOKUP(AK31,#REF!,2,FALSE))&lt;6,"",LEFT(RIGHT(VLOOKUP(AK31,#REF!,2,FALSE),6),1))</f>
        <v>#REF!</v>
      </c>
      <c r="AZ33" s="168"/>
      <c r="BA33" s="559" t="e">
        <f>IF(LEN(VLOOKUP(AK31,#REF!,2,FALSE))&lt;5,"",LEFT(RIGHT(VLOOKUP(AK31,#REF!,2,FALSE),5),1))</f>
        <v>#REF!</v>
      </c>
      <c r="BB33" s="559"/>
      <c r="BC33" s="282"/>
      <c r="BD33" s="280" t="e">
        <f>IF(LEN(VLOOKUP(AK31,#REF!,2,FALSE))&lt;4,"",LEFT(RIGHT(VLOOKUP(AK31,#REF!,2,FALSE),4),1))</f>
        <v>#REF!</v>
      </c>
      <c r="BE33" s="282"/>
      <c r="BF33" s="280" t="e">
        <f>IF(LEN(VLOOKUP(AK31,#REF!,2,FALSE))&lt;3,"",LEFT(RIGHT(VLOOKUP(AK31,#REF!,2,FALSE),3),1))</f>
        <v>#REF!</v>
      </c>
      <c r="BG33" s="282"/>
      <c r="BH33" s="280" t="e">
        <f>IF(LEN(VLOOKUP(AK31,#REF!,2,FALSE))&lt;2,"",LEFT(RIGHT(VLOOKUP(AK31,#REF!,2,FALSE),2),1))</f>
        <v>#REF!</v>
      </c>
      <c r="BI33" s="282"/>
      <c r="BJ33" s="280" t="e">
        <f>IF(VLOOKUP(AK31,#REF!,2,FALSE)=0,"",IF(LEN(VLOOKUP(AK31,#REF!,2,FALSE))&lt;1,"",LEFT(RIGHT(VLOOKUP(AK31,#REF!,2,FALSE),1),1)))</f>
        <v>#REF!</v>
      </c>
      <c r="BK33" s="448"/>
      <c r="BL33" s="423"/>
      <c r="BM33" s="280" t="e">
        <f>IF(LEN(VLOOKUP(AK31,#REF!,3,FALSE))&lt;11,"",LEFT(RIGHT(VLOOKUP(AK31,#REF!,3,FALSE),11),1))</f>
        <v>#REF!</v>
      </c>
      <c r="BN33" s="168"/>
      <c r="BO33" s="280" t="e">
        <f>IF(LEN(VLOOKUP(AK31,#REF!,3,FALSE))&lt;10,"",LEFT(RIGHT(VLOOKUP(AK31,#REF!,3,FALSE),10),1))</f>
        <v>#REF!</v>
      </c>
      <c r="BP33" s="282"/>
      <c r="BQ33" s="280" t="e">
        <f>IF(LEN(VLOOKUP(AK31,#REF!,3,FALSE))&lt;9,"",LEFT(RIGHT(VLOOKUP(AK31,#REF!,3,FALSE),9),1))</f>
        <v>#REF!</v>
      </c>
      <c r="BR33" s="168"/>
      <c r="BS33" s="280" t="e">
        <f>IF(LEN(VLOOKUP(AK31,#REF!,3,FALSE))&lt;8,"",LEFT(RIGHT(VLOOKUP(AK31,#REF!,3,FALSE),8),1))</f>
        <v>#REF!</v>
      </c>
      <c r="BT33" s="282"/>
      <c r="BU33" s="280" t="e">
        <f>IF(LEN(VLOOKUP(AK31,#REF!,3,FALSE))&lt;7,"",LEFT(RIGHT(VLOOKUP(AK31,#REF!,3,FALSE),7),1))</f>
        <v>#REF!</v>
      </c>
      <c r="BV33" s="606"/>
      <c r="BW33" s="280" t="e">
        <f>IF(LEN(VLOOKUP(AK31,#REF!,3,FALSE))&lt;6,"",LEFT(RIGHT(VLOOKUP(AK31,#REF!,3,FALSE),6),1))</f>
        <v>#REF!</v>
      </c>
      <c r="BX33" s="282"/>
      <c r="BY33" s="280" t="e">
        <f>IF(LEN(VLOOKUP(AK31,#REF!,3,FALSE))&lt;5,"",LEFT(RIGHT(VLOOKUP(AK31,#REF!,3,FALSE),5),1))</f>
        <v>#REF!</v>
      </c>
      <c r="BZ33" s="282"/>
      <c r="CA33" s="280" t="e">
        <f>IF(LEN(VLOOKUP(AK31,#REF!,3,FALSE))&lt;4,"",LEFT(RIGHT(VLOOKUP(AK31,#REF!,3,FALSE),4),1))</f>
        <v>#REF!</v>
      </c>
      <c r="CB33" s="607"/>
      <c r="CC33" s="280" t="e">
        <f>IF(LEN(VLOOKUP(AK31,#REF!,3,FALSE))&lt;3,"",LEFT(RIGHT(VLOOKUP(AK31,#REF!,3,FALSE),3),1))</f>
        <v>#REF!</v>
      </c>
      <c r="CD33" s="282"/>
      <c r="CE33" s="280" t="e">
        <f>IF(LEN(VLOOKUP(AK31,#REF!,3,FALSE))&lt;2,"",LEFT(RIGHT(VLOOKUP(AK31,#REF!,3,FALSE),2),1))</f>
        <v>#REF!</v>
      </c>
      <c r="CF33" s="282"/>
      <c r="CG33" s="280" t="e">
        <f>IF(VLOOKUP(AK31,#REF!,3,FALSE)=0,"",IF(LEN(VLOOKUP(AK31,#REF!,3,FALSE))&lt;1,"",LEFT(RIGHT(VLOOKUP(AK31,#REF!,3,FALSE),1),1)))</f>
        <v>#REF!</v>
      </c>
      <c r="CH33" s="199"/>
      <c r="CI33" s="229"/>
      <c r="CJ33" s="229"/>
    </row>
    <row r="34" spans="1:88" s="231" customFormat="1" ht="3" customHeight="1">
      <c r="A34" s="229"/>
      <c r="B34" s="229"/>
      <c r="C34" s="229"/>
      <c r="E34" s="738"/>
      <c r="F34" s="739"/>
      <c r="G34" s="682"/>
      <c r="H34" s="682"/>
      <c r="I34" s="682"/>
      <c r="J34" s="682"/>
      <c r="K34" s="682"/>
      <c r="L34" s="682"/>
      <c r="M34" s="682"/>
      <c r="N34" s="682"/>
      <c r="O34" s="682"/>
      <c r="P34" s="682"/>
      <c r="Q34" s="682"/>
      <c r="R34" s="682"/>
      <c r="S34" s="682"/>
      <c r="T34" s="682"/>
      <c r="U34" s="682"/>
      <c r="V34" s="682"/>
      <c r="W34" s="682"/>
      <c r="X34" s="682"/>
      <c r="Y34" s="682"/>
      <c r="Z34" s="682"/>
      <c r="AA34" s="682"/>
      <c r="AB34" s="682"/>
      <c r="AC34" s="682"/>
      <c r="AD34" s="682"/>
      <c r="AE34" s="682"/>
      <c r="AF34" s="682"/>
      <c r="AG34" s="682"/>
      <c r="AH34" s="682"/>
      <c r="AI34" s="682"/>
      <c r="AJ34" s="682"/>
      <c r="AK34" s="656"/>
      <c r="AL34" s="656"/>
      <c r="AM34" s="656"/>
      <c r="AN34" s="243"/>
      <c r="AO34" s="252"/>
      <c r="AP34" s="252"/>
      <c r="AQ34" s="252"/>
      <c r="AR34" s="252"/>
      <c r="AS34" s="252"/>
      <c r="AT34" s="252"/>
      <c r="AU34" s="252"/>
      <c r="AV34" s="252"/>
      <c r="AW34" s="252"/>
      <c r="AX34" s="252"/>
      <c r="AY34" s="252"/>
      <c r="AZ34" s="252"/>
      <c r="BA34" s="252"/>
      <c r="BB34" s="252"/>
      <c r="BC34" s="252"/>
      <c r="BD34" s="252"/>
      <c r="BE34" s="227"/>
      <c r="BF34" s="227"/>
      <c r="BG34" s="227"/>
      <c r="BH34" s="227"/>
      <c r="BI34" s="227"/>
      <c r="BJ34" s="227"/>
      <c r="BK34" s="227"/>
      <c r="BL34" s="443"/>
      <c r="BM34" s="443"/>
      <c r="BN34" s="443"/>
      <c r="BO34" s="443"/>
      <c r="BP34" s="443"/>
      <c r="BQ34" s="443"/>
      <c r="BR34" s="443"/>
      <c r="BS34" s="443"/>
      <c r="BT34" s="443"/>
      <c r="BU34" s="443"/>
      <c r="BV34" s="443"/>
      <c r="BW34" s="443"/>
      <c r="BX34" s="443"/>
      <c r="BY34" s="443"/>
      <c r="BZ34" s="443"/>
      <c r="CA34" s="443"/>
      <c r="CB34" s="443"/>
      <c r="CC34" s="227"/>
      <c r="CD34" s="227"/>
      <c r="CE34" s="227"/>
      <c r="CF34" s="227"/>
      <c r="CG34" s="227"/>
      <c r="CH34" s="200"/>
      <c r="CI34" s="229"/>
      <c r="CJ34" s="229"/>
    </row>
    <row r="35" spans="1:88" s="224" customFormat="1" ht="3" customHeight="1" thickBot="1">
      <c r="A35" s="218"/>
      <c r="B35" s="219"/>
      <c r="C35" s="220"/>
      <c r="D35" s="220"/>
      <c r="E35" s="648" t="s">
        <v>93</v>
      </c>
      <c r="F35" s="648"/>
      <c r="G35" s="650" t="e">
        <f>#REF!</f>
        <v>#REF!</v>
      </c>
      <c r="H35" s="650"/>
      <c r="I35" s="650"/>
      <c r="J35" s="650"/>
      <c r="K35" s="650"/>
      <c r="L35" s="650"/>
      <c r="M35" s="650"/>
      <c r="N35" s="650"/>
      <c r="O35" s="650"/>
      <c r="P35" s="650"/>
      <c r="Q35" s="650"/>
      <c r="R35" s="650"/>
      <c r="S35" s="650"/>
      <c r="T35" s="650"/>
      <c r="U35" s="650"/>
      <c r="V35" s="650"/>
      <c r="W35" s="650"/>
      <c r="X35" s="650"/>
      <c r="Y35" s="650"/>
      <c r="Z35" s="650"/>
      <c r="AA35" s="650"/>
      <c r="AB35" s="650"/>
      <c r="AC35" s="650"/>
      <c r="AD35" s="650"/>
      <c r="AE35" s="650"/>
      <c r="AF35" s="650"/>
      <c r="AG35" s="650"/>
      <c r="AH35" s="650"/>
      <c r="AI35" s="650"/>
      <c r="AJ35" s="650"/>
      <c r="AK35" s="669" t="s">
        <v>428</v>
      </c>
      <c r="AL35" s="653"/>
      <c r="AM35" s="653"/>
      <c r="AN35" s="251"/>
      <c r="AO35" s="253"/>
      <c r="AP35" s="253"/>
      <c r="AQ35" s="253"/>
      <c r="AR35" s="253"/>
      <c r="AS35" s="253"/>
      <c r="AT35" s="253"/>
      <c r="AU35" s="253"/>
      <c r="AV35" s="253"/>
      <c r="AW35" s="253"/>
      <c r="AX35" s="253"/>
      <c r="AY35" s="253"/>
      <c r="AZ35" s="253"/>
      <c r="BA35" s="253"/>
      <c r="BB35" s="253"/>
      <c r="BC35" s="253"/>
      <c r="BD35" s="253"/>
      <c r="BE35" s="221"/>
      <c r="BF35" s="221"/>
      <c r="BG35" s="221"/>
      <c r="BH35" s="221"/>
      <c r="BI35" s="221"/>
      <c r="BJ35" s="221"/>
      <c r="BK35" s="221"/>
      <c r="BL35" s="464"/>
      <c r="BM35" s="464"/>
      <c r="BN35" s="464"/>
      <c r="BO35" s="464"/>
      <c r="BP35" s="464"/>
      <c r="BQ35" s="464"/>
      <c r="BR35" s="464"/>
      <c r="BS35" s="464"/>
      <c r="BT35" s="464"/>
      <c r="BU35" s="464"/>
      <c r="BV35" s="464"/>
      <c r="BW35" s="464"/>
      <c r="BX35" s="464"/>
      <c r="BY35" s="464"/>
      <c r="BZ35" s="464"/>
      <c r="CA35" s="464"/>
      <c r="CB35" s="464"/>
      <c r="CC35" s="221"/>
      <c r="CD35" s="221"/>
      <c r="CE35" s="221"/>
      <c r="CF35" s="221"/>
      <c r="CG35" s="221"/>
      <c r="CH35" s="222"/>
      <c r="CI35" s="223"/>
      <c r="CJ35" s="223"/>
    </row>
    <row r="36" spans="1:88" s="224" customFormat="1" ht="3" customHeight="1" thickBot="1">
      <c r="A36" s="218"/>
      <c r="B36" s="218"/>
      <c r="C36" s="218"/>
      <c r="D36" s="219"/>
      <c r="E36" s="648"/>
      <c r="F36" s="648"/>
      <c r="G36" s="650"/>
      <c r="H36" s="650"/>
      <c r="I36" s="650"/>
      <c r="J36" s="650"/>
      <c r="K36" s="650"/>
      <c r="L36" s="650"/>
      <c r="M36" s="650"/>
      <c r="N36" s="650"/>
      <c r="O36" s="650"/>
      <c r="P36" s="650"/>
      <c r="Q36" s="650"/>
      <c r="R36" s="650"/>
      <c r="S36" s="650"/>
      <c r="T36" s="650"/>
      <c r="U36" s="650"/>
      <c r="V36" s="650"/>
      <c r="W36" s="650"/>
      <c r="X36" s="650"/>
      <c r="Y36" s="650"/>
      <c r="Z36" s="650"/>
      <c r="AA36" s="650"/>
      <c r="AB36" s="650"/>
      <c r="AC36" s="650"/>
      <c r="AD36" s="650"/>
      <c r="AE36" s="650"/>
      <c r="AF36" s="650"/>
      <c r="AG36" s="650"/>
      <c r="AH36" s="650"/>
      <c r="AI36" s="650"/>
      <c r="AJ36" s="650"/>
      <c r="AK36" s="653"/>
      <c r="AL36" s="653"/>
      <c r="AM36" s="653"/>
      <c r="AN36" s="254"/>
      <c r="AO36" s="284"/>
      <c r="AP36" s="284"/>
      <c r="AQ36" s="284"/>
      <c r="AR36" s="283"/>
      <c r="AS36" s="281"/>
      <c r="AT36" s="281"/>
      <c r="AU36" s="281"/>
      <c r="AV36" s="281"/>
      <c r="AW36" s="281"/>
      <c r="AX36" s="282"/>
      <c r="AY36" s="605"/>
      <c r="AZ36" s="605"/>
      <c r="BA36" s="605"/>
      <c r="BB36" s="605"/>
      <c r="BC36" s="605"/>
      <c r="BD36" s="605"/>
      <c r="BE36" s="282"/>
      <c r="BF36" s="566"/>
      <c r="BG36" s="566"/>
      <c r="BH36" s="566"/>
      <c r="BI36" s="566"/>
      <c r="BJ36" s="566"/>
      <c r="BK36" s="448"/>
      <c r="BL36" s="423"/>
      <c r="BM36" s="417"/>
      <c r="BN36" s="417"/>
      <c r="BO36" s="417"/>
      <c r="BP36" s="283"/>
      <c r="BQ36" s="605"/>
      <c r="BR36" s="605"/>
      <c r="BS36" s="605"/>
      <c r="BT36" s="605"/>
      <c r="BU36" s="605"/>
      <c r="BV36" s="606"/>
      <c r="BW36" s="566"/>
      <c r="BX36" s="566"/>
      <c r="BY36" s="566"/>
      <c r="BZ36" s="566"/>
      <c r="CA36" s="566"/>
      <c r="CB36" s="607"/>
      <c r="CC36" s="566"/>
      <c r="CD36" s="566"/>
      <c r="CE36" s="566"/>
      <c r="CF36" s="566"/>
      <c r="CG36" s="566"/>
      <c r="CH36" s="225"/>
      <c r="CI36" s="223"/>
      <c r="CJ36" s="223"/>
    </row>
    <row r="37" spans="1:88" s="226" customFormat="1" ht="13.5" thickBot="1">
      <c r="A37" s="218"/>
      <c r="B37" s="218"/>
      <c r="C37" s="218"/>
      <c r="E37" s="648"/>
      <c r="F37" s="648"/>
      <c r="G37" s="650"/>
      <c r="H37" s="650"/>
      <c r="I37" s="650"/>
      <c r="J37" s="650"/>
      <c r="K37" s="650"/>
      <c r="L37" s="650"/>
      <c r="M37" s="650"/>
      <c r="N37" s="650"/>
      <c r="O37" s="650"/>
      <c r="P37" s="650"/>
      <c r="Q37" s="650"/>
      <c r="R37" s="650"/>
      <c r="S37" s="650"/>
      <c r="T37" s="650"/>
      <c r="U37" s="650"/>
      <c r="V37" s="650"/>
      <c r="W37" s="650"/>
      <c r="X37" s="650"/>
      <c r="Y37" s="650"/>
      <c r="Z37" s="650"/>
      <c r="AA37" s="650"/>
      <c r="AB37" s="650"/>
      <c r="AC37" s="650"/>
      <c r="AD37" s="650"/>
      <c r="AE37" s="650"/>
      <c r="AF37" s="650"/>
      <c r="AG37" s="650"/>
      <c r="AH37" s="650"/>
      <c r="AI37" s="650"/>
      <c r="AJ37" s="650"/>
      <c r="AK37" s="653"/>
      <c r="AL37" s="653"/>
      <c r="AM37" s="653"/>
      <c r="AN37" s="254"/>
      <c r="AO37" s="280" t="e">
        <f>IF(LEN(VLOOKUP(AK35,#REF!,2,FALSE))&lt;11,"",LEFT(RIGHT(VLOOKUP(AK35,#REF!,2,FALSE),11),1))</f>
        <v>#REF!</v>
      </c>
      <c r="AP37" s="168"/>
      <c r="AQ37" s="280" t="e">
        <f>IF(LEN(VLOOKUP(AK35,#REF!,2,FALSE))&lt;10,"",LEFT(RIGHT(VLOOKUP(AK35,#REF!,2,FALSE),10),1))</f>
        <v>#REF!</v>
      </c>
      <c r="AR37" s="282"/>
      <c r="AS37" s="280" t="e">
        <f>IF(LEN(VLOOKUP(AK35,#REF!,2,FALSE))&lt;9,"",LEFT(RIGHT(VLOOKUP(AK35,#REF!,2,FALSE),9),1))</f>
        <v>#REF!</v>
      </c>
      <c r="AT37" s="168"/>
      <c r="AU37" s="280" t="e">
        <f>IF(LEN(VLOOKUP(AK35,#REF!,2,FALSE))&lt;8,"",LEFT(RIGHT(VLOOKUP(AK35,#REF!,2,FALSE),8),1))</f>
        <v>#REF!</v>
      </c>
      <c r="AV37" s="282"/>
      <c r="AW37" s="280" t="e">
        <f>IF(LEN(VLOOKUP(AK35,#REF!,2,FALSE))&lt;7,"",LEFT(RIGHT(VLOOKUP(AK35,#REF!,2,FALSE),7),1))</f>
        <v>#REF!</v>
      </c>
      <c r="AX37" s="282"/>
      <c r="AY37" s="280" t="e">
        <f>IF(LEN(VLOOKUP(AK35,#REF!,2,FALSE))&lt;6,"",LEFT(RIGHT(VLOOKUP(AK35,#REF!,2,FALSE),6),1))</f>
        <v>#REF!</v>
      </c>
      <c r="AZ37" s="168"/>
      <c r="BA37" s="559" t="e">
        <f>IF(LEN(VLOOKUP(AK35,#REF!,2,FALSE))&lt;5,"",LEFT(RIGHT(VLOOKUP(AK35,#REF!,2,FALSE),5),1))</f>
        <v>#REF!</v>
      </c>
      <c r="BB37" s="559"/>
      <c r="BC37" s="282"/>
      <c r="BD37" s="280" t="e">
        <f>IF(LEN(VLOOKUP(AK35,#REF!,2,FALSE))&lt;4,"",LEFT(RIGHT(VLOOKUP(AK35,#REF!,2,FALSE),4),1))</f>
        <v>#REF!</v>
      </c>
      <c r="BE37" s="282"/>
      <c r="BF37" s="280" t="e">
        <f>IF(LEN(VLOOKUP(AK35,#REF!,2,FALSE))&lt;3,"",LEFT(RIGHT(VLOOKUP(AK35,#REF!,2,FALSE),3),1))</f>
        <v>#REF!</v>
      </c>
      <c r="BG37" s="282"/>
      <c r="BH37" s="280" t="e">
        <f>IF(LEN(VLOOKUP(AK35,#REF!,2,FALSE))&lt;2,"",LEFT(RIGHT(VLOOKUP(AK35,#REF!,2,FALSE),2),1))</f>
        <v>#REF!</v>
      </c>
      <c r="BI37" s="282"/>
      <c r="BJ37" s="280" t="e">
        <f>IF(VLOOKUP(AK35,#REF!,2,FALSE)=0,"",IF(LEN(VLOOKUP(AK35,#REF!,2,FALSE))&lt;1,"",LEFT(RIGHT(VLOOKUP(AK35,#REF!,2,FALSE),1),1)))</f>
        <v>#REF!</v>
      </c>
      <c r="BK37" s="448"/>
      <c r="BL37" s="423"/>
      <c r="BM37" s="280" t="e">
        <f>IF(LEN(VLOOKUP(AK35,#REF!,3,FALSE))&lt;11,"",LEFT(RIGHT(VLOOKUP(AK35,#REF!,3,FALSE),11),1))</f>
        <v>#REF!</v>
      </c>
      <c r="BN37" s="168"/>
      <c r="BO37" s="280" t="e">
        <f>IF(LEN(VLOOKUP(AK35,#REF!,3,FALSE))&lt;10,"",LEFT(RIGHT(VLOOKUP(AK35,#REF!,3,FALSE),10),1))</f>
        <v>#REF!</v>
      </c>
      <c r="BP37" s="282"/>
      <c r="BQ37" s="280" t="e">
        <f>IF(LEN(VLOOKUP(AK35,#REF!,3,FALSE))&lt;9,"",LEFT(RIGHT(VLOOKUP(AK35,#REF!,3,FALSE),9),1))</f>
        <v>#REF!</v>
      </c>
      <c r="BR37" s="168"/>
      <c r="BS37" s="280" t="e">
        <f>IF(LEN(VLOOKUP(AK35,#REF!,3,FALSE))&lt;8,"",LEFT(RIGHT(VLOOKUP(AK35,#REF!,3,FALSE),8),1))</f>
        <v>#REF!</v>
      </c>
      <c r="BT37" s="282"/>
      <c r="BU37" s="280" t="e">
        <f>IF(LEN(VLOOKUP(AK35,#REF!,3,FALSE))&lt;7,"",LEFT(RIGHT(VLOOKUP(AK35,#REF!,3,FALSE),7),1))</f>
        <v>#REF!</v>
      </c>
      <c r="BV37" s="606"/>
      <c r="BW37" s="280" t="e">
        <f>IF(LEN(VLOOKUP(AK35,#REF!,3,FALSE))&lt;6,"",LEFT(RIGHT(VLOOKUP(AK35,#REF!,3,FALSE),6),1))</f>
        <v>#REF!</v>
      </c>
      <c r="BX37" s="282"/>
      <c r="BY37" s="280" t="e">
        <f>IF(LEN(VLOOKUP(AK35,#REF!,3,FALSE))&lt;5,"",LEFT(RIGHT(VLOOKUP(AK35,#REF!,3,FALSE),5),1))</f>
        <v>#REF!</v>
      </c>
      <c r="BZ37" s="282"/>
      <c r="CA37" s="280" t="e">
        <f>IF(LEN(VLOOKUP(AK35,#REF!,3,FALSE))&lt;4,"",LEFT(RIGHT(VLOOKUP(AK35,#REF!,3,FALSE),4),1))</f>
        <v>#REF!</v>
      </c>
      <c r="CB37" s="607"/>
      <c r="CC37" s="280" t="e">
        <f>IF(LEN(VLOOKUP(AK35,#REF!,3,FALSE))&lt;3,"",LEFT(RIGHT(VLOOKUP(AK35,#REF!,3,FALSE),3),1))</f>
        <v>#REF!</v>
      </c>
      <c r="CD37" s="282"/>
      <c r="CE37" s="280" t="e">
        <f>IF(LEN(VLOOKUP(AK35,#REF!,3,FALSE))&lt;2,"",LEFT(RIGHT(VLOOKUP(AK35,#REF!,3,FALSE),2),1))</f>
        <v>#REF!</v>
      </c>
      <c r="CF37" s="282"/>
      <c r="CG37" s="280" t="e">
        <f>IF(VLOOKUP(AK35,#REF!,3,FALSE)=0,"",IF(LEN(VLOOKUP(AK35,#REF!,3,FALSE))&lt;1,"",LEFT(RIGHT(VLOOKUP(AK35,#REF!,3,FALSE),1),1)))</f>
        <v>#REF!</v>
      </c>
      <c r="CH37" s="225"/>
      <c r="CI37" s="218"/>
      <c r="CJ37" s="218"/>
    </row>
    <row r="38" spans="1:88" s="226" customFormat="1" ht="13.5" thickBot="1">
      <c r="A38" s="218"/>
      <c r="B38" s="218"/>
      <c r="C38" s="218"/>
      <c r="E38" s="648"/>
      <c r="F38" s="648"/>
      <c r="G38" s="650"/>
      <c r="H38" s="650"/>
      <c r="I38" s="650"/>
      <c r="J38" s="650"/>
      <c r="K38" s="650"/>
      <c r="L38" s="650"/>
      <c r="M38" s="650"/>
      <c r="N38" s="650"/>
      <c r="O38" s="650"/>
      <c r="P38" s="650"/>
      <c r="Q38" s="650"/>
      <c r="R38" s="650"/>
      <c r="S38" s="650"/>
      <c r="T38" s="650"/>
      <c r="U38" s="650"/>
      <c r="V38" s="650"/>
      <c r="W38" s="650"/>
      <c r="X38" s="650"/>
      <c r="Y38" s="650"/>
      <c r="Z38" s="650"/>
      <c r="AA38" s="650"/>
      <c r="AB38" s="650"/>
      <c r="AC38" s="650"/>
      <c r="AD38" s="650"/>
      <c r="AE38" s="650"/>
      <c r="AF38" s="650"/>
      <c r="AG38" s="650"/>
      <c r="AH38" s="650"/>
      <c r="AI38" s="650"/>
      <c r="AJ38" s="650"/>
      <c r="AK38" s="737"/>
      <c r="AL38" s="737"/>
      <c r="AM38" s="737"/>
      <c r="AN38" s="256"/>
      <c r="AO38" s="233"/>
      <c r="AP38" s="233"/>
      <c r="AQ38" s="233"/>
      <c r="AR38" s="233"/>
      <c r="AS38" s="233"/>
      <c r="AT38" s="233"/>
      <c r="AU38" s="233"/>
      <c r="AV38" s="233"/>
      <c r="AW38" s="233"/>
      <c r="AX38" s="233"/>
      <c r="AY38" s="233"/>
      <c r="AZ38" s="233"/>
      <c r="BA38" s="233"/>
      <c r="BB38" s="233"/>
      <c r="BC38" s="233"/>
      <c r="BD38" s="233"/>
      <c r="BE38" s="234"/>
      <c r="BF38" s="234"/>
      <c r="BG38" s="234"/>
      <c r="BH38" s="234"/>
      <c r="BI38" s="234"/>
      <c r="BJ38" s="234"/>
      <c r="BK38" s="234"/>
      <c r="BL38" s="736"/>
      <c r="BM38" s="736"/>
      <c r="BN38" s="736"/>
      <c r="BO38" s="736"/>
      <c r="BP38" s="736"/>
      <c r="BQ38" s="736"/>
      <c r="BR38" s="736"/>
      <c r="BS38" s="736"/>
      <c r="BT38" s="736"/>
      <c r="BU38" s="736"/>
      <c r="BV38" s="736"/>
      <c r="BW38" s="736"/>
      <c r="BX38" s="736"/>
      <c r="BY38" s="736"/>
      <c r="BZ38" s="736"/>
      <c r="CA38" s="736"/>
      <c r="CB38" s="736"/>
      <c r="CC38" s="234"/>
      <c r="CD38" s="234"/>
      <c r="CE38" s="234"/>
      <c r="CF38" s="234"/>
      <c r="CG38" s="234"/>
      <c r="CH38" s="235"/>
      <c r="CI38" s="218"/>
      <c r="CJ38" s="218"/>
    </row>
    <row r="39" spans="1:88" ht="6" customHeight="1">
      <c r="D39" s="145"/>
      <c r="E39" s="181"/>
      <c r="F39" s="181"/>
      <c r="G39" s="181"/>
      <c r="H39" s="152"/>
      <c r="I39" s="152"/>
      <c r="J39" s="152"/>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c r="BV39" s="241"/>
      <c r="BW39" s="241"/>
      <c r="BX39" s="241"/>
      <c r="BY39" s="241"/>
      <c r="BZ39" s="241"/>
      <c r="CA39" s="241"/>
      <c r="CB39" s="241"/>
      <c r="CC39" s="241"/>
      <c r="CD39" s="241"/>
      <c r="CE39" s="241"/>
      <c r="CF39" s="241"/>
      <c r="CG39" s="241"/>
      <c r="CH39" s="241"/>
      <c r="CI39" s="145"/>
      <c r="CJ39" s="145"/>
    </row>
    <row r="40" spans="1:88" ht="13.5" customHeight="1">
      <c r="D40" s="145"/>
      <c r="E40" s="181"/>
      <c r="F40" s="181"/>
      <c r="G40" s="181"/>
      <c r="H40" s="152"/>
      <c r="I40" s="152"/>
      <c r="J40" s="152"/>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145"/>
      <c r="CJ40" s="145"/>
    </row>
    <row r="41" spans="1:88" ht="13.5" customHeight="1">
      <c r="D41" s="145"/>
      <c r="E41" s="181"/>
      <c r="F41" s="181"/>
      <c r="G41" s="181"/>
      <c r="H41" s="152"/>
      <c r="I41" s="152"/>
      <c r="J41" s="152"/>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145"/>
      <c r="CJ41" s="145"/>
    </row>
    <row r="42" spans="1:88" ht="13.5" customHeight="1">
      <c r="D42" s="145"/>
      <c r="E42" s="181"/>
      <c r="F42" s="181"/>
      <c r="G42" s="181"/>
      <c r="H42" s="152"/>
      <c r="I42" s="152"/>
      <c r="J42" s="152"/>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145"/>
      <c r="CJ42" s="145"/>
    </row>
    <row r="43" spans="1:88" ht="13.5" customHeight="1">
      <c r="D43" s="145"/>
      <c r="E43" s="181"/>
      <c r="F43" s="181"/>
      <c r="G43" s="181"/>
      <c r="H43" s="152"/>
      <c r="I43" s="152"/>
      <c r="J43" s="152"/>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145"/>
      <c r="CJ43" s="145"/>
    </row>
    <row r="44" spans="1:88" ht="13.5" customHeight="1">
      <c r="D44" s="145"/>
      <c r="E44" s="181"/>
      <c r="F44" s="181"/>
      <c r="G44" s="181"/>
      <c r="H44" s="152"/>
      <c r="I44" s="152"/>
      <c r="J44" s="152"/>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c r="CF44" s="241"/>
      <c r="CG44" s="241"/>
      <c r="CH44" s="241"/>
      <c r="CI44" s="145"/>
      <c r="CJ44" s="145"/>
    </row>
    <row r="45" spans="1:88" ht="13.5" customHeight="1">
      <c r="D45" s="145"/>
      <c r="E45" s="181"/>
      <c r="F45" s="181"/>
      <c r="G45" s="181"/>
      <c r="H45" s="152"/>
      <c r="I45" s="152"/>
      <c r="J45" s="152"/>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145"/>
      <c r="CJ45" s="145"/>
    </row>
    <row r="46" spans="1:88" ht="13.5" customHeight="1">
      <c r="D46" s="145"/>
      <c r="E46" s="181"/>
      <c r="F46" s="181"/>
      <c r="G46" s="181"/>
      <c r="H46" s="152"/>
      <c r="I46" s="152"/>
      <c r="J46" s="152"/>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145"/>
      <c r="CJ46" s="145"/>
    </row>
    <row r="47" spans="1:88" ht="13.5" customHeight="1">
      <c r="D47" s="145"/>
      <c r="E47" s="181"/>
      <c r="F47" s="181"/>
      <c r="G47" s="181"/>
      <c r="H47" s="152"/>
      <c r="I47" s="152"/>
      <c r="J47" s="152"/>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145"/>
      <c r="CJ47" s="145"/>
    </row>
    <row r="48" spans="1:88" ht="13.5" customHeight="1">
      <c r="D48" s="145"/>
      <c r="E48" s="181"/>
      <c r="F48" s="181"/>
      <c r="G48" s="181"/>
      <c r="H48" s="152"/>
      <c r="I48" s="152"/>
      <c r="J48" s="152"/>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145"/>
      <c r="CJ48" s="145"/>
    </row>
    <row r="49" spans="4:88" ht="13.5" customHeight="1">
      <c r="D49" s="145"/>
      <c r="E49" s="181"/>
      <c r="F49" s="181"/>
      <c r="G49" s="181"/>
      <c r="H49" s="152"/>
      <c r="I49" s="152"/>
      <c r="J49" s="152"/>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145"/>
      <c r="CJ49" s="145"/>
    </row>
    <row r="50" spans="4:88" ht="13.5" customHeight="1">
      <c r="D50" s="145"/>
      <c r="E50" s="181"/>
      <c r="F50" s="181"/>
      <c r="G50" s="181"/>
      <c r="H50" s="152"/>
      <c r="I50" s="152"/>
      <c r="J50" s="152"/>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145"/>
      <c r="CJ50" s="145"/>
    </row>
    <row r="51" spans="4:88" ht="13.5" customHeight="1">
      <c r="D51" s="145"/>
      <c r="E51" s="181"/>
      <c r="F51" s="181"/>
      <c r="G51" s="181"/>
      <c r="H51" s="152"/>
      <c r="I51" s="152"/>
      <c r="J51" s="152"/>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145"/>
      <c r="CJ51" s="145"/>
    </row>
    <row r="52" spans="4:88" ht="13.5" customHeight="1">
      <c r="D52" s="145"/>
      <c r="E52" s="181"/>
      <c r="F52" s="181"/>
      <c r="G52" s="181"/>
      <c r="H52" s="152"/>
      <c r="I52" s="152"/>
      <c r="J52" s="152"/>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145"/>
      <c r="CJ52" s="145"/>
    </row>
    <row r="53" spans="4:88" ht="13.5" customHeight="1">
      <c r="D53" s="145"/>
      <c r="E53" s="181"/>
      <c r="F53" s="181"/>
      <c r="G53" s="181"/>
      <c r="H53" s="152"/>
      <c r="I53" s="152"/>
      <c r="J53" s="152"/>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145"/>
      <c r="CJ53" s="145"/>
    </row>
    <row r="54" spans="4:88" ht="13.5" customHeight="1">
      <c r="D54" s="145"/>
      <c r="E54" s="181"/>
      <c r="F54" s="181"/>
      <c r="G54" s="181"/>
      <c r="H54" s="152"/>
      <c r="I54" s="152"/>
      <c r="J54" s="152"/>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145"/>
      <c r="CJ54" s="145"/>
    </row>
    <row r="55" spans="4:88" ht="13.5" customHeight="1">
      <c r="D55" s="145"/>
      <c r="E55" s="181"/>
      <c r="F55" s="181"/>
      <c r="G55" s="181"/>
      <c r="H55" s="152"/>
      <c r="I55" s="152"/>
      <c r="J55" s="152"/>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145"/>
      <c r="CJ55" s="145"/>
    </row>
    <row r="56" spans="4:88" ht="13.5" customHeight="1">
      <c r="D56" s="145"/>
      <c r="E56" s="181"/>
      <c r="F56" s="181"/>
      <c r="G56" s="181"/>
      <c r="H56" s="152"/>
      <c r="I56" s="152"/>
      <c r="J56" s="152"/>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145"/>
      <c r="CJ56" s="145"/>
    </row>
    <row r="57" spans="4:88" ht="13.5" customHeight="1">
      <c r="D57" s="145"/>
      <c r="E57" s="181"/>
      <c r="F57" s="181"/>
      <c r="G57" s="181"/>
      <c r="H57" s="152"/>
      <c r="I57" s="152"/>
      <c r="J57" s="152"/>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145"/>
      <c r="CJ57" s="145"/>
    </row>
    <row r="58" spans="4:88" ht="13.5" customHeight="1">
      <c r="D58" s="145"/>
      <c r="E58" s="181"/>
      <c r="F58" s="181"/>
      <c r="G58" s="181"/>
      <c r="H58" s="152"/>
      <c r="I58" s="152"/>
      <c r="J58" s="152"/>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145"/>
      <c r="CJ58" s="145"/>
    </row>
    <row r="59" spans="4:88" ht="13.5" customHeight="1">
      <c r="D59" s="145"/>
      <c r="E59" s="181"/>
      <c r="F59" s="181"/>
      <c r="G59" s="181"/>
      <c r="H59" s="152"/>
      <c r="I59" s="152"/>
      <c r="J59" s="152"/>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145"/>
      <c r="CJ59" s="145"/>
    </row>
    <row r="60" spans="4:88" ht="13.5" customHeight="1">
      <c r="D60" s="145"/>
      <c r="E60" s="181"/>
      <c r="F60" s="181"/>
      <c r="G60" s="181"/>
      <c r="H60" s="152"/>
      <c r="I60" s="152"/>
      <c r="J60" s="152"/>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145"/>
      <c r="CJ60" s="145"/>
    </row>
    <row r="61" spans="4:88" ht="13.5" customHeight="1">
      <c r="D61" s="145"/>
      <c r="E61" s="181"/>
      <c r="F61" s="181"/>
      <c r="G61" s="181"/>
      <c r="H61" s="152"/>
      <c r="I61" s="152"/>
      <c r="J61" s="152"/>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145"/>
      <c r="CJ61" s="145"/>
    </row>
    <row r="62" spans="4:88" ht="13.5" customHeight="1">
      <c r="D62" s="145"/>
      <c r="E62" s="181"/>
      <c r="F62" s="181"/>
      <c r="G62" s="181"/>
      <c r="H62" s="152"/>
      <c r="I62" s="152"/>
      <c r="J62" s="152"/>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145"/>
      <c r="CJ62" s="145"/>
    </row>
    <row r="63" spans="4:88" ht="13.5" customHeight="1">
      <c r="D63" s="145"/>
      <c r="E63" s="181"/>
      <c r="F63" s="181"/>
      <c r="G63" s="181"/>
      <c r="H63" s="152"/>
      <c r="I63" s="152"/>
      <c r="J63" s="152"/>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145"/>
      <c r="CJ63" s="145"/>
    </row>
    <row r="64" spans="4:88" ht="13.5" customHeight="1">
      <c r="D64" s="145"/>
      <c r="E64" s="181"/>
      <c r="F64" s="181"/>
      <c r="G64" s="181"/>
      <c r="H64" s="152"/>
      <c r="I64" s="152"/>
      <c r="J64" s="152"/>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145"/>
      <c r="CJ64" s="145"/>
    </row>
    <row r="65" spans="4:88" ht="13.5" customHeight="1">
      <c r="D65" s="145"/>
      <c r="E65" s="181"/>
      <c r="F65" s="181"/>
      <c r="G65" s="181"/>
      <c r="H65" s="152"/>
      <c r="I65" s="152"/>
      <c r="J65" s="152"/>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145"/>
      <c r="CJ65" s="145"/>
    </row>
    <row r="66" spans="4:88" ht="13.5" customHeight="1">
      <c r="D66" s="145"/>
      <c r="E66" s="181"/>
      <c r="F66" s="181"/>
      <c r="G66" s="181"/>
      <c r="H66" s="152"/>
      <c r="I66" s="152"/>
      <c r="J66" s="152"/>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145"/>
      <c r="CJ66" s="145"/>
    </row>
    <row r="67" spans="4:88" ht="13.5" customHeight="1">
      <c r="D67" s="145"/>
      <c r="E67" s="181"/>
      <c r="F67" s="181"/>
      <c r="G67" s="181"/>
      <c r="H67" s="152"/>
      <c r="I67" s="152"/>
      <c r="J67" s="152"/>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145"/>
      <c r="CJ67" s="145"/>
    </row>
    <row r="68" spans="4:88" ht="13.5" customHeight="1">
      <c r="D68" s="145"/>
      <c r="E68" s="181"/>
      <c r="F68" s="181"/>
      <c r="G68" s="181"/>
      <c r="H68" s="152"/>
      <c r="I68" s="152"/>
      <c r="J68" s="152"/>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145"/>
      <c r="CJ68" s="145"/>
    </row>
    <row r="69" spans="4:88" ht="13.5" customHeight="1">
      <c r="D69" s="145"/>
      <c r="E69" s="181"/>
      <c r="F69" s="181"/>
      <c r="G69" s="181"/>
      <c r="H69" s="152"/>
      <c r="I69" s="152"/>
      <c r="J69" s="152"/>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145"/>
      <c r="CJ69" s="145"/>
    </row>
    <row r="70" spans="4:88" ht="13.5" customHeight="1">
      <c r="D70" s="145"/>
      <c r="E70" s="181"/>
      <c r="F70" s="181"/>
      <c r="G70" s="181"/>
      <c r="H70" s="152"/>
      <c r="I70" s="152"/>
      <c r="J70" s="152"/>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145"/>
      <c r="CJ70" s="145"/>
    </row>
    <row r="71" spans="4:88" ht="13.5" customHeight="1">
      <c r="D71" s="145"/>
      <c r="E71" s="181"/>
      <c r="F71" s="181"/>
      <c r="G71" s="181"/>
      <c r="H71" s="152"/>
      <c r="I71" s="152"/>
      <c r="J71" s="152"/>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145"/>
      <c r="CJ71" s="145"/>
    </row>
    <row r="72" spans="4:88" ht="13.5" customHeight="1">
      <c r="D72" s="145"/>
      <c r="E72" s="181"/>
      <c r="F72" s="181"/>
      <c r="G72" s="181"/>
      <c r="H72" s="152"/>
      <c r="I72" s="152"/>
      <c r="J72" s="152"/>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145"/>
      <c r="CJ72" s="145"/>
    </row>
    <row r="73" spans="4:88" ht="13.5" customHeight="1">
      <c r="D73" s="145"/>
      <c r="E73" s="181"/>
      <c r="F73" s="181"/>
      <c r="G73" s="181"/>
      <c r="H73" s="152"/>
      <c r="I73" s="152"/>
      <c r="J73" s="152"/>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145"/>
      <c r="CJ73" s="145"/>
    </row>
    <row r="74" spans="4:88" ht="13.5" customHeight="1">
      <c r="D74" s="145"/>
      <c r="E74" s="181"/>
      <c r="F74" s="181"/>
      <c r="G74" s="181"/>
      <c r="H74" s="152"/>
      <c r="I74" s="152"/>
      <c r="J74" s="152"/>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145"/>
      <c r="CJ74" s="145"/>
    </row>
    <row r="75" spans="4:88" ht="13.5" customHeight="1">
      <c r="D75" s="145"/>
      <c r="E75" s="181"/>
      <c r="F75" s="181"/>
      <c r="G75" s="181"/>
      <c r="H75" s="152"/>
      <c r="I75" s="152"/>
      <c r="J75" s="152"/>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145"/>
      <c r="CJ75" s="145"/>
    </row>
    <row r="76" spans="4:88" ht="13.5" customHeight="1">
      <c r="D76" s="145"/>
      <c r="E76" s="181"/>
      <c r="F76" s="181"/>
      <c r="G76" s="181"/>
      <c r="H76" s="152"/>
      <c r="I76" s="152"/>
      <c r="J76" s="152"/>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145"/>
      <c r="CJ76" s="145"/>
    </row>
    <row r="77" spans="4:88" ht="13.5" customHeight="1">
      <c r="D77" s="145"/>
      <c r="E77" s="181"/>
      <c r="F77" s="181"/>
      <c r="G77" s="181"/>
      <c r="H77" s="152"/>
      <c r="I77" s="152"/>
      <c r="J77" s="152"/>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145"/>
      <c r="CJ77" s="145"/>
    </row>
    <row r="78" spans="4:88" ht="13.5" customHeight="1">
      <c r="D78" s="145"/>
      <c r="E78" s="181"/>
      <c r="F78" s="181"/>
      <c r="G78" s="181"/>
      <c r="H78" s="152"/>
      <c r="I78" s="152"/>
      <c r="J78" s="152"/>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145"/>
      <c r="CJ78" s="145"/>
    </row>
    <row r="79" spans="4:88" ht="13.5" customHeight="1">
      <c r="D79" s="145"/>
      <c r="E79" s="181"/>
      <c r="F79" s="181"/>
      <c r="G79" s="181"/>
      <c r="H79" s="152"/>
      <c r="I79" s="152"/>
      <c r="J79" s="152"/>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145"/>
      <c r="CJ79" s="145"/>
    </row>
    <row r="80" spans="4:88" ht="13.5" customHeight="1" thickBot="1">
      <c r="D80" s="145"/>
      <c r="E80" s="203"/>
      <c r="F80" s="181"/>
      <c r="G80" s="181"/>
      <c r="H80" s="8"/>
      <c r="I80" s="152"/>
      <c r="J80" s="152"/>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557"/>
      <c r="CH80" s="557"/>
      <c r="CI80" s="145"/>
      <c r="CJ80" s="145"/>
    </row>
    <row r="81" spans="1:88" ht="8.25" customHeight="1" thickTop="1">
      <c r="D81" s="145"/>
      <c r="E81" s="181"/>
      <c r="F81" s="181"/>
      <c r="G81" s="181"/>
      <c r="H81" s="8" t="s">
        <v>351</v>
      </c>
      <c r="I81" s="152"/>
      <c r="J81" s="152"/>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04"/>
      <c r="BZ81" s="241"/>
      <c r="CA81" s="205" t="s">
        <v>513</v>
      </c>
      <c r="CB81" s="241"/>
      <c r="CC81" s="241"/>
      <c r="CD81" s="241"/>
      <c r="CE81" s="241"/>
      <c r="CF81" s="241"/>
      <c r="CG81" s="241"/>
      <c r="CH81" s="241"/>
    </row>
    <row r="82" spans="1:88" s="191" customFormat="1">
      <c r="A82" s="186"/>
      <c r="B82" s="185"/>
      <c r="C82" s="186"/>
      <c r="D82" s="186"/>
      <c r="E82" s="187"/>
      <c r="F82" s="187"/>
      <c r="G82" s="187"/>
      <c r="H82" s="188"/>
      <c r="I82" s="188"/>
      <c r="J82" s="188"/>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89"/>
      <c r="AO82" s="189"/>
      <c r="AP82" s="189"/>
      <c r="AQ82" s="189"/>
      <c r="AR82" s="189"/>
      <c r="AS82" s="189"/>
      <c r="AT82" s="189"/>
      <c r="AU82" s="189"/>
      <c r="AV82" s="189"/>
      <c r="AW82" s="189"/>
      <c r="AX82" s="189"/>
      <c r="AY82" s="189"/>
      <c r="AZ82" s="189"/>
      <c r="BA82" s="189"/>
      <c r="BB82" s="189"/>
      <c r="BC82" s="189"/>
      <c r="BD82" s="189"/>
      <c r="BE82" s="189"/>
      <c r="BF82" s="189"/>
      <c r="BG82" s="189"/>
      <c r="BH82" s="189"/>
      <c r="BI82" s="189"/>
      <c r="BJ82" s="189"/>
      <c r="BK82" s="189"/>
      <c r="BL82" s="189"/>
      <c r="BM82" s="189"/>
      <c r="BN82" s="189"/>
      <c r="BO82" s="189"/>
      <c r="BP82" s="189"/>
      <c r="BQ82" s="189"/>
      <c r="BR82" s="189"/>
      <c r="BS82" s="189"/>
      <c r="BT82" s="189"/>
      <c r="BU82" s="189"/>
      <c r="BV82" s="189"/>
      <c r="BW82" s="189"/>
      <c r="BX82" s="189"/>
      <c r="BY82" s="189"/>
      <c r="BZ82" s="189"/>
      <c r="CA82" s="189"/>
      <c r="CB82" s="189"/>
      <c r="CC82" s="189"/>
      <c r="CD82" s="189"/>
      <c r="CE82" s="189"/>
      <c r="CF82" s="189"/>
      <c r="CG82" s="189"/>
      <c r="CH82" s="189"/>
    </row>
    <row r="83" spans="1:88" s="191" customFormat="1">
      <c r="A83" s="186"/>
      <c r="B83" s="185"/>
      <c r="C83" s="186"/>
      <c r="D83" s="186"/>
      <c r="E83" s="187"/>
      <c r="F83" s="187"/>
      <c r="G83" s="187"/>
      <c r="H83" s="188"/>
      <c r="I83" s="188"/>
      <c r="J83" s="188"/>
      <c r="K83" s="189"/>
      <c r="L83" s="189"/>
      <c r="M83" s="189"/>
      <c r="N83" s="189"/>
      <c r="O83" s="189"/>
      <c r="P83" s="189"/>
      <c r="Q83" s="189"/>
      <c r="R83" s="189"/>
      <c r="S83" s="189"/>
      <c r="T83" s="189"/>
      <c r="U83" s="189"/>
      <c r="V83" s="189"/>
      <c r="W83" s="189"/>
      <c r="X83" s="189"/>
      <c r="Y83" s="189"/>
      <c r="Z83" s="189"/>
      <c r="AA83" s="189"/>
      <c r="AB83" s="189"/>
      <c r="AC83" s="189"/>
      <c r="AD83" s="189"/>
      <c r="AE83" s="190">
        <v>10</v>
      </c>
      <c r="AF83" s="189"/>
      <c r="AG83" s="190">
        <v>9</v>
      </c>
      <c r="AH83" s="189"/>
      <c r="AI83" s="190">
        <v>8</v>
      </c>
      <c r="AJ83" s="189"/>
      <c r="AK83" s="190">
        <v>7</v>
      </c>
      <c r="AL83" s="189"/>
      <c r="AM83" s="190">
        <v>6</v>
      </c>
      <c r="AN83" s="189"/>
      <c r="AO83" s="190">
        <v>5</v>
      </c>
      <c r="AP83" s="189"/>
      <c r="AQ83" s="190">
        <v>4</v>
      </c>
      <c r="AR83" s="189"/>
      <c r="AS83" s="190">
        <v>3</v>
      </c>
      <c r="AT83" s="189"/>
      <c r="AU83" s="190">
        <v>2</v>
      </c>
      <c r="AV83" s="189"/>
      <c r="AW83" s="190">
        <v>1</v>
      </c>
      <c r="AX83" s="189"/>
      <c r="AY83" s="190">
        <v>0</v>
      </c>
      <c r="AZ83" s="189"/>
      <c r="BA83" s="189"/>
      <c r="BB83" s="190">
        <v>10</v>
      </c>
      <c r="BC83" s="189"/>
      <c r="BD83" s="190">
        <v>9</v>
      </c>
      <c r="BE83" s="189"/>
      <c r="BF83" s="190">
        <v>8</v>
      </c>
      <c r="BG83" s="189"/>
      <c r="BH83" s="190">
        <v>7</v>
      </c>
      <c r="BI83" s="189"/>
      <c r="BJ83" s="190">
        <v>6</v>
      </c>
      <c r="BK83" s="190">
        <v>5</v>
      </c>
      <c r="BL83" s="190">
        <v>5</v>
      </c>
      <c r="BM83" s="190">
        <v>5</v>
      </c>
      <c r="BN83" s="190"/>
      <c r="BO83" s="190">
        <v>4</v>
      </c>
      <c r="BP83" s="190"/>
      <c r="BQ83" s="190">
        <v>3</v>
      </c>
      <c r="BR83" s="190">
        <v>2</v>
      </c>
      <c r="BS83" s="190">
        <v>2</v>
      </c>
      <c r="BT83" s="190">
        <v>1</v>
      </c>
      <c r="BU83" s="190">
        <v>1</v>
      </c>
      <c r="BV83" s="190"/>
      <c r="BW83" s="190">
        <v>0</v>
      </c>
      <c r="BX83" s="189"/>
      <c r="BY83" s="189"/>
      <c r="BZ83" s="189"/>
      <c r="CA83" s="189"/>
      <c r="CB83" s="189"/>
      <c r="CC83" s="189"/>
      <c r="CD83" s="189"/>
      <c r="CE83" s="189"/>
      <c r="CF83" s="189"/>
      <c r="CG83" s="189"/>
      <c r="CH83" s="186"/>
      <c r="CI83" s="186"/>
      <c r="CJ83" s="186"/>
    </row>
    <row r="84" spans="1:88" s="191" customFormat="1">
      <c r="B84" s="185"/>
      <c r="C84" s="186"/>
      <c r="D84" s="186"/>
      <c r="E84" s="187"/>
      <c r="F84" s="187"/>
      <c r="G84" s="187"/>
      <c r="H84" s="188"/>
      <c r="I84" s="188"/>
      <c r="J84" s="188"/>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90">
        <v>10</v>
      </c>
      <c r="AP84" s="190"/>
      <c r="AQ84" s="190">
        <v>9</v>
      </c>
      <c r="AR84" s="190"/>
      <c r="AS84" s="190">
        <v>8</v>
      </c>
      <c r="AT84" s="190"/>
      <c r="AU84" s="190">
        <v>7</v>
      </c>
      <c r="AV84" s="190"/>
      <c r="AW84" s="190">
        <v>6</v>
      </c>
      <c r="AX84" s="190"/>
      <c r="AY84" s="190">
        <v>5</v>
      </c>
      <c r="AZ84" s="190"/>
      <c r="BA84" s="190"/>
      <c r="BB84" s="190">
        <v>4</v>
      </c>
      <c r="BC84" s="190"/>
      <c r="BD84" s="190">
        <v>3</v>
      </c>
      <c r="BE84" s="190"/>
      <c r="BF84" s="190">
        <v>2</v>
      </c>
      <c r="BG84" s="190"/>
      <c r="BH84" s="190">
        <v>1</v>
      </c>
      <c r="BI84" s="190"/>
      <c r="BJ84" s="190">
        <v>0</v>
      </c>
      <c r="BK84" s="190">
        <v>10</v>
      </c>
      <c r="BL84" s="190">
        <v>10</v>
      </c>
      <c r="BM84" s="190">
        <v>10</v>
      </c>
      <c r="BN84" s="190"/>
      <c r="BO84" s="190">
        <v>9</v>
      </c>
      <c r="BP84" s="190"/>
      <c r="BQ84" s="190">
        <v>8</v>
      </c>
      <c r="BR84" s="190"/>
      <c r="BS84" s="190">
        <v>7</v>
      </c>
      <c r="BT84" s="190"/>
      <c r="BU84" s="190">
        <v>6</v>
      </c>
      <c r="BV84" s="190"/>
      <c r="BW84" s="190">
        <v>5</v>
      </c>
      <c r="BX84" s="190"/>
      <c r="BY84" s="190">
        <v>4</v>
      </c>
      <c r="BZ84" s="190"/>
      <c r="CA84" s="190">
        <v>3</v>
      </c>
      <c r="CB84" s="190"/>
      <c r="CC84" s="190">
        <v>2</v>
      </c>
      <c r="CD84" s="190"/>
      <c r="CE84" s="190">
        <v>1</v>
      </c>
      <c r="CF84" s="190"/>
      <c r="CG84" s="190">
        <v>0</v>
      </c>
      <c r="CH84" s="186"/>
      <c r="CJ84" s="186"/>
    </row>
    <row r="85" spans="1:88" s="208" customFormat="1">
      <c r="A85" s="206"/>
      <c r="B85" s="207"/>
      <c r="C85" s="206"/>
      <c r="E85" s="209"/>
      <c r="F85" s="209"/>
      <c r="G85" s="209"/>
      <c r="H85" s="210"/>
      <c r="I85" s="210"/>
      <c r="J85" s="210"/>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row>
    <row r="86" spans="1:88">
      <c r="E86" s="181"/>
      <c r="F86" s="181"/>
      <c r="G86" s="181"/>
      <c r="H86" s="152"/>
      <c r="I86" s="152"/>
      <c r="J86" s="152"/>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row>
    <row r="87" spans="1:88">
      <c r="E87" s="181"/>
      <c r="F87" s="181"/>
      <c r="G87" s="181"/>
      <c r="H87" s="152"/>
      <c r="I87" s="152"/>
      <c r="J87" s="152"/>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row>
  </sheetData>
  <sheetProtection sheet="1" objects="1" scenarios="1"/>
  <mergeCells count="143">
    <mergeCell ref="B9:D9"/>
    <mergeCell ref="B10:C10"/>
    <mergeCell ref="E10:F10"/>
    <mergeCell ref="G10:AJ10"/>
    <mergeCell ref="AN10:BJ10"/>
    <mergeCell ref="BL10:CH10"/>
    <mergeCell ref="AR4:AR5"/>
    <mergeCell ref="E7:F9"/>
    <mergeCell ref="G7:AJ9"/>
    <mergeCell ref="AN7:CH7"/>
    <mergeCell ref="AN8:BJ9"/>
    <mergeCell ref="BL8:CH9"/>
    <mergeCell ref="AF4:AF5"/>
    <mergeCell ref="AH4:AH5"/>
    <mergeCell ref="AJ4:AJ5"/>
    <mergeCell ref="AL4:AL5"/>
    <mergeCell ref="AK7:AM9"/>
    <mergeCell ref="AK10:AM10"/>
    <mergeCell ref="AN4:AN5"/>
    <mergeCell ref="AP4:AP5"/>
    <mergeCell ref="H2:X4"/>
    <mergeCell ref="AB2:AX2"/>
    <mergeCell ref="AY2:AY5"/>
    <mergeCell ref="AZ2:BT2"/>
    <mergeCell ref="BU2:CE5"/>
    <mergeCell ref="BL14:CB14"/>
    <mergeCell ref="E11:F14"/>
    <mergeCell ref="G11:AJ14"/>
    <mergeCell ref="AK11:AM14"/>
    <mergeCell ref="BL11:CB11"/>
    <mergeCell ref="AY12:BD12"/>
    <mergeCell ref="BF12:BJ12"/>
    <mergeCell ref="BK12:BK13"/>
    <mergeCell ref="BL12:BL13"/>
    <mergeCell ref="BM12:BO12"/>
    <mergeCell ref="BQ12:BU12"/>
    <mergeCell ref="BV12:BV13"/>
    <mergeCell ref="BW12:CA12"/>
    <mergeCell ref="CB12:CB13"/>
    <mergeCell ref="CC12:CG12"/>
    <mergeCell ref="BA13:BB13"/>
    <mergeCell ref="AE3:AW3"/>
    <mergeCell ref="AZ3:BC4"/>
    <mergeCell ref="BD3:BS3"/>
    <mergeCell ref="AB4:AC5"/>
    <mergeCell ref="AD4:AD5"/>
    <mergeCell ref="BV16:BV17"/>
    <mergeCell ref="BW16:CA16"/>
    <mergeCell ref="CB16:CB17"/>
    <mergeCell ref="CC16:CG16"/>
    <mergeCell ref="BA17:BB17"/>
    <mergeCell ref="BL18:CB18"/>
    <mergeCell ref="E15:F18"/>
    <mergeCell ref="G15:AJ18"/>
    <mergeCell ref="AK15:AM18"/>
    <mergeCell ref="BL15:CB15"/>
    <mergeCell ref="AY16:BD16"/>
    <mergeCell ref="BF16:BJ16"/>
    <mergeCell ref="BK16:BK17"/>
    <mergeCell ref="BL16:BL17"/>
    <mergeCell ref="BM16:BO16"/>
    <mergeCell ref="BQ16:BU16"/>
    <mergeCell ref="BV20:BV21"/>
    <mergeCell ref="BW20:CA20"/>
    <mergeCell ref="CB20:CB21"/>
    <mergeCell ref="CC20:CG20"/>
    <mergeCell ref="BA21:BB21"/>
    <mergeCell ref="BL22:CB22"/>
    <mergeCell ref="E19:F22"/>
    <mergeCell ref="G19:AJ22"/>
    <mergeCell ref="AK19:AM22"/>
    <mergeCell ref="BL19:CB19"/>
    <mergeCell ref="AY20:BD20"/>
    <mergeCell ref="BF20:BJ20"/>
    <mergeCell ref="BK20:BK21"/>
    <mergeCell ref="BL20:BL21"/>
    <mergeCell ref="BM20:BO20"/>
    <mergeCell ref="BQ20:BU20"/>
    <mergeCell ref="BV24:BV25"/>
    <mergeCell ref="BW24:CA24"/>
    <mergeCell ref="CB24:CB25"/>
    <mergeCell ref="CC24:CG24"/>
    <mergeCell ref="BA25:BB25"/>
    <mergeCell ref="BL26:CB26"/>
    <mergeCell ref="E23:F26"/>
    <mergeCell ref="G23:AJ26"/>
    <mergeCell ref="AK23:AM26"/>
    <mergeCell ref="BL23:CB23"/>
    <mergeCell ref="AY24:BD24"/>
    <mergeCell ref="BF24:BJ24"/>
    <mergeCell ref="BK24:BK25"/>
    <mergeCell ref="BL24:BL25"/>
    <mergeCell ref="BM24:BO24"/>
    <mergeCell ref="BQ24:BU24"/>
    <mergeCell ref="BV28:BV29"/>
    <mergeCell ref="BW28:CA28"/>
    <mergeCell ref="CB28:CB29"/>
    <mergeCell ref="CC28:CG28"/>
    <mergeCell ref="BA29:BB29"/>
    <mergeCell ref="BL30:CB30"/>
    <mergeCell ref="E27:F30"/>
    <mergeCell ref="G27:AJ30"/>
    <mergeCell ref="AK27:AM30"/>
    <mergeCell ref="BL27:CB27"/>
    <mergeCell ref="AY28:BD28"/>
    <mergeCell ref="BF28:BJ28"/>
    <mergeCell ref="BK28:BK29"/>
    <mergeCell ref="BL28:BL29"/>
    <mergeCell ref="BM28:BO28"/>
    <mergeCell ref="BQ28:BU28"/>
    <mergeCell ref="BV32:BV33"/>
    <mergeCell ref="BW32:CA32"/>
    <mergeCell ref="CB32:CB33"/>
    <mergeCell ref="CC32:CG32"/>
    <mergeCell ref="BA33:BB33"/>
    <mergeCell ref="BL34:CB34"/>
    <mergeCell ref="E31:F34"/>
    <mergeCell ref="G31:AJ34"/>
    <mergeCell ref="AK31:AM34"/>
    <mergeCell ref="BL31:CB31"/>
    <mergeCell ref="AY32:BD32"/>
    <mergeCell ref="BF32:BJ32"/>
    <mergeCell ref="BK32:BK33"/>
    <mergeCell ref="BL32:BL33"/>
    <mergeCell ref="BM32:BO32"/>
    <mergeCell ref="BQ32:BU32"/>
    <mergeCell ref="CG80:CH80"/>
    <mergeCell ref="BV36:BV37"/>
    <mergeCell ref="BW36:CA36"/>
    <mergeCell ref="CB36:CB37"/>
    <mergeCell ref="CC36:CG36"/>
    <mergeCell ref="BA37:BB37"/>
    <mergeCell ref="BL38:CB38"/>
    <mergeCell ref="E35:F38"/>
    <mergeCell ref="G35:AJ38"/>
    <mergeCell ref="AK35:AM38"/>
    <mergeCell ref="BL35:CB35"/>
    <mergeCell ref="AY36:BD36"/>
    <mergeCell ref="BF36:BJ36"/>
    <mergeCell ref="BK36:BK37"/>
    <mergeCell ref="BL36:BL37"/>
    <mergeCell ref="BM36:BO36"/>
    <mergeCell ref="BQ36:BU36"/>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disablePrompts="1" count="1">
        <x14:dataValidation type="whole" allowBlank="1" showErrorMessage="1" error="Môže byť iba číslica.">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tabColor theme="0" tint="-0.499984740745262"/>
  </sheetPr>
  <dimension ref="A1:D75"/>
  <sheetViews>
    <sheetView topLeftCell="A46" zoomScale="80" zoomScaleNormal="80" workbookViewId="0">
      <selection activeCell="C73" sqref="C73"/>
    </sheetView>
  </sheetViews>
  <sheetFormatPr defaultRowHeight="12.75"/>
  <cols>
    <col min="2" max="2" width="37.7109375" bestFit="1" customWidth="1"/>
    <col min="3" max="3" width="14.28515625" customWidth="1"/>
  </cols>
  <sheetData>
    <row r="1" spans="1:4" s="3" customFormat="1" ht="24.75" customHeight="1">
      <c r="A1" s="5" t="s">
        <v>155</v>
      </c>
      <c r="B1" s="6" t="s">
        <v>307</v>
      </c>
      <c r="C1" s="6" t="s">
        <v>156</v>
      </c>
      <c r="D1" s="6" t="s">
        <v>308</v>
      </c>
    </row>
    <row r="2" spans="1:4">
      <c r="A2" t="s">
        <v>94</v>
      </c>
      <c r="B2" s="2" t="s">
        <v>246</v>
      </c>
      <c r="C2" s="4" t="e">
        <f>SUM(#REF!)</f>
        <v>#REF!</v>
      </c>
      <c r="D2" t="e">
        <f>ROW(INDEX(#REF!,MATCH(Check_Empty!$B2,#REF!,0),1))</f>
        <v>#REF!</v>
      </c>
    </row>
    <row r="3" spans="1:4">
      <c r="A3" t="s">
        <v>95</v>
      </c>
      <c r="B3" s="2" t="s">
        <v>309</v>
      </c>
      <c r="C3" s="4" t="e">
        <f>SUM(#REF!)</f>
        <v>#REF!</v>
      </c>
      <c r="D3" t="e">
        <f>ROW(INDEX(#REF!,MATCH(Check_Empty!$B3,#REF!,0),1))</f>
        <v>#REF!</v>
      </c>
    </row>
    <row r="4" spans="1:4">
      <c r="A4" t="s">
        <v>95</v>
      </c>
      <c r="B4" s="2" t="s">
        <v>310</v>
      </c>
      <c r="C4" s="4" t="e">
        <f>SUM(#REF!)</f>
        <v>#REF!</v>
      </c>
      <c r="D4" t="e">
        <f>ROW(INDEX(#REF!,MATCH(Check_Empty!$B4,#REF!,0),1))</f>
        <v>#REF!</v>
      </c>
    </row>
    <row r="5" spans="1:4">
      <c r="A5" t="s">
        <v>96</v>
      </c>
      <c r="B5" s="2" t="s">
        <v>237</v>
      </c>
      <c r="C5" s="4" t="e">
        <f>SUM(#REF!)</f>
        <v>#REF!</v>
      </c>
      <c r="D5" t="e">
        <f>ROW(INDEX(#REF!,MATCH(Check_Empty!$B5,#REF!,0),1))</f>
        <v>#REF!</v>
      </c>
    </row>
    <row r="6" spans="1:4">
      <c r="A6" t="s">
        <v>96</v>
      </c>
      <c r="B6" s="2" t="s">
        <v>238</v>
      </c>
      <c r="C6" s="4" t="e">
        <f>SUM(#REF!)</f>
        <v>#REF!</v>
      </c>
      <c r="D6" t="e">
        <f>ROW(INDEX(#REF!,MATCH(Check_Empty!$B6,#REF!,0),1))</f>
        <v>#REF!</v>
      </c>
    </row>
    <row r="7" spans="1:4">
      <c r="A7" t="s">
        <v>97</v>
      </c>
      <c r="B7" s="2" t="s">
        <v>239</v>
      </c>
      <c r="C7" s="4" t="e">
        <f>SUM(#REF!)</f>
        <v>#REF!</v>
      </c>
      <c r="D7" t="e">
        <f>ROW(INDEX(#REF!,MATCH(Check_Empty!$B7,#REF!,0),1))</f>
        <v>#REF!</v>
      </c>
    </row>
    <row r="8" spans="1:4">
      <c r="A8" t="s">
        <v>97</v>
      </c>
      <c r="B8" s="2" t="s">
        <v>240</v>
      </c>
      <c r="C8" s="4" t="e">
        <f>SUM(#REF!)</f>
        <v>#REF!</v>
      </c>
      <c r="D8" t="e">
        <f>ROW(INDEX(#REF!,MATCH(Check_Empty!$B8,#REF!,0),1))</f>
        <v>#REF!</v>
      </c>
    </row>
    <row r="9" spans="1:4">
      <c r="A9" t="s">
        <v>98</v>
      </c>
      <c r="B9" s="2" t="s">
        <v>248</v>
      </c>
      <c r="C9" s="4" t="e">
        <f>SUM(#REF!)</f>
        <v>#REF!</v>
      </c>
      <c r="D9" t="e">
        <f>ROW(INDEX(#REF!,MATCH(Check_Empty!$B9,#REF!,0),1))</f>
        <v>#REF!</v>
      </c>
    </row>
    <row r="10" spans="1:4">
      <c r="A10" t="s">
        <v>99</v>
      </c>
      <c r="B10" s="2" t="s">
        <v>247</v>
      </c>
      <c r="C10" s="4" t="e">
        <f>SUM(#REF!)</f>
        <v>#REF!</v>
      </c>
      <c r="D10" t="e">
        <f>ROW(INDEX(#REF!,MATCH(Check_Empty!$B10,#REF!,0),1))</f>
        <v>#REF!</v>
      </c>
    </row>
    <row r="11" spans="1:4">
      <c r="A11" t="s">
        <v>100</v>
      </c>
      <c r="B11" s="2" t="s">
        <v>249</v>
      </c>
      <c r="C11" s="4" t="e">
        <f>SUM(#REF!)</f>
        <v>#REF!</v>
      </c>
      <c r="D11" t="e">
        <f>ROW(INDEX(#REF!,MATCH(Check_Empty!$B11,#REF!,0),1))</f>
        <v>#REF!</v>
      </c>
    </row>
    <row r="12" spans="1:4">
      <c r="A12" t="s">
        <v>100</v>
      </c>
      <c r="B12" s="2" t="s">
        <v>250</v>
      </c>
      <c r="C12" s="4" t="e">
        <f>SUM(#REF!)</f>
        <v>#REF!</v>
      </c>
      <c r="D12" t="e">
        <f>ROW(INDEX(#REF!,MATCH(Check_Empty!$B12,#REF!,0),1))</f>
        <v>#REF!</v>
      </c>
    </row>
    <row r="13" spans="1:4">
      <c r="A13" t="s">
        <v>101</v>
      </c>
      <c r="B13" s="2" t="s">
        <v>251</v>
      </c>
      <c r="C13" s="4" t="e">
        <f>SUM(#REF!)</f>
        <v>#REF!</v>
      </c>
      <c r="D13" t="e">
        <f>ROW(INDEX(#REF!,MATCH(Check_Empty!$B13,#REF!,0),1))</f>
        <v>#REF!</v>
      </c>
    </row>
    <row r="14" spans="1:4">
      <c r="A14" t="s">
        <v>102</v>
      </c>
      <c r="B14" s="2" t="s">
        <v>256</v>
      </c>
      <c r="C14" s="4" t="e">
        <f>SUM(#REF!)</f>
        <v>#REF!</v>
      </c>
      <c r="D14" t="e">
        <f>ROW(INDEX(#REF!,MATCH(Check_Empty!$B14,#REF!,0),1))</f>
        <v>#REF!</v>
      </c>
    </row>
    <row r="15" spans="1:4">
      <c r="A15" t="s">
        <v>102</v>
      </c>
      <c r="B15" s="2" t="s">
        <v>257</v>
      </c>
      <c r="C15" s="4" t="e">
        <f>SUM(#REF!)</f>
        <v>#REF!</v>
      </c>
      <c r="D15" t="e">
        <f>ROW(INDEX(#REF!,MATCH(Check_Empty!$B15,#REF!,0),1))</f>
        <v>#REF!</v>
      </c>
    </row>
    <row r="16" spans="1:4">
      <c r="A16" t="s">
        <v>103</v>
      </c>
      <c r="B16" s="2" t="s">
        <v>306</v>
      </c>
      <c r="C16" s="4" t="e">
        <f>SUM(#REF!)</f>
        <v>#REF!</v>
      </c>
      <c r="D16" t="e">
        <f>ROW(INDEX(#REF!,MATCH(Check_Empty!$B16,#REF!,0),1))</f>
        <v>#REF!</v>
      </c>
    </row>
    <row r="17" spans="1:4">
      <c r="A17" t="s">
        <v>104</v>
      </c>
      <c r="B17" s="2" t="s">
        <v>252</v>
      </c>
      <c r="C17" s="4" t="e">
        <f>SUM(#REF!)</f>
        <v>#REF!</v>
      </c>
      <c r="D17" t="e">
        <f>ROW(INDEX(#REF!,MATCH(Check_Empty!$B17,#REF!,0),1))</f>
        <v>#REF!</v>
      </c>
    </row>
    <row r="18" spans="1:4">
      <c r="A18" t="s">
        <v>105</v>
      </c>
      <c r="B18" s="2" t="s">
        <v>241</v>
      </c>
      <c r="C18" s="4" t="e">
        <f>SUM(#REF!)</f>
        <v>#REF!</v>
      </c>
      <c r="D18" t="e">
        <f>ROW(INDEX(#REF!,MATCH(Check_Empty!$B18,#REF!,0),1))</f>
        <v>#REF!</v>
      </c>
    </row>
    <row r="19" spans="1:4">
      <c r="A19" t="s">
        <v>106</v>
      </c>
      <c r="B19" s="2" t="s">
        <v>253</v>
      </c>
      <c r="C19" s="4" t="e">
        <f>SUM(#REF!)</f>
        <v>#REF!</v>
      </c>
      <c r="D19" t="e">
        <f>ROW(INDEX(#REF!,MATCH(Check_Empty!$B19,#REF!,0),1))</f>
        <v>#REF!</v>
      </c>
    </row>
    <row r="20" spans="1:4">
      <c r="A20" t="s">
        <v>107</v>
      </c>
      <c r="B20" s="2" t="s">
        <v>254</v>
      </c>
      <c r="C20" s="4" t="e">
        <f>SUM(#REF!)</f>
        <v>#REF!</v>
      </c>
      <c r="D20" t="e">
        <f>ROW(INDEX(#REF!,MATCH(Check_Empty!$B20,#REF!,0),1))</f>
        <v>#REF!</v>
      </c>
    </row>
    <row r="21" spans="1:4">
      <c r="A21" t="s">
        <v>108</v>
      </c>
      <c r="B21" s="2" t="s">
        <v>255</v>
      </c>
      <c r="C21" s="4" t="e">
        <f>SUM(#REF!,#REF!)</f>
        <v>#REF!</v>
      </c>
      <c r="D21" t="e">
        <f>ROW(INDEX(#REF!,MATCH(Check_Empty!$B21,#REF!,0),1))</f>
        <v>#REF!</v>
      </c>
    </row>
    <row r="22" spans="1:4">
      <c r="A22" t="s">
        <v>109</v>
      </c>
      <c r="B22" s="2" t="s">
        <v>258</v>
      </c>
      <c r="C22" s="4" t="e">
        <f>SUM(#REF!)</f>
        <v>#REF!</v>
      </c>
      <c r="D22" t="e">
        <f>ROW(INDEX(#REF!,MATCH(Check_Empty!$B22,#REF!,0),1))</f>
        <v>#REF!</v>
      </c>
    </row>
    <row r="23" spans="1:4">
      <c r="A23" t="s">
        <v>110</v>
      </c>
      <c r="B23" s="2" t="s">
        <v>259</v>
      </c>
      <c r="C23" s="4" t="e">
        <f>SUM(#REF!)</f>
        <v>#REF!</v>
      </c>
      <c r="D23" t="e">
        <f>ROW(INDEX(#REF!,MATCH(Check_Empty!$B23,#REF!,0),1))</f>
        <v>#REF!</v>
      </c>
    </row>
    <row r="24" spans="1:4">
      <c r="A24" t="s">
        <v>111</v>
      </c>
      <c r="B24" s="2" t="s">
        <v>260</v>
      </c>
      <c r="C24" s="4" t="e">
        <f>SUM(#REF!)</f>
        <v>#REF!</v>
      </c>
      <c r="D24" t="e">
        <f>ROW(INDEX(#REF!,MATCH(Check_Empty!$B24,#REF!,0),1))</f>
        <v>#REF!</v>
      </c>
    </row>
    <row r="25" spans="1:4">
      <c r="A25" t="s">
        <v>112</v>
      </c>
      <c r="B25" s="2" t="s">
        <v>261</v>
      </c>
      <c r="C25" s="4" t="e">
        <f>SUM(#REF!)</f>
        <v>#REF!</v>
      </c>
      <c r="D25" t="e">
        <f>ROW(INDEX(#REF!,MATCH(Check_Empty!$B25,#REF!,0),1))</f>
        <v>#REF!</v>
      </c>
    </row>
    <row r="26" spans="1:4">
      <c r="A26" t="s">
        <v>113</v>
      </c>
      <c r="B26" s="2" t="s">
        <v>262</v>
      </c>
      <c r="C26" s="4" t="e">
        <f>SUM(#REF!)</f>
        <v>#REF!</v>
      </c>
      <c r="D26" t="e">
        <f>ROW(INDEX(#REF!,MATCH(Check_Empty!$B26,#REF!,0),1))</f>
        <v>#REF!</v>
      </c>
    </row>
    <row r="27" spans="1:4">
      <c r="A27" t="s">
        <v>114</v>
      </c>
      <c r="B27" s="2" t="s">
        <v>263</v>
      </c>
      <c r="C27" s="4" t="e">
        <f>SUM(#REF!)</f>
        <v>#REF!</v>
      </c>
      <c r="D27" t="e">
        <f>ROW(INDEX(#REF!,MATCH(Check_Empty!$B27,#REF!,0),1))</f>
        <v>#REF!</v>
      </c>
    </row>
    <row r="28" spans="1:4">
      <c r="A28" t="s">
        <v>115</v>
      </c>
      <c r="B28" s="2" t="s">
        <v>242</v>
      </c>
      <c r="C28" s="4" t="e">
        <f>SUM(#REF!)</f>
        <v>#REF!</v>
      </c>
      <c r="D28" t="e">
        <f>ROW(INDEX(#REF!,MATCH(Check_Empty!$B28,#REF!,0),1))</f>
        <v>#REF!</v>
      </c>
    </row>
    <row r="29" spans="1:4">
      <c r="A29" t="s">
        <v>115</v>
      </c>
      <c r="B29" s="2" t="s">
        <v>243</v>
      </c>
      <c r="C29" s="4" t="e">
        <f>SUM(#REF!)</f>
        <v>#REF!</v>
      </c>
      <c r="D29" t="e">
        <f>ROW(INDEX(#REF!,MATCH(Check_Empty!$B29,#REF!,0),1))</f>
        <v>#REF!</v>
      </c>
    </row>
    <row r="30" spans="1:4">
      <c r="A30" t="s">
        <v>116</v>
      </c>
      <c r="B30" s="2" t="s">
        <v>244</v>
      </c>
      <c r="C30" s="4" t="e">
        <f>SUM(#REF!)</f>
        <v>#REF!</v>
      </c>
      <c r="D30" t="e">
        <f>ROW(INDEX(#REF!,MATCH(Check_Empty!$B30,#REF!,0),1))</f>
        <v>#REF!</v>
      </c>
    </row>
    <row r="31" spans="1:4">
      <c r="A31" t="s">
        <v>116</v>
      </c>
      <c r="B31" s="2" t="s">
        <v>245</v>
      </c>
      <c r="C31" s="4" t="e">
        <f>SUM(#REF!)</f>
        <v>#REF!</v>
      </c>
      <c r="D31" t="e">
        <f>ROW(INDEX(#REF!,MATCH(Check_Empty!$B31,#REF!,0),1))</f>
        <v>#REF!</v>
      </c>
    </row>
    <row r="32" spans="1:4">
      <c r="A32" t="s">
        <v>117</v>
      </c>
      <c r="B32" s="2" t="s">
        <v>264</v>
      </c>
      <c r="C32" s="4" t="e">
        <f>SUM(#REF!)</f>
        <v>#REF!</v>
      </c>
      <c r="D32" t="e">
        <f>ROW(INDEX(#REF!,MATCH(Check_Empty!$B32,#REF!,0),1))</f>
        <v>#REF!</v>
      </c>
    </row>
    <row r="33" spans="1:4">
      <c r="A33" t="s">
        <v>117</v>
      </c>
      <c r="B33" s="2" t="s">
        <v>265</v>
      </c>
      <c r="C33" s="4" t="e">
        <f>SUM(#REF!)</f>
        <v>#REF!</v>
      </c>
      <c r="D33" t="e">
        <f>ROW(INDEX(#REF!,MATCH(Check_Empty!$B33,#REF!,0),1))</f>
        <v>#REF!</v>
      </c>
    </row>
    <row r="34" spans="1:4">
      <c r="A34" t="s">
        <v>118</v>
      </c>
      <c r="B34" s="2" t="s">
        <v>266</v>
      </c>
      <c r="C34" s="4" t="e">
        <f>SUM(#REF!)</f>
        <v>#REF!</v>
      </c>
      <c r="D34" t="e">
        <f>ROW(INDEX(#REF!,MATCH(Check_Empty!$B34,#REF!,0),1))</f>
        <v>#REF!</v>
      </c>
    </row>
    <row r="35" spans="1:4">
      <c r="A35" t="s">
        <v>119</v>
      </c>
      <c r="B35" s="2" t="s">
        <v>267</v>
      </c>
      <c r="C35" s="4" t="e">
        <f>SUM(#REF!)</f>
        <v>#REF!</v>
      </c>
      <c r="D35" t="e">
        <f>ROW(INDEX(#REF!,MATCH(Check_Empty!$B35,#REF!,0),1))</f>
        <v>#REF!</v>
      </c>
    </row>
    <row r="36" spans="1:4">
      <c r="A36" t="s">
        <v>120</v>
      </c>
      <c r="B36" s="2" t="s">
        <v>268</v>
      </c>
      <c r="C36" s="4" t="e">
        <f>SUM(#REF!)</f>
        <v>#REF!</v>
      </c>
      <c r="D36" t="e">
        <f>ROW(INDEX(#REF!,MATCH(Check_Empty!$B36,#REF!,0),1))</f>
        <v>#REF!</v>
      </c>
    </row>
    <row r="37" spans="1:4">
      <c r="A37" t="s">
        <v>121</v>
      </c>
      <c r="B37" s="2" t="s">
        <v>269</v>
      </c>
      <c r="C37" s="4" t="e">
        <f>SUM(#REF!)</f>
        <v>#REF!</v>
      </c>
      <c r="D37" t="e">
        <f>ROW(INDEX(#REF!,MATCH(Check_Empty!$B37,#REF!,0),1))</f>
        <v>#REF!</v>
      </c>
    </row>
    <row r="38" spans="1:4">
      <c r="A38" t="s">
        <v>121</v>
      </c>
      <c r="B38" s="2" t="s">
        <v>270</v>
      </c>
      <c r="C38" s="4" t="e">
        <f>SUM(#REF!)</f>
        <v>#REF!</v>
      </c>
      <c r="D38" t="e">
        <f>ROW(INDEX(#REF!,MATCH(Check_Empty!$B38,#REF!,0),1))</f>
        <v>#REF!</v>
      </c>
    </row>
    <row r="39" spans="1:4">
      <c r="A39" t="s">
        <v>122</v>
      </c>
      <c r="B39" s="2" t="s">
        <v>271</v>
      </c>
      <c r="C39" s="4" t="e">
        <f>SUM(#REF!)</f>
        <v>#REF!</v>
      </c>
      <c r="D39" t="e">
        <f>ROW(INDEX(#REF!,MATCH(Check_Empty!$B39,#REF!,0),1))</f>
        <v>#REF!</v>
      </c>
    </row>
    <row r="40" spans="1:4">
      <c r="A40" t="s">
        <v>123</v>
      </c>
      <c r="B40" s="2" t="s">
        <v>272</v>
      </c>
      <c r="C40" s="4" t="e">
        <f>SUM(#REF!)</f>
        <v>#REF!</v>
      </c>
      <c r="D40" t="e">
        <f>ROW(INDEX(#REF!,MATCH(Check_Empty!$B40,#REF!,0),1))</f>
        <v>#REF!</v>
      </c>
    </row>
    <row r="41" spans="1:4">
      <c r="A41" t="s">
        <v>124</v>
      </c>
      <c r="B41" s="2" t="s">
        <v>273</v>
      </c>
      <c r="C41" s="4" t="e">
        <f>SUM(#REF!)</f>
        <v>#REF!</v>
      </c>
      <c r="D41" t="e">
        <f>ROW(INDEX(#REF!,MATCH(Check_Empty!$B41,#REF!,0),1))</f>
        <v>#REF!</v>
      </c>
    </row>
    <row r="42" spans="1:4">
      <c r="A42" t="s">
        <v>125</v>
      </c>
      <c r="B42" s="2" t="s">
        <v>283</v>
      </c>
      <c r="C42" s="4" t="e">
        <f>SUM(#REF!)</f>
        <v>#REF!</v>
      </c>
      <c r="D42" t="e">
        <f>ROW(INDEX(#REF!,MATCH(Check_Empty!$B42,#REF!,0),1))</f>
        <v>#REF!</v>
      </c>
    </row>
    <row r="43" spans="1:4">
      <c r="A43" t="s">
        <v>126</v>
      </c>
      <c r="B43" s="2" t="s">
        <v>274</v>
      </c>
      <c r="C43" s="4" t="e">
        <f>SUM(#REF!)</f>
        <v>#REF!</v>
      </c>
      <c r="D43" t="e">
        <f>ROW(INDEX(#REF!,MATCH(Check_Empty!$B43,#REF!,0),1))</f>
        <v>#REF!</v>
      </c>
    </row>
    <row r="44" spans="1:4">
      <c r="A44" t="s">
        <v>127</v>
      </c>
      <c r="B44" s="2" t="s">
        <v>311</v>
      </c>
      <c r="C44" s="4" t="e">
        <f>SUM(#REF!,#REF!)</f>
        <v>#REF!</v>
      </c>
      <c r="D44" t="e">
        <f>ROW(INDEX(#REF!,MATCH(Check_Empty!$B44,#REF!,0),1))</f>
        <v>#REF!</v>
      </c>
    </row>
    <row r="45" spans="1:4">
      <c r="A45" t="s">
        <v>127</v>
      </c>
      <c r="B45" s="2" t="s">
        <v>312</v>
      </c>
      <c r="C45" s="4" t="e">
        <f>SUM(#REF!,#REF!)</f>
        <v>#REF!</v>
      </c>
      <c r="D45" t="e">
        <f>ROW(INDEX(#REF!,MATCH(Check_Empty!$B45,#REF!,0),1))</f>
        <v>#REF!</v>
      </c>
    </row>
    <row r="46" spans="1:4">
      <c r="A46" t="s">
        <v>128</v>
      </c>
      <c r="B46" s="2" t="s">
        <v>275</v>
      </c>
      <c r="C46" s="4" t="e">
        <f>SUM(#REF!)</f>
        <v>#REF!</v>
      </c>
      <c r="D46" t="e">
        <f>ROW(INDEX(#REF!,MATCH(Check_Empty!$B46,#REF!,0),1))</f>
        <v>#REF!</v>
      </c>
    </row>
    <row r="47" spans="1:4">
      <c r="A47" t="s">
        <v>128</v>
      </c>
      <c r="B47" s="2" t="s">
        <v>276</v>
      </c>
      <c r="C47" s="4" t="e">
        <f>SUM(#REF!)</f>
        <v>#REF!</v>
      </c>
      <c r="D47" t="e">
        <f>ROW(INDEX(#REF!,MATCH(Check_Empty!$B47,#REF!,0),1))</f>
        <v>#REF!</v>
      </c>
    </row>
    <row r="48" spans="1:4">
      <c r="A48" t="s">
        <v>129</v>
      </c>
      <c r="B48" s="2" t="s">
        <v>277</v>
      </c>
      <c r="C48" s="4" t="e">
        <f>SUM(#REF!)</f>
        <v>#REF!</v>
      </c>
      <c r="D48" t="e">
        <f>ROW(INDEX(#REF!,MATCH(Check_Empty!$B48,#REF!,0),1))</f>
        <v>#REF!</v>
      </c>
    </row>
    <row r="49" spans="1:4">
      <c r="A49" t="s">
        <v>130</v>
      </c>
      <c r="B49" s="2" t="s">
        <v>278</v>
      </c>
      <c r="C49" s="4" t="e">
        <f>SUM(#REF!)</f>
        <v>#REF!</v>
      </c>
      <c r="D49" t="e">
        <f>ROW(INDEX(#REF!,MATCH(Check_Empty!$B49,#REF!,0),1))</f>
        <v>#REF!</v>
      </c>
    </row>
    <row r="50" spans="1:4">
      <c r="A50" t="s">
        <v>131</v>
      </c>
      <c r="B50" s="2" t="s">
        <v>279</v>
      </c>
      <c r="C50" s="4" t="e">
        <f>SUM(#REF!)</f>
        <v>#REF!</v>
      </c>
      <c r="D50" t="e">
        <f>ROW(INDEX(#REF!,MATCH(Check_Empty!$B50,#REF!,0),1))</f>
        <v>#REF!</v>
      </c>
    </row>
    <row r="51" spans="1:4">
      <c r="A51" t="s">
        <v>132</v>
      </c>
      <c r="B51" s="2" t="s">
        <v>280</v>
      </c>
      <c r="C51" s="4" t="e">
        <f>SUM(#REF!)</f>
        <v>#REF!</v>
      </c>
      <c r="D51" t="e">
        <f>ROW(INDEX(#REF!,MATCH(Check_Empty!$B51,#REF!,0),1))</f>
        <v>#REF!</v>
      </c>
    </row>
    <row r="52" spans="1:4">
      <c r="A52" t="s">
        <v>133</v>
      </c>
      <c r="B52" s="2" t="s">
        <v>281</v>
      </c>
      <c r="C52" s="4" t="e">
        <f>SUM(#REF!)</f>
        <v>#REF!</v>
      </c>
      <c r="D52" t="e">
        <f>ROW(INDEX(#REF!,MATCH(Check_Empty!$B52,#REF!,0),1))</f>
        <v>#REF!</v>
      </c>
    </row>
    <row r="53" spans="1:4">
      <c r="A53" t="s">
        <v>134</v>
      </c>
      <c r="B53" s="2" t="s">
        <v>282</v>
      </c>
      <c r="C53" s="4" t="e">
        <f>SUM(#REF!)</f>
        <v>#REF!</v>
      </c>
      <c r="D53" t="e">
        <f>ROW(INDEX(#REF!,MATCH(Check_Empty!$B53,#REF!,0),1))</f>
        <v>#REF!</v>
      </c>
    </row>
    <row r="54" spans="1:4">
      <c r="A54" t="s">
        <v>135</v>
      </c>
      <c r="B54" s="2" t="s">
        <v>284</v>
      </c>
      <c r="C54" s="4" t="e">
        <f>SUM(#REF!)</f>
        <v>#REF!</v>
      </c>
      <c r="D54" t="e">
        <f>ROW(INDEX(#REF!,MATCH(Check_Empty!$B54,#REF!,0),1))</f>
        <v>#REF!</v>
      </c>
    </row>
    <row r="55" spans="1:4">
      <c r="A55" t="s">
        <v>136</v>
      </c>
      <c r="B55" s="2" t="s">
        <v>285</v>
      </c>
      <c r="C55" s="4" t="e">
        <f>SUM(#REF!)</f>
        <v>#REF!</v>
      </c>
      <c r="D55" t="e">
        <f>ROW(INDEX(#REF!,MATCH(Check_Empty!$B55,#REF!,0),1))</f>
        <v>#REF!</v>
      </c>
    </row>
    <row r="56" spans="1:4">
      <c r="A56" t="s">
        <v>136</v>
      </c>
      <c r="B56" s="2" t="s">
        <v>286</v>
      </c>
      <c r="C56" s="4" t="e">
        <f>SUM(#REF!)</f>
        <v>#REF!</v>
      </c>
      <c r="D56" t="e">
        <f>ROW(INDEX(#REF!,MATCH(Check_Empty!$B56,#REF!,0),1))</f>
        <v>#REF!</v>
      </c>
    </row>
    <row r="57" spans="1:4">
      <c r="A57" t="s">
        <v>137</v>
      </c>
      <c r="B57" s="2" t="s">
        <v>287</v>
      </c>
      <c r="C57" s="4" t="e">
        <f>SUM(#REF!)</f>
        <v>#REF!</v>
      </c>
      <c r="D57" t="e">
        <f>ROW(INDEX(#REF!,MATCH(Check_Empty!$B57,#REF!,0),1))</f>
        <v>#REF!</v>
      </c>
    </row>
    <row r="58" spans="1:4">
      <c r="A58" t="s">
        <v>138</v>
      </c>
      <c r="B58" s="2" t="s">
        <v>288</v>
      </c>
      <c r="C58" s="4" t="e">
        <f>SUM(#REF!)</f>
        <v>#REF!</v>
      </c>
      <c r="D58" t="e">
        <f>ROW(INDEX(#REF!,MATCH(Check_Empty!$B58,#REF!,0),1))</f>
        <v>#REF!</v>
      </c>
    </row>
    <row r="59" spans="1:4">
      <c r="A59" t="s">
        <v>139</v>
      </c>
      <c r="B59" s="2" t="s">
        <v>289</v>
      </c>
      <c r="C59" s="4" t="e">
        <f>SUM(#REF!)</f>
        <v>#REF!</v>
      </c>
      <c r="D59" t="e">
        <f>ROW(INDEX(#REF!,MATCH(Check_Empty!$B59,#REF!,0),1))</f>
        <v>#REF!</v>
      </c>
    </row>
    <row r="60" spans="1:4">
      <c r="A60" t="s">
        <v>140</v>
      </c>
      <c r="B60" s="2" t="s">
        <v>290</v>
      </c>
      <c r="C60" s="4" t="e">
        <f>SUM(#REF!)</f>
        <v>#REF!</v>
      </c>
      <c r="D60" t="e">
        <f>ROW(INDEX(#REF!,MATCH(Check_Empty!$B60,#REF!,0),1))</f>
        <v>#REF!</v>
      </c>
    </row>
    <row r="61" spans="1:4">
      <c r="A61" t="s">
        <v>141</v>
      </c>
      <c r="B61" s="2" t="s">
        <v>291</v>
      </c>
      <c r="C61" s="4" t="e">
        <f>SUM(#REF!)</f>
        <v>#REF!</v>
      </c>
      <c r="D61" t="e">
        <f>ROW(INDEX(#REF!,MATCH(Check_Empty!$B61,#REF!,0),1))</f>
        <v>#REF!</v>
      </c>
    </row>
    <row r="62" spans="1:4">
      <c r="A62" t="s">
        <v>142</v>
      </c>
      <c r="B62" s="2" t="s">
        <v>292</v>
      </c>
      <c r="C62" s="4" t="e">
        <f>SUM(#REF!)</f>
        <v>#REF!</v>
      </c>
      <c r="D62" t="e">
        <f>ROW(INDEX(#REF!,MATCH(Check_Empty!$B62,#REF!,0),1))</f>
        <v>#REF!</v>
      </c>
    </row>
    <row r="63" spans="1:4">
      <c r="A63" t="s">
        <v>143</v>
      </c>
      <c r="B63" s="2" t="s">
        <v>293</v>
      </c>
      <c r="C63" s="4" t="e">
        <f>SUM(#REF!)</f>
        <v>#REF!</v>
      </c>
      <c r="D63" t="e">
        <f>ROW(INDEX(#REF!,MATCH(Check_Empty!$B63,#REF!,0),1))</f>
        <v>#REF!</v>
      </c>
    </row>
    <row r="64" spans="1:4">
      <c r="A64" t="s">
        <v>144</v>
      </c>
      <c r="B64" s="2" t="s">
        <v>294</v>
      </c>
      <c r="C64" s="4" t="e">
        <f>SUM(#REF!)</f>
        <v>#REF!</v>
      </c>
      <c r="D64" t="e">
        <f>ROW(INDEX(#REF!,MATCH(Check_Empty!$B64,#REF!,0),1))</f>
        <v>#REF!</v>
      </c>
    </row>
    <row r="65" spans="1:4">
      <c r="A65" t="s">
        <v>145</v>
      </c>
      <c r="B65" s="2" t="s">
        <v>295</v>
      </c>
      <c r="C65" s="4" t="e">
        <f>SUM(#REF!,#REF!)</f>
        <v>#REF!</v>
      </c>
      <c r="D65" t="e">
        <f>ROW(INDEX(#REF!,MATCH(Check_Empty!$B65,#REF!,0),1))</f>
        <v>#REF!</v>
      </c>
    </row>
    <row r="66" spans="1:4">
      <c r="A66" t="s">
        <v>146</v>
      </c>
      <c r="B66" s="2" t="s">
        <v>296</v>
      </c>
      <c r="C66" s="4" t="e">
        <f>SUM(#REF!)</f>
        <v>#REF!</v>
      </c>
      <c r="D66" t="e">
        <f>ROW(INDEX(#REF!,MATCH(Check_Empty!$B66,#REF!,0),1))</f>
        <v>#REF!</v>
      </c>
    </row>
    <row r="67" spans="1:4">
      <c r="A67" t="s">
        <v>147</v>
      </c>
      <c r="B67" s="2" t="s">
        <v>297</v>
      </c>
      <c r="C67" s="4" t="e">
        <f>SUM(#REF!)</f>
        <v>#REF!</v>
      </c>
      <c r="D67" t="e">
        <f>ROW(INDEX(#REF!,MATCH(Check_Empty!$B67,#REF!,0),1))</f>
        <v>#REF!</v>
      </c>
    </row>
    <row r="68" spans="1:4">
      <c r="A68" t="s">
        <v>147</v>
      </c>
      <c r="B68" s="2" t="s">
        <v>298</v>
      </c>
      <c r="C68" s="4" t="e">
        <f>SUM(#REF!)</f>
        <v>#REF!</v>
      </c>
      <c r="D68" t="e">
        <f>ROW(INDEX(#REF!,MATCH(Check_Empty!$B68,#REF!,0),1))</f>
        <v>#REF!</v>
      </c>
    </row>
    <row r="69" spans="1:4">
      <c r="A69" t="s">
        <v>148</v>
      </c>
      <c r="B69" s="2" t="s">
        <v>299</v>
      </c>
      <c r="C69" s="4" t="e">
        <f>SUM(#REF!)</f>
        <v>#REF!</v>
      </c>
      <c r="D69" t="e">
        <f>ROW(INDEX(#REF!,MATCH(Check_Empty!$B69,#REF!,0),1))</f>
        <v>#REF!</v>
      </c>
    </row>
    <row r="70" spans="1:4">
      <c r="A70" t="s">
        <v>149</v>
      </c>
      <c r="B70" s="2" t="s">
        <v>300</v>
      </c>
      <c r="C70" s="4" t="e">
        <f>SUM(#REF!)</f>
        <v>#REF!</v>
      </c>
      <c r="D70" t="e">
        <f>ROW(INDEX(#REF!,MATCH(Check_Empty!$B70,#REF!,0),1))</f>
        <v>#REF!</v>
      </c>
    </row>
    <row r="71" spans="1:4">
      <c r="A71" t="s">
        <v>150</v>
      </c>
      <c r="B71" s="2" t="s">
        <v>301</v>
      </c>
      <c r="C71" s="4" t="e">
        <f>SUM(#REF!)</f>
        <v>#REF!</v>
      </c>
      <c r="D71" t="e">
        <f>ROW(INDEX(#REF!,MATCH(Check_Empty!$B71,#REF!,0),1))</f>
        <v>#REF!</v>
      </c>
    </row>
    <row r="72" spans="1:4">
      <c r="A72" t="s">
        <v>150</v>
      </c>
      <c r="B72" s="2" t="s">
        <v>302</v>
      </c>
      <c r="C72" s="4" t="e">
        <f>SUM(#REF!)</f>
        <v>#REF!</v>
      </c>
      <c r="D72" t="e">
        <f>ROW(INDEX(#REF!,MATCH(Check_Empty!$B72,#REF!,0),1))</f>
        <v>#REF!</v>
      </c>
    </row>
    <row r="73" spans="1:4">
      <c r="A73" t="s">
        <v>151</v>
      </c>
      <c r="B73" s="2" t="s">
        <v>303</v>
      </c>
      <c r="C73" s="4" t="e">
        <f>SUM(#REF!)</f>
        <v>#REF!</v>
      </c>
      <c r="D73" t="e">
        <f>ROW(INDEX(#REF!,MATCH(Check_Empty!$B73,#REF!,0),1))</f>
        <v>#REF!</v>
      </c>
    </row>
    <row r="74" spans="1:4">
      <c r="A74" t="s">
        <v>151</v>
      </c>
      <c r="B74" s="2" t="s">
        <v>304</v>
      </c>
      <c r="C74" s="4" t="e">
        <f>SUM(#REF!)</f>
        <v>#REF!</v>
      </c>
      <c r="D74" t="e">
        <f>ROW(INDEX(#REF!,MATCH(Check_Empty!$B74,#REF!,0),1))</f>
        <v>#REF!</v>
      </c>
    </row>
    <row r="75" spans="1:4">
      <c r="A75" t="s">
        <v>154</v>
      </c>
      <c r="B75" s="2" t="s">
        <v>305</v>
      </c>
      <c r="C75" s="4" t="e">
        <f>SUM(#REF!)</f>
        <v>#REF!</v>
      </c>
      <c r="D75" t="e">
        <f>ROW(INDEX(#REF!,MATCH(Check_Empty!$B75,#REF!,0),1))</f>
        <v>#REF!</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BX94"/>
  <sheetViews>
    <sheetView zoomScale="130" zoomScaleNormal="130" workbookViewId="0">
      <selection activeCell="E7" sqref="E7:F9"/>
    </sheetView>
  </sheetViews>
  <sheetFormatPr defaultRowHeight="12.75"/>
  <cols>
    <col min="1" max="1" width="0.7109375" style="13" customWidth="1"/>
    <col min="2" max="2" width="0.5703125" style="13" customWidth="1"/>
    <col min="3" max="3" width="2.28515625" style="13" customWidth="1"/>
    <col min="4" max="4" width="0.5703125" style="13" customWidth="1"/>
    <col min="5" max="5" width="2.28515625" style="13" customWidth="1"/>
    <col min="6" max="6" width="0.5703125" style="13" customWidth="1"/>
    <col min="7" max="7" width="2.28515625" style="13" customWidth="1"/>
    <col min="8" max="8" width="0.5703125" style="13" customWidth="1"/>
    <col min="9" max="9" width="2.28515625" style="13" customWidth="1"/>
    <col min="10" max="10" width="0.5703125" style="13" customWidth="1"/>
    <col min="11" max="11" width="2.28515625" style="13" customWidth="1"/>
    <col min="12" max="12" width="0.5703125" style="13" customWidth="1"/>
    <col min="13" max="13" width="2.28515625" style="13" customWidth="1"/>
    <col min="14" max="14" width="0.5703125" style="13" customWidth="1"/>
    <col min="15" max="15" width="2.28515625" style="13" customWidth="1"/>
    <col min="16" max="16" width="0.5703125" style="13" customWidth="1"/>
    <col min="17" max="17" width="2.28515625" style="13" customWidth="1"/>
    <col min="18" max="18" width="0.5703125" style="13" customWidth="1"/>
    <col min="19" max="19" width="2.28515625" style="13" customWidth="1"/>
    <col min="20" max="20" width="0.5703125" style="13" customWidth="1"/>
    <col min="21" max="21" width="2.28515625" style="13" customWidth="1"/>
    <col min="22" max="22" width="0.5703125" style="13" customWidth="1"/>
    <col min="23" max="23" width="2.28515625" style="13" customWidth="1"/>
    <col min="24" max="24" width="0.5703125" style="13" customWidth="1"/>
    <col min="25" max="25" width="2.28515625" style="13" customWidth="1"/>
    <col min="26" max="26" width="0.5703125" style="13" customWidth="1"/>
    <col min="27" max="27" width="2.28515625" style="13" customWidth="1"/>
    <col min="28" max="28" width="0.5703125" style="13" customWidth="1"/>
    <col min="29" max="29" width="2.28515625" style="13" customWidth="1"/>
    <col min="30" max="30" width="0.5703125" style="13" customWidth="1"/>
    <col min="31" max="31" width="2.28515625" style="13" customWidth="1"/>
    <col min="32" max="32" width="0.5703125" style="13" customWidth="1"/>
    <col min="33" max="33" width="2.28515625" style="13" customWidth="1"/>
    <col min="34" max="34" width="0.5703125" style="13" customWidth="1"/>
    <col min="35" max="35" width="2.28515625" style="13" customWidth="1"/>
    <col min="36" max="36" width="0.5703125" style="13" customWidth="1"/>
    <col min="37" max="37" width="2.28515625" style="13" customWidth="1"/>
    <col min="38" max="38" width="0.5703125" style="13" customWidth="1"/>
    <col min="39" max="39" width="2.28515625" style="13" customWidth="1"/>
    <col min="40" max="40" width="0.5703125" style="13" customWidth="1"/>
    <col min="41" max="41" width="2.28515625" style="13" customWidth="1"/>
    <col min="42" max="42" width="0.5703125" style="13" customWidth="1"/>
    <col min="43" max="43" width="2.28515625" style="13" customWidth="1"/>
    <col min="44" max="44" width="0.5703125" style="13" customWidth="1"/>
    <col min="45" max="45" width="2.28515625" style="13" customWidth="1"/>
    <col min="46" max="46" width="0.5703125" style="13" customWidth="1"/>
    <col min="47" max="47" width="2.28515625" style="13" customWidth="1"/>
    <col min="48" max="48" width="0.5703125" style="13" customWidth="1"/>
    <col min="49" max="49" width="2.28515625" style="13" customWidth="1"/>
    <col min="50" max="50" width="0.5703125" style="13" customWidth="1"/>
    <col min="51" max="51" width="2.28515625" style="13" customWidth="1"/>
    <col min="52" max="52" width="0.5703125" style="13" customWidth="1"/>
    <col min="53" max="53" width="2.28515625" style="13" customWidth="1"/>
    <col min="54" max="54" width="0.5703125" style="13" customWidth="1"/>
    <col min="55" max="55" width="2.28515625" style="13" customWidth="1"/>
    <col min="56" max="56" width="0.5703125" style="13" customWidth="1"/>
    <col min="57" max="57" width="2.28515625" style="13" customWidth="1"/>
    <col min="58" max="58" width="0.5703125" style="13" customWidth="1"/>
    <col min="59" max="59" width="2.28515625" style="13" customWidth="1"/>
    <col min="60" max="60" width="0.5703125" style="13" customWidth="1"/>
    <col min="61" max="61" width="2.28515625" style="13" customWidth="1"/>
    <col min="62" max="62" width="0.5703125" style="13" customWidth="1"/>
    <col min="63" max="63" width="2.28515625" style="13" customWidth="1"/>
    <col min="64" max="64" width="0.5703125" style="13" customWidth="1"/>
    <col min="65" max="65" width="2.28515625" style="13" customWidth="1"/>
    <col min="66" max="66" width="0.5703125" style="13" customWidth="1"/>
    <col min="67" max="67" width="2.28515625" style="13" customWidth="1"/>
    <col min="68" max="68" width="0.5703125" style="13" customWidth="1"/>
    <col min="69" max="69" width="2.28515625" style="13" customWidth="1"/>
    <col min="70" max="70" width="0.5703125" style="13" customWidth="1"/>
    <col min="71" max="71" width="2.28515625" style="13" customWidth="1"/>
    <col min="72" max="72" width="0.5703125" style="13" customWidth="1"/>
    <col min="73" max="73" width="2.28515625" style="13" customWidth="1"/>
    <col min="74" max="74" width="0.5703125" style="13" customWidth="1"/>
    <col min="75" max="75" width="2.28515625" style="13" customWidth="1"/>
    <col min="76" max="76" width="0.42578125" style="13" customWidth="1"/>
    <col min="77" max="256" width="9.28515625" style="13"/>
    <col min="257" max="257" width="0.7109375" style="13" customWidth="1"/>
    <col min="258" max="258" width="0.5703125" style="13" customWidth="1"/>
    <col min="259" max="259" width="2.28515625" style="13" customWidth="1"/>
    <col min="260" max="260" width="0.5703125" style="13" customWidth="1"/>
    <col min="261" max="261" width="2.28515625" style="13" customWidth="1"/>
    <col min="262" max="262" width="0.5703125" style="13" customWidth="1"/>
    <col min="263" max="263" width="2.28515625" style="13" customWidth="1"/>
    <col min="264" max="264" width="0.5703125" style="13" customWidth="1"/>
    <col min="265" max="265" width="2.28515625" style="13" customWidth="1"/>
    <col min="266" max="266" width="0.5703125" style="13" customWidth="1"/>
    <col min="267" max="267" width="2.28515625" style="13" customWidth="1"/>
    <col min="268" max="268" width="0.5703125" style="13" customWidth="1"/>
    <col min="269" max="269" width="2.28515625" style="13" customWidth="1"/>
    <col min="270" max="270" width="0.5703125" style="13" customWidth="1"/>
    <col min="271" max="271" width="2.28515625" style="13" customWidth="1"/>
    <col min="272" max="272" width="0.5703125" style="13" customWidth="1"/>
    <col min="273" max="273" width="2.28515625" style="13" customWidth="1"/>
    <col min="274" max="274" width="0.5703125" style="13" customWidth="1"/>
    <col min="275" max="275" width="2.28515625" style="13" customWidth="1"/>
    <col min="276" max="276" width="0.5703125" style="13" customWidth="1"/>
    <col min="277" max="277" width="2.28515625" style="13" customWidth="1"/>
    <col min="278" max="278" width="0.5703125" style="13" customWidth="1"/>
    <col min="279" max="279" width="2.28515625" style="13" customWidth="1"/>
    <col min="280" max="280" width="0.5703125" style="13" customWidth="1"/>
    <col min="281" max="281" width="2.28515625" style="13" customWidth="1"/>
    <col min="282" max="282" width="0.5703125" style="13" customWidth="1"/>
    <col min="283" max="283" width="2.28515625" style="13" customWidth="1"/>
    <col min="284" max="284" width="0.5703125" style="13" customWidth="1"/>
    <col min="285" max="285" width="2.28515625" style="13" customWidth="1"/>
    <col min="286" max="286" width="0.5703125" style="13" customWidth="1"/>
    <col min="287" max="287" width="2.28515625" style="13" customWidth="1"/>
    <col min="288" max="288" width="0.5703125" style="13" customWidth="1"/>
    <col min="289" max="289" width="2.28515625" style="13" customWidth="1"/>
    <col min="290" max="290" width="0.5703125" style="13" customWidth="1"/>
    <col min="291" max="291" width="2.28515625" style="13" customWidth="1"/>
    <col min="292" max="292" width="0.5703125" style="13" customWidth="1"/>
    <col min="293" max="293" width="2.28515625" style="13" customWidth="1"/>
    <col min="294" max="294" width="0.5703125" style="13" customWidth="1"/>
    <col min="295" max="295" width="2.28515625" style="13" customWidth="1"/>
    <col min="296" max="296" width="0.5703125" style="13" customWidth="1"/>
    <col min="297" max="297" width="2.28515625" style="13" customWidth="1"/>
    <col min="298" max="298" width="0.5703125" style="13" customWidth="1"/>
    <col min="299" max="299" width="2.28515625" style="13" customWidth="1"/>
    <col min="300" max="300" width="0.5703125" style="13" customWidth="1"/>
    <col min="301" max="301" width="2.28515625" style="13" customWidth="1"/>
    <col min="302" max="302" width="0.5703125" style="13" customWidth="1"/>
    <col min="303" max="303" width="2.28515625" style="13" customWidth="1"/>
    <col min="304" max="304" width="0.5703125" style="13" customWidth="1"/>
    <col min="305" max="305" width="2.28515625" style="13" customWidth="1"/>
    <col min="306" max="306" width="0.5703125" style="13" customWidth="1"/>
    <col min="307" max="307" width="2.28515625" style="13" customWidth="1"/>
    <col min="308" max="308" width="0.5703125" style="13" customWidth="1"/>
    <col min="309" max="309" width="2.28515625" style="13" customWidth="1"/>
    <col min="310" max="310" width="0.5703125" style="13" customWidth="1"/>
    <col min="311" max="311" width="2.28515625" style="13" customWidth="1"/>
    <col min="312" max="312" width="0.5703125" style="13" customWidth="1"/>
    <col min="313" max="313" width="2.28515625" style="13" customWidth="1"/>
    <col min="314" max="314" width="0.5703125" style="13" customWidth="1"/>
    <col min="315" max="315" width="2.28515625" style="13" customWidth="1"/>
    <col min="316" max="316" width="0.5703125" style="13" customWidth="1"/>
    <col min="317" max="317" width="2.28515625" style="13" customWidth="1"/>
    <col min="318" max="318" width="0.5703125" style="13" customWidth="1"/>
    <col min="319" max="319" width="2.28515625" style="13" customWidth="1"/>
    <col min="320" max="320" width="0.5703125" style="13" customWidth="1"/>
    <col min="321" max="321" width="2.28515625" style="13" customWidth="1"/>
    <col min="322" max="322" width="0.5703125" style="13" customWidth="1"/>
    <col min="323" max="323" width="2.28515625" style="13" customWidth="1"/>
    <col min="324" max="324" width="0.5703125" style="13" customWidth="1"/>
    <col min="325" max="325" width="2.28515625" style="13" customWidth="1"/>
    <col min="326" max="326" width="0.5703125" style="13" customWidth="1"/>
    <col min="327" max="327" width="2.28515625" style="13" customWidth="1"/>
    <col min="328" max="328" width="0.5703125" style="13" customWidth="1"/>
    <col min="329" max="329" width="2.28515625" style="13" customWidth="1"/>
    <col min="330" max="330" width="0.5703125" style="13" customWidth="1"/>
    <col min="331" max="331" width="2.28515625" style="13" customWidth="1"/>
    <col min="332" max="332" width="0.42578125" style="13" customWidth="1"/>
    <col min="333" max="512" width="9.28515625" style="13"/>
    <col min="513" max="513" width="0.7109375" style="13" customWidth="1"/>
    <col min="514" max="514" width="0.5703125" style="13" customWidth="1"/>
    <col min="515" max="515" width="2.28515625" style="13" customWidth="1"/>
    <col min="516" max="516" width="0.5703125" style="13" customWidth="1"/>
    <col min="517" max="517" width="2.28515625" style="13" customWidth="1"/>
    <col min="518" max="518" width="0.5703125" style="13" customWidth="1"/>
    <col min="519" max="519" width="2.28515625" style="13" customWidth="1"/>
    <col min="520" max="520" width="0.5703125" style="13" customWidth="1"/>
    <col min="521" max="521" width="2.28515625" style="13" customWidth="1"/>
    <col min="522" max="522" width="0.5703125" style="13" customWidth="1"/>
    <col min="523" max="523" width="2.28515625" style="13" customWidth="1"/>
    <col min="524" max="524" width="0.5703125" style="13" customWidth="1"/>
    <col min="525" max="525" width="2.28515625" style="13" customWidth="1"/>
    <col min="526" max="526" width="0.5703125" style="13" customWidth="1"/>
    <col min="527" max="527" width="2.28515625" style="13" customWidth="1"/>
    <col min="528" max="528" width="0.5703125" style="13" customWidth="1"/>
    <col min="529" max="529" width="2.28515625" style="13" customWidth="1"/>
    <col min="530" max="530" width="0.5703125" style="13" customWidth="1"/>
    <col min="531" max="531" width="2.28515625" style="13" customWidth="1"/>
    <col min="532" max="532" width="0.5703125" style="13" customWidth="1"/>
    <col min="533" max="533" width="2.28515625" style="13" customWidth="1"/>
    <col min="534" max="534" width="0.5703125" style="13" customWidth="1"/>
    <col min="535" max="535" width="2.28515625" style="13" customWidth="1"/>
    <col min="536" max="536" width="0.5703125" style="13" customWidth="1"/>
    <col min="537" max="537" width="2.28515625" style="13" customWidth="1"/>
    <col min="538" max="538" width="0.5703125" style="13" customWidth="1"/>
    <col min="539" max="539" width="2.28515625" style="13" customWidth="1"/>
    <col min="540" max="540" width="0.5703125" style="13" customWidth="1"/>
    <col min="541" max="541" width="2.28515625" style="13" customWidth="1"/>
    <col min="542" max="542" width="0.5703125" style="13" customWidth="1"/>
    <col min="543" max="543" width="2.28515625" style="13" customWidth="1"/>
    <col min="544" max="544" width="0.5703125" style="13" customWidth="1"/>
    <col min="545" max="545" width="2.28515625" style="13" customWidth="1"/>
    <col min="546" max="546" width="0.5703125" style="13" customWidth="1"/>
    <col min="547" max="547" width="2.28515625" style="13" customWidth="1"/>
    <col min="548" max="548" width="0.5703125" style="13" customWidth="1"/>
    <col min="549" max="549" width="2.28515625" style="13" customWidth="1"/>
    <col min="550" max="550" width="0.5703125" style="13" customWidth="1"/>
    <col min="551" max="551" width="2.28515625" style="13" customWidth="1"/>
    <col min="552" max="552" width="0.5703125" style="13" customWidth="1"/>
    <col min="553" max="553" width="2.28515625" style="13" customWidth="1"/>
    <col min="554" max="554" width="0.5703125" style="13" customWidth="1"/>
    <col min="555" max="555" width="2.28515625" style="13" customWidth="1"/>
    <col min="556" max="556" width="0.5703125" style="13" customWidth="1"/>
    <col min="557" max="557" width="2.28515625" style="13" customWidth="1"/>
    <col min="558" max="558" width="0.5703125" style="13" customWidth="1"/>
    <col min="559" max="559" width="2.28515625" style="13" customWidth="1"/>
    <col min="560" max="560" width="0.5703125" style="13" customWidth="1"/>
    <col min="561" max="561" width="2.28515625" style="13" customWidth="1"/>
    <col min="562" max="562" width="0.5703125" style="13" customWidth="1"/>
    <col min="563" max="563" width="2.28515625" style="13" customWidth="1"/>
    <col min="564" max="564" width="0.5703125" style="13" customWidth="1"/>
    <col min="565" max="565" width="2.28515625" style="13" customWidth="1"/>
    <col min="566" max="566" width="0.5703125" style="13" customWidth="1"/>
    <col min="567" max="567" width="2.28515625" style="13" customWidth="1"/>
    <col min="568" max="568" width="0.5703125" style="13" customWidth="1"/>
    <col min="569" max="569" width="2.28515625" style="13" customWidth="1"/>
    <col min="570" max="570" width="0.5703125" style="13" customWidth="1"/>
    <col min="571" max="571" width="2.28515625" style="13" customWidth="1"/>
    <col min="572" max="572" width="0.5703125" style="13" customWidth="1"/>
    <col min="573" max="573" width="2.28515625" style="13" customWidth="1"/>
    <col min="574" max="574" width="0.5703125" style="13" customWidth="1"/>
    <col min="575" max="575" width="2.28515625" style="13" customWidth="1"/>
    <col min="576" max="576" width="0.5703125" style="13" customWidth="1"/>
    <col min="577" max="577" width="2.28515625" style="13" customWidth="1"/>
    <col min="578" max="578" width="0.5703125" style="13" customWidth="1"/>
    <col min="579" max="579" width="2.28515625" style="13" customWidth="1"/>
    <col min="580" max="580" width="0.5703125" style="13" customWidth="1"/>
    <col min="581" max="581" width="2.28515625" style="13" customWidth="1"/>
    <col min="582" max="582" width="0.5703125" style="13" customWidth="1"/>
    <col min="583" max="583" width="2.28515625" style="13" customWidth="1"/>
    <col min="584" max="584" width="0.5703125" style="13" customWidth="1"/>
    <col min="585" max="585" width="2.28515625" style="13" customWidth="1"/>
    <col min="586" max="586" width="0.5703125" style="13" customWidth="1"/>
    <col min="587" max="587" width="2.28515625" style="13" customWidth="1"/>
    <col min="588" max="588" width="0.42578125" style="13" customWidth="1"/>
    <col min="589" max="768" width="9.28515625" style="13"/>
    <col min="769" max="769" width="0.7109375" style="13" customWidth="1"/>
    <col min="770" max="770" width="0.5703125" style="13" customWidth="1"/>
    <col min="771" max="771" width="2.28515625" style="13" customWidth="1"/>
    <col min="772" max="772" width="0.5703125" style="13" customWidth="1"/>
    <col min="773" max="773" width="2.28515625" style="13" customWidth="1"/>
    <col min="774" max="774" width="0.5703125" style="13" customWidth="1"/>
    <col min="775" max="775" width="2.28515625" style="13" customWidth="1"/>
    <col min="776" max="776" width="0.5703125" style="13" customWidth="1"/>
    <col min="777" max="777" width="2.28515625" style="13" customWidth="1"/>
    <col min="778" max="778" width="0.5703125" style="13" customWidth="1"/>
    <col min="779" max="779" width="2.28515625" style="13" customWidth="1"/>
    <col min="780" max="780" width="0.5703125" style="13" customWidth="1"/>
    <col min="781" max="781" width="2.28515625" style="13" customWidth="1"/>
    <col min="782" max="782" width="0.5703125" style="13" customWidth="1"/>
    <col min="783" max="783" width="2.28515625" style="13" customWidth="1"/>
    <col min="784" max="784" width="0.5703125" style="13" customWidth="1"/>
    <col min="785" max="785" width="2.28515625" style="13" customWidth="1"/>
    <col min="786" max="786" width="0.5703125" style="13" customWidth="1"/>
    <col min="787" max="787" width="2.28515625" style="13" customWidth="1"/>
    <col min="788" max="788" width="0.5703125" style="13" customWidth="1"/>
    <col min="789" max="789" width="2.28515625" style="13" customWidth="1"/>
    <col min="790" max="790" width="0.5703125" style="13" customWidth="1"/>
    <col min="791" max="791" width="2.28515625" style="13" customWidth="1"/>
    <col min="792" max="792" width="0.5703125" style="13" customWidth="1"/>
    <col min="793" max="793" width="2.28515625" style="13" customWidth="1"/>
    <col min="794" max="794" width="0.5703125" style="13" customWidth="1"/>
    <col min="795" max="795" width="2.28515625" style="13" customWidth="1"/>
    <col min="796" max="796" width="0.5703125" style="13" customWidth="1"/>
    <col min="797" max="797" width="2.28515625" style="13" customWidth="1"/>
    <col min="798" max="798" width="0.5703125" style="13" customWidth="1"/>
    <col min="799" max="799" width="2.28515625" style="13" customWidth="1"/>
    <col min="800" max="800" width="0.5703125" style="13" customWidth="1"/>
    <col min="801" max="801" width="2.28515625" style="13" customWidth="1"/>
    <col min="802" max="802" width="0.5703125" style="13" customWidth="1"/>
    <col min="803" max="803" width="2.28515625" style="13" customWidth="1"/>
    <col min="804" max="804" width="0.5703125" style="13" customWidth="1"/>
    <col min="805" max="805" width="2.28515625" style="13" customWidth="1"/>
    <col min="806" max="806" width="0.5703125" style="13" customWidth="1"/>
    <col min="807" max="807" width="2.28515625" style="13" customWidth="1"/>
    <col min="808" max="808" width="0.5703125" style="13" customWidth="1"/>
    <col min="809" max="809" width="2.28515625" style="13" customWidth="1"/>
    <col min="810" max="810" width="0.5703125" style="13" customWidth="1"/>
    <col min="811" max="811" width="2.28515625" style="13" customWidth="1"/>
    <col min="812" max="812" width="0.5703125" style="13" customWidth="1"/>
    <col min="813" max="813" width="2.28515625" style="13" customWidth="1"/>
    <col min="814" max="814" width="0.5703125" style="13" customWidth="1"/>
    <col min="815" max="815" width="2.28515625" style="13" customWidth="1"/>
    <col min="816" max="816" width="0.5703125" style="13" customWidth="1"/>
    <col min="817" max="817" width="2.28515625" style="13" customWidth="1"/>
    <col min="818" max="818" width="0.5703125" style="13" customWidth="1"/>
    <col min="819" max="819" width="2.28515625" style="13" customWidth="1"/>
    <col min="820" max="820" width="0.5703125" style="13" customWidth="1"/>
    <col min="821" max="821" width="2.28515625" style="13" customWidth="1"/>
    <col min="822" max="822" width="0.5703125" style="13" customWidth="1"/>
    <col min="823" max="823" width="2.28515625" style="13" customWidth="1"/>
    <col min="824" max="824" width="0.5703125" style="13" customWidth="1"/>
    <col min="825" max="825" width="2.28515625" style="13" customWidth="1"/>
    <col min="826" max="826" width="0.5703125" style="13" customWidth="1"/>
    <col min="827" max="827" width="2.28515625" style="13" customWidth="1"/>
    <col min="828" max="828" width="0.5703125" style="13" customWidth="1"/>
    <col min="829" max="829" width="2.28515625" style="13" customWidth="1"/>
    <col min="830" max="830" width="0.5703125" style="13" customWidth="1"/>
    <col min="831" max="831" width="2.28515625" style="13" customWidth="1"/>
    <col min="832" max="832" width="0.5703125" style="13" customWidth="1"/>
    <col min="833" max="833" width="2.28515625" style="13" customWidth="1"/>
    <col min="834" max="834" width="0.5703125" style="13" customWidth="1"/>
    <col min="835" max="835" width="2.28515625" style="13" customWidth="1"/>
    <col min="836" max="836" width="0.5703125" style="13" customWidth="1"/>
    <col min="837" max="837" width="2.28515625" style="13" customWidth="1"/>
    <col min="838" max="838" width="0.5703125" style="13" customWidth="1"/>
    <col min="839" max="839" width="2.28515625" style="13" customWidth="1"/>
    <col min="840" max="840" width="0.5703125" style="13" customWidth="1"/>
    <col min="841" max="841" width="2.28515625" style="13" customWidth="1"/>
    <col min="842" max="842" width="0.5703125" style="13" customWidth="1"/>
    <col min="843" max="843" width="2.28515625" style="13" customWidth="1"/>
    <col min="844" max="844" width="0.42578125" style="13" customWidth="1"/>
    <col min="845" max="1024" width="9.28515625" style="13"/>
    <col min="1025" max="1025" width="0.7109375" style="13" customWidth="1"/>
    <col min="1026" max="1026" width="0.5703125" style="13" customWidth="1"/>
    <col min="1027" max="1027" width="2.28515625" style="13" customWidth="1"/>
    <col min="1028" max="1028" width="0.5703125" style="13" customWidth="1"/>
    <col min="1029" max="1029" width="2.28515625" style="13" customWidth="1"/>
    <col min="1030" max="1030" width="0.5703125" style="13" customWidth="1"/>
    <col min="1031" max="1031" width="2.28515625" style="13" customWidth="1"/>
    <col min="1032" max="1032" width="0.5703125" style="13" customWidth="1"/>
    <col min="1033" max="1033" width="2.28515625" style="13" customWidth="1"/>
    <col min="1034" max="1034" width="0.5703125" style="13" customWidth="1"/>
    <col min="1035" max="1035" width="2.28515625" style="13" customWidth="1"/>
    <col min="1036" max="1036" width="0.5703125" style="13" customWidth="1"/>
    <col min="1037" max="1037" width="2.28515625" style="13" customWidth="1"/>
    <col min="1038" max="1038" width="0.5703125" style="13" customWidth="1"/>
    <col min="1039" max="1039" width="2.28515625" style="13" customWidth="1"/>
    <col min="1040" max="1040" width="0.5703125" style="13" customWidth="1"/>
    <col min="1041" max="1041" width="2.28515625" style="13" customWidth="1"/>
    <col min="1042" max="1042" width="0.5703125" style="13" customWidth="1"/>
    <col min="1043" max="1043" width="2.28515625" style="13" customWidth="1"/>
    <col min="1044" max="1044" width="0.5703125" style="13" customWidth="1"/>
    <col min="1045" max="1045" width="2.28515625" style="13" customWidth="1"/>
    <col min="1046" max="1046" width="0.5703125" style="13" customWidth="1"/>
    <col min="1047" max="1047" width="2.28515625" style="13" customWidth="1"/>
    <col min="1048" max="1048" width="0.5703125" style="13" customWidth="1"/>
    <col min="1049" max="1049" width="2.28515625" style="13" customWidth="1"/>
    <col min="1050" max="1050" width="0.5703125" style="13" customWidth="1"/>
    <col min="1051" max="1051" width="2.28515625" style="13" customWidth="1"/>
    <col min="1052" max="1052" width="0.5703125" style="13" customWidth="1"/>
    <col min="1053" max="1053" width="2.28515625" style="13" customWidth="1"/>
    <col min="1054" max="1054" width="0.5703125" style="13" customWidth="1"/>
    <col min="1055" max="1055" width="2.28515625" style="13" customWidth="1"/>
    <col min="1056" max="1056" width="0.5703125" style="13" customWidth="1"/>
    <col min="1057" max="1057" width="2.28515625" style="13" customWidth="1"/>
    <col min="1058" max="1058" width="0.5703125" style="13" customWidth="1"/>
    <col min="1059" max="1059" width="2.28515625" style="13" customWidth="1"/>
    <col min="1060" max="1060" width="0.5703125" style="13" customWidth="1"/>
    <col min="1061" max="1061" width="2.28515625" style="13" customWidth="1"/>
    <col min="1062" max="1062" width="0.5703125" style="13" customWidth="1"/>
    <col min="1063" max="1063" width="2.28515625" style="13" customWidth="1"/>
    <col min="1064" max="1064" width="0.5703125" style="13" customWidth="1"/>
    <col min="1065" max="1065" width="2.28515625" style="13" customWidth="1"/>
    <col min="1066" max="1066" width="0.5703125" style="13" customWidth="1"/>
    <col min="1067" max="1067" width="2.28515625" style="13" customWidth="1"/>
    <col min="1068" max="1068" width="0.5703125" style="13" customWidth="1"/>
    <col min="1069" max="1069" width="2.28515625" style="13" customWidth="1"/>
    <col min="1070" max="1070" width="0.5703125" style="13" customWidth="1"/>
    <col min="1071" max="1071" width="2.28515625" style="13" customWidth="1"/>
    <col min="1072" max="1072" width="0.5703125" style="13" customWidth="1"/>
    <col min="1073" max="1073" width="2.28515625" style="13" customWidth="1"/>
    <col min="1074" max="1074" width="0.5703125" style="13" customWidth="1"/>
    <col min="1075" max="1075" width="2.28515625" style="13" customWidth="1"/>
    <col min="1076" max="1076" width="0.5703125" style="13" customWidth="1"/>
    <col min="1077" max="1077" width="2.28515625" style="13" customWidth="1"/>
    <col min="1078" max="1078" width="0.5703125" style="13" customWidth="1"/>
    <col min="1079" max="1079" width="2.28515625" style="13" customWidth="1"/>
    <col min="1080" max="1080" width="0.5703125" style="13" customWidth="1"/>
    <col min="1081" max="1081" width="2.28515625" style="13" customWidth="1"/>
    <col min="1082" max="1082" width="0.5703125" style="13" customWidth="1"/>
    <col min="1083" max="1083" width="2.28515625" style="13" customWidth="1"/>
    <col min="1084" max="1084" width="0.5703125" style="13" customWidth="1"/>
    <col min="1085" max="1085" width="2.28515625" style="13" customWidth="1"/>
    <col min="1086" max="1086" width="0.5703125" style="13" customWidth="1"/>
    <col min="1087" max="1087" width="2.28515625" style="13" customWidth="1"/>
    <col min="1088" max="1088" width="0.5703125" style="13" customWidth="1"/>
    <col min="1089" max="1089" width="2.28515625" style="13" customWidth="1"/>
    <col min="1090" max="1090" width="0.5703125" style="13" customWidth="1"/>
    <col min="1091" max="1091" width="2.28515625" style="13" customWidth="1"/>
    <col min="1092" max="1092" width="0.5703125" style="13" customWidth="1"/>
    <col min="1093" max="1093" width="2.28515625" style="13" customWidth="1"/>
    <col min="1094" max="1094" width="0.5703125" style="13" customWidth="1"/>
    <col min="1095" max="1095" width="2.28515625" style="13" customWidth="1"/>
    <col min="1096" max="1096" width="0.5703125" style="13" customWidth="1"/>
    <col min="1097" max="1097" width="2.28515625" style="13" customWidth="1"/>
    <col min="1098" max="1098" width="0.5703125" style="13" customWidth="1"/>
    <col min="1099" max="1099" width="2.28515625" style="13" customWidth="1"/>
    <col min="1100" max="1100" width="0.42578125" style="13" customWidth="1"/>
    <col min="1101" max="1280" width="9.28515625" style="13"/>
    <col min="1281" max="1281" width="0.7109375" style="13" customWidth="1"/>
    <col min="1282" max="1282" width="0.5703125" style="13" customWidth="1"/>
    <col min="1283" max="1283" width="2.28515625" style="13" customWidth="1"/>
    <col min="1284" max="1284" width="0.5703125" style="13" customWidth="1"/>
    <col min="1285" max="1285" width="2.28515625" style="13" customWidth="1"/>
    <col min="1286" max="1286" width="0.5703125" style="13" customWidth="1"/>
    <col min="1287" max="1287" width="2.28515625" style="13" customWidth="1"/>
    <col min="1288" max="1288" width="0.5703125" style="13" customWidth="1"/>
    <col min="1289" max="1289" width="2.28515625" style="13" customWidth="1"/>
    <col min="1290" max="1290" width="0.5703125" style="13" customWidth="1"/>
    <col min="1291" max="1291" width="2.28515625" style="13" customWidth="1"/>
    <col min="1292" max="1292" width="0.5703125" style="13" customWidth="1"/>
    <col min="1293" max="1293" width="2.28515625" style="13" customWidth="1"/>
    <col min="1294" max="1294" width="0.5703125" style="13" customWidth="1"/>
    <col min="1295" max="1295" width="2.28515625" style="13" customWidth="1"/>
    <col min="1296" max="1296" width="0.5703125" style="13" customWidth="1"/>
    <col min="1297" max="1297" width="2.28515625" style="13" customWidth="1"/>
    <col min="1298" max="1298" width="0.5703125" style="13" customWidth="1"/>
    <col min="1299" max="1299" width="2.28515625" style="13" customWidth="1"/>
    <col min="1300" max="1300" width="0.5703125" style="13" customWidth="1"/>
    <col min="1301" max="1301" width="2.28515625" style="13" customWidth="1"/>
    <col min="1302" max="1302" width="0.5703125" style="13" customWidth="1"/>
    <col min="1303" max="1303" width="2.28515625" style="13" customWidth="1"/>
    <col min="1304" max="1304" width="0.5703125" style="13" customWidth="1"/>
    <col min="1305" max="1305" width="2.28515625" style="13" customWidth="1"/>
    <col min="1306" max="1306" width="0.5703125" style="13" customWidth="1"/>
    <col min="1307" max="1307" width="2.28515625" style="13" customWidth="1"/>
    <col min="1308" max="1308" width="0.5703125" style="13" customWidth="1"/>
    <col min="1309" max="1309" width="2.28515625" style="13" customWidth="1"/>
    <col min="1310" max="1310" width="0.5703125" style="13" customWidth="1"/>
    <col min="1311" max="1311" width="2.28515625" style="13" customWidth="1"/>
    <col min="1312" max="1312" width="0.5703125" style="13" customWidth="1"/>
    <col min="1313" max="1313" width="2.28515625" style="13" customWidth="1"/>
    <col min="1314" max="1314" width="0.5703125" style="13" customWidth="1"/>
    <col min="1315" max="1315" width="2.28515625" style="13" customWidth="1"/>
    <col min="1316" max="1316" width="0.5703125" style="13" customWidth="1"/>
    <col min="1317" max="1317" width="2.28515625" style="13" customWidth="1"/>
    <col min="1318" max="1318" width="0.5703125" style="13" customWidth="1"/>
    <col min="1319" max="1319" width="2.28515625" style="13" customWidth="1"/>
    <col min="1320" max="1320" width="0.5703125" style="13" customWidth="1"/>
    <col min="1321" max="1321" width="2.28515625" style="13" customWidth="1"/>
    <col min="1322" max="1322" width="0.5703125" style="13" customWidth="1"/>
    <col min="1323" max="1323" width="2.28515625" style="13" customWidth="1"/>
    <col min="1324" max="1324" width="0.5703125" style="13" customWidth="1"/>
    <col min="1325" max="1325" width="2.28515625" style="13" customWidth="1"/>
    <col min="1326" max="1326" width="0.5703125" style="13" customWidth="1"/>
    <col min="1327" max="1327" width="2.28515625" style="13" customWidth="1"/>
    <col min="1328" max="1328" width="0.5703125" style="13" customWidth="1"/>
    <col min="1329" max="1329" width="2.28515625" style="13" customWidth="1"/>
    <col min="1330" max="1330" width="0.5703125" style="13" customWidth="1"/>
    <col min="1331" max="1331" width="2.28515625" style="13" customWidth="1"/>
    <col min="1332" max="1332" width="0.5703125" style="13" customWidth="1"/>
    <col min="1333" max="1333" width="2.28515625" style="13" customWidth="1"/>
    <col min="1334" max="1334" width="0.5703125" style="13" customWidth="1"/>
    <col min="1335" max="1335" width="2.28515625" style="13" customWidth="1"/>
    <col min="1336" max="1336" width="0.5703125" style="13" customWidth="1"/>
    <col min="1337" max="1337" width="2.28515625" style="13" customWidth="1"/>
    <col min="1338" max="1338" width="0.5703125" style="13" customWidth="1"/>
    <col min="1339" max="1339" width="2.28515625" style="13" customWidth="1"/>
    <col min="1340" max="1340" width="0.5703125" style="13" customWidth="1"/>
    <col min="1341" max="1341" width="2.28515625" style="13" customWidth="1"/>
    <col min="1342" max="1342" width="0.5703125" style="13" customWidth="1"/>
    <col min="1343" max="1343" width="2.28515625" style="13" customWidth="1"/>
    <col min="1344" max="1344" width="0.5703125" style="13" customWidth="1"/>
    <col min="1345" max="1345" width="2.28515625" style="13" customWidth="1"/>
    <col min="1346" max="1346" width="0.5703125" style="13" customWidth="1"/>
    <col min="1347" max="1347" width="2.28515625" style="13" customWidth="1"/>
    <col min="1348" max="1348" width="0.5703125" style="13" customWidth="1"/>
    <col min="1349" max="1349" width="2.28515625" style="13" customWidth="1"/>
    <col min="1350" max="1350" width="0.5703125" style="13" customWidth="1"/>
    <col min="1351" max="1351" width="2.28515625" style="13" customWidth="1"/>
    <col min="1352" max="1352" width="0.5703125" style="13" customWidth="1"/>
    <col min="1353" max="1353" width="2.28515625" style="13" customWidth="1"/>
    <col min="1354" max="1354" width="0.5703125" style="13" customWidth="1"/>
    <col min="1355" max="1355" width="2.28515625" style="13" customWidth="1"/>
    <col min="1356" max="1356" width="0.42578125" style="13" customWidth="1"/>
    <col min="1357" max="1536" width="9.28515625" style="13"/>
    <col min="1537" max="1537" width="0.7109375" style="13" customWidth="1"/>
    <col min="1538" max="1538" width="0.5703125" style="13" customWidth="1"/>
    <col min="1539" max="1539" width="2.28515625" style="13" customWidth="1"/>
    <col min="1540" max="1540" width="0.5703125" style="13" customWidth="1"/>
    <col min="1541" max="1541" width="2.28515625" style="13" customWidth="1"/>
    <col min="1542" max="1542" width="0.5703125" style="13" customWidth="1"/>
    <col min="1543" max="1543" width="2.28515625" style="13" customWidth="1"/>
    <col min="1544" max="1544" width="0.5703125" style="13" customWidth="1"/>
    <col min="1545" max="1545" width="2.28515625" style="13" customWidth="1"/>
    <col min="1546" max="1546" width="0.5703125" style="13" customWidth="1"/>
    <col min="1547" max="1547" width="2.28515625" style="13" customWidth="1"/>
    <col min="1548" max="1548" width="0.5703125" style="13" customWidth="1"/>
    <col min="1549" max="1549" width="2.28515625" style="13" customWidth="1"/>
    <col min="1550" max="1550" width="0.5703125" style="13" customWidth="1"/>
    <col min="1551" max="1551" width="2.28515625" style="13" customWidth="1"/>
    <col min="1552" max="1552" width="0.5703125" style="13" customWidth="1"/>
    <col min="1553" max="1553" width="2.28515625" style="13" customWidth="1"/>
    <col min="1554" max="1554" width="0.5703125" style="13" customWidth="1"/>
    <col min="1555" max="1555" width="2.28515625" style="13" customWidth="1"/>
    <col min="1556" max="1556" width="0.5703125" style="13" customWidth="1"/>
    <col min="1557" max="1557" width="2.28515625" style="13" customWidth="1"/>
    <col min="1558" max="1558" width="0.5703125" style="13" customWidth="1"/>
    <col min="1559" max="1559" width="2.28515625" style="13" customWidth="1"/>
    <col min="1560" max="1560" width="0.5703125" style="13" customWidth="1"/>
    <col min="1561" max="1561" width="2.28515625" style="13" customWidth="1"/>
    <col min="1562" max="1562" width="0.5703125" style="13" customWidth="1"/>
    <col min="1563" max="1563" width="2.28515625" style="13" customWidth="1"/>
    <col min="1564" max="1564" width="0.5703125" style="13" customWidth="1"/>
    <col min="1565" max="1565" width="2.28515625" style="13" customWidth="1"/>
    <col min="1566" max="1566" width="0.5703125" style="13" customWidth="1"/>
    <col min="1567" max="1567" width="2.28515625" style="13" customWidth="1"/>
    <col min="1568" max="1568" width="0.5703125" style="13" customWidth="1"/>
    <col min="1569" max="1569" width="2.28515625" style="13" customWidth="1"/>
    <col min="1570" max="1570" width="0.5703125" style="13" customWidth="1"/>
    <col min="1571" max="1571" width="2.28515625" style="13" customWidth="1"/>
    <col min="1572" max="1572" width="0.5703125" style="13" customWidth="1"/>
    <col min="1573" max="1573" width="2.28515625" style="13" customWidth="1"/>
    <col min="1574" max="1574" width="0.5703125" style="13" customWidth="1"/>
    <col min="1575" max="1575" width="2.28515625" style="13" customWidth="1"/>
    <col min="1576" max="1576" width="0.5703125" style="13" customWidth="1"/>
    <col min="1577" max="1577" width="2.28515625" style="13" customWidth="1"/>
    <col min="1578" max="1578" width="0.5703125" style="13" customWidth="1"/>
    <col min="1579" max="1579" width="2.28515625" style="13" customWidth="1"/>
    <col min="1580" max="1580" width="0.5703125" style="13" customWidth="1"/>
    <col min="1581" max="1581" width="2.28515625" style="13" customWidth="1"/>
    <col min="1582" max="1582" width="0.5703125" style="13" customWidth="1"/>
    <col min="1583" max="1583" width="2.28515625" style="13" customWidth="1"/>
    <col min="1584" max="1584" width="0.5703125" style="13" customWidth="1"/>
    <col min="1585" max="1585" width="2.28515625" style="13" customWidth="1"/>
    <col min="1586" max="1586" width="0.5703125" style="13" customWidth="1"/>
    <col min="1587" max="1587" width="2.28515625" style="13" customWidth="1"/>
    <col min="1588" max="1588" width="0.5703125" style="13" customWidth="1"/>
    <col min="1589" max="1589" width="2.28515625" style="13" customWidth="1"/>
    <col min="1590" max="1590" width="0.5703125" style="13" customWidth="1"/>
    <col min="1591" max="1591" width="2.28515625" style="13" customWidth="1"/>
    <col min="1592" max="1592" width="0.5703125" style="13" customWidth="1"/>
    <col min="1593" max="1593" width="2.28515625" style="13" customWidth="1"/>
    <col min="1594" max="1594" width="0.5703125" style="13" customWidth="1"/>
    <col min="1595" max="1595" width="2.28515625" style="13" customWidth="1"/>
    <col min="1596" max="1596" width="0.5703125" style="13" customWidth="1"/>
    <col min="1597" max="1597" width="2.28515625" style="13" customWidth="1"/>
    <col min="1598" max="1598" width="0.5703125" style="13" customWidth="1"/>
    <col min="1599" max="1599" width="2.28515625" style="13" customWidth="1"/>
    <col min="1600" max="1600" width="0.5703125" style="13" customWidth="1"/>
    <col min="1601" max="1601" width="2.28515625" style="13" customWidth="1"/>
    <col min="1602" max="1602" width="0.5703125" style="13" customWidth="1"/>
    <col min="1603" max="1603" width="2.28515625" style="13" customWidth="1"/>
    <col min="1604" max="1604" width="0.5703125" style="13" customWidth="1"/>
    <col min="1605" max="1605" width="2.28515625" style="13" customWidth="1"/>
    <col min="1606" max="1606" width="0.5703125" style="13" customWidth="1"/>
    <col min="1607" max="1607" width="2.28515625" style="13" customWidth="1"/>
    <col min="1608" max="1608" width="0.5703125" style="13" customWidth="1"/>
    <col min="1609" max="1609" width="2.28515625" style="13" customWidth="1"/>
    <col min="1610" max="1610" width="0.5703125" style="13" customWidth="1"/>
    <col min="1611" max="1611" width="2.28515625" style="13" customWidth="1"/>
    <col min="1612" max="1612" width="0.42578125" style="13" customWidth="1"/>
    <col min="1613" max="1792" width="9.28515625" style="13"/>
    <col min="1793" max="1793" width="0.7109375" style="13" customWidth="1"/>
    <col min="1794" max="1794" width="0.5703125" style="13" customWidth="1"/>
    <col min="1795" max="1795" width="2.28515625" style="13" customWidth="1"/>
    <col min="1796" max="1796" width="0.5703125" style="13" customWidth="1"/>
    <col min="1797" max="1797" width="2.28515625" style="13" customWidth="1"/>
    <col min="1798" max="1798" width="0.5703125" style="13" customWidth="1"/>
    <col min="1799" max="1799" width="2.28515625" style="13" customWidth="1"/>
    <col min="1800" max="1800" width="0.5703125" style="13" customWidth="1"/>
    <col min="1801" max="1801" width="2.28515625" style="13" customWidth="1"/>
    <col min="1802" max="1802" width="0.5703125" style="13" customWidth="1"/>
    <col min="1803" max="1803" width="2.28515625" style="13" customWidth="1"/>
    <col min="1804" max="1804" width="0.5703125" style="13" customWidth="1"/>
    <col min="1805" max="1805" width="2.28515625" style="13" customWidth="1"/>
    <col min="1806" max="1806" width="0.5703125" style="13" customWidth="1"/>
    <col min="1807" max="1807" width="2.28515625" style="13" customWidth="1"/>
    <col min="1808" max="1808" width="0.5703125" style="13" customWidth="1"/>
    <col min="1809" max="1809" width="2.28515625" style="13" customWidth="1"/>
    <col min="1810" max="1810" width="0.5703125" style="13" customWidth="1"/>
    <col min="1811" max="1811" width="2.28515625" style="13" customWidth="1"/>
    <col min="1812" max="1812" width="0.5703125" style="13" customWidth="1"/>
    <col min="1813" max="1813" width="2.28515625" style="13" customWidth="1"/>
    <col min="1814" max="1814" width="0.5703125" style="13" customWidth="1"/>
    <col min="1815" max="1815" width="2.28515625" style="13" customWidth="1"/>
    <col min="1816" max="1816" width="0.5703125" style="13" customWidth="1"/>
    <col min="1817" max="1817" width="2.28515625" style="13" customWidth="1"/>
    <col min="1818" max="1818" width="0.5703125" style="13" customWidth="1"/>
    <col min="1819" max="1819" width="2.28515625" style="13" customWidth="1"/>
    <col min="1820" max="1820" width="0.5703125" style="13" customWidth="1"/>
    <col min="1821" max="1821" width="2.28515625" style="13" customWidth="1"/>
    <col min="1822" max="1822" width="0.5703125" style="13" customWidth="1"/>
    <col min="1823" max="1823" width="2.28515625" style="13" customWidth="1"/>
    <col min="1824" max="1824" width="0.5703125" style="13" customWidth="1"/>
    <col min="1825" max="1825" width="2.28515625" style="13" customWidth="1"/>
    <col min="1826" max="1826" width="0.5703125" style="13" customWidth="1"/>
    <col min="1827" max="1827" width="2.28515625" style="13" customWidth="1"/>
    <col min="1828" max="1828" width="0.5703125" style="13" customWidth="1"/>
    <col min="1829" max="1829" width="2.28515625" style="13" customWidth="1"/>
    <col min="1830" max="1830" width="0.5703125" style="13" customWidth="1"/>
    <col min="1831" max="1831" width="2.28515625" style="13" customWidth="1"/>
    <col min="1832" max="1832" width="0.5703125" style="13" customWidth="1"/>
    <col min="1833" max="1833" width="2.28515625" style="13" customWidth="1"/>
    <col min="1834" max="1834" width="0.5703125" style="13" customWidth="1"/>
    <col min="1835" max="1835" width="2.28515625" style="13" customWidth="1"/>
    <col min="1836" max="1836" width="0.5703125" style="13" customWidth="1"/>
    <col min="1837" max="1837" width="2.28515625" style="13" customWidth="1"/>
    <col min="1838" max="1838" width="0.5703125" style="13" customWidth="1"/>
    <col min="1839" max="1839" width="2.28515625" style="13" customWidth="1"/>
    <col min="1840" max="1840" width="0.5703125" style="13" customWidth="1"/>
    <col min="1841" max="1841" width="2.28515625" style="13" customWidth="1"/>
    <col min="1842" max="1842" width="0.5703125" style="13" customWidth="1"/>
    <col min="1843" max="1843" width="2.28515625" style="13" customWidth="1"/>
    <col min="1844" max="1844" width="0.5703125" style="13" customWidth="1"/>
    <col min="1845" max="1845" width="2.28515625" style="13" customWidth="1"/>
    <col min="1846" max="1846" width="0.5703125" style="13" customWidth="1"/>
    <col min="1847" max="1847" width="2.28515625" style="13" customWidth="1"/>
    <col min="1848" max="1848" width="0.5703125" style="13" customWidth="1"/>
    <col min="1849" max="1849" width="2.28515625" style="13" customWidth="1"/>
    <col min="1850" max="1850" width="0.5703125" style="13" customWidth="1"/>
    <col min="1851" max="1851" width="2.28515625" style="13" customWidth="1"/>
    <col min="1852" max="1852" width="0.5703125" style="13" customWidth="1"/>
    <col min="1853" max="1853" width="2.28515625" style="13" customWidth="1"/>
    <col min="1854" max="1854" width="0.5703125" style="13" customWidth="1"/>
    <col min="1855" max="1855" width="2.28515625" style="13" customWidth="1"/>
    <col min="1856" max="1856" width="0.5703125" style="13" customWidth="1"/>
    <col min="1857" max="1857" width="2.28515625" style="13" customWidth="1"/>
    <col min="1858" max="1858" width="0.5703125" style="13" customWidth="1"/>
    <col min="1859" max="1859" width="2.28515625" style="13" customWidth="1"/>
    <col min="1860" max="1860" width="0.5703125" style="13" customWidth="1"/>
    <col min="1861" max="1861" width="2.28515625" style="13" customWidth="1"/>
    <col min="1862" max="1862" width="0.5703125" style="13" customWidth="1"/>
    <col min="1863" max="1863" width="2.28515625" style="13" customWidth="1"/>
    <col min="1864" max="1864" width="0.5703125" style="13" customWidth="1"/>
    <col min="1865" max="1865" width="2.28515625" style="13" customWidth="1"/>
    <col min="1866" max="1866" width="0.5703125" style="13" customWidth="1"/>
    <col min="1867" max="1867" width="2.28515625" style="13" customWidth="1"/>
    <col min="1868" max="1868" width="0.42578125" style="13" customWidth="1"/>
    <col min="1869" max="2048" width="9.28515625" style="13"/>
    <col min="2049" max="2049" width="0.7109375" style="13" customWidth="1"/>
    <col min="2050" max="2050" width="0.5703125" style="13" customWidth="1"/>
    <col min="2051" max="2051" width="2.28515625" style="13" customWidth="1"/>
    <col min="2052" max="2052" width="0.5703125" style="13" customWidth="1"/>
    <col min="2053" max="2053" width="2.28515625" style="13" customWidth="1"/>
    <col min="2054" max="2054" width="0.5703125" style="13" customWidth="1"/>
    <col min="2055" max="2055" width="2.28515625" style="13" customWidth="1"/>
    <col min="2056" max="2056" width="0.5703125" style="13" customWidth="1"/>
    <col min="2057" max="2057" width="2.28515625" style="13" customWidth="1"/>
    <col min="2058" max="2058" width="0.5703125" style="13" customWidth="1"/>
    <col min="2059" max="2059" width="2.28515625" style="13" customWidth="1"/>
    <col min="2060" max="2060" width="0.5703125" style="13" customWidth="1"/>
    <col min="2061" max="2061" width="2.28515625" style="13" customWidth="1"/>
    <col min="2062" max="2062" width="0.5703125" style="13" customWidth="1"/>
    <col min="2063" max="2063" width="2.28515625" style="13" customWidth="1"/>
    <col min="2064" max="2064" width="0.5703125" style="13" customWidth="1"/>
    <col min="2065" max="2065" width="2.28515625" style="13" customWidth="1"/>
    <col min="2066" max="2066" width="0.5703125" style="13" customWidth="1"/>
    <col min="2067" max="2067" width="2.28515625" style="13" customWidth="1"/>
    <col min="2068" max="2068" width="0.5703125" style="13" customWidth="1"/>
    <col min="2069" max="2069" width="2.28515625" style="13" customWidth="1"/>
    <col min="2070" max="2070" width="0.5703125" style="13" customWidth="1"/>
    <col min="2071" max="2071" width="2.28515625" style="13" customWidth="1"/>
    <col min="2072" max="2072" width="0.5703125" style="13" customWidth="1"/>
    <col min="2073" max="2073" width="2.28515625" style="13" customWidth="1"/>
    <col min="2074" max="2074" width="0.5703125" style="13" customWidth="1"/>
    <col min="2075" max="2075" width="2.28515625" style="13" customWidth="1"/>
    <col min="2076" max="2076" width="0.5703125" style="13" customWidth="1"/>
    <col min="2077" max="2077" width="2.28515625" style="13" customWidth="1"/>
    <col min="2078" max="2078" width="0.5703125" style="13" customWidth="1"/>
    <col min="2079" max="2079" width="2.28515625" style="13" customWidth="1"/>
    <col min="2080" max="2080" width="0.5703125" style="13" customWidth="1"/>
    <col min="2081" max="2081" width="2.28515625" style="13" customWidth="1"/>
    <col min="2082" max="2082" width="0.5703125" style="13" customWidth="1"/>
    <col min="2083" max="2083" width="2.28515625" style="13" customWidth="1"/>
    <col min="2084" max="2084" width="0.5703125" style="13" customWidth="1"/>
    <col min="2085" max="2085" width="2.28515625" style="13" customWidth="1"/>
    <col min="2086" max="2086" width="0.5703125" style="13" customWidth="1"/>
    <col min="2087" max="2087" width="2.28515625" style="13" customWidth="1"/>
    <col min="2088" max="2088" width="0.5703125" style="13" customWidth="1"/>
    <col min="2089" max="2089" width="2.28515625" style="13" customWidth="1"/>
    <col min="2090" max="2090" width="0.5703125" style="13" customWidth="1"/>
    <col min="2091" max="2091" width="2.28515625" style="13" customWidth="1"/>
    <col min="2092" max="2092" width="0.5703125" style="13" customWidth="1"/>
    <col min="2093" max="2093" width="2.28515625" style="13" customWidth="1"/>
    <col min="2094" max="2094" width="0.5703125" style="13" customWidth="1"/>
    <col min="2095" max="2095" width="2.28515625" style="13" customWidth="1"/>
    <col min="2096" max="2096" width="0.5703125" style="13" customWidth="1"/>
    <col min="2097" max="2097" width="2.28515625" style="13" customWidth="1"/>
    <col min="2098" max="2098" width="0.5703125" style="13" customWidth="1"/>
    <col min="2099" max="2099" width="2.28515625" style="13" customWidth="1"/>
    <col min="2100" max="2100" width="0.5703125" style="13" customWidth="1"/>
    <col min="2101" max="2101" width="2.28515625" style="13" customWidth="1"/>
    <col min="2102" max="2102" width="0.5703125" style="13" customWidth="1"/>
    <col min="2103" max="2103" width="2.28515625" style="13" customWidth="1"/>
    <col min="2104" max="2104" width="0.5703125" style="13" customWidth="1"/>
    <col min="2105" max="2105" width="2.28515625" style="13" customWidth="1"/>
    <col min="2106" max="2106" width="0.5703125" style="13" customWidth="1"/>
    <col min="2107" max="2107" width="2.28515625" style="13" customWidth="1"/>
    <col min="2108" max="2108" width="0.5703125" style="13" customWidth="1"/>
    <col min="2109" max="2109" width="2.28515625" style="13" customWidth="1"/>
    <col min="2110" max="2110" width="0.5703125" style="13" customWidth="1"/>
    <col min="2111" max="2111" width="2.28515625" style="13" customWidth="1"/>
    <col min="2112" max="2112" width="0.5703125" style="13" customWidth="1"/>
    <col min="2113" max="2113" width="2.28515625" style="13" customWidth="1"/>
    <col min="2114" max="2114" width="0.5703125" style="13" customWidth="1"/>
    <col min="2115" max="2115" width="2.28515625" style="13" customWidth="1"/>
    <col min="2116" max="2116" width="0.5703125" style="13" customWidth="1"/>
    <col min="2117" max="2117" width="2.28515625" style="13" customWidth="1"/>
    <col min="2118" max="2118" width="0.5703125" style="13" customWidth="1"/>
    <col min="2119" max="2119" width="2.28515625" style="13" customWidth="1"/>
    <col min="2120" max="2120" width="0.5703125" style="13" customWidth="1"/>
    <col min="2121" max="2121" width="2.28515625" style="13" customWidth="1"/>
    <col min="2122" max="2122" width="0.5703125" style="13" customWidth="1"/>
    <col min="2123" max="2123" width="2.28515625" style="13" customWidth="1"/>
    <col min="2124" max="2124" width="0.42578125" style="13" customWidth="1"/>
    <col min="2125" max="2304" width="9.28515625" style="13"/>
    <col min="2305" max="2305" width="0.7109375" style="13" customWidth="1"/>
    <col min="2306" max="2306" width="0.5703125" style="13" customWidth="1"/>
    <col min="2307" max="2307" width="2.28515625" style="13" customWidth="1"/>
    <col min="2308" max="2308" width="0.5703125" style="13" customWidth="1"/>
    <col min="2309" max="2309" width="2.28515625" style="13" customWidth="1"/>
    <col min="2310" max="2310" width="0.5703125" style="13" customWidth="1"/>
    <col min="2311" max="2311" width="2.28515625" style="13" customWidth="1"/>
    <col min="2312" max="2312" width="0.5703125" style="13" customWidth="1"/>
    <col min="2313" max="2313" width="2.28515625" style="13" customWidth="1"/>
    <col min="2314" max="2314" width="0.5703125" style="13" customWidth="1"/>
    <col min="2315" max="2315" width="2.28515625" style="13" customWidth="1"/>
    <col min="2316" max="2316" width="0.5703125" style="13" customWidth="1"/>
    <col min="2317" max="2317" width="2.28515625" style="13" customWidth="1"/>
    <col min="2318" max="2318" width="0.5703125" style="13" customWidth="1"/>
    <col min="2319" max="2319" width="2.28515625" style="13" customWidth="1"/>
    <col min="2320" max="2320" width="0.5703125" style="13" customWidth="1"/>
    <col min="2321" max="2321" width="2.28515625" style="13" customWidth="1"/>
    <col min="2322" max="2322" width="0.5703125" style="13" customWidth="1"/>
    <col min="2323" max="2323" width="2.28515625" style="13" customWidth="1"/>
    <col min="2324" max="2324" width="0.5703125" style="13" customWidth="1"/>
    <col min="2325" max="2325" width="2.28515625" style="13" customWidth="1"/>
    <col min="2326" max="2326" width="0.5703125" style="13" customWidth="1"/>
    <col min="2327" max="2327" width="2.28515625" style="13" customWidth="1"/>
    <col min="2328" max="2328" width="0.5703125" style="13" customWidth="1"/>
    <col min="2329" max="2329" width="2.28515625" style="13" customWidth="1"/>
    <col min="2330" max="2330" width="0.5703125" style="13" customWidth="1"/>
    <col min="2331" max="2331" width="2.28515625" style="13" customWidth="1"/>
    <col min="2332" max="2332" width="0.5703125" style="13" customWidth="1"/>
    <col min="2333" max="2333" width="2.28515625" style="13" customWidth="1"/>
    <col min="2334" max="2334" width="0.5703125" style="13" customWidth="1"/>
    <col min="2335" max="2335" width="2.28515625" style="13" customWidth="1"/>
    <col min="2336" max="2336" width="0.5703125" style="13" customWidth="1"/>
    <col min="2337" max="2337" width="2.28515625" style="13" customWidth="1"/>
    <col min="2338" max="2338" width="0.5703125" style="13" customWidth="1"/>
    <col min="2339" max="2339" width="2.28515625" style="13" customWidth="1"/>
    <col min="2340" max="2340" width="0.5703125" style="13" customWidth="1"/>
    <col min="2341" max="2341" width="2.28515625" style="13" customWidth="1"/>
    <col min="2342" max="2342" width="0.5703125" style="13" customWidth="1"/>
    <col min="2343" max="2343" width="2.28515625" style="13" customWidth="1"/>
    <col min="2344" max="2344" width="0.5703125" style="13" customWidth="1"/>
    <col min="2345" max="2345" width="2.28515625" style="13" customWidth="1"/>
    <col min="2346" max="2346" width="0.5703125" style="13" customWidth="1"/>
    <col min="2347" max="2347" width="2.28515625" style="13" customWidth="1"/>
    <col min="2348" max="2348" width="0.5703125" style="13" customWidth="1"/>
    <col min="2349" max="2349" width="2.28515625" style="13" customWidth="1"/>
    <col min="2350" max="2350" width="0.5703125" style="13" customWidth="1"/>
    <col min="2351" max="2351" width="2.28515625" style="13" customWidth="1"/>
    <col min="2352" max="2352" width="0.5703125" style="13" customWidth="1"/>
    <col min="2353" max="2353" width="2.28515625" style="13" customWidth="1"/>
    <col min="2354" max="2354" width="0.5703125" style="13" customWidth="1"/>
    <col min="2355" max="2355" width="2.28515625" style="13" customWidth="1"/>
    <col min="2356" max="2356" width="0.5703125" style="13" customWidth="1"/>
    <col min="2357" max="2357" width="2.28515625" style="13" customWidth="1"/>
    <col min="2358" max="2358" width="0.5703125" style="13" customWidth="1"/>
    <col min="2359" max="2359" width="2.28515625" style="13" customWidth="1"/>
    <col min="2360" max="2360" width="0.5703125" style="13" customWidth="1"/>
    <col min="2361" max="2361" width="2.28515625" style="13" customWidth="1"/>
    <col min="2362" max="2362" width="0.5703125" style="13" customWidth="1"/>
    <col min="2363" max="2363" width="2.28515625" style="13" customWidth="1"/>
    <col min="2364" max="2364" width="0.5703125" style="13" customWidth="1"/>
    <col min="2365" max="2365" width="2.28515625" style="13" customWidth="1"/>
    <col min="2366" max="2366" width="0.5703125" style="13" customWidth="1"/>
    <col min="2367" max="2367" width="2.28515625" style="13" customWidth="1"/>
    <col min="2368" max="2368" width="0.5703125" style="13" customWidth="1"/>
    <col min="2369" max="2369" width="2.28515625" style="13" customWidth="1"/>
    <col min="2370" max="2370" width="0.5703125" style="13" customWidth="1"/>
    <col min="2371" max="2371" width="2.28515625" style="13" customWidth="1"/>
    <col min="2372" max="2372" width="0.5703125" style="13" customWidth="1"/>
    <col min="2373" max="2373" width="2.28515625" style="13" customWidth="1"/>
    <col min="2374" max="2374" width="0.5703125" style="13" customWidth="1"/>
    <col min="2375" max="2375" width="2.28515625" style="13" customWidth="1"/>
    <col min="2376" max="2376" width="0.5703125" style="13" customWidth="1"/>
    <col min="2377" max="2377" width="2.28515625" style="13" customWidth="1"/>
    <col min="2378" max="2378" width="0.5703125" style="13" customWidth="1"/>
    <col min="2379" max="2379" width="2.28515625" style="13" customWidth="1"/>
    <col min="2380" max="2380" width="0.42578125" style="13" customWidth="1"/>
    <col min="2381" max="2560" width="9.28515625" style="13"/>
    <col min="2561" max="2561" width="0.7109375" style="13" customWidth="1"/>
    <col min="2562" max="2562" width="0.5703125" style="13" customWidth="1"/>
    <col min="2563" max="2563" width="2.28515625" style="13" customWidth="1"/>
    <col min="2564" max="2564" width="0.5703125" style="13" customWidth="1"/>
    <col min="2565" max="2565" width="2.28515625" style="13" customWidth="1"/>
    <col min="2566" max="2566" width="0.5703125" style="13" customWidth="1"/>
    <col min="2567" max="2567" width="2.28515625" style="13" customWidth="1"/>
    <col min="2568" max="2568" width="0.5703125" style="13" customWidth="1"/>
    <col min="2569" max="2569" width="2.28515625" style="13" customWidth="1"/>
    <col min="2570" max="2570" width="0.5703125" style="13" customWidth="1"/>
    <col min="2571" max="2571" width="2.28515625" style="13" customWidth="1"/>
    <col min="2572" max="2572" width="0.5703125" style="13" customWidth="1"/>
    <col min="2573" max="2573" width="2.28515625" style="13" customWidth="1"/>
    <col min="2574" max="2574" width="0.5703125" style="13" customWidth="1"/>
    <col min="2575" max="2575" width="2.28515625" style="13" customWidth="1"/>
    <col min="2576" max="2576" width="0.5703125" style="13" customWidth="1"/>
    <col min="2577" max="2577" width="2.28515625" style="13" customWidth="1"/>
    <col min="2578" max="2578" width="0.5703125" style="13" customWidth="1"/>
    <col min="2579" max="2579" width="2.28515625" style="13" customWidth="1"/>
    <col min="2580" max="2580" width="0.5703125" style="13" customWidth="1"/>
    <col min="2581" max="2581" width="2.28515625" style="13" customWidth="1"/>
    <col min="2582" max="2582" width="0.5703125" style="13" customWidth="1"/>
    <col min="2583" max="2583" width="2.28515625" style="13" customWidth="1"/>
    <col min="2584" max="2584" width="0.5703125" style="13" customWidth="1"/>
    <col min="2585" max="2585" width="2.28515625" style="13" customWidth="1"/>
    <col min="2586" max="2586" width="0.5703125" style="13" customWidth="1"/>
    <col min="2587" max="2587" width="2.28515625" style="13" customWidth="1"/>
    <col min="2588" max="2588" width="0.5703125" style="13" customWidth="1"/>
    <col min="2589" max="2589" width="2.28515625" style="13" customWidth="1"/>
    <col min="2590" max="2590" width="0.5703125" style="13" customWidth="1"/>
    <col min="2591" max="2591" width="2.28515625" style="13" customWidth="1"/>
    <col min="2592" max="2592" width="0.5703125" style="13" customWidth="1"/>
    <col min="2593" max="2593" width="2.28515625" style="13" customWidth="1"/>
    <col min="2594" max="2594" width="0.5703125" style="13" customWidth="1"/>
    <col min="2595" max="2595" width="2.28515625" style="13" customWidth="1"/>
    <col min="2596" max="2596" width="0.5703125" style="13" customWidth="1"/>
    <col min="2597" max="2597" width="2.28515625" style="13" customWidth="1"/>
    <col min="2598" max="2598" width="0.5703125" style="13" customWidth="1"/>
    <col min="2599" max="2599" width="2.28515625" style="13" customWidth="1"/>
    <col min="2600" max="2600" width="0.5703125" style="13" customWidth="1"/>
    <col min="2601" max="2601" width="2.28515625" style="13" customWidth="1"/>
    <col min="2602" max="2602" width="0.5703125" style="13" customWidth="1"/>
    <col min="2603" max="2603" width="2.28515625" style="13" customWidth="1"/>
    <col min="2604" max="2604" width="0.5703125" style="13" customWidth="1"/>
    <col min="2605" max="2605" width="2.28515625" style="13" customWidth="1"/>
    <col min="2606" max="2606" width="0.5703125" style="13" customWidth="1"/>
    <col min="2607" max="2607" width="2.28515625" style="13" customWidth="1"/>
    <col min="2608" max="2608" width="0.5703125" style="13" customWidth="1"/>
    <col min="2609" max="2609" width="2.28515625" style="13" customWidth="1"/>
    <col min="2610" max="2610" width="0.5703125" style="13" customWidth="1"/>
    <col min="2611" max="2611" width="2.28515625" style="13" customWidth="1"/>
    <col min="2612" max="2612" width="0.5703125" style="13" customWidth="1"/>
    <col min="2613" max="2613" width="2.28515625" style="13" customWidth="1"/>
    <col min="2614" max="2614" width="0.5703125" style="13" customWidth="1"/>
    <col min="2615" max="2615" width="2.28515625" style="13" customWidth="1"/>
    <col min="2616" max="2616" width="0.5703125" style="13" customWidth="1"/>
    <col min="2617" max="2617" width="2.28515625" style="13" customWidth="1"/>
    <col min="2618" max="2618" width="0.5703125" style="13" customWidth="1"/>
    <col min="2619" max="2619" width="2.28515625" style="13" customWidth="1"/>
    <col min="2620" max="2620" width="0.5703125" style="13" customWidth="1"/>
    <col min="2621" max="2621" width="2.28515625" style="13" customWidth="1"/>
    <col min="2622" max="2622" width="0.5703125" style="13" customWidth="1"/>
    <col min="2623" max="2623" width="2.28515625" style="13" customWidth="1"/>
    <col min="2624" max="2624" width="0.5703125" style="13" customWidth="1"/>
    <col min="2625" max="2625" width="2.28515625" style="13" customWidth="1"/>
    <col min="2626" max="2626" width="0.5703125" style="13" customWidth="1"/>
    <col min="2627" max="2627" width="2.28515625" style="13" customWidth="1"/>
    <col min="2628" max="2628" width="0.5703125" style="13" customWidth="1"/>
    <col min="2629" max="2629" width="2.28515625" style="13" customWidth="1"/>
    <col min="2630" max="2630" width="0.5703125" style="13" customWidth="1"/>
    <col min="2631" max="2631" width="2.28515625" style="13" customWidth="1"/>
    <col min="2632" max="2632" width="0.5703125" style="13" customWidth="1"/>
    <col min="2633" max="2633" width="2.28515625" style="13" customWidth="1"/>
    <col min="2634" max="2634" width="0.5703125" style="13" customWidth="1"/>
    <col min="2635" max="2635" width="2.28515625" style="13" customWidth="1"/>
    <col min="2636" max="2636" width="0.42578125" style="13" customWidth="1"/>
    <col min="2637" max="2816" width="9.28515625" style="13"/>
    <col min="2817" max="2817" width="0.7109375" style="13" customWidth="1"/>
    <col min="2818" max="2818" width="0.5703125" style="13" customWidth="1"/>
    <col min="2819" max="2819" width="2.28515625" style="13" customWidth="1"/>
    <col min="2820" max="2820" width="0.5703125" style="13" customWidth="1"/>
    <col min="2821" max="2821" width="2.28515625" style="13" customWidth="1"/>
    <col min="2822" max="2822" width="0.5703125" style="13" customWidth="1"/>
    <col min="2823" max="2823" width="2.28515625" style="13" customWidth="1"/>
    <col min="2824" max="2824" width="0.5703125" style="13" customWidth="1"/>
    <col min="2825" max="2825" width="2.28515625" style="13" customWidth="1"/>
    <col min="2826" max="2826" width="0.5703125" style="13" customWidth="1"/>
    <col min="2827" max="2827" width="2.28515625" style="13" customWidth="1"/>
    <col min="2828" max="2828" width="0.5703125" style="13" customWidth="1"/>
    <col min="2829" max="2829" width="2.28515625" style="13" customWidth="1"/>
    <col min="2830" max="2830" width="0.5703125" style="13" customWidth="1"/>
    <col min="2831" max="2831" width="2.28515625" style="13" customWidth="1"/>
    <col min="2832" max="2832" width="0.5703125" style="13" customWidth="1"/>
    <col min="2833" max="2833" width="2.28515625" style="13" customWidth="1"/>
    <col min="2834" max="2834" width="0.5703125" style="13" customWidth="1"/>
    <col min="2835" max="2835" width="2.28515625" style="13" customWidth="1"/>
    <col min="2836" max="2836" width="0.5703125" style="13" customWidth="1"/>
    <col min="2837" max="2837" width="2.28515625" style="13" customWidth="1"/>
    <col min="2838" max="2838" width="0.5703125" style="13" customWidth="1"/>
    <col min="2839" max="2839" width="2.28515625" style="13" customWidth="1"/>
    <col min="2840" max="2840" width="0.5703125" style="13" customWidth="1"/>
    <col min="2841" max="2841" width="2.28515625" style="13" customWidth="1"/>
    <col min="2842" max="2842" width="0.5703125" style="13" customWidth="1"/>
    <col min="2843" max="2843" width="2.28515625" style="13" customWidth="1"/>
    <col min="2844" max="2844" width="0.5703125" style="13" customWidth="1"/>
    <col min="2845" max="2845" width="2.28515625" style="13" customWidth="1"/>
    <col min="2846" max="2846" width="0.5703125" style="13" customWidth="1"/>
    <col min="2847" max="2847" width="2.28515625" style="13" customWidth="1"/>
    <col min="2848" max="2848" width="0.5703125" style="13" customWidth="1"/>
    <col min="2849" max="2849" width="2.28515625" style="13" customWidth="1"/>
    <col min="2850" max="2850" width="0.5703125" style="13" customWidth="1"/>
    <col min="2851" max="2851" width="2.28515625" style="13" customWidth="1"/>
    <col min="2852" max="2852" width="0.5703125" style="13" customWidth="1"/>
    <col min="2853" max="2853" width="2.28515625" style="13" customWidth="1"/>
    <col min="2854" max="2854" width="0.5703125" style="13" customWidth="1"/>
    <col min="2855" max="2855" width="2.28515625" style="13" customWidth="1"/>
    <col min="2856" max="2856" width="0.5703125" style="13" customWidth="1"/>
    <col min="2857" max="2857" width="2.28515625" style="13" customWidth="1"/>
    <col min="2858" max="2858" width="0.5703125" style="13" customWidth="1"/>
    <col min="2859" max="2859" width="2.28515625" style="13" customWidth="1"/>
    <col min="2860" max="2860" width="0.5703125" style="13" customWidth="1"/>
    <col min="2861" max="2861" width="2.28515625" style="13" customWidth="1"/>
    <col min="2862" max="2862" width="0.5703125" style="13" customWidth="1"/>
    <col min="2863" max="2863" width="2.28515625" style="13" customWidth="1"/>
    <col min="2864" max="2864" width="0.5703125" style="13" customWidth="1"/>
    <col min="2865" max="2865" width="2.28515625" style="13" customWidth="1"/>
    <col min="2866" max="2866" width="0.5703125" style="13" customWidth="1"/>
    <col min="2867" max="2867" width="2.28515625" style="13" customWidth="1"/>
    <col min="2868" max="2868" width="0.5703125" style="13" customWidth="1"/>
    <col min="2869" max="2869" width="2.28515625" style="13" customWidth="1"/>
    <col min="2870" max="2870" width="0.5703125" style="13" customWidth="1"/>
    <col min="2871" max="2871" width="2.28515625" style="13" customWidth="1"/>
    <col min="2872" max="2872" width="0.5703125" style="13" customWidth="1"/>
    <col min="2873" max="2873" width="2.28515625" style="13" customWidth="1"/>
    <col min="2874" max="2874" width="0.5703125" style="13" customWidth="1"/>
    <col min="2875" max="2875" width="2.28515625" style="13" customWidth="1"/>
    <col min="2876" max="2876" width="0.5703125" style="13" customWidth="1"/>
    <col min="2877" max="2877" width="2.28515625" style="13" customWidth="1"/>
    <col min="2878" max="2878" width="0.5703125" style="13" customWidth="1"/>
    <col min="2879" max="2879" width="2.28515625" style="13" customWidth="1"/>
    <col min="2880" max="2880" width="0.5703125" style="13" customWidth="1"/>
    <col min="2881" max="2881" width="2.28515625" style="13" customWidth="1"/>
    <col min="2882" max="2882" width="0.5703125" style="13" customWidth="1"/>
    <col min="2883" max="2883" width="2.28515625" style="13" customWidth="1"/>
    <col min="2884" max="2884" width="0.5703125" style="13" customWidth="1"/>
    <col min="2885" max="2885" width="2.28515625" style="13" customWidth="1"/>
    <col min="2886" max="2886" width="0.5703125" style="13" customWidth="1"/>
    <col min="2887" max="2887" width="2.28515625" style="13" customWidth="1"/>
    <col min="2888" max="2888" width="0.5703125" style="13" customWidth="1"/>
    <col min="2889" max="2889" width="2.28515625" style="13" customWidth="1"/>
    <col min="2890" max="2890" width="0.5703125" style="13" customWidth="1"/>
    <col min="2891" max="2891" width="2.28515625" style="13" customWidth="1"/>
    <col min="2892" max="2892" width="0.42578125" style="13" customWidth="1"/>
    <col min="2893" max="3072" width="9.28515625" style="13"/>
    <col min="3073" max="3073" width="0.7109375" style="13" customWidth="1"/>
    <col min="3074" max="3074" width="0.5703125" style="13" customWidth="1"/>
    <col min="3075" max="3075" width="2.28515625" style="13" customWidth="1"/>
    <col min="3076" max="3076" width="0.5703125" style="13" customWidth="1"/>
    <col min="3077" max="3077" width="2.28515625" style="13" customWidth="1"/>
    <col min="3078" max="3078" width="0.5703125" style="13" customWidth="1"/>
    <col min="3079" max="3079" width="2.28515625" style="13" customWidth="1"/>
    <col min="3080" max="3080" width="0.5703125" style="13" customWidth="1"/>
    <col min="3081" max="3081" width="2.28515625" style="13" customWidth="1"/>
    <col min="3082" max="3082" width="0.5703125" style="13" customWidth="1"/>
    <col min="3083" max="3083" width="2.28515625" style="13" customWidth="1"/>
    <col min="3084" max="3084" width="0.5703125" style="13" customWidth="1"/>
    <col min="3085" max="3085" width="2.28515625" style="13" customWidth="1"/>
    <col min="3086" max="3086" width="0.5703125" style="13" customWidth="1"/>
    <col min="3087" max="3087" width="2.28515625" style="13" customWidth="1"/>
    <col min="3088" max="3088" width="0.5703125" style="13" customWidth="1"/>
    <col min="3089" max="3089" width="2.28515625" style="13" customWidth="1"/>
    <col min="3090" max="3090" width="0.5703125" style="13" customWidth="1"/>
    <col min="3091" max="3091" width="2.28515625" style="13" customWidth="1"/>
    <col min="3092" max="3092" width="0.5703125" style="13" customWidth="1"/>
    <col min="3093" max="3093" width="2.28515625" style="13" customWidth="1"/>
    <col min="3094" max="3094" width="0.5703125" style="13" customWidth="1"/>
    <col min="3095" max="3095" width="2.28515625" style="13" customWidth="1"/>
    <col min="3096" max="3096" width="0.5703125" style="13" customWidth="1"/>
    <col min="3097" max="3097" width="2.28515625" style="13" customWidth="1"/>
    <col min="3098" max="3098" width="0.5703125" style="13" customWidth="1"/>
    <col min="3099" max="3099" width="2.28515625" style="13" customWidth="1"/>
    <col min="3100" max="3100" width="0.5703125" style="13" customWidth="1"/>
    <col min="3101" max="3101" width="2.28515625" style="13" customWidth="1"/>
    <col min="3102" max="3102" width="0.5703125" style="13" customWidth="1"/>
    <col min="3103" max="3103" width="2.28515625" style="13" customWidth="1"/>
    <col min="3104" max="3104" width="0.5703125" style="13" customWidth="1"/>
    <col min="3105" max="3105" width="2.28515625" style="13" customWidth="1"/>
    <col min="3106" max="3106" width="0.5703125" style="13" customWidth="1"/>
    <col min="3107" max="3107" width="2.28515625" style="13" customWidth="1"/>
    <col min="3108" max="3108" width="0.5703125" style="13" customWidth="1"/>
    <col min="3109" max="3109" width="2.28515625" style="13" customWidth="1"/>
    <col min="3110" max="3110" width="0.5703125" style="13" customWidth="1"/>
    <col min="3111" max="3111" width="2.28515625" style="13" customWidth="1"/>
    <col min="3112" max="3112" width="0.5703125" style="13" customWidth="1"/>
    <col min="3113" max="3113" width="2.28515625" style="13" customWidth="1"/>
    <col min="3114" max="3114" width="0.5703125" style="13" customWidth="1"/>
    <col min="3115" max="3115" width="2.28515625" style="13" customWidth="1"/>
    <col min="3116" max="3116" width="0.5703125" style="13" customWidth="1"/>
    <col min="3117" max="3117" width="2.28515625" style="13" customWidth="1"/>
    <col min="3118" max="3118" width="0.5703125" style="13" customWidth="1"/>
    <col min="3119" max="3119" width="2.28515625" style="13" customWidth="1"/>
    <col min="3120" max="3120" width="0.5703125" style="13" customWidth="1"/>
    <col min="3121" max="3121" width="2.28515625" style="13" customWidth="1"/>
    <col min="3122" max="3122" width="0.5703125" style="13" customWidth="1"/>
    <col min="3123" max="3123" width="2.28515625" style="13" customWidth="1"/>
    <col min="3124" max="3124" width="0.5703125" style="13" customWidth="1"/>
    <col min="3125" max="3125" width="2.28515625" style="13" customWidth="1"/>
    <col min="3126" max="3126" width="0.5703125" style="13" customWidth="1"/>
    <col min="3127" max="3127" width="2.28515625" style="13" customWidth="1"/>
    <col min="3128" max="3128" width="0.5703125" style="13" customWidth="1"/>
    <col min="3129" max="3129" width="2.28515625" style="13" customWidth="1"/>
    <col min="3130" max="3130" width="0.5703125" style="13" customWidth="1"/>
    <col min="3131" max="3131" width="2.28515625" style="13" customWidth="1"/>
    <col min="3132" max="3132" width="0.5703125" style="13" customWidth="1"/>
    <col min="3133" max="3133" width="2.28515625" style="13" customWidth="1"/>
    <col min="3134" max="3134" width="0.5703125" style="13" customWidth="1"/>
    <col min="3135" max="3135" width="2.28515625" style="13" customWidth="1"/>
    <col min="3136" max="3136" width="0.5703125" style="13" customWidth="1"/>
    <col min="3137" max="3137" width="2.28515625" style="13" customWidth="1"/>
    <col min="3138" max="3138" width="0.5703125" style="13" customWidth="1"/>
    <col min="3139" max="3139" width="2.28515625" style="13" customWidth="1"/>
    <col min="3140" max="3140" width="0.5703125" style="13" customWidth="1"/>
    <col min="3141" max="3141" width="2.28515625" style="13" customWidth="1"/>
    <col min="3142" max="3142" width="0.5703125" style="13" customWidth="1"/>
    <col min="3143" max="3143" width="2.28515625" style="13" customWidth="1"/>
    <col min="3144" max="3144" width="0.5703125" style="13" customWidth="1"/>
    <col min="3145" max="3145" width="2.28515625" style="13" customWidth="1"/>
    <col min="3146" max="3146" width="0.5703125" style="13" customWidth="1"/>
    <col min="3147" max="3147" width="2.28515625" style="13" customWidth="1"/>
    <col min="3148" max="3148" width="0.42578125" style="13" customWidth="1"/>
    <col min="3149" max="3328" width="9.28515625" style="13"/>
    <col min="3329" max="3329" width="0.7109375" style="13" customWidth="1"/>
    <col min="3330" max="3330" width="0.5703125" style="13" customWidth="1"/>
    <col min="3331" max="3331" width="2.28515625" style="13" customWidth="1"/>
    <col min="3332" max="3332" width="0.5703125" style="13" customWidth="1"/>
    <col min="3333" max="3333" width="2.28515625" style="13" customWidth="1"/>
    <col min="3334" max="3334" width="0.5703125" style="13" customWidth="1"/>
    <col min="3335" max="3335" width="2.28515625" style="13" customWidth="1"/>
    <col min="3336" max="3336" width="0.5703125" style="13" customWidth="1"/>
    <col min="3337" max="3337" width="2.28515625" style="13" customWidth="1"/>
    <col min="3338" max="3338" width="0.5703125" style="13" customWidth="1"/>
    <col min="3339" max="3339" width="2.28515625" style="13" customWidth="1"/>
    <col min="3340" max="3340" width="0.5703125" style="13" customWidth="1"/>
    <col min="3341" max="3341" width="2.28515625" style="13" customWidth="1"/>
    <col min="3342" max="3342" width="0.5703125" style="13" customWidth="1"/>
    <col min="3343" max="3343" width="2.28515625" style="13" customWidth="1"/>
    <col min="3344" max="3344" width="0.5703125" style="13" customWidth="1"/>
    <col min="3345" max="3345" width="2.28515625" style="13" customWidth="1"/>
    <col min="3346" max="3346" width="0.5703125" style="13" customWidth="1"/>
    <col min="3347" max="3347" width="2.28515625" style="13" customWidth="1"/>
    <col min="3348" max="3348" width="0.5703125" style="13" customWidth="1"/>
    <col min="3349" max="3349" width="2.28515625" style="13" customWidth="1"/>
    <col min="3350" max="3350" width="0.5703125" style="13" customWidth="1"/>
    <col min="3351" max="3351" width="2.28515625" style="13" customWidth="1"/>
    <col min="3352" max="3352" width="0.5703125" style="13" customWidth="1"/>
    <col min="3353" max="3353" width="2.28515625" style="13" customWidth="1"/>
    <col min="3354" max="3354" width="0.5703125" style="13" customWidth="1"/>
    <col min="3355" max="3355" width="2.28515625" style="13" customWidth="1"/>
    <col min="3356" max="3356" width="0.5703125" style="13" customWidth="1"/>
    <col min="3357" max="3357" width="2.28515625" style="13" customWidth="1"/>
    <col min="3358" max="3358" width="0.5703125" style="13" customWidth="1"/>
    <col min="3359" max="3359" width="2.28515625" style="13" customWidth="1"/>
    <col min="3360" max="3360" width="0.5703125" style="13" customWidth="1"/>
    <col min="3361" max="3361" width="2.28515625" style="13" customWidth="1"/>
    <col min="3362" max="3362" width="0.5703125" style="13" customWidth="1"/>
    <col min="3363" max="3363" width="2.28515625" style="13" customWidth="1"/>
    <col min="3364" max="3364" width="0.5703125" style="13" customWidth="1"/>
    <col min="3365" max="3365" width="2.28515625" style="13" customWidth="1"/>
    <col min="3366" max="3366" width="0.5703125" style="13" customWidth="1"/>
    <col min="3367" max="3367" width="2.28515625" style="13" customWidth="1"/>
    <col min="3368" max="3368" width="0.5703125" style="13" customWidth="1"/>
    <col min="3369" max="3369" width="2.28515625" style="13" customWidth="1"/>
    <col min="3370" max="3370" width="0.5703125" style="13" customWidth="1"/>
    <col min="3371" max="3371" width="2.28515625" style="13" customWidth="1"/>
    <col min="3372" max="3372" width="0.5703125" style="13" customWidth="1"/>
    <col min="3373" max="3373" width="2.28515625" style="13" customWidth="1"/>
    <col min="3374" max="3374" width="0.5703125" style="13" customWidth="1"/>
    <col min="3375" max="3375" width="2.28515625" style="13" customWidth="1"/>
    <col min="3376" max="3376" width="0.5703125" style="13" customWidth="1"/>
    <col min="3377" max="3377" width="2.28515625" style="13" customWidth="1"/>
    <col min="3378" max="3378" width="0.5703125" style="13" customWidth="1"/>
    <col min="3379" max="3379" width="2.28515625" style="13" customWidth="1"/>
    <col min="3380" max="3380" width="0.5703125" style="13" customWidth="1"/>
    <col min="3381" max="3381" width="2.28515625" style="13" customWidth="1"/>
    <col min="3382" max="3382" width="0.5703125" style="13" customWidth="1"/>
    <col min="3383" max="3383" width="2.28515625" style="13" customWidth="1"/>
    <col min="3384" max="3384" width="0.5703125" style="13" customWidth="1"/>
    <col min="3385" max="3385" width="2.28515625" style="13" customWidth="1"/>
    <col min="3386" max="3386" width="0.5703125" style="13" customWidth="1"/>
    <col min="3387" max="3387" width="2.28515625" style="13" customWidth="1"/>
    <col min="3388" max="3388" width="0.5703125" style="13" customWidth="1"/>
    <col min="3389" max="3389" width="2.28515625" style="13" customWidth="1"/>
    <col min="3390" max="3390" width="0.5703125" style="13" customWidth="1"/>
    <col min="3391" max="3391" width="2.28515625" style="13" customWidth="1"/>
    <col min="3392" max="3392" width="0.5703125" style="13" customWidth="1"/>
    <col min="3393" max="3393" width="2.28515625" style="13" customWidth="1"/>
    <col min="3394" max="3394" width="0.5703125" style="13" customWidth="1"/>
    <col min="3395" max="3395" width="2.28515625" style="13" customWidth="1"/>
    <col min="3396" max="3396" width="0.5703125" style="13" customWidth="1"/>
    <col min="3397" max="3397" width="2.28515625" style="13" customWidth="1"/>
    <col min="3398" max="3398" width="0.5703125" style="13" customWidth="1"/>
    <col min="3399" max="3399" width="2.28515625" style="13" customWidth="1"/>
    <col min="3400" max="3400" width="0.5703125" style="13" customWidth="1"/>
    <col min="3401" max="3401" width="2.28515625" style="13" customWidth="1"/>
    <col min="3402" max="3402" width="0.5703125" style="13" customWidth="1"/>
    <col min="3403" max="3403" width="2.28515625" style="13" customWidth="1"/>
    <col min="3404" max="3404" width="0.42578125" style="13" customWidth="1"/>
    <col min="3405" max="3584" width="9.28515625" style="13"/>
    <col min="3585" max="3585" width="0.7109375" style="13" customWidth="1"/>
    <col min="3586" max="3586" width="0.5703125" style="13" customWidth="1"/>
    <col min="3587" max="3587" width="2.28515625" style="13" customWidth="1"/>
    <col min="3588" max="3588" width="0.5703125" style="13" customWidth="1"/>
    <col min="3589" max="3589" width="2.28515625" style="13" customWidth="1"/>
    <col min="3590" max="3590" width="0.5703125" style="13" customWidth="1"/>
    <col min="3591" max="3591" width="2.28515625" style="13" customWidth="1"/>
    <col min="3592" max="3592" width="0.5703125" style="13" customWidth="1"/>
    <col min="3593" max="3593" width="2.28515625" style="13" customWidth="1"/>
    <col min="3594" max="3594" width="0.5703125" style="13" customWidth="1"/>
    <col min="3595" max="3595" width="2.28515625" style="13" customWidth="1"/>
    <col min="3596" max="3596" width="0.5703125" style="13" customWidth="1"/>
    <col min="3597" max="3597" width="2.28515625" style="13" customWidth="1"/>
    <col min="3598" max="3598" width="0.5703125" style="13" customWidth="1"/>
    <col min="3599" max="3599" width="2.28515625" style="13" customWidth="1"/>
    <col min="3600" max="3600" width="0.5703125" style="13" customWidth="1"/>
    <col min="3601" max="3601" width="2.28515625" style="13" customWidth="1"/>
    <col min="3602" max="3602" width="0.5703125" style="13" customWidth="1"/>
    <col min="3603" max="3603" width="2.28515625" style="13" customWidth="1"/>
    <col min="3604" max="3604" width="0.5703125" style="13" customWidth="1"/>
    <col min="3605" max="3605" width="2.28515625" style="13" customWidth="1"/>
    <col min="3606" max="3606" width="0.5703125" style="13" customWidth="1"/>
    <col min="3607" max="3607" width="2.28515625" style="13" customWidth="1"/>
    <col min="3608" max="3608" width="0.5703125" style="13" customWidth="1"/>
    <col min="3609" max="3609" width="2.28515625" style="13" customWidth="1"/>
    <col min="3610" max="3610" width="0.5703125" style="13" customWidth="1"/>
    <col min="3611" max="3611" width="2.28515625" style="13" customWidth="1"/>
    <col min="3612" max="3612" width="0.5703125" style="13" customWidth="1"/>
    <col min="3613" max="3613" width="2.28515625" style="13" customWidth="1"/>
    <col min="3614" max="3614" width="0.5703125" style="13" customWidth="1"/>
    <col min="3615" max="3615" width="2.28515625" style="13" customWidth="1"/>
    <col min="3616" max="3616" width="0.5703125" style="13" customWidth="1"/>
    <col min="3617" max="3617" width="2.28515625" style="13" customWidth="1"/>
    <col min="3618" max="3618" width="0.5703125" style="13" customWidth="1"/>
    <col min="3619" max="3619" width="2.28515625" style="13" customWidth="1"/>
    <col min="3620" max="3620" width="0.5703125" style="13" customWidth="1"/>
    <col min="3621" max="3621" width="2.28515625" style="13" customWidth="1"/>
    <col min="3622" max="3622" width="0.5703125" style="13" customWidth="1"/>
    <col min="3623" max="3623" width="2.28515625" style="13" customWidth="1"/>
    <col min="3624" max="3624" width="0.5703125" style="13" customWidth="1"/>
    <col min="3625" max="3625" width="2.28515625" style="13" customWidth="1"/>
    <col min="3626" max="3626" width="0.5703125" style="13" customWidth="1"/>
    <col min="3627" max="3627" width="2.28515625" style="13" customWidth="1"/>
    <col min="3628" max="3628" width="0.5703125" style="13" customWidth="1"/>
    <col min="3629" max="3629" width="2.28515625" style="13" customWidth="1"/>
    <col min="3630" max="3630" width="0.5703125" style="13" customWidth="1"/>
    <col min="3631" max="3631" width="2.28515625" style="13" customWidth="1"/>
    <col min="3632" max="3632" width="0.5703125" style="13" customWidth="1"/>
    <col min="3633" max="3633" width="2.28515625" style="13" customWidth="1"/>
    <col min="3634" max="3634" width="0.5703125" style="13" customWidth="1"/>
    <col min="3635" max="3635" width="2.28515625" style="13" customWidth="1"/>
    <col min="3636" max="3636" width="0.5703125" style="13" customWidth="1"/>
    <col min="3637" max="3637" width="2.28515625" style="13" customWidth="1"/>
    <col min="3638" max="3638" width="0.5703125" style="13" customWidth="1"/>
    <col min="3639" max="3639" width="2.28515625" style="13" customWidth="1"/>
    <col min="3640" max="3640" width="0.5703125" style="13" customWidth="1"/>
    <col min="3641" max="3641" width="2.28515625" style="13" customWidth="1"/>
    <col min="3642" max="3642" width="0.5703125" style="13" customWidth="1"/>
    <col min="3643" max="3643" width="2.28515625" style="13" customWidth="1"/>
    <col min="3644" max="3644" width="0.5703125" style="13" customWidth="1"/>
    <col min="3645" max="3645" width="2.28515625" style="13" customWidth="1"/>
    <col min="3646" max="3646" width="0.5703125" style="13" customWidth="1"/>
    <col min="3647" max="3647" width="2.28515625" style="13" customWidth="1"/>
    <col min="3648" max="3648" width="0.5703125" style="13" customWidth="1"/>
    <col min="3649" max="3649" width="2.28515625" style="13" customWidth="1"/>
    <col min="3650" max="3650" width="0.5703125" style="13" customWidth="1"/>
    <col min="3651" max="3651" width="2.28515625" style="13" customWidth="1"/>
    <col min="3652" max="3652" width="0.5703125" style="13" customWidth="1"/>
    <col min="3653" max="3653" width="2.28515625" style="13" customWidth="1"/>
    <col min="3654" max="3654" width="0.5703125" style="13" customWidth="1"/>
    <col min="3655" max="3655" width="2.28515625" style="13" customWidth="1"/>
    <col min="3656" max="3656" width="0.5703125" style="13" customWidth="1"/>
    <col min="3657" max="3657" width="2.28515625" style="13" customWidth="1"/>
    <col min="3658" max="3658" width="0.5703125" style="13" customWidth="1"/>
    <col min="3659" max="3659" width="2.28515625" style="13" customWidth="1"/>
    <col min="3660" max="3660" width="0.42578125" style="13" customWidth="1"/>
    <col min="3661" max="3840" width="9.28515625" style="13"/>
    <col min="3841" max="3841" width="0.7109375" style="13" customWidth="1"/>
    <col min="3842" max="3842" width="0.5703125" style="13" customWidth="1"/>
    <col min="3843" max="3843" width="2.28515625" style="13" customWidth="1"/>
    <col min="3844" max="3844" width="0.5703125" style="13" customWidth="1"/>
    <col min="3845" max="3845" width="2.28515625" style="13" customWidth="1"/>
    <col min="3846" max="3846" width="0.5703125" style="13" customWidth="1"/>
    <col min="3847" max="3847" width="2.28515625" style="13" customWidth="1"/>
    <col min="3848" max="3848" width="0.5703125" style="13" customWidth="1"/>
    <col min="3849" max="3849" width="2.28515625" style="13" customWidth="1"/>
    <col min="3850" max="3850" width="0.5703125" style="13" customWidth="1"/>
    <col min="3851" max="3851" width="2.28515625" style="13" customWidth="1"/>
    <col min="3852" max="3852" width="0.5703125" style="13" customWidth="1"/>
    <col min="3853" max="3853" width="2.28515625" style="13" customWidth="1"/>
    <col min="3854" max="3854" width="0.5703125" style="13" customWidth="1"/>
    <col min="3855" max="3855" width="2.28515625" style="13" customWidth="1"/>
    <col min="3856" max="3856" width="0.5703125" style="13" customWidth="1"/>
    <col min="3857" max="3857" width="2.28515625" style="13" customWidth="1"/>
    <col min="3858" max="3858" width="0.5703125" style="13" customWidth="1"/>
    <col min="3859" max="3859" width="2.28515625" style="13" customWidth="1"/>
    <col min="3860" max="3860" width="0.5703125" style="13" customWidth="1"/>
    <col min="3861" max="3861" width="2.28515625" style="13" customWidth="1"/>
    <col min="3862" max="3862" width="0.5703125" style="13" customWidth="1"/>
    <col min="3863" max="3863" width="2.28515625" style="13" customWidth="1"/>
    <col min="3864" max="3864" width="0.5703125" style="13" customWidth="1"/>
    <col min="3865" max="3865" width="2.28515625" style="13" customWidth="1"/>
    <col min="3866" max="3866" width="0.5703125" style="13" customWidth="1"/>
    <col min="3867" max="3867" width="2.28515625" style="13" customWidth="1"/>
    <col min="3868" max="3868" width="0.5703125" style="13" customWidth="1"/>
    <col min="3869" max="3869" width="2.28515625" style="13" customWidth="1"/>
    <col min="3870" max="3870" width="0.5703125" style="13" customWidth="1"/>
    <col min="3871" max="3871" width="2.28515625" style="13" customWidth="1"/>
    <col min="3872" max="3872" width="0.5703125" style="13" customWidth="1"/>
    <col min="3873" max="3873" width="2.28515625" style="13" customWidth="1"/>
    <col min="3874" max="3874" width="0.5703125" style="13" customWidth="1"/>
    <col min="3875" max="3875" width="2.28515625" style="13" customWidth="1"/>
    <col min="3876" max="3876" width="0.5703125" style="13" customWidth="1"/>
    <col min="3877" max="3877" width="2.28515625" style="13" customWidth="1"/>
    <col min="3878" max="3878" width="0.5703125" style="13" customWidth="1"/>
    <col min="3879" max="3879" width="2.28515625" style="13" customWidth="1"/>
    <col min="3880" max="3880" width="0.5703125" style="13" customWidth="1"/>
    <col min="3881" max="3881" width="2.28515625" style="13" customWidth="1"/>
    <col min="3882" max="3882" width="0.5703125" style="13" customWidth="1"/>
    <col min="3883" max="3883" width="2.28515625" style="13" customWidth="1"/>
    <col min="3884" max="3884" width="0.5703125" style="13" customWidth="1"/>
    <col min="3885" max="3885" width="2.28515625" style="13" customWidth="1"/>
    <col min="3886" max="3886" width="0.5703125" style="13" customWidth="1"/>
    <col min="3887" max="3887" width="2.28515625" style="13" customWidth="1"/>
    <col min="3888" max="3888" width="0.5703125" style="13" customWidth="1"/>
    <col min="3889" max="3889" width="2.28515625" style="13" customWidth="1"/>
    <col min="3890" max="3890" width="0.5703125" style="13" customWidth="1"/>
    <col min="3891" max="3891" width="2.28515625" style="13" customWidth="1"/>
    <col min="3892" max="3892" width="0.5703125" style="13" customWidth="1"/>
    <col min="3893" max="3893" width="2.28515625" style="13" customWidth="1"/>
    <col min="3894" max="3894" width="0.5703125" style="13" customWidth="1"/>
    <col min="3895" max="3895" width="2.28515625" style="13" customWidth="1"/>
    <col min="3896" max="3896" width="0.5703125" style="13" customWidth="1"/>
    <col min="3897" max="3897" width="2.28515625" style="13" customWidth="1"/>
    <col min="3898" max="3898" width="0.5703125" style="13" customWidth="1"/>
    <col min="3899" max="3899" width="2.28515625" style="13" customWidth="1"/>
    <col min="3900" max="3900" width="0.5703125" style="13" customWidth="1"/>
    <col min="3901" max="3901" width="2.28515625" style="13" customWidth="1"/>
    <col min="3902" max="3902" width="0.5703125" style="13" customWidth="1"/>
    <col min="3903" max="3903" width="2.28515625" style="13" customWidth="1"/>
    <col min="3904" max="3904" width="0.5703125" style="13" customWidth="1"/>
    <col min="3905" max="3905" width="2.28515625" style="13" customWidth="1"/>
    <col min="3906" max="3906" width="0.5703125" style="13" customWidth="1"/>
    <col min="3907" max="3907" width="2.28515625" style="13" customWidth="1"/>
    <col min="3908" max="3908" width="0.5703125" style="13" customWidth="1"/>
    <col min="3909" max="3909" width="2.28515625" style="13" customWidth="1"/>
    <col min="3910" max="3910" width="0.5703125" style="13" customWidth="1"/>
    <col min="3911" max="3911" width="2.28515625" style="13" customWidth="1"/>
    <col min="3912" max="3912" width="0.5703125" style="13" customWidth="1"/>
    <col min="3913" max="3913" width="2.28515625" style="13" customWidth="1"/>
    <col min="3914" max="3914" width="0.5703125" style="13" customWidth="1"/>
    <col min="3915" max="3915" width="2.28515625" style="13" customWidth="1"/>
    <col min="3916" max="3916" width="0.42578125" style="13" customWidth="1"/>
    <col min="3917" max="4096" width="9.28515625" style="13"/>
    <col min="4097" max="4097" width="0.7109375" style="13" customWidth="1"/>
    <col min="4098" max="4098" width="0.5703125" style="13" customWidth="1"/>
    <col min="4099" max="4099" width="2.28515625" style="13" customWidth="1"/>
    <col min="4100" max="4100" width="0.5703125" style="13" customWidth="1"/>
    <col min="4101" max="4101" width="2.28515625" style="13" customWidth="1"/>
    <col min="4102" max="4102" width="0.5703125" style="13" customWidth="1"/>
    <col min="4103" max="4103" width="2.28515625" style="13" customWidth="1"/>
    <col min="4104" max="4104" width="0.5703125" style="13" customWidth="1"/>
    <col min="4105" max="4105" width="2.28515625" style="13" customWidth="1"/>
    <col min="4106" max="4106" width="0.5703125" style="13" customWidth="1"/>
    <col min="4107" max="4107" width="2.28515625" style="13" customWidth="1"/>
    <col min="4108" max="4108" width="0.5703125" style="13" customWidth="1"/>
    <col min="4109" max="4109" width="2.28515625" style="13" customWidth="1"/>
    <col min="4110" max="4110" width="0.5703125" style="13" customWidth="1"/>
    <col min="4111" max="4111" width="2.28515625" style="13" customWidth="1"/>
    <col min="4112" max="4112" width="0.5703125" style="13" customWidth="1"/>
    <col min="4113" max="4113" width="2.28515625" style="13" customWidth="1"/>
    <col min="4114" max="4114" width="0.5703125" style="13" customWidth="1"/>
    <col min="4115" max="4115" width="2.28515625" style="13" customWidth="1"/>
    <col min="4116" max="4116" width="0.5703125" style="13" customWidth="1"/>
    <col min="4117" max="4117" width="2.28515625" style="13" customWidth="1"/>
    <col min="4118" max="4118" width="0.5703125" style="13" customWidth="1"/>
    <col min="4119" max="4119" width="2.28515625" style="13" customWidth="1"/>
    <col min="4120" max="4120" width="0.5703125" style="13" customWidth="1"/>
    <col min="4121" max="4121" width="2.28515625" style="13" customWidth="1"/>
    <col min="4122" max="4122" width="0.5703125" style="13" customWidth="1"/>
    <col min="4123" max="4123" width="2.28515625" style="13" customWidth="1"/>
    <col min="4124" max="4124" width="0.5703125" style="13" customWidth="1"/>
    <col min="4125" max="4125" width="2.28515625" style="13" customWidth="1"/>
    <col min="4126" max="4126" width="0.5703125" style="13" customWidth="1"/>
    <col min="4127" max="4127" width="2.28515625" style="13" customWidth="1"/>
    <col min="4128" max="4128" width="0.5703125" style="13" customWidth="1"/>
    <col min="4129" max="4129" width="2.28515625" style="13" customWidth="1"/>
    <col min="4130" max="4130" width="0.5703125" style="13" customWidth="1"/>
    <col min="4131" max="4131" width="2.28515625" style="13" customWidth="1"/>
    <col min="4132" max="4132" width="0.5703125" style="13" customWidth="1"/>
    <col min="4133" max="4133" width="2.28515625" style="13" customWidth="1"/>
    <col min="4134" max="4134" width="0.5703125" style="13" customWidth="1"/>
    <col min="4135" max="4135" width="2.28515625" style="13" customWidth="1"/>
    <col min="4136" max="4136" width="0.5703125" style="13" customWidth="1"/>
    <col min="4137" max="4137" width="2.28515625" style="13" customWidth="1"/>
    <col min="4138" max="4138" width="0.5703125" style="13" customWidth="1"/>
    <col min="4139" max="4139" width="2.28515625" style="13" customWidth="1"/>
    <col min="4140" max="4140" width="0.5703125" style="13" customWidth="1"/>
    <col min="4141" max="4141" width="2.28515625" style="13" customWidth="1"/>
    <col min="4142" max="4142" width="0.5703125" style="13" customWidth="1"/>
    <col min="4143" max="4143" width="2.28515625" style="13" customWidth="1"/>
    <col min="4144" max="4144" width="0.5703125" style="13" customWidth="1"/>
    <col min="4145" max="4145" width="2.28515625" style="13" customWidth="1"/>
    <col min="4146" max="4146" width="0.5703125" style="13" customWidth="1"/>
    <col min="4147" max="4147" width="2.28515625" style="13" customWidth="1"/>
    <col min="4148" max="4148" width="0.5703125" style="13" customWidth="1"/>
    <col min="4149" max="4149" width="2.28515625" style="13" customWidth="1"/>
    <col min="4150" max="4150" width="0.5703125" style="13" customWidth="1"/>
    <col min="4151" max="4151" width="2.28515625" style="13" customWidth="1"/>
    <col min="4152" max="4152" width="0.5703125" style="13" customWidth="1"/>
    <col min="4153" max="4153" width="2.28515625" style="13" customWidth="1"/>
    <col min="4154" max="4154" width="0.5703125" style="13" customWidth="1"/>
    <col min="4155" max="4155" width="2.28515625" style="13" customWidth="1"/>
    <col min="4156" max="4156" width="0.5703125" style="13" customWidth="1"/>
    <col min="4157" max="4157" width="2.28515625" style="13" customWidth="1"/>
    <col min="4158" max="4158" width="0.5703125" style="13" customWidth="1"/>
    <col min="4159" max="4159" width="2.28515625" style="13" customWidth="1"/>
    <col min="4160" max="4160" width="0.5703125" style="13" customWidth="1"/>
    <col min="4161" max="4161" width="2.28515625" style="13" customWidth="1"/>
    <col min="4162" max="4162" width="0.5703125" style="13" customWidth="1"/>
    <col min="4163" max="4163" width="2.28515625" style="13" customWidth="1"/>
    <col min="4164" max="4164" width="0.5703125" style="13" customWidth="1"/>
    <col min="4165" max="4165" width="2.28515625" style="13" customWidth="1"/>
    <col min="4166" max="4166" width="0.5703125" style="13" customWidth="1"/>
    <col min="4167" max="4167" width="2.28515625" style="13" customWidth="1"/>
    <col min="4168" max="4168" width="0.5703125" style="13" customWidth="1"/>
    <col min="4169" max="4169" width="2.28515625" style="13" customWidth="1"/>
    <col min="4170" max="4170" width="0.5703125" style="13" customWidth="1"/>
    <col min="4171" max="4171" width="2.28515625" style="13" customWidth="1"/>
    <col min="4172" max="4172" width="0.42578125" style="13" customWidth="1"/>
    <col min="4173" max="4352" width="9.28515625" style="13"/>
    <col min="4353" max="4353" width="0.7109375" style="13" customWidth="1"/>
    <col min="4354" max="4354" width="0.5703125" style="13" customWidth="1"/>
    <col min="4355" max="4355" width="2.28515625" style="13" customWidth="1"/>
    <col min="4356" max="4356" width="0.5703125" style="13" customWidth="1"/>
    <col min="4357" max="4357" width="2.28515625" style="13" customWidth="1"/>
    <col min="4358" max="4358" width="0.5703125" style="13" customWidth="1"/>
    <col min="4359" max="4359" width="2.28515625" style="13" customWidth="1"/>
    <col min="4360" max="4360" width="0.5703125" style="13" customWidth="1"/>
    <col min="4361" max="4361" width="2.28515625" style="13" customWidth="1"/>
    <col min="4362" max="4362" width="0.5703125" style="13" customWidth="1"/>
    <col min="4363" max="4363" width="2.28515625" style="13" customWidth="1"/>
    <col min="4364" max="4364" width="0.5703125" style="13" customWidth="1"/>
    <col min="4365" max="4365" width="2.28515625" style="13" customWidth="1"/>
    <col min="4366" max="4366" width="0.5703125" style="13" customWidth="1"/>
    <col min="4367" max="4367" width="2.28515625" style="13" customWidth="1"/>
    <col min="4368" max="4368" width="0.5703125" style="13" customWidth="1"/>
    <col min="4369" max="4369" width="2.28515625" style="13" customWidth="1"/>
    <col min="4370" max="4370" width="0.5703125" style="13" customWidth="1"/>
    <col min="4371" max="4371" width="2.28515625" style="13" customWidth="1"/>
    <col min="4372" max="4372" width="0.5703125" style="13" customWidth="1"/>
    <col min="4373" max="4373" width="2.28515625" style="13" customWidth="1"/>
    <col min="4374" max="4374" width="0.5703125" style="13" customWidth="1"/>
    <col min="4375" max="4375" width="2.28515625" style="13" customWidth="1"/>
    <col min="4376" max="4376" width="0.5703125" style="13" customWidth="1"/>
    <col min="4377" max="4377" width="2.28515625" style="13" customWidth="1"/>
    <col min="4378" max="4378" width="0.5703125" style="13" customWidth="1"/>
    <col min="4379" max="4379" width="2.28515625" style="13" customWidth="1"/>
    <col min="4380" max="4380" width="0.5703125" style="13" customWidth="1"/>
    <col min="4381" max="4381" width="2.28515625" style="13" customWidth="1"/>
    <col min="4382" max="4382" width="0.5703125" style="13" customWidth="1"/>
    <col min="4383" max="4383" width="2.28515625" style="13" customWidth="1"/>
    <col min="4384" max="4384" width="0.5703125" style="13" customWidth="1"/>
    <col min="4385" max="4385" width="2.28515625" style="13" customWidth="1"/>
    <col min="4386" max="4386" width="0.5703125" style="13" customWidth="1"/>
    <col min="4387" max="4387" width="2.28515625" style="13" customWidth="1"/>
    <col min="4388" max="4388" width="0.5703125" style="13" customWidth="1"/>
    <col min="4389" max="4389" width="2.28515625" style="13" customWidth="1"/>
    <col min="4390" max="4390" width="0.5703125" style="13" customWidth="1"/>
    <col min="4391" max="4391" width="2.28515625" style="13" customWidth="1"/>
    <col min="4392" max="4392" width="0.5703125" style="13" customWidth="1"/>
    <col min="4393" max="4393" width="2.28515625" style="13" customWidth="1"/>
    <col min="4394" max="4394" width="0.5703125" style="13" customWidth="1"/>
    <col min="4395" max="4395" width="2.28515625" style="13" customWidth="1"/>
    <col min="4396" max="4396" width="0.5703125" style="13" customWidth="1"/>
    <col min="4397" max="4397" width="2.28515625" style="13" customWidth="1"/>
    <col min="4398" max="4398" width="0.5703125" style="13" customWidth="1"/>
    <col min="4399" max="4399" width="2.28515625" style="13" customWidth="1"/>
    <col min="4400" max="4400" width="0.5703125" style="13" customWidth="1"/>
    <col min="4401" max="4401" width="2.28515625" style="13" customWidth="1"/>
    <col min="4402" max="4402" width="0.5703125" style="13" customWidth="1"/>
    <col min="4403" max="4403" width="2.28515625" style="13" customWidth="1"/>
    <col min="4404" max="4404" width="0.5703125" style="13" customWidth="1"/>
    <col min="4405" max="4405" width="2.28515625" style="13" customWidth="1"/>
    <col min="4406" max="4406" width="0.5703125" style="13" customWidth="1"/>
    <col min="4407" max="4407" width="2.28515625" style="13" customWidth="1"/>
    <col min="4408" max="4408" width="0.5703125" style="13" customWidth="1"/>
    <col min="4409" max="4409" width="2.28515625" style="13" customWidth="1"/>
    <col min="4410" max="4410" width="0.5703125" style="13" customWidth="1"/>
    <col min="4411" max="4411" width="2.28515625" style="13" customWidth="1"/>
    <col min="4412" max="4412" width="0.5703125" style="13" customWidth="1"/>
    <col min="4413" max="4413" width="2.28515625" style="13" customWidth="1"/>
    <col min="4414" max="4414" width="0.5703125" style="13" customWidth="1"/>
    <col min="4415" max="4415" width="2.28515625" style="13" customWidth="1"/>
    <col min="4416" max="4416" width="0.5703125" style="13" customWidth="1"/>
    <col min="4417" max="4417" width="2.28515625" style="13" customWidth="1"/>
    <col min="4418" max="4418" width="0.5703125" style="13" customWidth="1"/>
    <col min="4419" max="4419" width="2.28515625" style="13" customWidth="1"/>
    <col min="4420" max="4420" width="0.5703125" style="13" customWidth="1"/>
    <col min="4421" max="4421" width="2.28515625" style="13" customWidth="1"/>
    <col min="4422" max="4422" width="0.5703125" style="13" customWidth="1"/>
    <col min="4423" max="4423" width="2.28515625" style="13" customWidth="1"/>
    <col min="4424" max="4424" width="0.5703125" style="13" customWidth="1"/>
    <col min="4425" max="4425" width="2.28515625" style="13" customWidth="1"/>
    <col min="4426" max="4426" width="0.5703125" style="13" customWidth="1"/>
    <col min="4427" max="4427" width="2.28515625" style="13" customWidth="1"/>
    <col min="4428" max="4428" width="0.42578125" style="13" customWidth="1"/>
    <col min="4429" max="4608" width="9.28515625" style="13"/>
    <col min="4609" max="4609" width="0.7109375" style="13" customWidth="1"/>
    <col min="4610" max="4610" width="0.5703125" style="13" customWidth="1"/>
    <col min="4611" max="4611" width="2.28515625" style="13" customWidth="1"/>
    <col min="4612" max="4612" width="0.5703125" style="13" customWidth="1"/>
    <col min="4613" max="4613" width="2.28515625" style="13" customWidth="1"/>
    <col min="4614" max="4614" width="0.5703125" style="13" customWidth="1"/>
    <col min="4615" max="4615" width="2.28515625" style="13" customWidth="1"/>
    <col min="4616" max="4616" width="0.5703125" style="13" customWidth="1"/>
    <col min="4617" max="4617" width="2.28515625" style="13" customWidth="1"/>
    <col min="4618" max="4618" width="0.5703125" style="13" customWidth="1"/>
    <col min="4619" max="4619" width="2.28515625" style="13" customWidth="1"/>
    <col min="4620" max="4620" width="0.5703125" style="13" customWidth="1"/>
    <col min="4621" max="4621" width="2.28515625" style="13" customWidth="1"/>
    <col min="4622" max="4622" width="0.5703125" style="13" customWidth="1"/>
    <col min="4623" max="4623" width="2.28515625" style="13" customWidth="1"/>
    <col min="4624" max="4624" width="0.5703125" style="13" customWidth="1"/>
    <col min="4625" max="4625" width="2.28515625" style="13" customWidth="1"/>
    <col min="4626" max="4626" width="0.5703125" style="13" customWidth="1"/>
    <col min="4627" max="4627" width="2.28515625" style="13" customWidth="1"/>
    <col min="4628" max="4628" width="0.5703125" style="13" customWidth="1"/>
    <col min="4629" max="4629" width="2.28515625" style="13" customWidth="1"/>
    <col min="4630" max="4630" width="0.5703125" style="13" customWidth="1"/>
    <col min="4631" max="4631" width="2.28515625" style="13" customWidth="1"/>
    <col min="4632" max="4632" width="0.5703125" style="13" customWidth="1"/>
    <col min="4633" max="4633" width="2.28515625" style="13" customWidth="1"/>
    <col min="4634" max="4634" width="0.5703125" style="13" customWidth="1"/>
    <col min="4635" max="4635" width="2.28515625" style="13" customWidth="1"/>
    <col min="4636" max="4636" width="0.5703125" style="13" customWidth="1"/>
    <col min="4637" max="4637" width="2.28515625" style="13" customWidth="1"/>
    <col min="4638" max="4638" width="0.5703125" style="13" customWidth="1"/>
    <col min="4639" max="4639" width="2.28515625" style="13" customWidth="1"/>
    <col min="4640" max="4640" width="0.5703125" style="13" customWidth="1"/>
    <col min="4641" max="4641" width="2.28515625" style="13" customWidth="1"/>
    <col min="4642" max="4642" width="0.5703125" style="13" customWidth="1"/>
    <col min="4643" max="4643" width="2.28515625" style="13" customWidth="1"/>
    <col min="4644" max="4644" width="0.5703125" style="13" customWidth="1"/>
    <col min="4645" max="4645" width="2.28515625" style="13" customWidth="1"/>
    <col min="4646" max="4646" width="0.5703125" style="13" customWidth="1"/>
    <col min="4647" max="4647" width="2.28515625" style="13" customWidth="1"/>
    <col min="4648" max="4648" width="0.5703125" style="13" customWidth="1"/>
    <col min="4649" max="4649" width="2.28515625" style="13" customWidth="1"/>
    <col min="4650" max="4650" width="0.5703125" style="13" customWidth="1"/>
    <col min="4651" max="4651" width="2.28515625" style="13" customWidth="1"/>
    <col min="4652" max="4652" width="0.5703125" style="13" customWidth="1"/>
    <col min="4653" max="4653" width="2.28515625" style="13" customWidth="1"/>
    <col min="4654" max="4654" width="0.5703125" style="13" customWidth="1"/>
    <col min="4655" max="4655" width="2.28515625" style="13" customWidth="1"/>
    <col min="4656" max="4656" width="0.5703125" style="13" customWidth="1"/>
    <col min="4657" max="4657" width="2.28515625" style="13" customWidth="1"/>
    <col min="4658" max="4658" width="0.5703125" style="13" customWidth="1"/>
    <col min="4659" max="4659" width="2.28515625" style="13" customWidth="1"/>
    <col min="4660" max="4660" width="0.5703125" style="13" customWidth="1"/>
    <col min="4661" max="4661" width="2.28515625" style="13" customWidth="1"/>
    <col min="4662" max="4662" width="0.5703125" style="13" customWidth="1"/>
    <col min="4663" max="4663" width="2.28515625" style="13" customWidth="1"/>
    <col min="4664" max="4664" width="0.5703125" style="13" customWidth="1"/>
    <col min="4665" max="4665" width="2.28515625" style="13" customWidth="1"/>
    <col min="4666" max="4666" width="0.5703125" style="13" customWidth="1"/>
    <col min="4667" max="4667" width="2.28515625" style="13" customWidth="1"/>
    <col min="4668" max="4668" width="0.5703125" style="13" customWidth="1"/>
    <col min="4669" max="4669" width="2.28515625" style="13" customWidth="1"/>
    <col min="4670" max="4670" width="0.5703125" style="13" customWidth="1"/>
    <col min="4671" max="4671" width="2.28515625" style="13" customWidth="1"/>
    <col min="4672" max="4672" width="0.5703125" style="13" customWidth="1"/>
    <col min="4673" max="4673" width="2.28515625" style="13" customWidth="1"/>
    <col min="4674" max="4674" width="0.5703125" style="13" customWidth="1"/>
    <col min="4675" max="4675" width="2.28515625" style="13" customWidth="1"/>
    <col min="4676" max="4676" width="0.5703125" style="13" customWidth="1"/>
    <col min="4677" max="4677" width="2.28515625" style="13" customWidth="1"/>
    <col min="4678" max="4678" width="0.5703125" style="13" customWidth="1"/>
    <col min="4679" max="4679" width="2.28515625" style="13" customWidth="1"/>
    <col min="4680" max="4680" width="0.5703125" style="13" customWidth="1"/>
    <col min="4681" max="4681" width="2.28515625" style="13" customWidth="1"/>
    <col min="4682" max="4682" width="0.5703125" style="13" customWidth="1"/>
    <col min="4683" max="4683" width="2.28515625" style="13" customWidth="1"/>
    <col min="4684" max="4684" width="0.42578125" style="13" customWidth="1"/>
    <col min="4685" max="4864" width="9.28515625" style="13"/>
    <col min="4865" max="4865" width="0.7109375" style="13" customWidth="1"/>
    <col min="4866" max="4866" width="0.5703125" style="13" customWidth="1"/>
    <col min="4867" max="4867" width="2.28515625" style="13" customWidth="1"/>
    <col min="4868" max="4868" width="0.5703125" style="13" customWidth="1"/>
    <col min="4869" max="4869" width="2.28515625" style="13" customWidth="1"/>
    <col min="4870" max="4870" width="0.5703125" style="13" customWidth="1"/>
    <col min="4871" max="4871" width="2.28515625" style="13" customWidth="1"/>
    <col min="4872" max="4872" width="0.5703125" style="13" customWidth="1"/>
    <col min="4873" max="4873" width="2.28515625" style="13" customWidth="1"/>
    <col min="4874" max="4874" width="0.5703125" style="13" customWidth="1"/>
    <col min="4875" max="4875" width="2.28515625" style="13" customWidth="1"/>
    <col min="4876" max="4876" width="0.5703125" style="13" customWidth="1"/>
    <col min="4877" max="4877" width="2.28515625" style="13" customWidth="1"/>
    <col min="4878" max="4878" width="0.5703125" style="13" customWidth="1"/>
    <col min="4879" max="4879" width="2.28515625" style="13" customWidth="1"/>
    <col min="4880" max="4880" width="0.5703125" style="13" customWidth="1"/>
    <col min="4881" max="4881" width="2.28515625" style="13" customWidth="1"/>
    <col min="4882" max="4882" width="0.5703125" style="13" customWidth="1"/>
    <col min="4883" max="4883" width="2.28515625" style="13" customWidth="1"/>
    <col min="4884" max="4884" width="0.5703125" style="13" customWidth="1"/>
    <col min="4885" max="4885" width="2.28515625" style="13" customWidth="1"/>
    <col min="4886" max="4886" width="0.5703125" style="13" customWidth="1"/>
    <col min="4887" max="4887" width="2.28515625" style="13" customWidth="1"/>
    <col min="4888" max="4888" width="0.5703125" style="13" customWidth="1"/>
    <col min="4889" max="4889" width="2.28515625" style="13" customWidth="1"/>
    <col min="4890" max="4890" width="0.5703125" style="13" customWidth="1"/>
    <col min="4891" max="4891" width="2.28515625" style="13" customWidth="1"/>
    <col min="4892" max="4892" width="0.5703125" style="13" customWidth="1"/>
    <col min="4893" max="4893" width="2.28515625" style="13" customWidth="1"/>
    <col min="4894" max="4894" width="0.5703125" style="13" customWidth="1"/>
    <col min="4895" max="4895" width="2.28515625" style="13" customWidth="1"/>
    <col min="4896" max="4896" width="0.5703125" style="13" customWidth="1"/>
    <col min="4897" max="4897" width="2.28515625" style="13" customWidth="1"/>
    <col min="4898" max="4898" width="0.5703125" style="13" customWidth="1"/>
    <col min="4899" max="4899" width="2.28515625" style="13" customWidth="1"/>
    <col min="4900" max="4900" width="0.5703125" style="13" customWidth="1"/>
    <col min="4901" max="4901" width="2.28515625" style="13" customWidth="1"/>
    <col min="4902" max="4902" width="0.5703125" style="13" customWidth="1"/>
    <col min="4903" max="4903" width="2.28515625" style="13" customWidth="1"/>
    <col min="4904" max="4904" width="0.5703125" style="13" customWidth="1"/>
    <col min="4905" max="4905" width="2.28515625" style="13" customWidth="1"/>
    <col min="4906" max="4906" width="0.5703125" style="13" customWidth="1"/>
    <col min="4907" max="4907" width="2.28515625" style="13" customWidth="1"/>
    <col min="4908" max="4908" width="0.5703125" style="13" customWidth="1"/>
    <col min="4909" max="4909" width="2.28515625" style="13" customWidth="1"/>
    <col min="4910" max="4910" width="0.5703125" style="13" customWidth="1"/>
    <col min="4911" max="4911" width="2.28515625" style="13" customWidth="1"/>
    <col min="4912" max="4912" width="0.5703125" style="13" customWidth="1"/>
    <col min="4913" max="4913" width="2.28515625" style="13" customWidth="1"/>
    <col min="4914" max="4914" width="0.5703125" style="13" customWidth="1"/>
    <col min="4915" max="4915" width="2.28515625" style="13" customWidth="1"/>
    <col min="4916" max="4916" width="0.5703125" style="13" customWidth="1"/>
    <col min="4917" max="4917" width="2.28515625" style="13" customWidth="1"/>
    <col min="4918" max="4918" width="0.5703125" style="13" customWidth="1"/>
    <col min="4919" max="4919" width="2.28515625" style="13" customWidth="1"/>
    <col min="4920" max="4920" width="0.5703125" style="13" customWidth="1"/>
    <col min="4921" max="4921" width="2.28515625" style="13" customWidth="1"/>
    <col min="4922" max="4922" width="0.5703125" style="13" customWidth="1"/>
    <col min="4923" max="4923" width="2.28515625" style="13" customWidth="1"/>
    <col min="4924" max="4924" width="0.5703125" style="13" customWidth="1"/>
    <col min="4925" max="4925" width="2.28515625" style="13" customWidth="1"/>
    <col min="4926" max="4926" width="0.5703125" style="13" customWidth="1"/>
    <col min="4927" max="4927" width="2.28515625" style="13" customWidth="1"/>
    <col min="4928" max="4928" width="0.5703125" style="13" customWidth="1"/>
    <col min="4929" max="4929" width="2.28515625" style="13" customWidth="1"/>
    <col min="4930" max="4930" width="0.5703125" style="13" customWidth="1"/>
    <col min="4931" max="4931" width="2.28515625" style="13" customWidth="1"/>
    <col min="4932" max="4932" width="0.5703125" style="13" customWidth="1"/>
    <col min="4933" max="4933" width="2.28515625" style="13" customWidth="1"/>
    <col min="4934" max="4934" width="0.5703125" style="13" customWidth="1"/>
    <col min="4935" max="4935" width="2.28515625" style="13" customWidth="1"/>
    <col min="4936" max="4936" width="0.5703125" style="13" customWidth="1"/>
    <col min="4937" max="4937" width="2.28515625" style="13" customWidth="1"/>
    <col min="4938" max="4938" width="0.5703125" style="13" customWidth="1"/>
    <col min="4939" max="4939" width="2.28515625" style="13" customWidth="1"/>
    <col min="4940" max="4940" width="0.42578125" style="13" customWidth="1"/>
    <col min="4941" max="5120" width="9.28515625" style="13"/>
    <col min="5121" max="5121" width="0.7109375" style="13" customWidth="1"/>
    <col min="5122" max="5122" width="0.5703125" style="13" customWidth="1"/>
    <col min="5123" max="5123" width="2.28515625" style="13" customWidth="1"/>
    <col min="5124" max="5124" width="0.5703125" style="13" customWidth="1"/>
    <col min="5125" max="5125" width="2.28515625" style="13" customWidth="1"/>
    <col min="5126" max="5126" width="0.5703125" style="13" customWidth="1"/>
    <col min="5127" max="5127" width="2.28515625" style="13" customWidth="1"/>
    <col min="5128" max="5128" width="0.5703125" style="13" customWidth="1"/>
    <col min="5129" max="5129" width="2.28515625" style="13" customWidth="1"/>
    <col min="5130" max="5130" width="0.5703125" style="13" customWidth="1"/>
    <col min="5131" max="5131" width="2.28515625" style="13" customWidth="1"/>
    <col min="5132" max="5132" width="0.5703125" style="13" customWidth="1"/>
    <col min="5133" max="5133" width="2.28515625" style="13" customWidth="1"/>
    <col min="5134" max="5134" width="0.5703125" style="13" customWidth="1"/>
    <col min="5135" max="5135" width="2.28515625" style="13" customWidth="1"/>
    <col min="5136" max="5136" width="0.5703125" style="13" customWidth="1"/>
    <col min="5137" max="5137" width="2.28515625" style="13" customWidth="1"/>
    <col min="5138" max="5138" width="0.5703125" style="13" customWidth="1"/>
    <col min="5139" max="5139" width="2.28515625" style="13" customWidth="1"/>
    <col min="5140" max="5140" width="0.5703125" style="13" customWidth="1"/>
    <col min="5141" max="5141" width="2.28515625" style="13" customWidth="1"/>
    <col min="5142" max="5142" width="0.5703125" style="13" customWidth="1"/>
    <col min="5143" max="5143" width="2.28515625" style="13" customWidth="1"/>
    <col min="5144" max="5144" width="0.5703125" style="13" customWidth="1"/>
    <col min="5145" max="5145" width="2.28515625" style="13" customWidth="1"/>
    <col min="5146" max="5146" width="0.5703125" style="13" customWidth="1"/>
    <col min="5147" max="5147" width="2.28515625" style="13" customWidth="1"/>
    <col min="5148" max="5148" width="0.5703125" style="13" customWidth="1"/>
    <col min="5149" max="5149" width="2.28515625" style="13" customWidth="1"/>
    <col min="5150" max="5150" width="0.5703125" style="13" customWidth="1"/>
    <col min="5151" max="5151" width="2.28515625" style="13" customWidth="1"/>
    <col min="5152" max="5152" width="0.5703125" style="13" customWidth="1"/>
    <col min="5153" max="5153" width="2.28515625" style="13" customWidth="1"/>
    <col min="5154" max="5154" width="0.5703125" style="13" customWidth="1"/>
    <col min="5155" max="5155" width="2.28515625" style="13" customWidth="1"/>
    <col min="5156" max="5156" width="0.5703125" style="13" customWidth="1"/>
    <col min="5157" max="5157" width="2.28515625" style="13" customWidth="1"/>
    <col min="5158" max="5158" width="0.5703125" style="13" customWidth="1"/>
    <col min="5159" max="5159" width="2.28515625" style="13" customWidth="1"/>
    <col min="5160" max="5160" width="0.5703125" style="13" customWidth="1"/>
    <col min="5161" max="5161" width="2.28515625" style="13" customWidth="1"/>
    <col min="5162" max="5162" width="0.5703125" style="13" customWidth="1"/>
    <col min="5163" max="5163" width="2.28515625" style="13" customWidth="1"/>
    <col min="5164" max="5164" width="0.5703125" style="13" customWidth="1"/>
    <col min="5165" max="5165" width="2.28515625" style="13" customWidth="1"/>
    <col min="5166" max="5166" width="0.5703125" style="13" customWidth="1"/>
    <col min="5167" max="5167" width="2.28515625" style="13" customWidth="1"/>
    <col min="5168" max="5168" width="0.5703125" style="13" customWidth="1"/>
    <col min="5169" max="5169" width="2.28515625" style="13" customWidth="1"/>
    <col min="5170" max="5170" width="0.5703125" style="13" customWidth="1"/>
    <col min="5171" max="5171" width="2.28515625" style="13" customWidth="1"/>
    <col min="5172" max="5172" width="0.5703125" style="13" customWidth="1"/>
    <col min="5173" max="5173" width="2.28515625" style="13" customWidth="1"/>
    <col min="5174" max="5174" width="0.5703125" style="13" customWidth="1"/>
    <col min="5175" max="5175" width="2.28515625" style="13" customWidth="1"/>
    <col min="5176" max="5176" width="0.5703125" style="13" customWidth="1"/>
    <col min="5177" max="5177" width="2.28515625" style="13" customWidth="1"/>
    <col min="5178" max="5178" width="0.5703125" style="13" customWidth="1"/>
    <col min="5179" max="5179" width="2.28515625" style="13" customWidth="1"/>
    <col min="5180" max="5180" width="0.5703125" style="13" customWidth="1"/>
    <col min="5181" max="5181" width="2.28515625" style="13" customWidth="1"/>
    <col min="5182" max="5182" width="0.5703125" style="13" customWidth="1"/>
    <col min="5183" max="5183" width="2.28515625" style="13" customWidth="1"/>
    <col min="5184" max="5184" width="0.5703125" style="13" customWidth="1"/>
    <col min="5185" max="5185" width="2.28515625" style="13" customWidth="1"/>
    <col min="5186" max="5186" width="0.5703125" style="13" customWidth="1"/>
    <col min="5187" max="5187" width="2.28515625" style="13" customWidth="1"/>
    <col min="5188" max="5188" width="0.5703125" style="13" customWidth="1"/>
    <col min="5189" max="5189" width="2.28515625" style="13" customWidth="1"/>
    <col min="5190" max="5190" width="0.5703125" style="13" customWidth="1"/>
    <col min="5191" max="5191" width="2.28515625" style="13" customWidth="1"/>
    <col min="5192" max="5192" width="0.5703125" style="13" customWidth="1"/>
    <col min="5193" max="5193" width="2.28515625" style="13" customWidth="1"/>
    <col min="5194" max="5194" width="0.5703125" style="13" customWidth="1"/>
    <col min="5195" max="5195" width="2.28515625" style="13" customWidth="1"/>
    <col min="5196" max="5196" width="0.42578125" style="13" customWidth="1"/>
    <col min="5197" max="5376" width="9.28515625" style="13"/>
    <col min="5377" max="5377" width="0.7109375" style="13" customWidth="1"/>
    <col min="5378" max="5378" width="0.5703125" style="13" customWidth="1"/>
    <col min="5379" max="5379" width="2.28515625" style="13" customWidth="1"/>
    <col min="5380" max="5380" width="0.5703125" style="13" customWidth="1"/>
    <col min="5381" max="5381" width="2.28515625" style="13" customWidth="1"/>
    <col min="5382" max="5382" width="0.5703125" style="13" customWidth="1"/>
    <col min="5383" max="5383" width="2.28515625" style="13" customWidth="1"/>
    <col min="5384" max="5384" width="0.5703125" style="13" customWidth="1"/>
    <col min="5385" max="5385" width="2.28515625" style="13" customWidth="1"/>
    <col min="5386" max="5386" width="0.5703125" style="13" customWidth="1"/>
    <col min="5387" max="5387" width="2.28515625" style="13" customWidth="1"/>
    <col min="5388" max="5388" width="0.5703125" style="13" customWidth="1"/>
    <col min="5389" max="5389" width="2.28515625" style="13" customWidth="1"/>
    <col min="5390" max="5390" width="0.5703125" style="13" customWidth="1"/>
    <col min="5391" max="5391" width="2.28515625" style="13" customWidth="1"/>
    <col min="5392" max="5392" width="0.5703125" style="13" customWidth="1"/>
    <col min="5393" max="5393" width="2.28515625" style="13" customWidth="1"/>
    <col min="5394" max="5394" width="0.5703125" style="13" customWidth="1"/>
    <col min="5395" max="5395" width="2.28515625" style="13" customWidth="1"/>
    <col min="5396" max="5396" width="0.5703125" style="13" customWidth="1"/>
    <col min="5397" max="5397" width="2.28515625" style="13" customWidth="1"/>
    <col min="5398" max="5398" width="0.5703125" style="13" customWidth="1"/>
    <col min="5399" max="5399" width="2.28515625" style="13" customWidth="1"/>
    <col min="5400" max="5400" width="0.5703125" style="13" customWidth="1"/>
    <col min="5401" max="5401" width="2.28515625" style="13" customWidth="1"/>
    <col min="5402" max="5402" width="0.5703125" style="13" customWidth="1"/>
    <col min="5403" max="5403" width="2.28515625" style="13" customWidth="1"/>
    <col min="5404" max="5404" width="0.5703125" style="13" customWidth="1"/>
    <col min="5405" max="5405" width="2.28515625" style="13" customWidth="1"/>
    <col min="5406" max="5406" width="0.5703125" style="13" customWidth="1"/>
    <col min="5407" max="5407" width="2.28515625" style="13" customWidth="1"/>
    <col min="5408" max="5408" width="0.5703125" style="13" customWidth="1"/>
    <col min="5409" max="5409" width="2.28515625" style="13" customWidth="1"/>
    <col min="5410" max="5410" width="0.5703125" style="13" customWidth="1"/>
    <col min="5411" max="5411" width="2.28515625" style="13" customWidth="1"/>
    <col min="5412" max="5412" width="0.5703125" style="13" customWidth="1"/>
    <col min="5413" max="5413" width="2.28515625" style="13" customWidth="1"/>
    <col min="5414" max="5414" width="0.5703125" style="13" customWidth="1"/>
    <col min="5415" max="5415" width="2.28515625" style="13" customWidth="1"/>
    <col min="5416" max="5416" width="0.5703125" style="13" customWidth="1"/>
    <col min="5417" max="5417" width="2.28515625" style="13" customWidth="1"/>
    <col min="5418" max="5418" width="0.5703125" style="13" customWidth="1"/>
    <col min="5419" max="5419" width="2.28515625" style="13" customWidth="1"/>
    <col min="5420" max="5420" width="0.5703125" style="13" customWidth="1"/>
    <col min="5421" max="5421" width="2.28515625" style="13" customWidth="1"/>
    <col min="5422" max="5422" width="0.5703125" style="13" customWidth="1"/>
    <col min="5423" max="5423" width="2.28515625" style="13" customWidth="1"/>
    <col min="5424" max="5424" width="0.5703125" style="13" customWidth="1"/>
    <col min="5425" max="5425" width="2.28515625" style="13" customWidth="1"/>
    <col min="5426" max="5426" width="0.5703125" style="13" customWidth="1"/>
    <col min="5427" max="5427" width="2.28515625" style="13" customWidth="1"/>
    <col min="5428" max="5428" width="0.5703125" style="13" customWidth="1"/>
    <col min="5429" max="5429" width="2.28515625" style="13" customWidth="1"/>
    <col min="5430" max="5430" width="0.5703125" style="13" customWidth="1"/>
    <col min="5431" max="5431" width="2.28515625" style="13" customWidth="1"/>
    <col min="5432" max="5432" width="0.5703125" style="13" customWidth="1"/>
    <col min="5433" max="5433" width="2.28515625" style="13" customWidth="1"/>
    <col min="5434" max="5434" width="0.5703125" style="13" customWidth="1"/>
    <col min="5435" max="5435" width="2.28515625" style="13" customWidth="1"/>
    <col min="5436" max="5436" width="0.5703125" style="13" customWidth="1"/>
    <col min="5437" max="5437" width="2.28515625" style="13" customWidth="1"/>
    <col min="5438" max="5438" width="0.5703125" style="13" customWidth="1"/>
    <col min="5439" max="5439" width="2.28515625" style="13" customWidth="1"/>
    <col min="5440" max="5440" width="0.5703125" style="13" customWidth="1"/>
    <col min="5441" max="5441" width="2.28515625" style="13" customWidth="1"/>
    <col min="5442" max="5442" width="0.5703125" style="13" customWidth="1"/>
    <col min="5443" max="5443" width="2.28515625" style="13" customWidth="1"/>
    <col min="5444" max="5444" width="0.5703125" style="13" customWidth="1"/>
    <col min="5445" max="5445" width="2.28515625" style="13" customWidth="1"/>
    <col min="5446" max="5446" width="0.5703125" style="13" customWidth="1"/>
    <col min="5447" max="5447" width="2.28515625" style="13" customWidth="1"/>
    <col min="5448" max="5448" width="0.5703125" style="13" customWidth="1"/>
    <col min="5449" max="5449" width="2.28515625" style="13" customWidth="1"/>
    <col min="5450" max="5450" width="0.5703125" style="13" customWidth="1"/>
    <col min="5451" max="5451" width="2.28515625" style="13" customWidth="1"/>
    <col min="5452" max="5452" width="0.42578125" style="13" customWidth="1"/>
    <col min="5453" max="5632" width="9.28515625" style="13"/>
    <col min="5633" max="5633" width="0.7109375" style="13" customWidth="1"/>
    <col min="5634" max="5634" width="0.5703125" style="13" customWidth="1"/>
    <col min="5635" max="5635" width="2.28515625" style="13" customWidth="1"/>
    <col min="5636" max="5636" width="0.5703125" style="13" customWidth="1"/>
    <col min="5637" max="5637" width="2.28515625" style="13" customWidth="1"/>
    <col min="5638" max="5638" width="0.5703125" style="13" customWidth="1"/>
    <col min="5639" max="5639" width="2.28515625" style="13" customWidth="1"/>
    <col min="5640" max="5640" width="0.5703125" style="13" customWidth="1"/>
    <col min="5641" max="5641" width="2.28515625" style="13" customWidth="1"/>
    <col min="5642" max="5642" width="0.5703125" style="13" customWidth="1"/>
    <col min="5643" max="5643" width="2.28515625" style="13" customWidth="1"/>
    <col min="5644" max="5644" width="0.5703125" style="13" customWidth="1"/>
    <col min="5645" max="5645" width="2.28515625" style="13" customWidth="1"/>
    <col min="5646" max="5646" width="0.5703125" style="13" customWidth="1"/>
    <col min="5647" max="5647" width="2.28515625" style="13" customWidth="1"/>
    <col min="5648" max="5648" width="0.5703125" style="13" customWidth="1"/>
    <col min="5649" max="5649" width="2.28515625" style="13" customWidth="1"/>
    <col min="5650" max="5650" width="0.5703125" style="13" customWidth="1"/>
    <col min="5651" max="5651" width="2.28515625" style="13" customWidth="1"/>
    <col min="5652" max="5652" width="0.5703125" style="13" customWidth="1"/>
    <col min="5653" max="5653" width="2.28515625" style="13" customWidth="1"/>
    <col min="5654" max="5654" width="0.5703125" style="13" customWidth="1"/>
    <col min="5655" max="5655" width="2.28515625" style="13" customWidth="1"/>
    <col min="5656" max="5656" width="0.5703125" style="13" customWidth="1"/>
    <col min="5657" max="5657" width="2.28515625" style="13" customWidth="1"/>
    <col min="5658" max="5658" width="0.5703125" style="13" customWidth="1"/>
    <col min="5659" max="5659" width="2.28515625" style="13" customWidth="1"/>
    <col min="5660" max="5660" width="0.5703125" style="13" customWidth="1"/>
    <col min="5661" max="5661" width="2.28515625" style="13" customWidth="1"/>
    <col min="5662" max="5662" width="0.5703125" style="13" customWidth="1"/>
    <col min="5663" max="5663" width="2.28515625" style="13" customWidth="1"/>
    <col min="5664" max="5664" width="0.5703125" style="13" customWidth="1"/>
    <col min="5665" max="5665" width="2.28515625" style="13" customWidth="1"/>
    <col min="5666" max="5666" width="0.5703125" style="13" customWidth="1"/>
    <col min="5667" max="5667" width="2.28515625" style="13" customWidth="1"/>
    <col min="5668" max="5668" width="0.5703125" style="13" customWidth="1"/>
    <col min="5669" max="5669" width="2.28515625" style="13" customWidth="1"/>
    <col min="5670" max="5670" width="0.5703125" style="13" customWidth="1"/>
    <col min="5671" max="5671" width="2.28515625" style="13" customWidth="1"/>
    <col min="5672" max="5672" width="0.5703125" style="13" customWidth="1"/>
    <col min="5673" max="5673" width="2.28515625" style="13" customWidth="1"/>
    <col min="5674" max="5674" width="0.5703125" style="13" customWidth="1"/>
    <col min="5675" max="5675" width="2.28515625" style="13" customWidth="1"/>
    <col min="5676" max="5676" width="0.5703125" style="13" customWidth="1"/>
    <col min="5677" max="5677" width="2.28515625" style="13" customWidth="1"/>
    <col min="5678" max="5678" width="0.5703125" style="13" customWidth="1"/>
    <col min="5679" max="5679" width="2.28515625" style="13" customWidth="1"/>
    <col min="5680" max="5680" width="0.5703125" style="13" customWidth="1"/>
    <col min="5681" max="5681" width="2.28515625" style="13" customWidth="1"/>
    <col min="5682" max="5682" width="0.5703125" style="13" customWidth="1"/>
    <col min="5683" max="5683" width="2.28515625" style="13" customWidth="1"/>
    <col min="5684" max="5684" width="0.5703125" style="13" customWidth="1"/>
    <col min="5685" max="5685" width="2.28515625" style="13" customWidth="1"/>
    <col min="5686" max="5686" width="0.5703125" style="13" customWidth="1"/>
    <col min="5687" max="5687" width="2.28515625" style="13" customWidth="1"/>
    <col min="5688" max="5688" width="0.5703125" style="13" customWidth="1"/>
    <col min="5689" max="5689" width="2.28515625" style="13" customWidth="1"/>
    <col min="5690" max="5690" width="0.5703125" style="13" customWidth="1"/>
    <col min="5691" max="5691" width="2.28515625" style="13" customWidth="1"/>
    <col min="5692" max="5692" width="0.5703125" style="13" customWidth="1"/>
    <col min="5693" max="5693" width="2.28515625" style="13" customWidth="1"/>
    <col min="5694" max="5694" width="0.5703125" style="13" customWidth="1"/>
    <col min="5695" max="5695" width="2.28515625" style="13" customWidth="1"/>
    <col min="5696" max="5696" width="0.5703125" style="13" customWidth="1"/>
    <col min="5697" max="5697" width="2.28515625" style="13" customWidth="1"/>
    <col min="5698" max="5698" width="0.5703125" style="13" customWidth="1"/>
    <col min="5699" max="5699" width="2.28515625" style="13" customWidth="1"/>
    <col min="5700" max="5700" width="0.5703125" style="13" customWidth="1"/>
    <col min="5701" max="5701" width="2.28515625" style="13" customWidth="1"/>
    <col min="5702" max="5702" width="0.5703125" style="13" customWidth="1"/>
    <col min="5703" max="5703" width="2.28515625" style="13" customWidth="1"/>
    <col min="5704" max="5704" width="0.5703125" style="13" customWidth="1"/>
    <col min="5705" max="5705" width="2.28515625" style="13" customWidth="1"/>
    <col min="5706" max="5706" width="0.5703125" style="13" customWidth="1"/>
    <col min="5707" max="5707" width="2.28515625" style="13" customWidth="1"/>
    <col min="5708" max="5708" width="0.42578125" style="13" customWidth="1"/>
    <col min="5709" max="5888" width="9.28515625" style="13"/>
    <col min="5889" max="5889" width="0.7109375" style="13" customWidth="1"/>
    <col min="5890" max="5890" width="0.5703125" style="13" customWidth="1"/>
    <col min="5891" max="5891" width="2.28515625" style="13" customWidth="1"/>
    <col min="5892" max="5892" width="0.5703125" style="13" customWidth="1"/>
    <col min="5893" max="5893" width="2.28515625" style="13" customWidth="1"/>
    <col min="5894" max="5894" width="0.5703125" style="13" customWidth="1"/>
    <col min="5895" max="5895" width="2.28515625" style="13" customWidth="1"/>
    <col min="5896" max="5896" width="0.5703125" style="13" customWidth="1"/>
    <col min="5897" max="5897" width="2.28515625" style="13" customWidth="1"/>
    <col min="5898" max="5898" width="0.5703125" style="13" customWidth="1"/>
    <col min="5899" max="5899" width="2.28515625" style="13" customWidth="1"/>
    <col min="5900" max="5900" width="0.5703125" style="13" customWidth="1"/>
    <col min="5901" max="5901" width="2.28515625" style="13" customWidth="1"/>
    <col min="5902" max="5902" width="0.5703125" style="13" customWidth="1"/>
    <col min="5903" max="5903" width="2.28515625" style="13" customWidth="1"/>
    <col min="5904" max="5904" width="0.5703125" style="13" customWidth="1"/>
    <col min="5905" max="5905" width="2.28515625" style="13" customWidth="1"/>
    <col min="5906" max="5906" width="0.5703125" style="13" customWidth="1"/>
    <col min="5907" max="5907" width="2.28515625" style="13" customWidth="1"/>
    <col min="5908" max="5908" width="0.5703125" style="13" customWidth="1"/>
    <col min="5909" max="5909" width="2.28515625" style="13" customWidth="1"/>
    <col min="5910" max="5910" width="0.5703125" style="13" customWidth="1"/>
    <col min="5911" max="5911" width="2.28515625" style="13" customWidth="1"/>
    <col min="5912" max="5912" width="0.5703125" style="13" customWidth="1"/>
    <col min="5913" max="5913" width="2.28515625" style="13" customWidth="1"/>
    <col min="5914" max="5914" width="0.5703125" style="13" customWidth="1"/>
    <col min="5915" max="5915" width="2.28515625" style="13" customWidth="1"/>
    <col min="5916" max="5916" width="0.5703125" style="13" customWidth="1"/>
    <col min="5917" max="5917" width="2.28515625" style="13" customWidth="1"/>
    <col min="5918" max="5918" width="0.5703125" style="13" customWidth="1"/>
    <col min="5919" max="5919" width="2.28515625" style="13" customWidth="1"/>
    <col min="5920" max="5920" width="0.5703125" style="13" customWidth="1"/>
    <col min="5921" max="5921" width="2.28515625" style="13" customWidth="1"/>
    <col min="5922" max="5922" width="0.5703125" style="13" customWidth="1"/>
    <col min="5923" max="5923" width="2.28515625" style="13" customWidth="1"/>
    <col min="5924" max="5924" width="0.5703125" style="13" customWidth="1"/>
    <col min="5925" max="5925" width="2.28515625" style="13" customWidth="1"/>
    <col min="5926" max="5926" width="0.5703125" style="13" customWidth="1"/>
    <col min="5927" max="5927" width="2.28515625" style="13" customWidth="1"/>
    <col min="5928" max="5928" width="0.5703125" style="13" customWidth="1"/>
    <col min="5929" max="5929" width="2.28515625" style="13" customWidth="1"/>
    <col min="5930" max="5930" width="0.5703125" style="13" customWidth="1"/>
    <col min="5931" max="5931" width="2.28515625" style="13" customWidth="1"/>
    <col min="5932" max="5932" width="0.5703125" style="13" customWidth="1"/>
    <col min="5933" max="5933" width="2.28515625" style="13" customWidth="1"/>
    <col min="5934" max="5934" width="0.5703125" style="13" customWidth="1"/>
    <col min="5935" max="5935" width="2.28515625" style="13" customWidth="1"/>
    <col min="5936" max="5936" width="0.5703125" style="13" customWidth="1"/>
    <col min="5937" max="5937" width="2.28515625" style="13" customWidth="1"/>
    <col min="5938" max="5938" width="0.5703125" style="13" customWidth="1"/>
    <col min="5939" max="5939" width="2.28515625" style="13" customWidth="1"/>
    <col min="5940" max="5940" width="0.5703125" style="13" customWidth="1"/>
    <col min="5941" max="5941" width="2.28515625" style="13" customWidth="1"/>
    <col min="5942" max="5942" width="0.5703125" style="13" customWidth="1"/>
    <col min="5943" max="5943" width="2.28515625" style="13" customWidth="1"/>
    <col min="5944" max="5944" width="0.5703125" style="13" customWidth="1"/>
    <col min="5945" max="5945" width="2.28515625" style="13" customWidth="1"/>
    <col min="5946" max="5946" width="0.5703125" style="13" customWidth="1"/>
    <col min="5947" max="5947" width="2.28515625" style="13" customWidth="1"/>
    <col min="5948" max="5948" width="0.5703125" style="13" customWidth="1"/>
    <col min="5949" max="5949" width="2.28515625" style="13" customWidth="1"/>
    <col min="5950" max="5950" width="0.5703125" style="13" customWidth="1"/>
    <col min="5951" max="5951" width="2.28515625" style="13" customWidth="1"/>
    <col min="5952" max="5952" width="0.5703125" style="13" customWidth="1"/>
    <col min="5953" max="5953" width="2.28515625" style="13" customWidth="1"/>
    <col min="5954" max="5954" width="0.5703125" style="13" customWidth="1"/>
    <col min="5955" max="5955" width="2.28515625" style="13" customWidth="1"/>
    <col min="5956" max="5956" width="0.5703125" style="13" customWidth="1"/>
    <col min="5957" max="5957" width="2.28515625" style="13" customWidth="1"/>
    <col min="5958" max="5958" width="0.5703125" style="13" customWidth="1"/>
    <col min="5959" max="5959" width="2.28515625" style="13" customWidth="1"/>
    <col min="5960" max="5960" width="0.5703125" style="13" customWidth="1"/>
    <col min="5961" max="5961" width="2.28515625" style="13" customWidth="1"/>
    <col min="5962" max="5962" width="0.5703125" style="13" customWidth="1"/>
    <col min="5963" max="5963" width="2.28515625" style="13" customWidth="1"/>
    <col min="5964" max="5964" width="0.42578125" style="13" customWidth="1"/>
    <col min="5965" max="6144" width="9.28515625" style="13"/>
    <col min="6145" max="6145" width="0.7109375" style="13" customWidth="1"/>
    <col min="6146" max="6146" width="0.5703125" style="13" customWidth="1"/>
    <col min="6147" max="6147" width="2.28515625" style="13" customWidth="1"/>
    <col min="6148" max="6148" width="0.5703125" style="13" customWidth="1"/>
    <col min="6149" max="6149" width="2.28515625" style="13" customWidth="1"/>
    <col min="6150" max="6150" width="0.5703125" style="13" customWidth="1"/>
    <col min="6151" max="6151" width="2.28515625" style="13" customWidth="1"/>
    <col min="6152" max="6152" width="0.5703125" style="13" customWidth="1"/>
    <col min="6153" max="6153" width="2.28515625" style="13" customWidth="1"/>
    <col min="6154" max="6154" width="0.5703125" style="13" customWidth="1"/>
    <col min="6155" max="6155" width="2.28515625" style="13" customWidth="1"/>
    <col min="6156" max="6156" width="0.5703125" style="13" customWidth="1"/>
    <col min="6157" max="6157" width="2.28515625" style="13" customWidth="1"/>
    <col min="6158" max="6158" width="0.5703125" style="13" customWidth="1"/>
    <col min="6159" max="6159" width="2.28515625" style="13" customWidth="1"/>
    <col min="6160" max="6160" width="0.5703125" style="13" customWidth="1"/>
    <col min="6161" max="6161" width="2.28515625" style="13" customWidth="1"/>
    <col min="6162" max="6162" width="0.5703125" style="13" customWidth="1"/>
    <col min="6163" max="6163" width="2.28515625" style="13" customWidth="1"/>
    <col min="6164" max="6164" width="0.5703125" style="13" customWidth="1"/>
    <col min="6165" max="6165" width="2.28515625" style="13" customWidth="1"/>
    <col min="6166" max="6166" width="0.5703125" style="13" customWidth="1"/>
    <col min="6167" max="6167" width="2.28515625" style="13" customWidth="1"/>
    <col min="6168" max="6168" width="0.5703125" style="13" customWidth="1"/>
    <col min="6169" max="6169" width="2.28515625" style="13" customWidth="1"/>
    <col min="6170" max="6170" width="0.5703125" style="13" customWidth="1"/>
    <col min="6171" max="6171" width="2.28515625" style="13" customWidth="1"/>
    <col min="6172" max="6172" width="0.5703125" style="13" customWidth="1"/>
    <col min="6173" max="6173" width="2.28515625" style="13" customWidth="1"/>
    <col min="6174" max="6174" width="0.5703125" style="13" customWidth="1"/>
    <col min="6175" max="6175" width="2.28515625" style="13" customWidth="1"/>
    <col min="6176" max="6176" width="0.5703125" style="13" customWidth="1"/>
    <col min="6177" max="6177" width="2.28515625" style="13" customWidth="1"/>
    <col min="6178" max="6178" width="0.5703125" style="13" customWidth="1"/>
    <col min="6179" max="6179" width="2.28515625" style="13" customWidth="1"/>
    <col min="6180" max="6180" width="0.5703125" style="13" customWidth="1"/>
    <col min="6181" max="6181" width="2.28515625" style="13" customWidth="1"/>
    <col min="6182" max="6182" width="0.5703125" style="13" customWidth="1"/>
    <col min="6183" max="6183" width="2.28515625" style="13" customWidth="1"/>
    <col min="6184" max="6184" width="0.5703125" style="13" customWidth="1"/>
    <col min="6185" max="6185" width="2.28515625" style="13" customWidth="1"/>
    <col min="6186" max="6186" width="0.5703125" style="13" customWidth="1"/>
    <col min="6187" max="6187" width="2.28515625" style="13" customWidth="1"/>
    <col min="6188" max="6188" width="0.5703125" style="13" customWidth="1"/>
    <col min="6189" max="6189" width="2.28515625" style="13" customWidth="1"/>
    <col min="6190" max="6190" width="0.5703125" style="13" customWidth="1"/>
    <col min="6191" max="6191" width="2.28515625" style="13" customWidth="1"/>
    <col min="6192" max="6192" width="0.5703125" style="13" customWidth="1"/>
    <col min="6193" max="6193" width="2.28515625" style="13" customWidth="1"/>
    <col min="6194" max="6194" width="0.5703125" style="13" customWidth="1"/>
    <col min="6195" max="6195" width="2.28515625" style="13" customWidth="1"/>
    <col min="6196" max="6196" width="0.5703125" style="13" customWidth="1"/>
    <col min="6197" max="6197" width="2.28515625" style="13" customWidth="1"/>
    <col min="6198" max="6198" width="0.5703125" style="13" customWidth="1"/>
    <col min="6199" max="6199" width="2.28515625" style="13" customWidth="1"/>
    <col min="6200" max="6200" width="0.5703125" style="13" customWidth="1"/>
    <col min="6201" max="6201" width="2.28515625" style="13" customWidth="1"/>
    <col min="6202" max="6202" width="0.5703125" style="13" customWidth="1"/>
    <col min="6203" max="6203" width="2.28515625" style="13" customWidth="1"/>
    <col min="6204" max="6204" width="0.5703125" style="13" customWidth="1"/>
    <col min="6205" max="6205" width="2.28515625" style="13" customWidth="1"/>
    <col min="6206" max="6206" width="0.5703125" style="13" customWidth="1"/>
    <col min="6207" max="6207" width="2.28515625" style="13" customWidth="1"/>
    <col min="6208" max="6208" width="0.5703125" style="13" customWidth="1"/>
    <col min="6209" max="6209" width="2.28515625" style="13" customWidth="1"/>
    <col min="6210" max="6210" width="0.5703125" style="13" customWidth="1"/>
    <col min="6211" max="6211" width="2.28515625" style="13" customWidth="1"/>
    <col min="6212" max="6212" width="0.5703125" style="13" customWidth="1"/>
    <col min="6213" max="6213" width="2.28515625" style="13" customWidth="1"/>
    <col min="6214" max="6214" width="0.5703125" style="13" customWidth="1"/>
    <col min="6215" max="6215" width="2.28515625" style="13" customWidth="1"/>
    <col min="6216" max="6216" width="0.5703125" style="13" customWidth="1"/>
    <col min="6217" max="6217" width="2.28515625" style="13" customWidth="1"/>
    <col min="6218" max="6218" width="0.5703125" style="13" customWidth="1"/>
    <col min="6219" max="6219" width="2.28515625" style="13" customWidth="1"/>
    <col min="6220" max="6220" width="0.42578125" style="13" customWidth="1"/>
    <col min="6221" max="6400" width="9.28515625" style="13"/>
    <col min="6401" max="6401" width="0.7109375" style="13" customWidth="1"/>
    <col min="6402" max="6402" width="0.5703125" style="13" customWidth="1"/>
    <col min="6403" max="6403" width="2.28515625" style="13" customWidth="1"/>
    <col min="6404" max="6404" width="0.5703125" style="13" customWidth="1"/>
    <col min="6405" max="6405" width="2.28515625" style="13" customWidth="1"/>
    <col min="6406" max="6406" width="0.5703125" style="13" customWidth="1"/>
    <col min="6407" max="6407" width="2.28515625" style="13" customWidth="1"/>
    <col min="6408" max="6408" width="0.5703125" style="13" customWidth="1"/>
    <col min="6409" max="6409" width="2.28515625" style="13" customWidth="1"/>
    <col min="6410" max="6410" width="0.5703125" style="13" customWidth="1"/>
    <col min="6411" max="6411" width="2.28515625" style="13" customWidth="1"/>
    <col min="6412" max="6412" width="0.5703125" style="13" customWidth="1"/>
    <col min="6413" max="6413" width="2.28515625" style="13" customWidth="1"/>
    <col min="6414" max="6414" width="0.5703125" style="13" customWidth="1"/>
    <col min="6415" max="6415" width="2.28515625" style="13" customWidth="1"/>
    <col min="6416" max="6416" width="0.5703125" style="13" customWidth="1"/>
    <col min="6417" max="6417" width="2.28515625" style="13" customWidth="1"/>
    <col min="6418" max="6418" width="0.5703125" style="13" customWidth="1"/>
    <col min="6419" max="6419" width="2.28515625" style="13" customWidth="1"/>
    <col min="6420" max="6420" width="0.5703125" style="13" customWidth="1"/>
    <col min="6421" max="6421" width="2.28515625" style="13" customWidth="1"/>
    <col min="6422" max="6422" width="0.5703125" style="13" customWidth="1"/>
    <col min="6423" max="6423" width="2.28515625" style="13" customWidth="1"/>
    <col min="6424" max="6424" width="0.5703125" style="13" customWidth="1"/>
    <col min="6425" max="6425" width="2.28515625" style="13" customWidth="1"/>
    <col min="6426" max="6426" width="0.5703125" style="13" customWidth="1"/>
    <col min="6427" max="6427" width="2.28515625" style="13" customWidth="1"/>
    <col min="6428" max="6428" width="0.5703125" style="13" customWidth="1"/>
    <col min="6429" max="6429" width="2.28515625" style="13" customWidth="1"/>
    <col min="6430" max="6430" width="0.5703125" style="13" customWidth="1"/>
    <col min="6431" max="6431" width="2.28515625" style="13" customWidth="1"/>
    <col min="6432" max="6432" width="0.5703125" style="13" customWidth="1"/>
    <col min="6433" max="6433" width="2.28515625" style="13" customWidth="1"/>
    <col min="6434" max="6434" width="0.5703125" style="13" customWidth="1"/>
    <col min="6435" max="6435" width="2.28515625" style="13" customWidth="1"/>
    <col min="6436" max="6436" width="0.5703125" style="13" customWidth="1"/>
    <col min="6437" max="6437" width="2.28515625" style="13" customWidth="1"/>
    <col min="6438" max="6438" width="0.5703125" style="13" customWidth="1"/>
    <col min="6439" max="6439" width="2.28515625" style="13" customWidth="1"/>
    <col min="6440" max="6440" width="0.5703125" style="13" customWidth="1"/>
    <col min="6441" max="6441" width="2.28515625" style="13" customWidth="1"/>
    <col min="6442" max="6442" width="0.5703125" style="13" customWidth="1"/>
    <col min="6443" max="6443" width="2.28515625" style="13" customWidth="1"/>
    <col min="6444" max="6444" width="0.5703125" style="13" customWidth="1"/>
    <col min="6445" max="6445" width="2.28515625" style="13" customWidth="1"/>
    <col min="6446" max="6446" width="0.5703125" style="13" customWidth="1"/>
    <col min="6447" max="6447" width="2.28515625" style="13" customWidth="1"/>
    <col min="6448" max="6448" width="0.5703125" style="13" customWidth="1"/>
    <col min="6449" max="6449" width="2.28515625" style="13" customWidth="1"/>
    <col min="6450" max="6450" width="0.5703125" style="13" customWidth="1"/>
    <col min="6451" max="6451" width="2.28515625" style="13" customWidth="1"/>
    <col min="6452" max="6452" width="0.5703125" style="13" customWidth="1"/>
    <col min="6453" max="6453" width="2.28515625" style="13" customWidth="1"/>
    <col min="6454" max="6454" width="0.5703125" style="13" customWidth="1"/>
    <col min="6455" max="6455" width="2.28515625" style="13" customWidth="1"/>
    <col min="6456" max="6456" width="0.5703125" style="13" customWidth="1"/>
    <col min="6457" max="6457" width="2.28515625" style="13" customWidth="1"/>
    <col min="6458" max="6458" width="0.5703125" style="13" customWidth="1"/>
    <col min="6459" max="6459" width="2.28515625" style="13" customWidth="1"/>
    <col min="6460" max="6460" width="0.5703125" style="13" customWidth="1"/>
    <col min="6461" max="6461" width="2.28515625" style="13" customWidth="1"/>
    <col min="6462" max="6462" width="0.5703125" style="13" customWidth="1"/>
    <col min="6463" max="6463" width="2.28515625" style="13" customWidth="1"/>
    <col min="6464" max="6464" width="0.5703125" style="13" customWidth="1"/>
    <col min="6465" max="6465" width="2.28515625" style="13" customWidth="1"/>
    <col min="6466" max="6466" width="0.5703125" style="13" customWidth="1"/>
    <col min="6467" max="6467" width="2.28515625" style="13" customWidth="1"/>
    <col min="6468" max="6468" width="0.5703125" style="13" customWidth="1"/>
    <col min="6469" max="6469" width="2.28515625" style="13" customWidth="1"/>
    <col min="6470" max="6470" width="0.5703125" style="13" customWidth="1"/>
    <col min="6471" max="6471" width="2.28515625" style="13" customWidth="1"/>
    <col min="6472" max="6472" width="0.5703125" style="13" customWidth="1"/>
    <col min="6473" max="6473" width="2.28515625" style="13" customWidth="1"/>
    <col min="6474" max="6474" width="0.5703125" style="13" customWidth="1"/>
    <col min="6475" max="6475" width="2.28515625" style="13" customWidth="1"/>
    <col min="6476" max="6476" width="0.42578125" style="13" customWidth="1"/>
    <col min="6477" max="6656" width="9.28515625" style="13"/>
    <col min="6657" max="6657" width="0.7109375" style="13" customWidth="1"/>
    <col min="6658" max="6658" width="0.5703125" style="13" customWidth="1"/>
    <col min="6659" max="6659" width="2.28515625" style="13" customWidth="1"/>
    <col min="6660" max="6660" width="0.5703125" style="13" customWidth="1"/>
    <col min="6661" max="6661" width="2.28515625" style="13" customWidth="1"/>
    <col min="6662" max="6662" width="0.5703125" style="13" customWidth="1"/>
    <col min="6663" max="6663" width="2.28515625" style="13" customWidth="1"/>
    <col min="6664" max="6664" width="0.5703125" style="13" customWidth="1"/>
    <col min="6665" max="6665" width="2.28515625" style="13" customWidth="1"/>
    <col min="6666" max="6666" width="0.5703125" style="13" customWidth="1"/>
    <col min="6667" max="6667" width="2.28515625" style="13" customWidth="1"/>
    <col min="6668" max="6668" width="0.5703125" style="13" customWidth="1"/>
    <col min="6669" max="6669" width="2.28515625" style="13" customWidth="1"/>
    <col min="6670" max="6670" width="0.5703125" style="13" customWidth="1"/>
    <col min="6671" max="6671" width="2.28515625" style="13" customWidth="1"/>
    <col min="6672" max="6672" width="0.5703125" style="13" customWidth="1"/>
    <col min="6673" max="6673" width="2.28515625" style="13" customWidth="1"/>
    <col min="6674" max="6674" width="0.5703125" style="13" customWidth="1"/>
    <col min="6675" max="6675" width="2.28515625" style="13" customWidth="1"/>
    <col min="6676" max="6676" width="0.5703125" style="13" customWidth="1"/>
    <col min="6677" max="6677" width="2.28515625" style="13" customWidth="1"/>
    <col min="6678" max="6678" width="0.5703125" style="13" customWidth="1"/>
    <col min="6679" max="6679" width="2.28515625" style="13" customWidth="1"/>
    <col min="6680" max="6680" width="0.5703125" style="13" customWidth="1"/>
    <col min="6681" max="6681" width="2.28515625" style="13" customWidth="1"/>
    <col min="6682" max="6682" width="0.5703125" style="13" customWidth="1"/>
    <col min="6683" max="6683" width="2.28515625" style="13" customWidth="1"/>
    <col min="6684" max="6684" width="0.5703125" style="13" customWidth="1"/>
    <col min="6685" max="6685" width="2.28515625" style="13" customWidth="1"/>
    <col min="6686" max="6686" width="0.5703125" style="13" customWidth="1"/>
    <col min="6687" max="6687" width="2.28515625" style="13" customWidth="1"/>
    <col min="6688" max="6688" width="0.5703125" style="13" customWidth="1"/>
    <col min="6689" max="6689" width="2.28515625" style="13" customWidth="1"/>
    <col min="6690" max="6690" width="0.5703125" style="13" customWidth="1"/>
    <col min="6691" max="6691" width="2.28515625" style="13" customWidth="1"/>
    <col min="6692" max="6692" width="0.5703125" style="13" customWidth="1"/>
    <col min="6693" max="6693" width="2.28515625" style="13" customWidth="1"/>
    <col min="6694" max="6694" width="0.5703125" style="13" customWidth="1"/>
    <col min="6695" max="6695" width="2.28515625" style="13" customWidth="1"/>
    <col min="6696" max="6696" width="0.5703125" style="13" customWidth="1"/>
    <col min="6697" max="6697" width="2.28515625" style="13" customWidth="1"/>
    <col min="6698" max="6698" width="0.5703125" style="13" customWidth="1"/>
    <col min="6699" max="6699" width="2.28515625" style="13" customWidth="1"/>
    <col min="6700" max="6700" width="0.5703125" style="13" customWidth="1"/>
    <col min="6701" max="6701" width="2.28515625" style="13" customWidth="1"/>
    <col min="6702" max="6702" width="0.5703125" style="13" customWidth="1"/>
    <col min="6703" max="6703" width="2.28515625" style="13" customWidth="1"/>
    <col min="6704" max="6704" width="0.5703125" style="13" customWidth="1"/>
    <col min="6705" max="6705" width="2.28515625" style="13" customWidth="1"/>
    <col min="6706" max="6706" width="0.5703125" style="13" customWidth="1"/>
    <col min="6707" max="6707" width="2.28515625" style="13" customWidth="1"/>
    <col min="6708" max="6708" width="0.5703125" style="13" customWidth="1"/>
    <col min="6709" max="6709" width="2.28515625" style="13" customWidth="1"/>
    <col min="6710" max="6710" width="0.5703125" style="13" customWidth="1"/>
    <col min="6711" max="6711" width="2.28515625" style="13" customWidth="1"/>
    <col min="6712" max="6712" width="0.5703125" style="13" customWidth="1"/>
    <col min="6713" max="6713" width="2.28515625" style="13" customWidth="1"/>
    <col min="6714" max="6714" width="0.5703125" style="13" customWidth="1"/>
    <col min="6715" max="6715" width="2.28515625" style="13" customWidth="1"/>
    <col min="6716" max="6716" width="0.5703125" style="13" customWidth="1"/>
    <col min="6717" max="6717" width="2.28515625" style="13" customWidth="1"/>
    <col min="6718" max="6718" width="0.5703125" style="13" customWidth="1"/>
    <col min="6719" max="6719" width="2.28515625" style="13" customWidth="1"/>
    <col min="6720" max="6720" width="0.5703125" style="13" customWidth="1"/>
    <col min="6721" max="6721" width="2.28515625" style="13" customWidth="1"/>
    <col min="6722" max="6722" width="0.5703125" style="13" customWidth="1"/>
    <col min="6723" max="6723" width="2.28515625" style="13" customWidth="1"/>
    <col min="6724" max="6724" width="0.5703125" style="13" customWidth="1"/>
    <col min="6725" max="6725" width="2.28515625" style="13" customWidth="1"/>
    <col min="6726" max="6726" width="0.5703125" style="13" customWidth="1"/>
    <col min="6727" max="6727" width="2.28515625" style="13" customWidth="1"/>
    <col min="6728" max="6728" width="0.5703125" style="13" customWidth="1"/>
    <col min="6729" max="6729" width="2.28515625" style="13" customWidth="1"/>
    <col min="6730" max="6730" width="0.5703125" style="13" customWidth="1"/>
    <col min="6731" max="6731" width="2.28515625" style="13" customWidth="1"/>
    <col min="6732" max="6732" width="0.42578125" style="13" customWidth="1"/>
    <col min="6733" max="6912" width="9.28515625" style="13"/>
    <col min="6913" max="6913" width="0.7109375" style="13" customWidth="1"/>
    <col min="6914" max="6914" width="0.5703125" style="13" customWidth="1"/>
    <col min="6915" max="6915" width="2.28515625" style="13" customWidth="1"/>
    <col min="6916" max="6916" width="0.5703125" style="13" customWidth="1"/>
    <col min="6917" max="6917" width="2.28515625" style="13" customWidth="1"/>
    <col min="6918" max="6918" width="0.5703125" style="13" customWidth="1"/>
    <col min="6919" max="6919" width="2.28515625" style="13" customWidth="1"/>
    <col min="6920" max="6920" width="0.5703125" style="13" customWidth="1"/>
    <col min="6921" max="6921" width="2.28515625" style="13" customWidth="1"/>
    <col min="6922" max="6922" width="0.5703125" style="13" customWidth="1"/>
    <col min="6923" max="6923" width="2.28515625" style="13" customWidth="1"/>
    <col min="6924" max="6924" width="0.5703125" style="13" customWidth="1"/>
    <col min="6925" max="6925" width="2.28515625" style="13" customWidth="1"/>
    <col min="6926" max="6926" width="0.5703125" style="13" customWidth="1"/>
    <col min="6927" max="6927" width="2.28515625" style="13" customWidth="1"/>
    <col min="6928" max="6928" width="0.5703125" style="13" customWidth="1"/>
    <col min="6929" max="6929" width="2.28515625" style="13" customWidth="1"/>
    <col min="6930" max="6930" width="0.5703125" style="13" customWidth="1"/>
    <col min="6931" max="6931" width="2.28515625" style="13" customWidth="1"/>
    <col min="6932" max="6932" width="0.5703125" style="13" customWidth="1"/>
    <col min="6933" max="6933" width="2.28515625" style="13" customWidth="1"/>
    <col min="6934" max="6934" width="0.5703125" style="13" customWidth="1"/>
    <col min="6935" max="6935" width="2.28515625" style="13" customWidth="1"/>
    <col min="6936" max="6936" width="0.5703125" style="13" customWidth="1"/>
    <col min="6937" max="6937" width="2.28515625" style="13" customWidth="1"/>
    <col min="6938" max="6938" width="0.5703125" style="13" customWidth="1"/>
    <col min="6939" max="6939" width="2.28515625" style="13" customWidth="1"/>
    <col min="6940" max="6940" width="0.5703125" style="13" customWidth="1"/>
    <col min="6941" max="6941" width="2.28515625" style="13" customWidth="1"/>
    <col min="6942" max="6942" width="0.5703125" style="13" customWidth="1"/>
    <col min="6943" max="6943" width="2.28515625" style="13" customWidth="1"/>
    <col min="6944" max="6944" width="0.5703125" style="13" customWidth="1"/>
    <col min="6945" max="6945" width="2.28515625" style="13" customWidth="1"/>
    <col min="6946" max="6946" width="0.5703125" style="13" customWidth="1"/>
    <col min="6947" max="6947" width="2.28515625" style="13" customWidth="1"/>
    <col min="6948" max="6948" width="0.5703125" style="13" customWidth="1"/>
    <col min="6949" max="6949" width="2.28515625" style="13" customWidth="1"/>
    <col min="6950" max="6950" width="0.5703125" style="13" customWidth="1"/>
    <col min="6951" max="6951" width="2.28515625" style="13" customWidth="1"/>
    <col min="6952" max="6952" width="0.5703125" style="13" customWidth="1"/>
    <col min="6953" max="6953" width="2.28515625" style="13" customWidth="1"/>
    <col min="6954" max="6954" width="0.5703125" style="13" customWidth="1"/>
    <col min="6955" max="6955" width="2.28515625" style="13" customWidth="1"/>
    <col min="6956" max="6956" width="0.5703125" style="13" customWidth="1"/>
    <col min="6957" max="6957" width="2.28515625" style="13" customWidth="1"/>
    <col min="6958" max="6958" width="0.5703125" style="13" customWidth="1"/>
    <col min="6959" max="6959" width="2.28515625" style="13" customWidth="1"/>
    <col min="6960" max="6960" width="0.5703125" style="13" customWidth="1"/>
    <col min="6961" max="6961" width="2.28515625" style="13" customWidth="1"/>
    <col min="6962" max="6962" width="0.5703125" style="13" customWidth="1"/>
    <col min="6963" max="6963" width="2.28515625" style="13" customWidth="1"/>
    <col min="6964" max="6964" width="0.5703125" style="13" customWidth="1"/>
    <col min="6965" max="6965" width="2.28515625" style="13" customWidth="1"/>
    <col min="6966" max="6966" width="0.5703125" style="13" customWidth="1"/>
    <col min="6967" max="6967" width="2.28515625" style="13" customWidth="1"/>
    <col min="6968" max="6968" width="0.5703125" style="13" customWidth="1"/>
    <col min="6969" max="6969" width="2.28515625" style="13" customWidth="1"/>
    <col min="6970" max="6970" width="0.5703125" style="13" customWidth="1"/>
    <col min="6971" max="6971" width="2.28515625" style="13" customWidth="1"/>
    <col min="6972" max="6972" width="0.5703125" style="13" customWidth="1"/>
    <col min="6973" max="6973" width="2.28515625" style="13" customWidth="1"/>
    <col min="6974" max="6974" width="0.5703125" style="13" customWidth="1"/>
    <col min="6975" max="6975" width="2.28515625" style="13" customWidth="1"/>
    <col min="6976" max="6976" width="0.5703125" style="13" customWidth="1"/>
    <col min="6977" max="6977" width="2.28515625" style="13" customWidth="1"/>
    <col min="6978" max="6978" width="0.5703125" style="13" customWidth="1"/>
    <col min="6979" max="6979" width="2.28515625" style="13" customWidth="1"/>
    <col min="6980" max="6980" width="0.5703125" style="13" customWidth="1"/>
    <col min="6981" max="6981" width="2.28515625" style="13" customWidth="1"/>
    <col min="6982" max="6982" width="0.5703125" style="13" customWidth="1"/>
    <col min="6983" max="6983" width="2.28515625" style="13" customWidth="1"/>
    <col min="6984" max="6984" width="0.5703125" style="13" customWidth="1"/>
    <col min="6985" max="6985" width="2.28515625" style="13" customWidth="1"/>
    <col min="6986" max="6986" width="0.5703125" style="13" customWidth="1"/>
    <col min="6987" max="6987" width="2.28515625" style="13" customWidth="1"/>
    <col min="6988" max="6988" width="0.42578125" style="13" customWidth="1"/>
    <col min="6989" max="7168" width="9.28515625" style="13"/>
    <col min="7169" max="7169" width="0.7109375" style="13" customWidth="1"/>
    <col min="7170" max="7170" width="0.5703125" style="13" customWidth="1"/>
    <col min="7171" max="7171" width="2.28515625" style="13" customWidth="1"/>
    <col min="7172" max="7172" width="0.5703125" style="13" customWidth="1"/>
    <col min="7173" max="7173" width="2.28515625" style="13" customWidth="1"/>
    <col min="7174" max="7174" width="0.5703125" style="13" customWidth="1"/>
    <col min="7175" max="7175" width="2.28515625" style="13" customWidth="1"/>
    <col min="7176" max="7176" width="0.5703125" style="13" customWidth="1"/>
    <col min="7177" max="7177" width="2.28515625" style="13" customWidth="1"/>
    <col min="7178" max="7178" width="0.5703125" style="13" customWidth="1"/>
    <col min="7179" max="7179" width="2.28515625" style="13" customWidth="1"/>
    <col min="7180" max="7180" width="0.5703125" style="13" customWidth="1"/>
    <col min="7181" max="7181" width="2.28515625" style="13" customWidth="1"/>
    <col min="7182" max="7182" width="0.5703125" style="13" customWidth="1"/>
    <col min="7183" max="7183" width="2.28515625" style="13" customWidth="1"/>
    <col min="7184" max="7184" width="0.5703125" style="13" customWidth="1"/>
    <col min="7185" max="7185" width="2.28515625" style="13" customWidth="1"/>
    <col min="7186" max="7186" width="0.5703125" style="13" customWidth="1"/>
    <col min="7187" max="7187" width="2.28515625" style="13" customWidth="1"/>
    <col min="7188" max="7188" width="0.5703125" style="13" customWidth="1"/>
    <col min="7189" max="7189" width="2.28515625" style="13" customWidth="1"/>
    <col min="7190" max="7190" width="0.5703125" style="13" customWidth="1"/>
    <col min="7191" max="7191" width="2.28515625" style="13" customWidth="1"/>
    <col min="7192" max="7192" width="0.5703125" style="13" customWidth="1"/>
    <col min="7193" max="7193" width="2.28515625" style="13" customWidth="1"/>
    <col min="7194" max="7194" width="0.5703125" style="13" customWidth="1"/>
    <col min="7195" max="7195" width="2.28515625" style="13" customWidth="1"/>
    <col min="7196" max="7196" width="0.5703125" style="13" customWidth="1"/>
    <col min="7197" max="7197" width="2.28515625" style="13" customWidth="1"/>
    <col min="7198" max="7198" width="0.5703125" style="13" customWidth="1"/>
    <col min="7199" max="7199" width="2.28515625" style="13" customWidth="1"/>
    <col min="7200" max="7200" width="0.5703125" style="13" customWidth="1"/>
    <col min="7201" max="7201" width="2.28515625" style="13" customWidth="1"/>
    <col min="7202" max="7202" width="0.5703125" style="13" customWidth="1"/>
    <col min="7203" max="7203" width="2.28515625" style="13" customWidth="1"/>
    <col min="7204" max="7204" width="0.5703125" style="13" customWidth="1"/>
    <col min="7205" max="7205" width="2.28515625" style="13" customWidth="1"/>
    <col min="7206" max="7206" width="0.5703125" style="13" customWidth="1"/>
    <col min="7207" max="7207" width="2.28515625" style="13" customWidth="1"/>
    <col min="7208" max="7208" width="0.5703125" style="13" customWidth="1"/>
    <col min="7209" max="7209" width="2.28515625" style="13" customWidth="1"/>
    <col min="7210" max="7210" width="0.5703125" style="13" customWidth="1"/>
    <col min="7211" max="7211" width="2.28515625" style="13" customWidth="1"/>
    <col min="7212" max="7212" width="0.5703125" style="13" customWidth="1"/>
    <col min="7213" max="7213" width="2.28515625" style="13" customWidth="1"/>
    <col min="7214" max="7214" width="0.5703125" style="13" customWidth="1"/>
    <col min="7215" max="7215" width="2.28515625" style="13" customWidth="1"/>
    <col min="7216" max="7216" width="0.5703125" style="13" customWidth="1"/>
    <col min="7217" max="7217" width="2.28515625" style="13" customWidth="1"/>
    <col min="7218" max="7218" width="0.5703125" style="13" customWidth="1"/>
    <col min="7219" max="7219" width="2.28515625" style="13" customWidth="1"/>
    <col min="7220" max="7220" width="0.5703125" style="13" customWidth="1"/>
    <col min="7221" max="7221" width="2.28515625" style="13" customWidth="1"/>
    <col min="7222" max="7222" width="0.5703125" style="13" customWidth="1"/>
    <col min="7223" max="7223" width="2.28515625" style="13" customWidth="1"/>
    <col min="7224" max="7224" width="0.5703125" style="13" customWidth="1"/>
    <col min="7225" max="7225" width="2.28515625" style="13" customWidth="1"/>
    <col min="7226" max="7226" width="0.5703125" style="13" customWidth="1"/>
    <col min="7227" max="7227" width="2.28515625" style="13" customWidth="1"/>
    <col min="7228" max="7228" width="0.5703125" style="13" customWidth="1"/>
    <col min="7229" max="7229" width="2.28515625" style="13" customWidth="1"/>
    <col min="7230" max="7230" width="0.5703125" style="13" customWidth="1"/>
    <col min="7231" max="7231" width="2.28515625" style="13" customWidth="1"/>
    <col min="7232" max="7232" width="0.5703125" style="13" customWidth="1"/>
    <col min="7233" max="7233" width="2.28515625" style="13" customWidth="1"/>
    <col min="7234" max="7234" width="0.5703125" style="13" customWidth="1"/>
    <col min="7235" max="7235" width="2.28515625" style="13" customWidth="1"/>
    <col min="7236" max="7236" width="0.5703125" style="13" customWidth="1"/>
    <col min="7237" max="7237" width="2.28515625" style="13" customWidth="1"/>
    <col min="7238" max="7238" width="0.5703125" style="13" customWidth="1"/>
    <col min="7239" max="7239" width="2.28515625" style="13" customWidth="1"/>
    <col min="7240" max="7240" width="0.5703125" style="13" customWidth="1"/>
    <col min="7241" max="7241" width="2.28515625" style="13" customWidth="1"/>
    <col min="7242" max="7242" width="0.5703125" style="13" customWidth="1"/>
    <col min="7243" max="7243" width="2.28515625" style="13" customWidth="1"/>
    <col min="7244" max="7244" width="0.42578125" style="13" customWidth="1"/>
    <col min="7245" max="7424" width="9.28515625" style="13"/>
    <col min="7425" max="7425" width="0.7109375" style="13" customWidth="1"/>
    <col min="7426" max="7426" width="0.5703125" style="13" customWidth="1"/>
    <col min="7427" max="7427" width="2.28515625" style="13" customWidth="1"/>
    <col min="7428" max="7428" width="0.5703125" style="13" customWidth="1"/>
    <col min="7429" max="7429" width="2.28515625" style="13" customWidth="1"/>
    <col min="7430" max="7430" width="0.5703125" style="13" customWidth="1"/>
    <col min="7431" max="7431" width="2.28515625" style="13" customWidth="1"/>
    <col min="7432" max="7432" width="0.5703125" style="13" customWidth="1"/>
    <col min="7433" max="7433" width="2.28515625" style="13" customWidth="1"/>
    <col min="7434" max="7434" width="0.5703125" style="13" customWidth="1"/>
    <col min="7435" max="7435" width="2.28515625" style="13" customWidth="1"/>
    <col min="7436" max="7436" width="0.5703125" style="13" customWidth="1"/>
    <col min="7437" max="7437" width="2.28515625" style="13" customWidth="1"/>
    <col min="7438" max="7438" width="0.5703125" style="13" customWidth="1"/>
    <col min="7439" max="7439" width="2.28515625" style="13" customWidth="1"/>
    <col min="7440" max="7440" width="0.5703125" style="13" customWidth="1"/>
    <col min="7441" max="7441" width="2.28515625" style="13" customWidth="1"/>
    <col min="7442" max="7442" width="0.5703125" style="13" customWidth="1"/>
    <col min="7443" max="7443" width="2.28515625" style="13" customWidth="1"/>
    <col min="7444" max="7444" width="0.5703125" style="13" customWidth="1"/>
    <col min="7445" max="7445" width="2.28515625" style="13" customWidth="1"/>
    <col min="7446" max="7446" width="0.5703125" style="13" customWidth="1"/>
    <col min="7447" max="7447" width="2.28515625" style="13" customWidth="1"/>
    <col min="7448" max="7448" width="0.5703125" style="13" customWidth="1"/>
    <col min="7449" max="7449" width="2.28515625" style="13" customWidth="1"/>
    <col min="7450" max="7450" width="0.5703125" style="13" customWidth="1"/>
    <col min="7451" max="7451" width="2.28515625" style="13" customWidth="1"/>
    <col min="7452" max="7452" width="0.5703125" style="13" customWidth="1"/>
    <col min="7453" max="7453" width="2.28515625" style="13" customWidth="1"/>
    <col min="7454" max="7454" width="0.5703125" style="13" customWidth="1"/>
    <col min="7455" max="7455" width="2.28515625" style="13" customWidth="1"/>
    <col min="7456" max="7456" width="0.5703125" style="13" customWidth="1"/>
    <col min="7457" max="7457" width="2.28515625" style="13" customWidth="1"/>
    <col min="7458" max="7458" width="0.5703125" style="13" customWidth="1"/>
    <col min="7459" max="7459" width="2.28515625" style="13" customWidth="1"/>
    <col min="7460" max="7460" width="0.5703125" style="13" customWidth="1"/>
    <col min="7461" max="7461" width="2.28515625" style="13" customWidth="1"/>
    <col min="7462" max="7462" width="0.5703125" style="13" customWidth="1"/>
    <col min="7463" max="7463" width="2.28515625" style="13" customWidth="1"/>
    <col min="7464" max="7464" width="0.5703125" style="13" customWidth="1"/>
    <col min="7465" max="7465" width="2.28515625" style="13" customWidth="1"/>
    <col min="7466" max="7466" width="0.5703125" style="13" customWidth="1"/>
    <col min="7467" max="7467" width="2.28515625" style="13" customWidth="1"/>
    <col min="7468" max="7468" width="0.5703125" style="13" customWidth="1"/>
    <col min="7469" max="7469" width="2.28515625" style="13" customWidth="1"/>
    <col min="7470" max="7470" width="0.5703125" style="13" customWidth="1"/>
    <col min="7471" max="7471" width="2.28515625" style="13" customWidth="1"/>
    <col min="7472" max="7472" width="0.5703125" style="13" customWidth="1"/>
    <col min="7473" max="7473" width="2.28515625" style="13" customWidth="1"/>
    <col min="7474" max="7474" width="0.5703125" style="13" customWidth="1"/>
    <col min="7475" max="7475" width="2.28515625" style="13" customWidth="1"/>
    <col min="7476" max="7476" width="0.5703125" style="13" customWidth="1"/>
    <col min="7477" max="7477" width="2.28515625" style="13" customWidth="1"/>
    <col min="7478" max="7478" width="0.5703125" style="13" customWidth="1"/>
    <col min="7479" max="7479" width="2.28515625" style="13" customWidth="1"/>
    <col min="7480" max="7480" width="0.5703125" style="13" customWidth="1"/>
    <col min="7481" max="7481" width="2.28515625" style="13" customWidth="1"/>
    <col min="7482" max="7482" width="0.5703125" style="13" customWidth="1"/>
    <col min="7483" max="7483" width="2.28515625" style="13" customWidth="1"/>
    <col min="7484" max="7484" width="0.5703125" style="13" customWidth="1"/>
    <col min="7485" max="7485" width="2.28515625" style="13" customWidth="1"/>
    <col min="7486" max="7486" width="0.5703125" style="13" customWidth="1"/>
    <col min="7487" max="7487" width="2.28515625" style="13" customWidth="1"/>
    <col min="7488" max="7488" width="0.5703125" style="13" customWidth="1"/>
    <col min="7489" max="7489" width="2.28515625" style="13" customWidth="1"/>
    <col min="7490" max="7490" width="0.5703125" style="13" customWidth="1"/>
    <col min="7491" max="7491" width="2.28515625" style="13" customWidth="1"/>
    <col min="7492" max="7492" width="0.5703125" style="13" customWidth="1"/>
    <col min="7493" max="7493" width="2.28515625" style="13" customWidth="1"/>
    <col min="7494" max="7494" width="0.5703125" style="13" customWidth="1"/>
    <col min="7495" max="7495" width="2.28515625" style="13" customWidth="1"/>
    <col min="7496" max="7496" width="0.5703125" style="13" customWidth="1"/>
    <col min="7497" max="7497" width="2.28515625" style="13" customWidth="1"/>
    <col min="7498" max="7498" width="0.5703125" style="13" customWidth="1"/>
    <col min="7499" max="7499" width="2.28515625" style="13" customWidth="1"/>
    <col min="7500" max="7500" width="0.42578125" style="13" customWidth="1"/>
    <col min="7501" max="7680" width="9.28515625" style="13"/>
    <col min="7681" max="7681" width="0.7109375" style="13" customWidth="1"/>
    <col min="7682" max="7682" width="0.5703125" style="13" customWidth="1"/>
    <col min="7683" max="7683" width="2.28515625" style="13" customWidth="1"/>
    <col min="7684" max="7684" width="0.5703125" style="13" customWidth="1"/>
    <col min="7685" max="7685" width="2.28515625" style="13" customWidth="1"/>
    <col min="7686" max="7686" width="0.5703125" style="13" customWidth="1"/>
    <col min="7687" max="7687" width="2.28515625" style="13" customWidth="1"/>
    <col min="7688" max="7688" width="0.5703125" style="13" customWidth="1"/>
    <col min="7689" max="7689" width="2.28515625" style="13" customWidth="1"/>
    <col min="7690" max="7690" width="0.5703125" style="13" customWidth="1"/>
    <col min="7691" max="7691" width="2.28515625" style="13" customWidth="1"/>
    <col min="7692" max="7692" width="0.5703125" style="13" customWidth="1"/>
    <col min="7693" max="7693" width="2.28515625" style="13" customWidth="1"/>
    <col min="7694" max="7694" width="0.5703125" style="13" customWidth="1"/>
    <col min="7695" max="7695" width="2.28515625" style="13" customWidth="1"/>
    <col min="7696" max="7696" width="0.5703125" style="13" customWidth="1"/>
    <col min="7697" max="7697" width="2.28515625" style="13" customWidth="1"/>
    <col min="7698" max="7698" width="0.5703125" style="13" customWidth="1"/>
    <col min="7699" max="7699" width="2.28515625" style="13" customWidth="1"/>
    <col min="7700" max="7700" width="0.5703125" style="13" customWidth="1"/>
    <col min="7701" max="7701" width="2.28515625" style="13" customWidth="1"/>
    <col min="7702" max="7702" width="0.5703125" style="13" customWidth="1"/>
    <col min="7703" max="7703" width="2.28515625" style="13" customWidth="1"/>
    <col min="7704" max="7704" width="0.5703125" style="13" customWidth="1"/>
    <col min="7705" max="7705" width="2.28515625" style="13" customWidth="1"/>
    <col min="7706" max="7706" width="0.5703125" style="13" customWidth="1"/>
    <col min="7707" max="7707" width="2.28515625" style="13" customWidth="1"/>
    <col min="7708" max="7708" width="0.5703125" style="13" customWidth="1"/>
    <col min="7709" max="7709" width="2.28515625" style="13" customWidth="1"/>
    <col min="7710" max="7710" width="0.5703125" style="13" customWidth="1"/>
    <col min="7711" max="7711" width="2.28515625" style="13" customWidth="1"/>
    <col min="7712" max="7712" width="0.5703125" style="13" customWidth="1"/>
    <col min="7713" max="7713" width="2.28515625" style="13" customWidth="1"/>
    <col min="7714" max="7714" width="0.5703125" style="13" customWidth="1"/>
    <col min="7715" max="7715" width="2.28515625" style="13" customWidth="1"/>
    <col min="7716" max="7716" width="0.5703125" style="13" customWidth="1"/>
    <col min="7717" max="7717" width="2.28515625" style="13" customWidth="1"/>
    <col min="7718" max="7718" width="0.5703125" style="13" customWidth="1"/>
    <col min="7719" max="7719" width="2.28515625" style="13" customWidth="1"/>
    <col min="7720" max="7720" width="0.5703125" style="13" customWidth="1"/>
    <col min="7721" max="7721" width="2.28515625" style="13" customWidth="1"/>
    <col min="7722" max="7722" width="0.5703125" style="13" customWidth="1"/>
    <col min="7723" max="7723" width="2.28515625" style="13" customWidth="1"/>
    <col min="7724" max="7724" width="0.5703125" style="13" customWidth="1"/>
    <col min="7725" max="7725" width="2.28515625" style="13" customWidth="1"/>
    <col min="7726" max="7726" width="0.5703125" style="13" customWidth="1"/>
    <col min="7727" max="7727" width="2.28515625" style="13" customWidth="1"/>
    <col min="7728" max="7728" width="0.5703125" style="13" customWidth="1"/>
    <col min="7729" max="7729" width="2.28515625" style="13" customWidth="1"/>
    <col min="7730" max="7730" width="0.5703125" style="13" customWidth="1"/>
    <col min="7731" max="7731" width="2.28515625" style="13" customWidth="1"/>
    <col min="7732" max="7732" width="0.5703125" style="13" customWidth="1"/>
    <col min="7733" max="7733" width="2.28515625" style="13" customWidth="1"/>
    <col min="7734" max="7734" width="0.5703125" style="13" customWidth="1"/>
    <col min="7735" max="7735" width="2.28515625" style="13" customWidth="1"/>
    <col min="7736" max="7736" width="0.5703125" style="13" customWidth="1"/>
    <col min="7737" max="7737" width="2.28515625" style="13" customWidth="1"/>
    <col min="7738" max="7738" width="0.5703125" style="13" customWidth="1"/>
    <col min="7739" max="7739" width="2.28515625" style="13" customWidth="1"/>
    <col min="7740" max="7740" width="0.5703125" style="13" customWidth="1"/>
    <col min="7741" max="7741" width="2.28515625" style="13" customWidth="1"/>
    <col min="7742" max="7742" width="0.5703125" style="13" customWidth="1"/>
    <col min="7743" max="7743" width="2.28515625" style="13" customWidth="1"/>
    <col min="7744" max="7744" width="0.5703125" style="13" customWidth="1"/>
    <col min="7745" max="7745" width="2.28515625" style="13" customWidth="1"/>
    <col min="7746" max="7746" width="0.5703125" style="13" customWidth="1"/>
    <col min="7747" max="7747" width="2.28515625" style="13" customWidth="1"/>
    <col min="7748" max="7748" width="0.5703125" style="13" customWidth="1"/>
    <col min="7749" max="7749" width="2.28515625" style="13" customWidth="1"/>
    <col min="7750" max="7750" width="0.5703125" style="13" customWidth="1"/>
    <col min="7751" max="7751" width="2.28515625" style="13" customWidth="1"/>
    <col min="7752" max="7752" width="0.5703125" style="13" customWidth="1"/>
    <col min="7753" max="7753" width="2.28515625" style="13" customWidth="1"/>
    <col min="7754" max="7754" width="0.5703125" style="13" customWidth="1"/>
    <col min="7755" max="7755" width="2.28515625" style="13" customWidth="1"/>
    <col min="7756" max="7756" width="0.42578125" style="13" customWidth="1"/>
    <col min="7757" max="7936" width="9.28515625" style="13"/>
    <col min="7937" max="7937" width="0.7109375" style="13" customWidth="1"/>
    <col min="7938" max="7938" width="0.5703125" style="13" customWidth="1"/>
    <col min="7939" max="7939" width="2.28515625" style="13" customWidth="1"/>
    <col min="7940" max="7940" width="0.5703125" style="13" customWidth="1"/>
    <col min="7941" max="7941" width="2.28515625" style="13" customWidth="1"/>
    <col min="7942" max="7942" width="0.5703125" style="13" customWidth="1"/>
    <col min="7943" max="7943" width="2.28515625" style="13" customWidth="1"/>
    <col min="7944" max="7944" width="0.5703125" style="13" customWidth="1"/>
    <col min="7945" max="7945" width="2.28515625" style="13" customWidth="1"/>
    <col min="7946" max="7946" width="0.5703125" style="13" customWidth="1"/>
    <col min="7947" max="7947" width="2.28515625" style="13" customWidth="1"/>
    <col min="7948" max="7948" width="0.5703125" style="13" customWidth="1"/>
    <col min="7949" max="7949" width="2.28515625" style="13" customWidth="1"/>
    <col min="7950" max="7950" width="0.5703125" style="13" customWidth="1"/>
    <col min="7951" max="7951" width="2.28515625" style="13" customWidth="1"/>
    <col min="7952" max="7952" width="0.5703125" style="13" customWidth="1"/>
    <col min="7953" max="7953" width="2.28515625" style="13" customWidth="1"/>
    <col min="7954" max="7954" width="0.5703125" style="13" customWidth="1"/>
    <col min="7955" max="7955" width="2.28515625" style="13" customWidth="1"/>
    <col min="7956" max="7956" width="0.5703125" style="13" customWidth="1"/>
    <col min="7957" max="7957" width="2.28515625" style="13" customWidth="1"/>
    <col min="7958" max="7958" width="0.5703125" style="13" customWidth="1"/>
    <col min="7959" max="7959" width="2.28515625" style="13" customWidth="1"/>
    <col min="7960" max="7960" width="0.5703125" style="13" customWidth="1"/>
    <col min="7961" max="7961" width="2.28515625" style="13" customWidth="1"/>
    <col min="7962" max="7962" width="0.5703125" style="13" customWidth="1"/>
    <col min="7963" max="7963" width="2.28515625" style="13" customWidth="1"/>
    <col min="7964" max="7964" width="0.5703125" style="13" customWidth="1"/>
    <col min="7965" max="7965" width="2.28515625" style="13" customWidth="1"/>
    <col min="7966" max="7966" width="0.5703125" style="13" customWidth="1"/>
    <col min="7967" max="7967" width="2.28515625" style="13" customWidth="1"/>
    <col min="7968" max="7968" width="0.5703125" style="13" customWidth="1"/>
    <col min="7969" max="7969" width="2.28515625" style="13" customWidth="1"/>
    <col min="7970" max="7970" width="0.5703125" style="13" customWidth="1"/>
    <col min="7971" max="7971" width="2.28515625" style="13" customWidth="1"/>
    <col min="7972" max="7972" width="0.5703125" style="13" customWidth="1"/>
    <col min="7973" max="7973" width="2.28515625" style="13" customWidth="1"/>
    <col min="7974" max="7974" width="0.5703125" style="13" customWidth="1"/>
    <col min="7975" max="7975" width="2.28515625" style="13" customWidth="1"/>
    <col min="7976" max="7976" width="0.5703125" style="13" customWidth="1"/>
    <col min="7977" max="7977" width="2.28515625" style="13" customWidth="1"/>
    <col min="7978" max="7978" width="0.5703125" style="13" customWidth="1"/>
    <col min="7979" max="7979" width="2.28515625" style="13" customWidth="1"/>
    <col min="7980" max="7980" width="0.5703125" style="13" customWidth="1"/>
    <col min="7981" max="7981" width="2.28515625" style="13" customWidth="1"/>
    <col min="7982" max="7982" width="0.5703125" style="13" customWidth="1"/>
    <col min="7983" max="7983" width="2.28515625" style="13" customWidth="1"/>
    <col min="7984" max="7984" width="0.5703125" style="13" customWidth="1"/>
    <col min="7985" max="7985" width="2.28515625" style="13" customWidth="1"/>
    <col min="7986" max="7986" width="0.5703125" style="13" customWidth="1"/>
    <col min="7987" max="7987" width="2.28515625" style="13" customWidth="1"/>
    <col min="7988" max="7988" width="0.5703125" style="13" customWidth="1"/>
    <col min="7989" max="7989" width="2.28515625" style="13" customWidth="1"/>
    <col min="7990" max="7990" width="0.5703125" style="13" customWidth="1"/>
    <col min="7991" max="7991" width="2.28515625" style="13" customWidth="1"/>
    <col min="7992" max="7992" width="0.5703125" style="13" customWidth="1"/>
    <col min="7993" max="7993" width="2.28515625" style="13" customWidth="1"/>
    <col min="7994" max="7994" width="0.5703125" style="13" customWidth="1"/>
    <col min="7995" max="7995" width="2.28515625" style="13" customWidth="1"/>
    <col min="7996" max="7996" width="0.5703125" style="13" customWidth="1"/>
    <col min="7997" max="7997" width="2.28515625" style="13" customWidth="1"/>
    <col min="7998" max="7998" width="0.5703125" style="13" customWidth="1"/>
    <col min="7999" max="7999" width="2.28515625" style="13" customWidth="1"/>
    <col min="8000" max="8000" width="0.5703125" style="13" customWidth="1"/>
    <col min="8001" max="8001" width="2.28515625" style="13" customWidth="1"/>
    <col min="8002" max="8002" width="0.5703125" style="13" customWidth="1"/>
    <col min="8003" max="8003" width="2.28515625" style="13" customWidth="1"/>
    <col min="8004" max="8004" width="0.5703125" style="13" customWidth="1"/>
    <col min="8005" max="8005" width="2.28515625" style="13" customWidth="1"/>
    <col min="8006" max="8006" width="0.5703125" style="13" customWidth="1"/>
    <col min="8007" max="8007" width="2.28515625" style="13" customWidth="1"/>
    <col min="8008" max="8008" width="0.5703125" style="13" customWidth="1"/>
    <col min="8009" max="8009" width="2.28515625" style="13" customWidth="1"/>
    <col min="8010" max="8010" width="0.5703125" style="13" customWidth="1"/>
    <col min="8011" max="8011" width="2.28515625" style="13" customWidth="1"/>
    <col min="8012" max="8012" width="0.42578125" style="13" customWidth="1"/>
    <col min="8013" max="8192" width="9.28515625" style="13"/>
    <col min="8193" max="8193" width="0.7109375" style="13" customWidth="1"/>
    <col min="8194" max="8194" width="0.5703125" style="13" customWidth="1"/>
    <col min="8195" max="8195" width="2.28515625" style="13" customWidth="1"/>
    <col min="8196" max="8196" width="0.5703125" style="13" customWidth="1"/>
    <col min="8197" max="8197" width="2.28515625" style="13" customWidth="1"/>
    <col min="8198" max="8198" width="0.5703125" style="13" customWidth="1"/>
    <col min="8199" max="8199" width="2.28515625" style="13" customWidth="1"/>
    <col min="8200" max="8200" width="0.5703125" style="13" customWidth="1"/>
    <col min="8201" max="8201" width="2.28515625" style="13" customWidth="1"/>
    <col min="8202" max="8202" width="0.5703125" style="13" customWidth="1"/>
    <col min="8203" max="8203" width="2.28515625" style="13" customWidth="1"/>
    <col min="8204" max="8204" width="0.5703125" style="13" customWidth="1"/>
    <col min="8205" max="8205" width="2.28515625" style="13" customWidth="1"/>
    <col min="8206" max="8206" width="0.5703125" style="13" customWidth="1"/>
    <col min="8207" max="8207" width="2.28515625" style="13" customWidth="1"/>
    <col min="8208" max="8208" width="0.5703125" style="13" customWidth="1"/>
    <col min="8209" max="8209" width="2.28515625" style="13" customWidth="1"/>
    <col min="8210" max="8210" width="0.5703125" style="13" customWidth="1"/>
    <col min="8211" max="8211" width="2.28515625" style="13" customWidth="1"/>
    <col min="8212" max="8212" width="0.5703125" style="13" customWidth="1"/>
    <col min="8213" max="8213" width="2.28515625" style="13" customWidth="1"/>
    <col min="8214" max="8214" width="0.5703125" style="13" customWidth="1"/>
    <col min="8215" max="8215" width="2.28515625" style="13" customWidth="1"/>
    <col min="8216" max="8216" width="0.5703125" style="13" customWidth="1"/>
    <col min="8217" max="8217" width="2.28515625" style="13" customWidth="1"/>
    <col min="8218" max="8218" width="0.5703125" style="13" customWidth="1"/>
    <col min="8219" max="8219" width="2.28515625" style="13" customWidth="1"/>
    <col min="8220" max="8220" width="0.5703125" style="13" customWidth="1"/>
    <col min="8221" max="8221" width="2.28515625" style="13" customWidth="1"/>
    <col min="8222" max="8222" width="0.5703125" style="13" customWidth="1"/>
    <col min="8223" max="8223" width="2.28515625" style="13" customWidth="1"/>
    <col min="8224" max="8224" width="0.5703125" style="13" customWidth="1"/>
    <col min="8225" max="8225" width="2.28515625" style="13" customWidth="1"/>
    <col min="8226" max="8226" width="0.5703125" style="13" customWidth="1"/>
    <col min="8227" max="8227" width="2.28515625" style="13" customWidth="1"/>
    <col min="8228" max="8228" width="0.5703125" style="13" customWidth="1"/>
    <col min="8229" max="8229" width="2.28515625" style="13" customWidth="1"/>
    <col min="8230" max="8230" width="0.5703125" style="13" customWidth="1"/>
    <col min="8231" max="8231" width="2.28515625" style="13" customWidth="1"/>
    <col min="8232" max="8232" width="0.5703125" style="13" customWidth="1"/>
    <col min="8233" max="8233" width="2.28515625" style="13" customWidth="1"/>
    <col min="8234" max="8234" width="0.5703125" style="13" customWidth="1"/>
    <col min="8235" max="8235" width="2.28515625" style="13" customWidth="1"/>
    <col min="8236" max="8236" width="0.5703125" style="13" customWidth="1"/>
    <col min="8237" max="8237" width="2.28515625" style="13" customWidth="1"/>
    <col min="8238" max="8238" width="0.5703125" style="13" customWidth="1"/>
    <col min="8239" max="8239" width="2.28515625" style="13" customWidth="1"/>
    <col min="8240" max="8240" width="0.5703125" style="13" customWidth="1"/>
    <col min="8241" max="8241" width="2.28515625" style="13" customWidth="1"/>
    <col min="8242" max="8242" width="0.5703125" style="13" customWidth="1"/>
    <col min="8243" max="8243" width="2.28515625" style="13" customWidth="1"/>
    <col min="8244" max="8244" width="0.5703125" style="13" customWidth="1"/>
    <col min="8245" max="8245" width="2.28515625" style="13" customWidth="1"/>
    <col min="8246" max="8246" width="0.5703125" style="13" customWidth="1"/>
    <col min="8247" max="8247" width="2.28515625" style="13" customWidth="1"/>
    <col min="8248" max="8248" width="0.5703125" style="13" customWidth="1"/>
    <col min="8249" max="8249" width="2.28515625" style="13" customWidth="1"/>
    <col min="8250" max="8250" width="0.5703125" style="13" customWidth="1"/>
    <col min="8251" max="8251" width="2.28515625" style="13" customWidth="1"/>
    <col min="8252" max="8252" width="0.5703125" style="13" customWidth="1"/>
    <col min="8253" max="8253" width="2.28515625" style="13" customWidth="1"/>
    <col min="8254" max="8254" width="0.5703125" style="13" customWidth="1"/>
    <col min="8255" max="8255" width="2.28515625" style="13" customWidth="1"/>
    <col min="8256" max="8256" width="0.5703125" style="13" customWidth="1"/>
    <col min="8257" max="8257" width="2.28515625" style="13" customWidth="1"/>
    <col min="8258" max="8258" width="0.5703125" style="13" customWidth="1"/>
    <col min="8259" max="8259" width="2.28515625" style="13" customWidth="1"/>
    <col min="8260" max="8260" width="0.5703125" style="13" customWidth="1"/>
    <col min="8261" max="8261" width="2.28515625" style="13" customWidth="1"/>
    <col min="8262" max="8262" width="0.5703125" style="13" customWidth="1"/>
    <col min="8263" max="8263" width="2.28515625" style="13" customWidth="1"/>
    <col min="8264" max="8264" width="0.5703125" style="13" customWidth="1"/>
    <col min="8265" max="8265" width="2.28515625" style="13" customWidth="1"/>
    <col min="8266" max="8266" width="0.5703125" style="13" customWidth="1"/>
    <col min="8267" max="8267" width="2.28515625" style="13" customWidth="1"/>
    <col min="8268" max="8268" width="0.42578125" style="13" customWidth="1"/>
    <col min="8269" max="8448" width="9.28515625" style="13"/>
    <col min="8449" max="8449" width="0.7109375" style="13" customWidth="1"/>
    <col min="8450" max="8450" width="0.5703125" style="13" customWidth="1"/>
    <col min="8451" max="8451" width="2.28515625" style="13" customWidth="1"/>
    <col min="8452" max="8452" width="0.5703125" style="13" customWidth="1"/>
    <col min="8453" max="8453" width="2.28515625" style="13" customWidth="1"/>
    <col min="8454" max="8454" width="0.5703125" style="13" customWidth="1"/>
    <col min="8455" max="8455" width="2.28515625" style="13" customWidth="1"/>
    <col min="8456" max="8456" width="0.5703125" style="13" customWidth="1"/>
    <col min="8457" max="8457" width="2.28515625" style="13" customWidth="1"/>
    <col min="8458" max="8458" width="0.5703125" style="13" customWidth="1"/>
    <col min="8459" max="8459" width="2.28515625" style="13" customWidth="1"/>
    <col min="8460" max="8460" width="0.5703125" style="13" customWidth="1"/>
    <col min="8461" max="8461" width="2.28515625" style="13" customWidth="1"/>
    <col min="8462" max="8462" width="0.5703125" style="13" customWidth="1"/>
    <col min="8463" max="8463" width="2.28515625" style="13" customWidth="1"/>
    <col min="8464" max="8464" width="0.5703125" style="13" customWidth="1"/>
    <col min="8465" max="8465" width="2.28515625" style="13" customWidth="1"/>
    <col min="8466" max="8466" width="0.5703125" style="13" customWidth="1"/>
    <col min="8467" max="8467" width="2.28515625" style="13" customWidth="1"/>
    <col min="8468" max="8468" width="0.5703125" style="13" customWidth="1"/>
    <col min="8469" max="8469" width="2.28515625" style="13" customWidth="1"/>
    <col min="8470" max="8470" width="0.5703125" style="13" customWidth="1"/>
    <col min="8471" max="8471" width="2.28515625" style="13" customWidth="1"/>
    <col min="8472" max="8472" width="0.5703125" style="13" customWidth="1"/>
    <col min="8473" max="8473" width="2.28515625" style="13" customWidth="1"/>
    <col min="8474" max="8474" width="0.5703125" style="13" customWidth="1"/>
    <col min="8475" max="8475" width="2.28515625" style="13" customWidth="1"/>
    <col min="8476" max="8476" width="0.5703125" style="13" customWidth="1"/>
    <col min="8477" max="8477" width="2.28515625" style="13" customWidth="1"/>
    <col min="8478" max="8478" width="0.5703125" style="13" customWidth="1"/>
    <col min="8479" max="8479" width="2.28515625" style="13" customWidth="1"/>
    <col min="8480" max="8480" width="0.5703125" style="13" customWidth="1"/>
    <col min="8481" max="8481" width="2.28515625" style="13" customWidth="1"/>
    <col min="8482" max="8482" width="0.5703125" style="13" customWidth="1"/>
    <col min="8483" max="8483" width="2.28515625" style="13" customWidth="1"/>
    <col min="8484" max="8484" width="0.5703125" style="13" customWidth="1"/>
    <col min="8485" max="8485" width="2.28515625" style="13" customWidth="1"/>
    <col min="8486" max="8486" width="0.5703125" style="13" customWidth="1"/>
    <col min="8487" max="8487" width="2.28515625" style="13" customWidth="1"/>
    <col min="8488" max="8488" width="0.5703125" style="13" customWidth="1"/>
    <col min="8489" max="8489" width="2.28515625" style="13" customWidth="1"/>
    <col min="8490" max="8490" width="0.5703125" style="13" customWidth="1"/>
    <col min="8491" max="8491" width="2.28515625" style="13" customWidth="1"/>
    <col min="8492" max="8492" width="0.5703125" style="13" customWidth="1"/>
    <col min="8493" max="8493" width="2.28515625" style="13" customWidth="1"/>
    <col min="8494" max="8494" width="0.5703125" style="13" customWidth="1"/>
    <col min="8495" max="8495" width="2.28515625" style="13" customWidth="1"/>
    <col min="8496" max="8496" width="0.5703125" style="13" customWidth="1"/>
    <col min="8497" max="8497" width="2.28515625" style="13" customWidth="1"/>
    <col min="8498" max="8498" width="0.5703125" style="13" customWidth="1"/>
    <col min="8499" max="8499" width="2.28515625" style="13" customWidth="1"/>
    <col min="8500" max="8500" width="0.5703125" style="13" customWidth="1"/>
    <col min="8501" max="8501" width="2.28515625" style="13" customWidth="1"/>
    <col min="8502" max="8502" width="0.5703125" style="13" customWidth="1"/>
    <col min="8503" max="8503" width="2.28515625" style="13" customWidth="1"/>
    <col min="8504" max="8504" width="0.5703125" style="13" customWidth="1"/>
    <col min="8505" max="8505" width="2.28515625" style="13" customWidth="1"/>
    <col min="8506" max="8506" width="0.5703125" style="13" customWidth="1"/>
    <col min="8507" max="8507" width="2.28515625" style="13" customWidth="1"/>
    <col min="8508" max="8508" width="0.5703125" style="13" customWidth="1"/>
    <col min="8509" max="8509" width="2.28515625" style="13" customWidth="1"/>
    <col min="8510" max="8510" width="0.5703125" style="13" customWidth="1"/>
    <col min="8511" max="8511" width="2.28515625" style="13" customWidth="1"/>
    <col min="8512" max="8512" width="0.5703125" style="13" customWidth="1"/>
    <col min="8513" max="8513" width="2.28515625" style="13" customWidth="1"/>
    <col min="8514" max="8514" width="0.5703125" style="13" customWidth="1"/>
    <col min="8515" max="8515" width="2.28515625" style="13" customWidth="1"/>
    <col min="8516" max="8516" width="0.5703125" style="13" customWidth="1"/>
    <col min="8517" max="8517" width="2.28515625" style="13" customWidth="1"/>
    <col min="8518" max="8518" width="0.5703125" style="13" customWidth="1"/>
    <col min="8519" max="8519" width="2.28515625" style="13" customWidth="1"/>
    <col min="8520" max="8520" width="0.5703125" style="13" customWidth="1"/>
    <col min="8521" max="8521" width="2.28515625" style="13" customWidth="1"/>
    <col min="8522" max="8522" width="0.5703125" style="13" customWidth="1"/>
    <col min="8523" max="8523" width="2.28515625" style="13" customWidth="1"/>
    <col min="8524" max="8524" width="0.42578125" style="13" customWidth="1"/>
    <col min="8525" max="8704" width="9.28515625" style="13"/>
    <col min="8705" max="8705" width="0.7109375" style="13" customWidth="1"/>
    <col min="8706" max="8706" width="0.5703125" style="13" customWidth="1"/>
    <col min="8707" max="8707" width="2.28515625" style="13" customWidth="1"/>
    <col min="8708" max="8708" width="0.5703125" style="13" customWidth="1"/>
    <col min="8709" max="8709" width="2.28515625" style="13" customWidth="1"/>
    <col min="8710" max="8710" width="0.5703125" style="13" customWidth="1"/>
    <col min="8711" max="8711" width="2.28515625" style="13" customWidth="1"/>
    <col min="8712" max="8712" width="0.5703125" style="13" customWidth="1"/>
    <col min="8713" max="8713" width="2.28515625" style="13" customWidth="1"/>
    <col min="8714" max="8714" width="0.5703125" style="13" customWidth="1"/>
    <col min="8715" max="8715" width="2.28515625" style="13" customWidth="1"/>
    <col min="8716" max="8716" width="0.5703125" style="13" customWidth="1"/>
    <col min="8717" max="8717" width="2.28515625" style="13" customWidth="1"/>
    <col min="8718" max="8718" width="0.5703125" style="13" customWidth="1"/>
    <col min="8719" max="8719" width="2.28515625" style="13" customWidth="1"/>
    <col min="8720" max="8720" width="0.5703125" style="13" customWidth="1"/>
    <col min="8721" max="8721" width="2.28515625" style="13" customWidth="1"/>
    <col min="8722" max="8722" width="0.5703125" style="13" customWidth="1"/>
    <col min="8723" max="8723" width="2.28515625" style="13" customWidth="1"/>
    <col min="8724" max="8724" width="0.5703125" style="13" customWidth="1"/>
    <col min="8725" max="8725" width="2.28515625" style="13" customWidth="1"/>
    <col min="8726" max="8726" width="0.5703125" style="13" customWidth="1"/>
    <col min="8727" max="8727" width="2.28515625" style="13" customWidth="1"/>
    <col min="8728" max="8728" width="0.5703125" style="13" customWidth="1"/>
    <col min="8729" max="8729" width="2.28515625" style="13" customWidth="1"/>
    <col min="8730" max="8730" width="0.5703125" style="13" customWidth="1"/>
    <col min="8731" max="8731" width="2.28515625" style="13" customWidth="1"/>
    <col min="8732" max="8732" width="0.5703125" style="13" customWidth="1"/>
    <col min="8733" max="8733" width="2.28515625" style="13" customWidth="1"/>
    <col min="8734" max="8734" width="0.5703125" style="13" customWidth="1"/>
    <col min="8735" max="8735" width="2.28515625" style="13" customWidth="1"/>
    <col min="8736" max="8736" width="0.5703125" style="13" customWidth="1"/>
    <col min="8737" max="8737" width="2.28515625" style="13" customWidth="1"/>
    <col min="8738" max="8738" width="0.5703125" style="13" customWidth="1"/>
    <col min="8739" max="8739" width="2.28515625" style="13" customWidth="1"/>
    <col min="8740" max="8740" width="0.5703125" style="13" customWidth="1"/>
    <col min="8741" max="8741" width="2.28515625" style="13" customWidth="1"/>
    <col min="8742" max="8742" width="0.5703125" style="13" customWidth="1"/>
    <col min="8743" max="8743" width="2.28515625" style="13" customWidth="1"/>
    <col min="8744" max="8744" width="0.5703125" style="13" customWidth="1"/>
    <col min="8745" max="8745" width="2.28515625" style="13" customWidth="1"/>
    <col min="8746" max="8746" width="0.5703125" style="13" customWidth="1"/>
    <col min="8747" max="8747" width="2.28515625" style="13" customWidth="1"/>
    <col min="8748" max="8748" width="0.5703125" style="13" customWidth="1"/>
    <col min="8749" max="8749" width="2.28515625" style="13" customWidth="1"/>
    <col min="8750" max="8750" width="0.5703125" style="13" customWidth="1"/>
    <col min="8751" max="8751" width="2.28515625" style="13" customWidth="1"/>
    <col min="8752" max="8752" width="0.5703125" style="13" customWidth="1"/>
    <col min="8753" max="8753" width="2.28515625" style="13" customWidth="1"/>
    <col min="8754" max="8754" width="0.5703125" style="13" customWidth="1"/>
    <col min="8755" max="8755" width="2.28515625" style="13" customWidth="1"/>
    <col min="8756" max="8756" width="0.5703125" style="13" customWidth="1"/>
    <col min="8757" max="8757" width="2.28515625" style="13" customWidth="1"/>
    <col min="8758" max="8758" width="0.5703125" style="13" customWidth="1"/>
    <col min="8759" max="8759" width="2.28515625" style="13" customWidth="1"/>
    <col min="8760" max="8760" width="0.5703125" style="13" customWidth="1"/>
    <col min="8761" max="8761" width="2.28515625" style="13" customWidth="1"/>
    <col min="8762" max="8762" width="0.5703125" style="13" customWidth="1"/>
    <col min="8763" max="8763" width="2.28515625" style="13" customWidth="1"/>
    <col min="8764" max="8764" width="0.5703125" style="13" customWidth="1"/>
    <col min="8765" max="8765" width="2.28515625" style="13" customWidth="1"/>
    <col min="8766" max="8766" width="0.5703125" style="13" customWidth="1"/>
    <col min="8767" max="8767" width="2.28515625" style="13" customWidth="1"/>
    <col min="8768" max="8768" width="0.5703125" style="13" customWidth="1"/>
    <col min="8769" max="8769" width="2.28515625" style="13" customWidth="1"/>
    <col min="8770" max="8770" width="0.5703125" style="13" customWidth="1"/>
    <col min="8771" max="8771" width="2.28515625" style="13" customWidth="1"/>
    <col min="8772" max="8772" width="0.5703125" style="13" customWidth="1"/>
    <col min="8773" max="8773" width="2.28515625" style="13" customWidth="1"/>
    <col min="8774" max="8774" width="0.5703125" style="13" customWidth="1"/>
    <col min="8775" max="8775" width="2.28515625" style="13" customWidth="1"/>
    <col min="8776" max="8776" width="0.5703125" style="13" customWidth="1"/>
    <col min="8777" max="8777" width="2.28515625" style="13" customWidth="1"/>
    <col min="8778" max="8778" width="0.5703125" style="13" customWidth="1"/>
    <col min="8779" max="8779" width="2.28515625" style="13" customWidth="1"/>
    <col min="8780" max="8780" width="0.42578125" style="13" customWidth="1"/>
    <col min="8781" max="8960" width="9.28515625" style="13"/>
    <col min="8961" max="8961" width="0.7109375" style="13" customWidth="1"/>
    <col min="8962" max="8962" width="0.5703125" style="13" customWidth="1"/>
    <col min="8963" max="8963" width="2.28515625" style="13" customWidth="1"/>
    <col min="8964" max="8964" width="0.5703125" style="13" customWidth="1"/>
    <col min="8965" max="8965" width="2.28515625" style="13" customWidth="1"/>
    <col min="8966" max="8966" width="0.5703125" style="13" customWidth="1"/>
    <col min="8967" max="8967" width="2.28515625" style="13" customWidth="1"/>
    <col min="8968" max="8968" width="0.5703125" style="13" customWidth="1"/>
    <col min="8969" max="8969" width="2.28515625" style="13" customWidth="1"/>
    <col min="8970" max="8970" width="0.5703125" style="13" customWidth="1"/>
    <col min="8971" max="8971" width="2.28515625" style="13" customWidth="1"/>
    <col min="8972" max="8972" width="0.5703125" style="13" customWidth="1"/>
    <col min="8973" max="8973" width="2.28515625" style="13" customWidth="1"/>
    <col min="8974" max="8974" width="0.5703125" style="13" customWidth="1"/>
    <col min="8975" max="8975" width="2.28515625" style="13" customWidth="1"/>
    <col min="8976" max="8976" width="0.5703125" style="13" customWidth="1"/>
    <col min="8977" max="8977" width="2.28515625" style="13" customWidth="1"/>
    <col min="8978" max="8978" width="0.5703125" style="13" customWidth="1"/>
    <col min="8979" max="8979" width="2.28515625" style="13" customWidth="1"/>
    <col min="8980" max="8980" width="0.5703125" style="13" customWidth="1"/>
    <col min="8981" max="8981" width="2.28515625" style="13" customWidth="1"/>
    <col min="8982" max="8982" width="0.5703125" style="13" customWidth="1"/>
    <col min="8983" max="8983" width="2.28515625" style="13" customWidth="1"/>
    <col min="8984" max="8984" width="0.5703125" style="13" customWidth="1"/>
    <col min="8985" max="8985" width="2.28515625" style="13" customWidth="1"/>
    <col min="8986" max="8986" width="0.5703125" style="13" customWidth="1"/>
    <col min="8987" max="8987" width="2.28515625" style="13" customWidth="1"/>
    <col min="8988" max="8988" width="0.5703125" style="13" customWidth="1"/>
    <col min="8989" max="8989" width="2.28515625" style="13" customWidth="1"/>
    <col min="8990" max="8990" width="0.5703125" style="13" customWidth="1"/>
    <col min="8991" max="8991" width="2.28515625" style="13" customWidth="1"/>
    <col min="8992" max="8992" width="0.5703125" style="13" customWidth="1"/>
    <col min="8993" max="8993" width="2.28515625" style="13" customWidth="1"/>
    <col min="8994" max="8994" width="0.5703125" style="13" customWidth="1"/>
    <col min="8995" max="8995" width="2.28515625" style="13" customWidth="1"/>
    <col min="8996" max="8996" width="0.5703125" style="13" customWidth="1"/>
    <col min="8997" max="8997" width="2.28515625" style="13" customWidth="1"/>
    <col min="8998" max="8998" width="0.5703125" style="13" customWidth="1"/>
    <col min="8999" max="8999" width="2.28515625" style="13" customWidth="1"/>
    <col min="9000" max="9000" width="0.5703125" style="13" customWidth="1"/>
    <col min="9001" max="9001" width="2.28515625" style="13" customWidth="1"/>
    <col min="9002" max="9002" width="0.5703125" style="13" customWidth="1"/>
    <col min="9003" max="9003" width="2.28515625" style="13" customWidth="1"/>
    <col min="9004" max="9004" width="0.5703125" style="13" customWidth="1"/>
    <col min="9005" max="9005" width="2.28515625" style="13" customWidth="1"/>
    <col min="9006" max="9006" width="0.5703125" style="13" customWidth="1"/>
    <col min="9007" max="9007" width="2.28515625" style="13" customWidth="1"/>
    <col min="9008" max="9008" width="0.5703125" style="13" customWidth="1"/>
    <col min="9009" max="9009" width="2.28515625" style="13" customWidth="1"/>
    <col min="9010" max="9010" width="0.5703125" style="13" customWidth="1"/>
    <col min="9011" max="9011" width="2.28515625" style="13" customWidth="1"/>
    <col min="9012" max="9012" width="0.5703125" style="13" customWidth="1"/>
    <col min="9013" max="9013" width="2.28515625" style="13" customWidth="1"/>
    <col min="9014" max="9014" width="0.5703125" style="13" customWidth="1"/>
    <col min="9015" max="9015" width="2.28515625" style="13" customWidth="1"/>
    <col min="9016" max="9016" width="0.5703125" style="13" customWidth="1"/>
    <col min="9017" max="9017" width="2.28515625" style="13" customWidth="1"/>
    <col min="9018" max="9018" width="0.5703125" style="13" customWidth="1"/>
    <col min="9019" max="9019" width="2.28515625" style="13" customWidth="1"/>
    <col min="9020" max="9020" width="0.5703125" style="13" customWidth="1"/>
    <col min="9021" max="9021" width="2.28515625" style="13" customWidth="1"/>
    <col min="9022" max="9022" width="0.5703125" style="13" customWidth="1"/>
    <col min="9023" max="9023" width="2.28515625" style="13" customWidth="1"/>
    <col min="9024" max="9024" width="0.5703125" style="13" customWidth="1"/>
    <col min="9025" max="9025" width="2.28515625" style="13" customWidth="1"/>
    <col min="9026" max="9026" width="0.5703125" style="13" customWidth="1"/>
    <col min="9027" max="9027" width="2.28515625" style="13" customWidth="1"/>
    <col min="9028" max="9028" width="0.5703125" style="13" customWidth="1"/>
    <col min="9029" max="9029" width="2.28515625" style="13" customWidth="1"/>
    <col min="9030" max="9030" width="0.5703125" style="13" customWidth="1"/>
    <col min="9031" max="9031" width="2.28515625" style="13" customWidth="1"/>
    <col min="9032" max="9032" width="0.5703125" style="13" customWidth="1"/>
    <col min="9033" max="9033" width="2.28515625" style="13" customWidth="1"/>
    <col min="9034" max="9034" width="0.5703125" style="13" customWidth="1"/>
    <col min="9035" max="9035" width="2.28515625" style="13" customWidth="1"/>
    <col min="9036" max="9036" width="0.42578125" style="13" customWidth="1"/>
    <col min="9037" max="9216" width="9.28515625" style="13"/>
    <col min="9217" max="9217" width="0.7109375" style="13" customWidth="1"/>
    <col min="9218" max="9218" width="0.5703125" style="13" customWidth="1"/>
    <col min="9219" max="9219" width="2.28515625" style="13" customWidth="1"/>
    <col min="9220" max="9220" width="0.5703125" style="13" customWidth="1"/>
    <col min="9221" max="9221" width="2.28515625" style="13" customWidth="1"/>
    <col min="9222" max="9222" width="0.5703125" style="13" customWidth="1"/>
    <col min="9223" max="9223" width="2.28515625" style="13" customWidth="1"/>
    <col min="9224" max="9224" width="0.5703125" style="13" customWidth="1"/>
    <col min="9225" max="9225" width="2.28515625" style="13" customWidth="1"/>
    <col min="9226" max="9226" width="0.5703125" style="13" customWidth="1"/>
    <col min="9227" max="9227" width="2.28515625" style="13" customWidth="1"/>
    <col min="9228" max="9228" width="0.5703125" style="13" customWidth="1"/>
    <col min="9229" max="9229" width="2.28515625" style="13" customWidth="1"/>
    <col min="9230" max="9230" width="0.5703125" style="13" customWidth="1"/>
    <col min="9231" max="9231" width="2.28515625" style="13" customWidth="1"/>
    <col min="9232" max="9232" width="0.5703125" style="13" customWidth="1"/>
    <col min="9233" max="9233" width="2.28515625" style="13" customWidth="1"/>
    <col min="9234" max="9234" width="0.5703125" style="13" customWidth="1"/>
    <col min="9235" max="9235" width="2.28515625" style="13" customWidth="1"/>
    <col min="9236" max="9236" width="0.5703125" style="13" customWidth="1"/>
    <col min="9237" max="9237" width="2.28515625" style="13" customWidth="1"/>
    <col min="9238" max="9238" width="0.5703125" style="13" customWidth="1"/>
    <col min="9239" max="9239" width="2.28515625" style="13" customWidth="1"/>
    <col min="9240" max="9240" width="0.5703125" style="13" customWidth="1"/>
    <col min="9241" max="9241" width="2.28515625" style="13" customWidth="1"/>
    <col min="9242" max="9242" width="0.5703125" style="13" customWidth="1"/>
    <col min="9243" max="9243" width="2.28515625" style="13" customWidth="1"/>
    <col min="9244" max="9244" width="0.5703125" style="13" customWidth="1"/>
    <col min="9245" max="9245" width="2.28515625" style="13" customWidth="1"/>
    <col min="9246" max="9246" width="0.5703125" style="13" customWidth="1"/>
    <col min="9247" max="9247" width="2.28515625" style="13" customWidth="1"/>
    <col min="9248" max="9248" width="0.5703125" style="13" customWidth="1"/>
    <col min="9249" max="9249" width="2.28515625" style="13" customWidth="1"/>
    <col min="9250" max="9250" width="0.5703125" style="13" customWidth="1"/>
    <col min="9251" max="9251" width="2.28515625" style="13" customWidth="1"/>
    <col min="9252" max="9252" width="0.5703125" style="13" customWidth="1"/>
    <col min="9253" max="9253" width="2.28515625" style="13" customWidth="1"/>
    <col min="9254" max="9254" width="0.5703125" style="13" customWidth="1"/>
    <col min="9255" max="9255" width="2.28515625" style="13" customWidth="1"/>
    <col min="9256" max="9256" width="0.5703125" style="13" customWidth="1"/>
    <col min="9257" max="9257" width="2.28515625" style="13" customWidth="1"/>
    <col min="9258" max="9258" width="0.5703125" style="13" customWidth="1"/>
    <col min="9259" max="9259" width="2.28515625" style="13" customWidth="1"/>
    <col min="9260" max="9260" width="0.5703125" style="13" customWidth="1"/>
    <col min="9261" max="9261" width="2.28515625" style="13" customWidth="1"/>
    <col min="9262" max="9262" width="0.5703125" style="13" customWidth="1"/>
    <col min="9263" max="9263" width="2.28515625" style="13" customWidth="1"/>
    <col min="9264" max="9264" width="0.5703125" style="13" customWidth="1"/>
    <col min="9265" max="9265" width="2.28515625" style="13" customWidth="1"/>
    <col min="9266" max="9266" width="0.5703125" style="13" customWidth="1"/>
    <col min="9267" max="9267" width="2.28515625" style="13" customWidth="1"/>
    <col min="9268" max="9268" width="0.5703125" style="13" customWidth="1"/>
    <col min="9269" max="9269" width="2.28515625" style="13" customWidth="1"/>
    <col min="9270" max="9270" width="0.5703125" style="13" customWidth="1"/>
    <col min="9271" max="9271" width="2.28515625" style="13" customWidth="1"/>
    <col min="9272" max="9272" width="0.5703125" style="13" customWidth="1"/>
    <col min="9273" max="9273" width="2.28515625" style="13" customWidth="1"/>
    <col min="9274" max="9274" width="0.5703125" style="13" customWidth="1"/>
    <col min="9275" max="9275" width="2.28515625" style="13" customWidth="1"/>
    <col min="9276" max="9276" width="0.5703125" style="13" customWidth="1"/>
    <col min="9277" max="9277" width="2.28515625" style="13" customWidth="1"/>
    <col min="9278" max="9278" width="0.5703125" style="13" customWidth="1"/>
    <col min="9279" max="9279" width="2.28515625" style="13" customWidth="1"/>
    <col min="9280" max="9280" width="0.5703125" style="13" customWidth="1"/>
    <col min="9281" max="9281" width="2.28515625" style="13" customWidth="1"/>
    <col min="9282" max="9282" width="0.5703125" style="13" customWidth="1"/>
    <col min="9283" max="9283" width="2.28515625" style="13" customWidth="1"/>
    <col min="9284" max="9284" width="0.5703125" style="13" customWidth="1"/>
    <col min="9285" max="9285" width="2.28515625" style="13" customWidth="1"/>
    <col min="9286" max="9286" width="0.5703125" style="13" customWidth="1"/>
    <col min="9287" max="9287" width="2.28515625" style="13" customWidth="1"/>
    <col min="9288" max="9288" width="0.5703125" style="13" customWidth="1"/>
    <col min="9289" max="9289" width="2.28515625" style="13" customWidth="1"/>
    <col min="9290" max="9290" width="0.5703125" style="13" customWidth="1"/>
    <col min="9291" max="9291" width="2.28515625" style="13" customWidth="1"/>
    <col min="9292" max="9292" width="0.42578125" style="13" customWidth="1"/>
    <col min="9293" max="9472" width="9.28515625" style="13"/>
    <col min="9473" max="9473" width="0.7109375" style="13" customWidth="1"/>
    <col min="9474" max="9474" width="0.5703125" style="13" customWidth="1"/>
    <col min="9475" max="9475" width="2.28515625" style="13" customWidth="1"/>
    <col min="9476" max="9476" width="0.5703125" style="13" customWidth="1"/>
    <col min="9477" max="9477" width="2.28515625" style="13" customWidth="1"/>
    <col min="9478" max="9478" width="0.5703125" style="13" customWidth="1"/>
    <col min="9479" max="9479" width="2.28515625" style="13" customWidth="1"/>
    <col min="9480" max="9480" width="0.5703125" style="13" customWidth="1"/>
    <col min="9481" max="9481" width="2.28515625" style="13" customWidth="1"/>
    <col min="9482" max="9482" width="0.5703125" style="13" customWidth="1"/>
    <col min="9483" max="9483" width="2.28515625" style="13" customWidth="1"/>
    <col min="9484" max="9484" width="0.5703125" style="13" customWidth="1"/>
    <col min="9485" max="9485" width="2.28515625" style="13" customWidth="1"/>
    <col min="9486" max="9486" width="0.5703125" style="13" customWidth="1"/>
    <col min="9487" max="9487" width="2.28515625" style="13" customWidth="1"/>
    <col min="9488" max="9488" width="0.5703125" style="13" customWidth="1"/>
    <col min="9489" max="9489" width="2.28515625" style="13" customWidth="1"/>
    <col min="9490" max="9490" width="0.5703125" style="13" customWidth="1"/>
    <col min="9491" max="9491" width="2.28515625" style="13" customWidth="1"/>
    <col min="9492" max="9492" width="0.5703125" style="13" customWidth="1"/>
    <col min="9493" max="9493" width="2.28515625" style="13" customWidth="1"/>
    <col min="9494" max="9494" width="0.5703125" style="13" customWidth="1"/>
    <col min="9495" max="9495" width="2.28515625" style="13" customWidth="1"/>
    <col min="9496" max="9496" width="0.5703125" style="13" customWidth="1"/>
    <col min="9497" max="9497" width="2.28515625" style="13" customWidth="1"/>
    <col min="9498" max="9498" width="0.5703125" style="13" customWidth="1"/>
    <col min="9499" max="9499" width="2.28515625" style="13" customWidth="1"/>
    <col min="9500" max="9500" width="0.5703125" style="13" customWidth="1"/>
    <col min="9501" max="9501" width="2.28515625" style="13" customWidth="1"/>
    <col min="9502" max="9502" width="0.5703125" style="13" customWidth="1"/>
    <col min="9503" max="9503" width="2.28515625" style="13" customWidth="1"/>
    <col min="9504" max="9504" width="0.5703125" style="13" customWidth="1"/>
    <col min="9505" max="9505" width="2.28515625" style="13" customWidth="1"/>
    <col min="9506" max="9506" width="0.5703125" style="13" customWidth="1"/>
    <col min="9507" max="9507" width="2.28515625" style="13" customWidth="1"/>
    <col min="9508" max="9508" width="0.5703125" style="13" customWidth="1"/>
    <col min="9509" max="9509" width="2.28515625" style="13" customWidth="1"/>
    <col min="9510" max="9510" width="0.5703125" style="13" customWidth="1"/>
    <col min="9511" max="9511" width="2.28515625" style="13" customWidth="1"/>
    <col min="9512" max="9512" width="0.5703125" style="13" customWidth="1"/>
    <col min="9513" max="9513" width="2.28515625" style="13" customWidth="1"/>
    <col min="9514" max="9514" width="0.5703125" style="13" customWidth="1"/>
    <col min="9515" max="9515" width="2.28515625" style="13" customWidth="1"/>
    <col min="9516" max="9516" width="0.5703125" style="13" customWidth="1"/>
    <col min="9517" max="9517" width="2.28515625" style="13" customWidth="1"/>
    <col min="9518" max="9518" width="0.5703125" style="13" customWidth="1"/>
    <col min="9519" max="9519" width="2.28515625" style="13" customWidth="1"/>
    <col min="9520" max="9520" width="0.5703125" style="13" customWidth="1"/>
    <col min="9521" max="9521" width="2.28515625" style="13" customWidth="1"/>
    <col min="9522" max="9522" width="0.5703125" style="13" customWidth="1"/>
    <col min="9523" max="9523" width="2.28515625" style="13" customWidth="1"/>
    <col min="9524" max="9524" width="0.5703125" style="13" customWidth="1"/>
    <col min="9525" max="9525" width="2.28515625" style="13" customWidth="1"/>
    <col min="9526" max="9526" width="0.5703125" style="13" customWidth="1"/>
    <col min="9527" max="9527" width="2.28515625" style="13" customWidth="1"/>
    <col min="9528" max="9528" width="0.5703125" style="13" customWidth="1"/>
    <col min="9529" max="9529" width="2.28515625" style="13" customWidth="1"/>
    <col min="9530" max="9530" width="0.5703125" style="13" customWidth="1"/>
    <col min="9531" max="9531" width="2.28515625" style="13" customWidth="1"/>
    <col min="9532" max="9532" width="0.5703125" style="13" customWidth="1"/>
    <col min="9533" max="9533" width="2.28515625" style="13" customWidth="1"/>
    <col min="9534" max="9534" width="0.5703125" style="13" customWidth="1"/>
    <col min="9535" max="9535" width="2.28515625" style="13" customWidth="1"/>
    <col min="9536" max="9536" width="0.5703125" style="13" customWidth="1"/>
    <col min="9537" max="9537" width="2.28515625" style="13" customWidth="1"/>
    <col min="9538" max="9538" width="0.5703125" style="13" customWidth="1"/>
    <col min="9539" max="9539" width="2.28515625" style="13" customWidth="1"/>
    <col min="9540" max="9540" width="0.5703125" style="13" customWidth="1"/>
    <col min="9541" max="9541" width="2.28515625" style="13" customWidth="1"/>
    <col min="9542" max="9542" width="0.5703125" style="13" customWidth="1"/>
    <col min="9543" max="9543" width="2.28515625" style="13" customWidth="1"/>
    <col min="9544" max="9544" width="0.5703125" style="13" customWidth="1"/>
    <col min="9545" max="9545" width="2.28515625" style="13" customWidth="1"/>
    <col min="9546" max="9546" width="0.5703125" style="13" customWidth="1"/>
    <col min="9547" max="9547" width="2.28515625" style="13" customWidth="1"/>
    <col min="9548" max="9548" width="0.42578125" style="13" customWidth="1"/>
    <col min="9549" max="9728" width="9.28515625" style="13"/>
    <col min="9729" max="9729" width="0.7109375" style="13" customWidth="1"/>
    <col min="9730" max="9730" width="0.5703125" style="13" customWidth="1"/>
    <col min="9731" max="9731" width="2.28515625" style="13" customWidth="1"/>
    <col min="9732" max="9732" width="0.5703125" style="13" customWidth="1"/>
    <col min="9733" max="9733" width="2.28515625" style="13" customWidth="1"/>
    <col min="9734" max="9734" width="0.5703125" style="13" customWidth="1"/>
    <col min="9735" max="9735" width="2.28515625" style="13" customWidth="1"/>
    <col min="9736" max="9736" width="0.5703125" style="13" customWidth="1"/>
    <col min="9737" max="9737" width="2.28515625" style="13" customWidth="1"/>
    <col min="9738" max="9738" width="0.5703125" style="13" customWidth="1"/>
    <col min="9739" max="9739" width="2.28515625" style="13" customWidth="1"/>
    <col min="9740" max="9740" width="0.5703125" style="13" customWidth="1"/>
    <col min="9741" max="9741" width="2.28515625" style="13" customWidth="1"/>
    <col min="9742" max="9742" width="0.5703125" style="13" customWidth="1"/>
    <col min="9743" max="9743" width="2.28515625" style="13" customWidth="1"/>
    <col min="9744" max="9744" width="0.5703125" style="13" customWidth="1"/>
    <col min="9745" max="9745" width="2.28515625" style="13" customWidth="1"/>
    <col min="9746" max="9746" width="0.5703125" style="13" customWidth="1"/>
    <col min="9747" max="9747" width="2.28515625" style="13" customWidth="1"/>
    <col min="9748" max="9748" width="0.5703125" style="13" customWidth="1"/>
    <col min="9749" max="9749" width="2.28515625" style="13" customWidth="1"/>
    <col min="9750" max="9750" width="0.5703125" style="13" customWidth="1"/>
    <col min="9751" max="9751" width="2.28515625" style="13" customWidth="1"/>
    <col min="9752" max="9752" width="0.5703125" style="13" customWidth="1"/>
    <col min="9753" max="9753" width="2.28515625" style="13" customWidth="1"/>
    <col min="9754" max="9754" width="0.5703125" style="13" customWidth="1"/>
    <col min="9755" max="9755" width="2.28515625" style="13" customWidth="1"/>
    <col min="9756" max="9756" width="0.5703125" style="13" customWidth="1"/>
    <col min="9757" max="9757" width="2.28515625" style="13" customWidth="1"/>
    <col min="9758" max="9758" width="0.5703125" style="13" customWidth="1"/>
    <col min="9759" max="9759" width="2.28515625" style="13" customWidth="1"/>
    <col min="9760" max="9760" width="0.5703125" style="13" customWidth="1"/>
    <col min="9761" max="9761" width="2.28515625" style="13" customWidth="1"/>
    <col min="9762" max="9762" width="0.5703125" style="13" customWidth="1"/>
    <col min="9763" max="9763" width="2.28515625" style="13" customWidth="1"/>
    <col min="9764" max="9764" width="0.5703125" style="13" customWidth="1"/>
    <col min="9765" max="9765" width="2.28515625" style="13" customWidth="1"/>
    <col min="9766" max="9766" width="0.5703125" style="13" customWidth="1"/>
    <col min="9767" max="9767" width="2.28515625" style="13" customWidth="1"/>
    <col min="9768" max="9768" width="0.5703125" style="13" customWidth="1"/>
    <col min="9769" max="9769" width="2.28515625" style="13" customWidth="1"/>
    <col min="9770" max="9770" width="0.5703125" style="13" customWidth="1"/>
    <col min="9771" max="9771" width="2.28515625" style="13" customWidth="1"/>
    <col min="9772" max="9772" width="0.5703125" style="13" customWidth="1"/>
    <col min="9773" max="9773" width="2.28515625" style="13" customWidth="1"/>
    <col min="9774" max="9774" width="0.5703125" style="13" customWidth="1"/>
    <col min="9775" max="9775" width="2.28515625" style="13" customWidth="1"/>
    <col min="9776" max="9776" width="0.5703125" style="13" customWidth="1"/>
    <col min="9777" max="9777" width="2.28515625" style="13" customWidth="1"/>
    <col min="9778" max="9778" width="0.5703125" style="13" customWidth="1"/>
    <col min="9779" max="9779" width="2.28515625" style="13" customWidth="1"/>
    <col min="9780" max="9780" width="0.5703125" style="13" customWidth="1"/>
    <col min="9781" max="9781" width="2.28515625" style="13" customWidth="1"/>
    <col min="9782" max="9782" width="0.5703125" style="13" customWidth="1"/>
    <col min="9783" max="9783" width="2.28515625" style="13" customWidth="1"/>
    <col min="9784" max="9784" width="0.5703125" style="13" customWidth="1"/>
    <col min="9785" max="9785" width="2.28515625" style="13" customWidth="1"/>
    <col min="9786" max="9786" width="0.5703125" style="13" customWidth="1"/>
    <col min="9787" max="9787" width="2.28515625" style="13" customWidth="1"/>
    <col min="9788" max="9788" width="0.5703125" style="13" customWidth="1"/>
    <col min="9789" max="9789" width="2.28515625" style="13" customWidth="1"/>
    <col min="9790" max="9790" width="0.5703125" style="13" customWidth="1"/>
    <col min="9791" max="9791" width="2.28515625" style="13" customWidth="1"/>
    <col min="9792" max="9792" width="0.5703125" style="13" customWidth="1"/>
    <col min="9793" max="9793" width="2.28515625" style="13" customWidth="1"/>
    <col min="9794" max="9794" width="0.5703125" style="13" customWidth="1"/>
    <col min="9795" max="9795" width="2.28515625" style="13" customWidth="1"/>
    <col min="9796" max="9796" width="0.5703125" style="13" customWidth="1"/>
    <col min="9797" max="9797" width="2.28515625" style="13" customWidth="1"/>
    <col min="9798" max="9798" width="0.5703125" style="13" customWidth="1"/>
    <col min="9799" max="9799" width="2.28515625" style="13" customWidth="1"/>
    <col min="9800" max="9800" width="0.5703125" style="13" customWidth="1"/>
    <col min="9801" max="9801" width="2.28515625" style="13" customWidth="1"/>
    <col min="9802" max="9802" width="0.5703125" style="13" customWidth="1"/>
    <col min="9803" max="9803" width="2.28515625" style="13" customWidth="1"/>
    <col min="9804" max="9804" width="0.42578125" style="13" customWidth="1"/>
    <col min="9805" max="9984" width="9.28515625" style="13"/>
    <col min="9985" max="9985" width="0.7109375" style="13" customWidth="1"/>
    <col min="9986" max="9986" width="0.5703125" style="13" customWidth="1"/>
    <col min="9987" max="9987" width="2.28515625" style="13" customWidth="1"/>
    <col min="9988" max="9988" width="0.5703125" style="13" customWidth="1"/>
    <col min="9989" max="9989" width="2.28515625" style="13" customWidth="1"/>
    <col min="9990" max="9990" width="0.5703125" style="13" customWidth="1"/>
    <col min="9991" max="9991" width="2.28515625" style="13" customWidth="1"/>
    <col min="9992" max="9992" width="0.5703125" style="13" customWidth="1"/>
    <col min="9993" max="9993" width="2.28515625" style="13" customWidth="1"/>
    <col min="9994" max="9994" width="0.5703125" style="13" customWidth="1"/>
    <col min="9995" max="9995" width="2.28515625" style="13" customWidth="1"/>
    <col min="9996" max="9996" width="0.5703125" style="13" customWidth="1"/>
    <col min="9997" max="9997" width="2.28515625" style="13" customWidth="1"/>
    <col min="9998" max="9998" width="0.5703125" style="13" customWidth="1"/>
    <col min="9999" max="9999" width="2.28515625" style="13" customWidth="1"/>
    <col min="10000" max="10000" width="0.5703125" style="13" customWidth="1"/>
    <col min="10001" max="10001" width="2.28515625" style="13" customWidth="1"/>
    <col min="10002" max="10002" width="0.5703125" style="13" customWidth="1"/>
    <col min="10003" max="10003" width="2.28515625" style="13" customWidth="1"/>
    <col min="10004" max="10004" width="0.5703125" style="13" customWidth="1"/>
    <col min="10005" max="10005" width="2.28515625" style="13" customWidth="1"/>
    <col min="10006" max="10006" width="0.5703125" style="13" customWidth="1"/>
    <col min="10007" max="10007" width="2.28515625" style="13" customWidth="1"/>
    <col min="10008" max="10008" width="0.5703125" style="13" customWidth="1"/>
    <col min="10009" max="10009" width="2.28515625" style="13" customWidth="1"/>
    <col min="10010" max="10010" width="0.5703125" style="13" customWidth="1"/>
    <col min="10011" max="10011" width="2.28515625" style="13" customWidth="1"/>
    <col min="10012" max="10012" width="0.5703125" style="13" customWidth="1"/>
    <col min="10013" max="10013" width="2.28515625" style="13" customWidth="1"/>
    <col min="10014" max="10014" width="0.5703125" style="13" customWidth="1"/>
    <col min="10015" max="10015" width="2.28515625" style="13" customWidth="1"/>
    <col min="10016" max="10016" width="0.5703125" style="13" customWidth="1"/>
    <col min="10017" max="10017" width="2.28515625" style="13" customWidth="1"/>
    <col min="10018" max="10018" width="0.5703125" style="13" customWidth="1"/>
    <col min="10019" max="10019" width="2.28515625" style="13" customWidth="1"/>
    <col min="10020" max="10020" width="0.5703125" style="13" customWidth="1"/>
    <col min="10021" max="10021" width="2.28515625" style="13" customWidth="1"/>
    <col min="10022" max="10022" width="0.5703125" style="13" customWidth="1"/>
    <col min="10023" max="10023" width="2.28515625" style="13" customWidth="1"/>
    <col min="10024" max="10024" width="0.5703125" style="13" customWidth="1"/>
    <col min="10025" max="10025" width="2.28515625" style="13" customWidth="1"/>
    <col min="10026" max="10026" width="0.5703125" style="13" customWidth="1"/>
    <col min="10027" max="10027" width="2.28515625" style="13" customWidth="1"/>
    <col min="10028" max="10028" width="0.5703125" style="13" customWidth="1"/>
    <col min="10029" max="10029" width="2.28515625" style="13" customWidth="1"/>
    <col min="10030" max="10030" width="0.5703125" style="13" customWidth="1"/>
    <col min="10031" max="10031" width="2.28515625" style="13" customWidth="1"/>
    <col min="10032" max="10032" width="0.5703125" style="13" customWidth="1"/>
    <col min="10033" max="10033" width="2.28515625" style="13" customWidth="1"/>
    <col min="10034" max="10034" width="0.5703125" style="13" customWidth="1"/>
    <col min="10035" max="10035" width="2.28515625" style="13" customWidth="1"/>
    <col min="10036" max="10036" width="0.5703125" style="13" customWidth="1"/>
    <col min="10037" max="10037" width="2.28515625" style="13" customWidth="1"/>
    <col min="10038" max="10038" width="0.5703125" style="13" customWidth="1"/>
    <col min="10039" max="10039" width="2.28515625" style="13" customWidth="1"/>
    <col min="10040" max="10040" width="0.5703125" style="13" customWidth="1"/>
    <col min="10041" max="10041" width="2.28515625" style="13" customWidth="1"/>
    <col min="10042" max="10042" width="0.5703125" style="13" customWidth="1"/>
    <col min="10043" max="10043" width="2.28515625" style="13" customWidth="1"/>
    <col min="10044" max="10044" width="0.5703125" style="13" customWidth="1"/>
    <col min="10045" max="10045" width="2.28515625" style="13" customWidth="1"/>
    <col min="10046" max="10046" width="0.5703125" style="13" customWidth="1"/>
    <col min="10047" max="10047" width="2.28515625" style="13" customWidth="1"/>
    <col min="10048" max="10048" width="0.5703125" style="13" customWidth="1"/>
    <col min="10049" max="10049" width="2.28515625" style="13" customWidth="1"/>
    <col min="10050" max="10050" width="0.5703125" style="13" customWidth="1"/>
    <col min="10051" max="10051" width="2.28515625" style="13" customWidth="1"/>
    <col min="10052" max="10052" width="0.5703125" style="13" customWidth="1"/>
    <col min="10053" max="10053" width="2.28515625" style="13" customWidth="1"/>
    <col min="10054" max="10054" width="0.5703125" style="13" customWidth="1"/>
    <col min="10055" max="10055" width="2.28515625" style="13" customWidth="1"/>
    <col min="10056" max="10056" width="0.5703125" style="13" customWidth="1"/>
    <col min="10057" max="10057" width="2.28515625" style="13" customWidth="1"/>
    <col min="10058" max="10058" width="0.5703125" style="13" customWidth="1"/>
    <col min="10059" max="10059" width="2.28515625" style="13" customWidth="1"/>
    <col min="10060" max="10060" width="0.42578125" style="13" customWidth="1"/>
    <col min="10061" max="10240" width="9.28515625" style="13"/>
    <col min="10241" max="10241" width="0.7109375" style="13" customWidth="1"/>
    <col min="10242" max="10242" width="0.5703125" style="13" customWidth="1"/>
    <col min="10243" max="10243" width="2.28515625" style="13" customWidth="1"/>
    <col min="10244" max="10244" width="0.5703125" style="13" customWidth="1"/>
    <col min="10245" max="10245" width="2.28515625" style="13" customWidth="1"/>
    <col min="10246" max="10246" width="0.5703125" style="13" customWidth="1"/>
    <col min="10247" max="10247" width="2.28515625" style="13" customWidth="1"/>
    <col min="10248" max="10248" width="0.5703125" style="13" customWidth="1"/>
    <col min="10249" max="10249" width="2.28515625" style="13" customWidth="1"/>
    <col min="10250" max="10250" width="0.5703125" style="13" customWidth="1"/>
    <col min="10251" max="10251" width="2.28515625" style="13" customWidth="1"/>
    <col min="10252" max="10252" width="0.5703125" style="13" customWidth="1"/>
    <col min="10253" max="10253" width="2.28515625" style="13" customWidth="1"/>
    <col min="10254" max="10254" width="0.5703125" style="13" customWidth="1"/>
    <col min="10255" max="10255" width="2.28515625" style="13" customWidth="1"/>
    <col min="10256" max="10256" width="0.5703125" style="13" customWidth="1"/>
    <col min="10257" max="10257" width="2.28515625" style="13" customWidth="1"/>
    <col min="10258" max="10258" width="0.5703125" style="13" customWidth="1"/>
    <col min="10259" max="10259" width="2.28515625" style="13" customWidth="1"/>
    <col min="10260" max="10260" width="0.5703125" style="13" customWidth="1"/>
    <col min="10261" max="10261" width="2.28515625" style="13" customWidth="1"/>
    <col min="10262" max="10262" width="0.5703125" style="13" customWidth="1"/>
    <col min="10263" max="10263" width="2.28515625" style="13" customWidth="1"/>
    <col min="10264" max="10264" width="0.5703125" style="13" customWidth="1"/>
    <col min="10265" max="10265" width="2.28515625" style="13" customWidth="1"/>
    <col min="10266" max="10266" width="0.5703125" style="13" customWidth="1"/>
    <col min="10267" max="10267" width="2.28515625" style="13" customWidth="1"/>
    <col min="10268" max="10268" width="0.5703125" style="13" customWidth="1"/>
    <col min="10269" max="10269" width="2.28515625" style="13" customWidth="1"/>
    <col min="10270" max="10270" width="0.5703125" style="13" customWidth="1"/>
    <col min="10271" max="10271" width="2.28515625" style="13" customWidth="1"/>
    <col min="10272" max="10272" width="0.5703125" style="13" customWidth="1"/>
    <col min="10273" max="10273" width="2.28515625" style="13" customWidth="1"/>
    <col min="10274" max="10274" width="0.5703125" style="13" customWidth="1"/>
    <col min="10275" max="10275" width="2.28515625" style="13" customWidth="1"/>
    <col min="10276" max="10276" width="0.5703125" style="13" customWidth="1"/>
    <col min="10277" max="10277" width="2.28515625" style="13" customWidth="1"/>
    <col min="10278" max="10278" width="0.5703125" style="13" customWidth="1"/>
    <col min="10279" max="10279" width="2.28515625" style="13" customWidth="1"/>
    <col min="10280" max="10280" width="0.5703125" style="13" customWidth="1"/>
    <col min="10281" max="10281" width="2.28515625" style="13" customWidth="1"/>
    <col min="10282" max="10282" width="0.5703125" style="13" customWidth="1"/>
    <col min="10283" max="10283" width="2.28515625" style="13" customWidth="1"/>
    <col min="10284" max="10284" width="0.5703125" style="13" customWidth="1"/>
    <col min="10285" max="10285" width="2.28515625" style="13" customWidth="1"/>
    <col min="10286" max="10286" width="0.5703125" style="13" customWidth="1"/>
    <col min="10287" max="10287" width="2.28515625" style="13" customWidth="1"/>
    <col min="10288" max="10288" width="0.5703125" style="13" customWidth="1"/>
    <col min="10289" max="10289" width="2.28515625" style="13" customWidth="1"/>
    <col min="10290" max="10290" width="0.5703125" style="13" customWidth="1"/>
    <col min="10291" max="10291" width="2.28515625" style="13" customWidth="1"/>
    <col min="10292" max="10292" width="0.5703125" style="13" customWidth="1"/>
    <col min="10293" max="10293" width="2.28515625" style="13" customWidth="1"/>
    <col min="10294" max="10294" width="0.5703125" style="13" customWidth="1"/>
    <col min="10295" max="10295" width="2.28515625" style="13" customWidth="1"/>
    <col min="10296" max="10296" width="0.5703125" style="13" customWidth="1"/>
    <col min="10297" max="10297" width="2.28515625" style="13" customWidth="1"/>
    <col min="10298" max="10298" width="0.5703125" style="13" customWidth="1"/>
    <col min="10299" max="10299" width="2.28515625" style="13" customWidth="1"/>
    <col min="10300" max="10300" width="0.5703125" style="13" customWidth="1"/>
    <col min="10301" max="10301" width="2.28515625" style="13" customWidth="1"/>
    <col min="10302" max="10302" width="0.5703125" style="13" customWidth="1"/>
    <col min="10303" max="10303" width="2.28515625" style="13" customWidth="1"/>
    <col min="10304" max="10304" width="0.5703125" style="13" customWidth="1"/>
    <col min="10305" max="10305" width="2.28515625" style="13" customWidth="1"/>
    <col min="10306" max="10306" width="0.5703125" style="13" customWidth="1"/>
    <col min="10307" max="10307" width="2.28515625" style="13" customWidth="1"/>
    <col min="10308" max="10308" width="0.5703125" style="13" customWidth="1"/>
    <col min="10309" max="10309" width="2.28515625" style="13" customWidth="1"/>
    <col min="10310" max="10310" width="0.5703125" style="13" customWidth="1"/>
    <col min="10311" max="10311" width="2.28515625" style="13" customWidth="1"/>
    <col min="10312" max="10312" width="0.5703125" style="13" customWidth="1"/>
    <col min="10313" max="10313" width="2.28515625" style="13" customWidth="1"/>
    <col min="10314" max="10314" width="0.5703125" style="13" customWidth="1"/>
    <col min="10315" max="10315" width="2.28515625" style="13" customWidth="1"/>
    <col min="10316" max="10316" width="0.42578125" style="13" customWidth="1"/>
    <col min="10317" max="10496" width="9.28515625" style="13"/>
    <col min="10497" max="10497" width="0.7109375" style="13" customWidth="1"/>
    <col min="10498" max="10498" width="0.5703125" style="13" customWidth="1"/>
    <col min="10499" max="10499" width="2.28515625" style="13" customWidth="1"/>
    <col min="10500" max="10500" width="0.5703125" style="13" customWidth="1"/>
    <col min="10501" max="10501" width="2.28515625" style="13" customWidth="1"/>
    <col min="10502" max="10502" width="0.5703125" style="13" customWidth="1"/>
    <col min="10503" max="10503" width="2.28515625" style="13" customWidth="1"/>
    <col min="10504" max="10504" width="0.5703125" style="13" customWidth="1"/>
    <col min="10505" max="10505" width="2.28515625" style="13" customWidth="1"/>
    <col min="10506" max="10506" width="0.5703125" style="13" customWidth="1"/>
    <col min="10507" max="10507" width="2.28515625" style="13" customWidth="1"/>
    <col min="10508" max="10508" width="0.5703125" style="13" customWidth="1"/>
    <col min="10509" max="10509" width="2.28515625" style="13" customWidth="1"/>
    <col min="10510" max="10510" width="0.5703125" style="13" customWidth="1"/>
    <col min="10511" max="10511" width="2.28515625" style="13" customWidth="1"/>
    <col min="10512" max="10512" width="0.5703125" style="13" customWidth="1"/>
    <col min="10513" max="10513" width="2.28515625" style="13" customWidth="1"/>
    <col min="10514" max="10514" width="0.5703125" style="13" customWidth="1"/>
    <col min="10515" max="10515" width="2.28515625" style="13" customWidth="1"/>
    <col min="10516" max="10516" width="0.5703125" style="13" customWidth="1"/>
    <col min="10517" max="10517" width="2.28515625" style="13" customWidth="1"/>
    <col min="10518" max="10518" width="0.5703125" style="13" customWidth="1"/>
    <col min="10519" max="10519" width="2.28515625" style="13" customWidth="1"/>
    <col min="10520" max="10520" width="0.5703125" style="13" customWidth="1"/>
    <col min="10521" max="10521" width="2.28515625" style="13" customWidth="1"/>
    <col min="10522" max="10522" width="0.5703125" style="13" customWidth="1"/>
    <col min="10523" max="10523" width="2.28515625" style="13" customWidth="1"/>
    <col min="10524" max="10524" width="0.5703125" style="13" customWidth="1"/>
    <col min="10525" max="10525" width="2.28515625" style="13" customWidth="1"/>
    <col min="10526" max="10526" width="0.5703125" style="13" customWidth="1"/>
    <col min="10527" max="10527" width="2.28515625" style="13" customWidth="1"/>
    <col min="10528" max="10528" width="0.5703125" style="13" customWidth="1"/>
    <col min="10529" max="10529" width="2.28515625" style="13" customWidth="1"/>
    <col min="10530" max="10530" width="0.5703125" style="13" customWidth="1"/>
    <col min="10531" max="10531" width="2.28515625" style="13" customWidth="1"/>
    <col min="10532" max="10532" width="0.5703125" style="13" customWidth="1"/>
    <col min="10533" max="10533" width="2.28515625" style="13" customWidth="1"/>
    <col min="10534" max="10534" width="0.5703125" style="13" customWidth="1"/>
    <col min="10535" max="10535" width="2.28515625" style="13" customWidth="1"/>
    <col min="10536" max="10536" width="0.5703125" style="13" customWidth="1"/>
    <col min="10537" max="10537" width="2.28515625" style="13" customWidth="1"/>
    <col min="10538" max="10538" width="0.5703125" style="13" customWidth="1"/>
    <col min="10539" max="10539" width="2.28515625" style="13" customWidth="1"/>
    <col min="10540" max="10540" width="0.5703125" style="13" customWidth="1"/>
    <col min="10541" max="10541" width="2.28515625" style="13" customWidth="1"/>
    <col min="10542" max="10542" width="0.5703125" style="13" customWidth="1"/>
    <col min="10543" max="10543" width="2.28515625" style="13" customWidth="1"/>
    <col min="10544" max="10544" width="0.5703125" style="13" customWidth="1"/>
    <col min="10545" max="10545" width="2.28515625" style="13" customWidth="1"/>
    <col min="10546" max="10546" width="0.5703125" style="13" customWidth="1"/>
    <col min="10547" max="10547" width="2.28515625" style="13" customWidth="1"/>
    <col min="10548" max="10548" width="0.5703125" style="13" customWidth="1"/>
    <col min="10549" max="10549" width="2.28515625" style="13" customWidth="1"/>
    <col min="10550" max="10550" width="0.5703125" style="13" customWidth="1"/>
    <col min="10551" max="10551" width="2.28515625" style="13" customWidth="1"/>
    <col min="10552" max="10552" width="0.5703125" style="13" customWidth="1"/>
    <col min="10553" max="10553" width="2.28515625" style="13" customWidth="1"/>
    <col min="10554" max="10554" width="0.5703125" style="13" customWidth="1"/>
    <col min="10555" max="10555" width="2.28515625" style="13" customWidth="1"/>
    <col min="10556" max="10556" width="0.5703125" style="13" customWidth="1"/>
    <col min="10557" max="10557" width="2.28515625" style="13" customWidth="1"/>
    <col min="10558" max="10558" width="0.5703125" style="13" customWidth="1"/>
    <col min="10559" max="10559" width="2.28515625" style="13" customWidth="1"/>
    <col min="10560" max="10560" width="0.5703125" style="13" customWidth="1"/>
    <col min="10561" max="10561" width="2.28515625" style="13" customWidth="1"/>
    <col min="10562" max="10562" width="0.5703125" style="13" customWidth="1"/>
    <col min="10563" max="10563" width="2.28515625" style="13" customWidth="1"/>
    <col min="10564" max="10564" width="0.5703125" style="13" customWidth="1"/>
    <col min="10565" max="10565" width="2.28515625" style="13" customWidth="1"/>
    <col min="10566" max="10566" width="0.5703125" style="13" customWidth="1"/>
    <col min="10567" max="10567" width="2.28515625" style="13" customWidth="1"/>
    <col min="10568" max="10568" width="0.5703125" style="13" customWidth="1"/>
    <col min="10569" max="10569" width="2.28515625" style="13" customWidth="1"/>
    <col min="10570" max="10570" width="0.5703125" style="13" customWidth="1"/>
    <col min="10571" max="10571" width="2.28515625" style="13" customWidth="1"/>
    <col min="10572" max="10572" width="0.42578125" style="13" customWidth="1"/>
    <col min="10573" max="10752" width="9.28515625" style="13"/>
    <col min="10753" max="10753" width="0.7109375" style="13" customWidth="1"/>
    <col min="10754" max="10754" width="0.5703125" style="13" customWidth="1"/>
    <col min="10755" max="10755" width="2.28515625" style="13" customWidth="1"/>
    <col min="10756" max="10756" width="0.5703125" style="13" customWidth="1"/>
    <col min="10757" max="10757" width="2.28515625" style="13" customWidth="1"/>
    <col min="10758" max="10758" width="0.5703125" style="13" customWidth="1"/>
    <col min="10759" max="10759" width="2.28515625" style="13" customWidth="1"/>
    <col min="10760" max="10760" width="0.5703125" style="13" customWidth="1"/>
    <col min="10761" max="10761" width="2.28515625" style="13" customWidth="1"/>
    <col min="10762" max="10762" width="0.5703125" style="13" customWidth="1"/>
    <col min="10763" max="10763" width="2.28515625" style="13" customWidth="1"/>
    <col min="10764" max="10764" width="0.5703125" style="13" customWidth="1"/>
    <col min="10765" max="10765" width="2.28515625" style="13" customWidth="1"/>
    <col min="10766" max="10766" width="0.5703125" style="13" customWidth="1"/>
    <col min="10767" max="10767" width="2.28515625" style="13" customWidth="1"/>
    <col min="10768" max="10768" width="0.5703125" style="13" customWidth="1"/>
    <col min="10769" max="10769" width="2.28515625" style="13" customWidth="1"/>
    <col min="10770" max="10770" width="0.5703125" style="13" customWidth="1"/>
    <col min="10771" max="10771" width="2.28515625" style="13" customWidth="1"/>
    <col min="10772" max="10772" width="0.5703125" style="13" customWidth="1"/>
    <col min="10773" max="10773" width="2.28515625" style="13" customWidth="1"/>
    <col min="10774" max="10774" width="0.5703125" style="13" customWidth="1"/>
    <col min="10775" max="10775" width="2.28515625" style="13" customWidth="1"/>
    <col min="10776" max="10776" width="0.5703125" style="13" customWidth="1"/>
    <col min="10777" max="10777" width="2.28515625" style="13" customWidth="1"/>
    <col min="10778" max="10778" width="0.5703125" style="13" customWidth="1"/>
    <col min="10779" max="10779" width="2.28515625" style="13" customWidth="1"/>
    <col min="10780" max="10780" width="0.5703125" style="13" customWidth="1"/>
    <col min="10781" max="10781" width="2.28515625" style="13" customWidth="1"/>
    <col min="10782" max="10782" width="0.5703125" style="13" customWidth="1"/>
    <col min="10783" max="10783" width="2.28515625" style="13" customWidth="1"/>
    <col min="10784" max="10784" width="0.5703125" style="13" customWidth="1"/>
    <col min="10785" max="10785" width="2.28515625" style="13" customWidth="1"/>
    <col min="10786" max="10786" width="0.5703125" style="13" customWidth="1"/>
    <col min="10787" max="10787" width="2.28515625" style="13" customWidth="1"/>
    <col min="10788" max="10788" width="0.5703125" style="13" customWidth="1"/>
    <col min="10789" max="10789" width="2.28515625" style="13" customWidth="1"/>
    <col min="10790" max="10790" width="0.5703125" style="13" customWidth="1"/>
    <col min="10791" max="10791" width="2.28515625" style="13" customWidth="1"/>
    <col min="10792" max="10792" width="0.5703125" style="13" customWidth="1"/>
    <col min="10793" max="10793" width="2.28515625" style="13" customWidth="1"/>
    <col min="10794" max="10794" width="0.5703125" style="13" customWidth="1"/>
    <col min="10795" max="10795" width="2.28515625" style="13" customWidth="1"/>
    <col min="10796" max="10796" width="0.5703125" style="13" customWidth="1"/>
    <col min="10797" max="10797" width="2.28515625" style="13" customWidth="1"/>
    <col min="10798" max="10798" width="0.5703125" style="13" customWidth="1"/>
    <col min="10799" max="10799" width="2.28515625" style="13" customWidth="1"/>
    <col min="10800" max="10800" width="0.5703125" style="13" customWidth="1"/>
    <col min="10801" max="10801" width="2.28515625" style="13" customWidth="1"/>
    <col min="10802" max="10802" width="0.5703125" style="13" customWidth="1"/>
    <col min="10803" max="10803" width="2.28515625" style="13" customWidth="1"/>
    <col min="10804" max="10804" width="0.5703125" style="13" customWidth="1"/>
    <col min="10805" max="10805" width="2.28515625" style="13" customWidth="1"/>
    <col min="10806" max="10806" width="0.5703125" style="13" customWidth="1"/>
    <col min="10807" max="10807" width="2.28515625" style="13" customWidth="1"/>
    <col min="10808" max="10808" width="0.5703125" style="13" customWidth="1"/>
    <col min="10809" max="10809" width="2.28515625" style="13" customWidth="1"/>
    <col min="10810" max="10810" width="0.5703125" style="13" customWidth="1"/>
    <col min="10811" max="10811" width="2.28515625" style="13" customWidth="1"/>
    <col min="10812" max="10812" width="0.5703125" style="13" customWidth="1"/>
    <col min="10813" max="10813" width="2.28515625" style="13" customWidth="1"/>
    <col min="10814" max="10814" width="0.5703125" style="13" customWidth="1"/>
    <col min="10815" max="10815" width="2.28515625" style="13" customWidth="1"/>
    <col min="10816" max="10816" width="0.5703125" style="13" customWidth="1"/>
    <col min="10817" max="10817" width="2.28515625" style="13" customWidth="1"/>
    <col min="10818" max="10818" width="0.5703125" style="13" customWidth="1"/>
    <col min="10819" max="10819" width="2.28515625" style="13" customWidth="1"/>
    <col min="10820" max="10820" width="0.5703125" style="13" customWidth="1"/>
    <col min="10821" max="10821" width="2.28515625" style="13" customWidth="1"/>
    <col min="10822" max="10822" width="0.5703125" style="13" customWidth="1"/>
    <col min="10823" max="10823" width="2.28515625" style="13" customWidth="1"/>
    <col min="10824" max="10824" width="0.5703125" style="13" customWidth="1"/>
    <col min="10825" max="10825" width="2.28515625" style="13" customWidth="1"/>
    <col min="10826" max="10826" width="0.5703125" style="13" customWidth="1"/>
    <col min="10827" max="10827" width="2.28515625" style="13" customWidth="1"/>
    <col min="10828" max="10828" width="0.42578125" style="13" customWidth="1"/>
    <col min="10829" max="11008" width="9.28515625" style="13"/>
    <col min="11009" max="11009" width="0.7109375" style="13" customWidth="1"/>
    <col min="11010" max="11010" width="0.5703125" style="13" customWidth="1"/>
    <col min="11011" max="11011" width="2.28515625" style="13" customWidth="1"/>
    <col min="11012" max="11012" width="0.5703125" style="13" customWidth="1"/>
    <col min="11013" max="11013" width="2.28515625" style="13" customWidth="1"/>
    <col min="11014" max="11014" width="0.5703125" style="13" customWidth="1"/>
    <col min="11015" max="11015" width="2.28515625" style="13" customWidth="1"/>
    <col min="11016" max="11016" width="0.5703125" style="13" customWidth="1"/>
    <col min="11017" max="11017" width="2.28515625" style="13" customWidth="1"/>
    <col min="11018" max="11018" width="0.5703125" style="13" customWidth="1"/>
    <col min="11019" max="11019" width="2.28515625" style="13" customWidth="1"/>
    <col min="11020" max="11020" width="0.5703125" style="13" customWidth="1"/>
    <col min="11021" max="11021" width="2.28515625" style="13" customWidth="1"/>
    <col min="11022" max="11022" width="0.5703125" style="13" customWidth="1"/>
    <col min="11023" max="11023" width="2.28515625" style="13" customWidth="1"/>
    <col min="11024" max="11024" width="0.5703125" style="13" customWidth="1"/>
    <col min="11025" max="11025" width="2.28515625" style="13" customWidth="1"/>
    <col min="11026" max="11026" width="0.5703125" style="13" customWidth="1"/>
    <col min="11027" max="11027" width="2.28515625" style="13" customWidth="1"/>
    <col min="11028" max="11028" width="0.5703125" style="13" customWidth="1"/>
    <col min="11029" max="11029" width="2.28515625" style="13" customWidth="1"/>
    <col min="11030" max="11030" width="0.5703125" style="13" customWidth="1"/>
    <col min="11031" max="11031" width="2.28515625" style="13" customWidth="1"/>
    <col min="11032" max="11032" width="0.5703125" style="13" customWidth="1"/>
    <col min="11033" max="11033" width="2.28515625" style="13" customWidth="1"/>
    <col min="11034" max="11034" width="0.5703125" style="13" customWidth="1"/>
    <col min="11035" max="11035" width="2.28515625" style="13" customWidth="1"/>
    <col min="11036" max="11036" width="0.5703125" style="13" customWidth="1"/>
    <col min="11037" max="11037" width="2.28515625" style="13" customWidth="1"/>
    <col min="11038" max="11038" width="0.5703125" style="13" customWidth="1"/>
    <col min="11039" max="11039" width="2.28515625" style="13" customWidth="1"/>
    <col min="11040" max="11040" width="0.5703125" style="13" customWidth="1"/>
    <col min="11041" max="11041" width="2.28515625" style="13" customWidth="1"/>
    <col min="11042" max="11042" width="0.5703125" style="13" customWidth="1"/>
    <col min="11043" max="11043" width="2.28515625" style="13" customWidth="1"/>
    <col min="11044" max="11044" width="0.5703125" style="13" customWidth="1"/>
    <col min="11045" max="11045" width="2.28515625" style="13" customWidth="1"/>
    <col min="11046" max="11046" width="0.5703125" style="13" customWidth="1"/>
    <col min="11047" max="11047" width="2.28515625" style="13" customWidth="1"/>
    <col min="11048" max="11048" width="0.5703125" style="13" customWidth="1"/>
    <col min="11049" max="11049" width="2.28515625" style="13" customWidth="1"/>
    <col min="11050" max="11050" width="0.5703125" style="13" customWidth="1"/>
    <col min="11051" max="11051" width="2.28515625" style="13" customWidth="1"/>
    <col min="11052" max="11052" width="0.5703125" style="13" customWidth="1"/>
    <col min="11053" max="11053" width="2.28515625" style="13" customWidth="1"/>
    <col min="11054" max="11054" width="0.5703125" style="13" customWidth="1"/>
    <col min="11055" max="11055" width="2.28515625" style="13" customWidth="1"/>
    <col min="11056" max="11056" width="0.5703125" style="13" customWidth="1"/>
    <col min="11057" max="11057" width="2.28515625" style="13" customWidth="1"/>
    <col min="11058" max="11058" width="0.5703125" style="13" customWidth="1"/>
    <col min="11059" max="11059" width="2.28515625" style="13" customWidth="1"/>
    <col min="11060" max="11060" width="0.5703125" style="13" customWidth="1"/>
    <col min="11061" max="11061" width="2.28515625" style="13" customWidth="1"/>
    <col min="11062" max="11062" width="0.5703125" style="13" customWidth="1"/>
    <col min="11063" max="11063" width="2.28515625" style="13" customWidth="1"/>
    <col min="11064" max="11064" width="0.5703125" style="13" customWidth="1"/>
    <col min="11065" max="11065" width="2.28515625" style="13" customWidth="1"/>
    <col min="11066" max="11066" width="0.5703125" style="13" customWidth="1"/>
    <col min="11067" max="11067" width="2.28515625" style="13" customWidth="1"/>
    <col min="11068" max="11068" width="0.5703125" style="13" customWidth="1"/>
    <col min="11069" max="11069" width="2.28515625" style="13" customWidth="1"/>
    <col min="11070" max="11070" width="0.5703125" style="13" customWidth="1"/>
    <col min="11071" max="11071" width="2.28515625" style="13" customWidth="1"/>
    <col min="11072" max="11072" width="0.5703125" style="13" customWidth="1"/>
    <col min="11073" max="11073" width="2.28515625" style="13" customWidth="1"/>
    <col min="11074" max="11074" width="0.5703125" style="13" customWidth="1"/>
    <col min="11075" max="11075" width="2.28515625" style="13" customWidth="1"/>
    <col min="11076" max="11076" width="0.5703125" style="13" customWidth="1"/>
    <col min="11077" max="11077" width="2.28515625" style="13" customWidth="1"/>
    <col min="11078" max="11078" width="0.5703125" style="13" customWidth="1"/>
    <col min="11079" max="11079" width="2.28515625" style="13" customWidth="1"/>
    <col min="11080" max="11080" width="0.5703125" style="13" customWidth="1"/>
    <col min="11081" max="11081" width="2.28515625" style="13" customWidth="1"/>
    <col min="11082" max="11082" width="0.5703125" style="13" customWidth="1"/>
    <col min="11083" max="11083" width="2.28515625" style="13" customWidth="1"/>
    <col min="11084" max="11084" width="0.42578125" style="13" customWidth="1"/>
    <col min="11085" max="11264" width="9.28515625" style="13"/>
    <col min="11265" max="11265" width="0.7109375" style="13" customWidth="1"/>
    <col min="11266" max="11266" width="0.5703125" style="13" customWidth="1"/>
    <col min="11267" max="11267" width="2.28515625" style="13" customWidth="1"/>
    <col min="11268" max="11268" width="0.5703125" style="13" customWidth="1"/>
    <col min="11269" max="11269" width="2.28515625" style="13" customWidth="1"/>
    <col min="11270" max="11270" width="0.5703125" style="13" customWidth="1"/>
    <col min="11271" max="11271" width="2.28515625" style="13" customWidth="1"/>
    <col min="11272" max="11272" width="0.5703125" style="13" customWidth="1"/>
    <col min="11273" max="11273" width="2.28515625" style="13" customWidth="1"/>
    <col min="11274" max="11274" width="0.5703125" style="13" customWidth="1"/>
    <col min="11275" max="11275" width="2.28515625" style="13" customWidth="1"/>
    <col min="11276" max="11276" width="0.5703125" style="13" customWidth="1"/>
    <col min="11277" max="11277" width="2.28515625" style="13" customWidth="1"/>
    <col min="11278" max="11278" width="0.5703125" style="13" customWidth="1"/>
    <col min="11279" max="11279" width="2.28515625" style="13" customWidth="1"/>
    <col min="11280" max="11280" width="0.5703125" style="13" customWidth="1"/>
    <col min="11281" max="11281" width="2.28515625" style="13" customWidth="1"/>
    <col min="11282" max="11282" width="0.5703125" style="13" customWidth="1"/>
    <col min="11283" max="11283" width="2.28515625" style="13" customWidth="1"/>
    <col min="11284" max="11284" width="0.5703125" style="13" customWidth="1"/>
    <col min="11285" max="11285" width="2.28515625" style="13" customWidth="1"/>
    <col min="11286" max="11286" width="0.5703125" style="13" customWidth="1"/>
    <col min="11287" max="11287" width="2.28515625" style="13" customWidth="1"/>
    <col min="11288" max="11288" width="0.5703125" style="13" customWidth="1"/>
    <col min="11289" max="11289" width="2.28515625" style="13" customWidth="1"/>
    <col min="11290" max="11290" width="0.5703125" style="13" customWidth="1"/>
    <col min="11291" max="11291" width="2.28515625" style="13" customWidth="1"/>
    <col min="11292" max="11292" width="0.5703125" style="13" customWidth="1"/>
    <col min="11293" max="11293" width="2.28515625" style="13" customWidth="1"/>
    <col min="11294" max="11294" width="0.5703125" style="13" customWidth="1"/>
    <col min="11295" max="11295" width="2.28515625" style="13" customWidth="1"/>
    <col min="11296" max="11296" width="0.5703125" style="13" customWidth="1"/>
    <col min="11297" max="11297" width="2.28515625" style="13" customWidth="1"/>
    <col min="11298" max="11298" width="0.5703125" style="13" customWidth="1"/>
    <col min="11299" max="11299" width="2.28515625" style="13" customWidth="1"/>
    <col min="11300" max="11300" width="0.5703125" style="13" customWidth="1"/>
    <col min="11301" max="11301" width="2.28515625" style="13" customWidth="1"/>
    <col min="11302" max="11302" width="0.5703125" style="13" customWidth="1"/>
    <col min="11303" max="11303" width="2.28515625" style="13" customWidth="1"/>
    <col min="11304" max="11304" width="0.5703125" style="13" customWidth="1"/>
    <col min="11305" max="11305" width="2.28515625" style="13" customWidth="1"/>
    <col min="11306" max="11306" width="0.5703125" style="13" customWidth="1"/>
    <col min="11307" max="11307" width="2.28515625" style="13" customWidth="1"/>
    <col min="11308" max="11308" width="0.5703125" style="13" customWidth="1"/>
    <col min="11309" max="11309" width="2.28515625" style="13" customWidth="1"/>
    <col min="11310" max="11310" width="0.5703125" style="13" customWidth="1"/>
    <col min="11311" max="11311" width="2.28515625" style="13" customWidth="1"/>
    <col min="11312" max="11312" width="0.5703125" style="13" customWidth="1"/>
    <col min="11313" max="11313" width="2.28515625" style="13" customWidth="1"/>
    <col min="11314" max="11314" width="0.5703125" style="13" customWidth="1"/>
    <col min="11315" max="11315" width="2.28515625" style="13" customWidth="1"/>
    <col min="11316" max="11316" width="0.5703125" style="13" customWidth="1"/>
    <col min="11317" max="11317" width="2.28515625" style="13" customWidth="1"/>
    <col min="11318" max="11318" width="0.5703125" style="13" customWidth="1"/>
    <col min="11319" max="11319" width="2.28515625" style="13" customWidth="1"/>
    <col min="11320" max="11320" width="0.5703125" style="13" customWidth="1"/>
    <col min="11321" max="11321" width="2.28515625" style="13" customWidth="1"/>
    <col min="11322" max="11322" width="0.5703125" style="13" customWidth="1"/>
    <col min="11323" max="11323" width="2.28515625" style="13" customWidth="1"/>
    <col min="11324" max="11324" width="0.5703125" style="13" customWidth="1"/>
    <col min="11325" max="11325" width="2.28515625" style="13" customWidth="1"/>
    <col min="11326" max="11326" width="0.5703125" style="13" customWidth="1"/>
    <col min="11327" max="11327" width="2.28515625" style="13" customWidth="1"/>
    <col min="11328" max="11328" width="0.5703125" style="13" customWidth="1"/>
    <col min="11329" max="11329" width="2.28515625" style="13" customWidth="1"/>
    <col min="11330" max="11330" width="0.5703125" style="13" customWidth="1"/>
    <col min="11331" max="11331" width="2.28515625" style="13" customWidth="1"/>
    <col min="11332" max="11332" width="0.5703125" style="13" customWidth="1"/>
    <col min="11333" max="11333" width="2.28515625" style="13" customWidth="1"/>
    <col min="11334" max="11334" width="0.5703125" style="13" customWidth="1"/>
    <col min="11335" max="11335" width="2.28515625" style="13" customWidth="1"/>
    <col min="11336" max="11336" width="0.5703125" style="13" customWidth="1"/>
    <col min="11337" max="11337" width="2.28515625" style="13" customWidth="1"/>
    <col min="11338" max="11338" width="0.5703125" style="13" customWidth="1"/>
    <col min="11339" max="11339" width="2.28515625" style="13" customWidth="1"/>
    <col min="11340" max="11340" width="0.42578125" style="13" customWidth="1"/>
    <col min="11341" max="11520" width="9.28515625" style="13"/>
    <col min="11521" max="11521" width="0.7109375" style="13" customWidth="1"/>
    <col min="11522" max="11522" width="0.5703125" style="13" customWidth="1"/>
    <col min="11523" max="11523" width="2.28515625" style="13" customWidth="1"/>
    <col min="11524" max="11524" width="0.5703125" style="13" customWidth="1"/>
    <col min="11525" max="11525" width="2.28515625" style="13" customWidth="1"/>
    <col min="11526" max="11526" width="0.5703125" style="13" customWidth="1"/>
    <col min="11527" max="11527" width="2.28515625" style="13" customWidth="1"/>
    <col min="11528" max="11528" width="0.5703125" style="13" customWidth="1"/>
    <col min="11529" max="11529" width="2.28515625" style="13" customWidth="1"/>
    <col min="11530" max="11530" width="0.5703125" style="13" customWidth="1"/>
    <col min="11531" max="11531" width="2.28515625" style="13" customWidth="1"/>
    <col min="11532" max="11532" width="0.5703125" style="13" customWidth="1"/>
    <col min="11533" max="11533" width="2.28515625" style="13" customWidth="1"/>
    <col min="11534" max="11534" width="0.5703125" style="13" customWidth="1"/>
    <col min="11535" max="11535" width="2.28515625" style="13" customWidth="1"/>
    <col min="11536" max="11536" width="0.5703125" style="13" customWidth="1"/>
    <col min="11537" max="11537" width="2.28515625" style="13" customWidth="1"/>
    <col min="11538" max="11538" width="0.5703125" style="13" customWidth="1"/>
    <col min="11539" max="11539" width="2.28515625" style="13" customWidth="1"/>
    <col min="11540" max="11540" width="0.5703125" style="13" customWidth="1"/>
    <col min="11541" max="11541" width="2.28515625" style="13" customWidth="1"/>
    <col min="11542" max="11542" width="0.5703125" style="13" customWidth="1"/>
    <col min="11543" max="11543" width="2.28515625" style="13" customWidth="1"/>
    <col min="11544" max="11544" width="0.5703125" style="13" customWidth="1"/>
    <col min="11545" max="11545" width="2.28515625" style="13" customWidth="1"/>
    <col min="11546" max="11546" width="0.5703125" style="13" customWidth="1"/>
    <col min="11547" max="11547" width="2.28515625" style="13" customWidth="1"/>
    <col min="11548" max="11548" width="0.5703125" style="13" customWidth="1"/>
    <col min="11549" max="11549" width="2.28515625" style="13" customWidth="1"/>
    <col min="11550" max="11550" width="0.5703125" style="13" customWidth="1"/>
    <col min="11551" max="11551" width="2.28515625" style="13" customWidth="1"/>
    <col min="11552" max="11552" width="0.5703125" style="13" customWidth="1"/>
    <col min="11553" max="11553" width="2.28515625" style="13" customWidth="1"/>
    <col min="11554" max="11554" width="0.5703125" style="13" customWidth="1"/>
    <col min="11555" max="11555" width="2.28515625" style="13" customWidth="1"/>
    <col min="11556" max="11556" width="0.5703125" style="13" customWidth="1"/>
    <col min="11557" max="11557" width="2.28515625" style="13" customWidth="1"/>
    <col min="11558" max="11558" width="0.5703125" style="13" customWidth="1"/>
    <col min="11559" max="11559" width="2.28515625" style="13" customWidth="1"/>
    <col min="11560" max="11560" width="0.5703125" style="13" customWidth="1"/>
    <col min="11561" max="11561" width="2.28515625" style="13" customWidth="1"/>
    <col min="11562" max="11562" width="0.5703125" style="13" customWidth="1"/>
    <col min="11563" max="11563" width="2.28515625" style="13" customWidth="1"/>
    <col min="11564" max="11564" width="0.5703125" style="13" customWidth="1"/>
    <col min="11565" max="11565" width="2.28515625" style="13" customWidth="1"/>
    <col min="11566" max="11566" width="0.5703125" style="13" customWidth="1"/>
    <col min="11567" max="11567" width="2.28515625" style="13" customWidth="1"/>
    <col min="11568" max="11568" width="0.5703125" style="13" customWidth="1"/>
    <col min="11569" max="11569" width="2.28515625" style="13" customWidth="1"/>
    <col min="11570" max="11570" width="0.5703125" style="13" customWidth="1"/>
    <col min="11571" max="11571" width="2.28515625" style="13" customWidth="1"/>
    <col min="11572" max="11572" width="0.5703125" style="13" customWidth="1"/>
    <col min="11573" max="11573" width="2.28515625" style="13" customWidth="1"/>
    <col min="11574" max="11574" width="0.5703125" style="13" customWidth="1"/>
    <col min="11575" max="11575" width="2.28515625" style="13" customWidth="1"/>
    <col min="11576" max="11576" width="0.5703125" style="13" customWidth="1"/>
    <col min="11577" max="11577" width="2.28515625" style="13" customWidth="1"/>
    <col min="11578" max="11578" width="0.5703125" style="13" customWidth="1"/>
    <col min="11579" max="11579" width="2.28515625" style="13" customWidth="1"/>
    <col min="11580" max="11580" width="0.5703125" style="13" customWidth="1"/>
    <col min="11581" max="11581" width="2.28515625" style="13" customWidth="1"/>
    <col min="11582" max="11582" width="0.5703125" style="13" customWidth="1"/>
    <col min="11583" max="11583" width="2.28515625" style="13" customWidth="1"/>
    <col min="11584" max="11584" width="0.5703125" style="13" customWidth="1"/>
    <col min="11585" max="11585" width="2.28515625" style="13" customWidth="1"/>
    <col min="11586" max="11586" width="0.5703125" style="13" customWidth="1"/>
    <col min="11587" max="11587" width="2.28515625" style="13" customWidth="1"/>
    <col min="11588" max="11588" width="0.5703125" style="13" customWidth="1"/>
    <col min="11589" max="11589" width="2.28515625" style="13" customWidth="1"/>
    <col min="11590" max="11590" width="0.5703125" style="13" customWidth="1"/>
    <col min="11591" max="11591" width="2.28515625" style="13" customWidth="1"/>
    <col min="11592" max="11592" width="0.5703125" style="13" customWidth="1"/>
    <col min="11593" max="11593" width="2.28515625" style="13" customWidth="1"/>
    <col min="11594" max="11594" width="0.5703125" style="13" customWidth="1"/>
    <col min="11595" max="11595" width="2.28515625" style="13" customWidth="1"/>
    <col min="11596" max="11596" width="0.42578125" style="13" customWidth="1"/>
    <col min="11597" max="11776" width="9.28515625" style="13"/>
    <col min="11777" max="11777" width="0.7109375" style="13" customWidth="1"/>
    <col min="11778" max="11778" width="0.5703125" style="13" customWidth="1"/>
    <col min="11779" max="11779" width="2.28515625" style="13" customWidth="1"/>
    <col min="11780" max="11780" width="0.5703125" style="13" customWidth="1"/>
    <col min="11781" max="11781" width="2.28515625" style="13" customWidth="1"/>
    <col min="11782" max="11782" width="0.5703125" style="13" customWidth="1"/>
    <col min="11783" max="11783" width="2.28515625" style="13" customWidth="1"/>
    <col min="11784" max="11784" width="0.5703125" style="13" customWidth="1"/>
    <col min="11785" max="11785" width="2.28515625" style="13" customWidth="1"/>
    <col min="11786" max="11786" width="0.5703125" style="13" customWidth="1"/>
    <col min="11787" max="11787" width="2.28515625" style="13" customWidth="1"/>
    <col min="11788" max="11788" width="0.5703125" style="13" customWidth="1"/>
    <col min="11789" max="11789" width="2.28515625" style="13" customWidth="1"/>
    <col min="11790" max="11790" width="0.5703125" style="13" customWidth="1"/>
    <col min="11791" max="11791" width="2.28515625" style="13" customWidth="1"/>
    <col min="11792" max="11792" width="0.5703125" style="13" customWidth="1"/>
    <col min="11793" max="11793" width="2.28515625" style="13" customWidth="1"/>
    <col min="11794" max="11794" width="0.5703125" style="13" customWidth="1"/>
    <col min="11795" max="11795" width="2.28515625" style="13" customWidth="1"/>
    <col min="11796" max="11796" width="0.5703125" style="13" customWidth="1"/>
    <col min="11797" max="11797" width="2.28515625" style="13" customWidth="1"/>
    <col min="11798" max="11798" width="0.5703125" style="13" customWidth="1"/>
    <col min="11799" max="11799" width="2.28515625" style="13" customWidth="1"/>
    <col min="11800" max="11800" width="0.5703125" style="13" customWidth="1"/>
    <col min="11801" max="11801" width="2.28515625" style="13" customWidth="1"/>
    <col min="11802" max="11802" width="0.5703125" style="13" customWidth="1"/>
    <col min="11803" max="11803" width="2.28515625" style="13" customWidth="1"/>
    <col min="11804" max="11804" width="0.5703125" style="13" customWidth="1"/>
    <col min="11805" max="11805" width="2.28515625" style="13" customWidth="1"/>
    <col min="11806" max="11806" width="0.5703125" style="13" customWidth="1"/>
    <col min="11807" max="11807" width="2.28515625" style="13" customWidth="1"/>
    <col min="11808" max="11808" width="0.5703125" style="13" customWidth="1"/>
    <col min="11809" max="11809" width="2.28515625" style="13" customWidth="1"/>
    <col min="11810" max="11810" width="0.5703125" style="13" customWidth="1"/>
    <col min="11811" max="11811" width="2.28515625" style="13" customWidth="1"/>
    <col min="11812" max="11812" width="0.5703125" style="13" customWidth="1"/>
    <col min="11813" max="11813" width="2.28515625" style="13" customWidth="1"/>
    <col min="11814" max="11814" width="0.5703125" style="13" customWidth="1"/>
    <col min="11815" max="11815" width="2.28515625" style="13" customWidth="1"/>
    <col min="11816" max="11816" width="0.5703125" style="13" customWidth="1"/>
    <col min="11817" max="11817" width="2.28515625" style="13" customWidth="1"/>
    <col min="11818" max="11818" width="0.5703125" style="13" customWidth="1"/>
    <col min="11819" max="11819" width="2.28515625" style="13" customWidth="1"/>
    <col min="11820" max="11820" width="0.5703125" style="13" customWidth="1"/>
    <col min="11821" max="11821" width="2.28515625" style="13" customWidth="1"/>
    <col min="11822" max="11822" width="0.5703125" style="13" customWidth="1"/>
    <col min="11823" max="11823" width="2.28515625" style="13" customWidth="1"/>
    <col min="11824" max="11824" width="0.5703125" style="13" customWidth="1"/>
    <col min="11825" max="11825" width="2.28515625" style="13" customWidth="1"/>
    <col min="11826" max="11826" width="0.5703125" style="13" customWidth="1"/>
    <col min="11827" max="11827" width="2.28515625" style="13" customWidth="1"/>
    <col min="11828" max="11828" width="0.5703125" style="13" customWidth="1"/>
    <col min="11829" max="11829" width="2.28515625" style="13" customWidth="1"/>
    <col min="11830" max="11830" width="0.5703125" style="13" customWidth="1"/>
    <col min="11831" max="11831" width="2.28515625" style="13" customWidth="1"/>
    <col min="11832" max="11832" width="0.5703125" style="13" customWidth="1"/>
    <col min="11833" max="11833" width="2.28515625" style="13" customWidth="1"/>
    <col min="11834" max="11834" width="0.5703125" style="13" customWidth="1"/>
    <col min="11835" max="11835" width="2.28515625" style="13" customWidth="1"/>
    <col min="11836" max="11836" width="0.5703125" style="13" customWidth="1"/>
    <col min="11837" max="11837" width="2.28515625" style="13" customWidth="1"/>
    <col min="11838" max="11838" width="0.5703125" style="13" customWidth="1"/>
    <col min="11839" max="11839" width="2.28515625" style="13" customWidth="1"/>
    <col min="11840" max="11840" width="0.5703125" style="13" customWidth="1"/>
    <col min="11841" max="11841" width="2.28515625" style="13" customWidth="1"/>
    <col min="11842" max="11842" width="0.5703125" style="13" customWidth="1"/>
    <col min="11843" max="11843" width="2.28515625" style="13" customWidth="1"/>
    <col min="11844" max="11844" width="0.5703125" style="13" customWidth="1"/>
    <col min="11845" max="11845" width="2.28515625" style="13" customWidth="1"/>
    <col min="11846" max="11846" width="0.5703125" style="13" customWidth="1"/>
    <col min="11847" max="11847" width="2.28515625" style="13" customWidth="1"/>
    <col min="11848" max="11848" width="0.5703125" style="13" customWidth="1"/>
    <col min="11849" max="11849" width="2.28515625" style="13" customWidth="1"/>
    <col min="11850" max="11850" width="0.5703125" style="13" customWidth="1"/>
    <col min="11851" max="11851" width="2.28515625" style="13" customWidth="1"/>
    <col min="11852" max="11852" width="0.42578125" style="13" customWidth="1"/>
    <col min="11853" max="12032" width="9.28515625" style="13"/>
    <col min="12033" max="12033" width="0.7109375" style="13" customWidth="1"/>
    <col min="12034" max="12034" width="0.5703125" style="13" customWidth="1"/>
    <col min="12035" max="12035" width="2.28515625" style="13" customWidth="1"/>
    <col min="12036" max="12036" width="0.5703125" style="13" customWidth="1"/>
    <col min="12037" max="12037" width="2.28515625" style="13" customWidth="1"/>
    <col min="12038" max="12038" width="0.5703125" style="13" customWidth="1"/>
    <col min="12039" max="12039" width="2.28515625" style="13" customWidth="1"/>
    <col min="12040" max="12040" width="0.5703125" style="13" customWidth="1"/>
    <col min="12041" max="12041" width="2.28515625" style="13" customWidth="1"/>
    <col min="12042" max="12042" width="0.5703125" style="13" customWidth="1"/>
    <col min="12043" max="12043" width="2.28515625" style="13" customWidth="1"/>
    <col min="12044" max="12044" width="0.5703125" style="13" customWidth="1"/>
    <col min="12045" max="12045" width="2.28515625" style="13" customWidth="1"/>
    <col min="12046" max="12046" width="0.5703125" style="13" customWidth="1"/>
    <col min="12047" max="12047" width="2.28515625" style="13" customWidth="1"/>
    <col min="12048" max="12048" width="0.5703125" style="13" customWidth="1"/>
    <col min="12049" max="12049" width="2.28515625" style="13" customWidth="1"/>
    <col min="12050" max="12050" width="0.5703125" style="13" customWidth="1"/>
    <col min="12051" max="12051" width="2.28515625" style="13" customWidth="1"/>
    <col min="12052" max="12052" width="0.5703125" style="13" customWidth="1"/>
    <col min="12053" max="12053" width="2.28515625" style="13" customWidth="1"/>
    <col min="12054" max="12054" width="0.5703125" style="13" customWidth="1"/>
    <col min="12055" max="12055" width="2.28515625" style="13" customWidth="1"/>
    <col min="12056" max="12056" width="0.5703125" style="13" customWidth="1"/>
    <col min="12057" max="12057" width="2.28515625" style="13" customWidth="1"/>
    <col min="12058" max="12058" width="0.5703125" style="13" customWidth="1"/>
    <col min="12059" max="12059" width="2.28515625" style="13" customWidth="1"/>
    <col min="12060" max="12060" width="0.5703125" style="13" customWidth="1"/>
    <col min="12061" max="12061" width="2.28515625" style="13" customWidth="1"/>
    <col min="12062" max="12062" width="0.5703125" style="13" customWidth="1"/>
    <col min="12063" max="12063" width="2.28515625" style="13" customWidth="1"/>
    <col min="12064" max="12064" width="0.5703125" style="13" customWidth="1"/>
    <col min="12065" max="12065" width="2.28515625" style="13" customWidth="1"/>
    <col min="12066" max="12066" width="0.5703125" style="13" customWidth="1"/>
    <col min="12067" max="12067" width="2.28515625" style="13" customWidth="1"/>
    <col min="12068" max="12068" width="0.5703125" style="13" customWidth="1"/>
    <col min="12069" max="12069" width="2.28515625" style="13" customWidth="1"/>
    <col min="12070" max="12070" width="0.5703125" style="13" customWidth="1"/>
    <col min="12071" max="12071" width="2.28515625" style="13" customWidth="1"/>
    <col min="12072" max="12072" width="0.5703125" style="13" customWidth="1"/>
    <col min="12073" max="12073" width="2.28515625" style="13" customWidth="1"/>
    <col min="12074" max="12074" width="0.5703125" style="13" customWidth="1"/>
    <col min="12075" max="12075" width="2.28515625" style="13" customWidth="1"/>
    <col min="12076" max="12076" width="0.5703125" style="13" customWidth="1"/>
    <col min="12077" max="12077" width="2.28515625" style="13" customWidth="1"/>
    <col min="12078" max="12078" width="0.5703125" style="13" customWidth="1"/>
    <col min="12079" max="12079" width="2.28515625" style="13" customWidth="1"/>
    <col min="12080" max="12080" width="0.5703125" style="13" customWidth="1"/>
    <col min="12081" max="12081" width="2.28515625" style="13" customWidth="1"/>
    <col min="12082" max="12082" width="0.5703125" style="13" customWidth="1"/>
    <col min="12083" max="12083" width="2.28515625" style="13" customWidth="1"/>
    <col min="12084" max="12084" width="0.5703125" style="13" customWidth="1"/>
    <col min="12085" max="12085" width="2.28515625" style="13" customWidth="1"/>
    <col min="12086" max="12086" width="0.5703125" style="13" customWidth="1"/>
    <col min="12087" max="12087" width="2.28515625" style="13" customWidth="1"/>
    <col min="12088" max="12088" width="0.5703125" style="13" customWidth="1"/>
    <col min="12089" max="12089" width="2.28515625" style="13" customWidth="1"/>
    <col min="12090" max="12090" width="0.5703125" style="13" customWidth="1"/>
    <col min="12091" max="12091" width="2.28515625" style="13" customWidth="1"/>
    <col min="12092" max="12092" width="0.5703125" style="13" customWidth="1"/>
    <col min="12093" max="12093" width="2.28515625" style="13" customWidth="1"/>
    <col min="12094" max="12094" width="0.5703125" style="13" customWidth="1"/>
    <col min="12095" max="12095" width="2.28515625" style="13" customWidth="1"/>
    <col min="12096" max="12096" width="0.5703125" style="13" customWidth="1"/>
    <col min="12097" max="12097" width="2.28515625" style="13" customWidth="1"/>
    <col min="12098" max="12098" width="0.5703125" style="13" customWidth="1"/>
    <col min="12099" max="12099" width="2.28515625" style="13" customWidth="1"/>
    <col min="12100" max="12100" width="0.5703125" style="13" customWidth="1"/>
    <col min="12101" max="12101" width="2.28515625" style="13" customWidth="1"/>
    <col min="12102" max="12102" width="0.5703125" style="13" customWidth="1"/>
    <col min="12103" max="12103" width="2.28515625" style="13" customWidth="1"/>
    <col min="12104" max="12104" width="0.5703125" style="13" customWidth="1"/>
    <col min="12105" max="12105" width="2.28515625" style="13" customWidth="1"/>
    <col min="12106" max="12106" width="0.5703125" style="13" customWidth="1"/>
    <col min="12107" max="12107" width="2.28515625" style="13" customWidth="1"/>
    <col min="12108" max="12108" width="0.42578125" style="13" customWidth="1"/>
    <col min="12109" max="12288" width="9.28515625" style="13"/>
    <col min="12289" max="12289" width="0.7109375" style="13" customWidth="1"/>
    <col min="12290" max="12290" width="0.5703125" style="13" customWidth="1"/>
    <col min="12291" max="12291" width="2.28515625" style="13" customWidth="1"/>
    <col min="12292" max="12292" width="0.5703125" style="13" customWidth="1"/>
    <col min="12293" max="12293" width="2.28515625" style="13" customWidth="1"/>
    <col min="12294" max="12294" width="0.5703125" style="13" customWidth="1"/>
    <col min="12295" max="12295" width="2.28515625" style="13" customWidth="1"/>
    <col min="12296" max="12296" width="0.5703125" style="13" customWidth="1"/>
    <col min="12297" max="12297" width="2.28515625" style="13" customWidth="1"/>
    <col min="12298" max="12298" width="0.5703125" style="13" customWidth="1"/>
    <col min="12299" max="12299" width="2.28515625" style="13" customWidth="1"/>
    <col min="12300" max="12300" width="0.5703125" style="13" customWidth="1"/>
    <col min="12301" max="12301" width="2.28515625" style="13" customWidth="1"/>
    <col min="12302" max="12302" width="0.5703125" style="13" customWidth="1"/>
    <col min="12303" max="12303" width="2.28515625" style="13" customWidth="1"/>
    <col min="12304" max="12304" width="0.5703125" style="13" customWidth="1"/>
    <col min="12305" max="12305" width="2.28515625" style="13" customWidth="1"/>
    <col min="12306" max="12306" width="0.5703125" style="13" customWidth="1"/>
    <col min="12307" max="12307" width="2.28515625" style="13" customWidth="1"/>
    <col min="12308" max="12308" width="0.5703125" style="13" customWidth="1"/>
    <col min="12309" max="12309" width="2.28515625" style="13" customWidth="1"/>
    <col min="12310" max="12310" width="0.5703125" style="13" customWidth="1"/>
    <col min="12311" max="12311" width="2.28515625" style="13" customWidth="1"/>
    <col min="12312" max="12312" width="0.5703125" style="13" customWidth="1"/>
    <col min="12313" max="12313" width="2.28515625" style="13" customWidth="1"/>
    <col min="12314" max="12314" width="0.5703125" style="13" customWidth="1"/>
    <col min="12315" max="12315" width="2.28515625" style="13" customWidth="1"/>
    <col min="12316" max="12316" width="0.5703125" style="13" customWidth="1"/>
    <col min="12317" max="12317" width="2.28515625" style="13" customWidth="1"/>
    <col min="12318" max="12318" width="0.5703125" style="13" customWidth="1"/>
    <col min="12319" max="12319" width="2.28515625" style="13" customWidth="1"/>
    <col min="12320" max="12320" width="0.5703125" style="13" customWidth="1"/>
    <col min="12321" max="12321" width="2.28515625" style="13" customWidth="1"/>
    <col min="12322" max="12322" width="0.5703125" style="13" customWidth="1"/>
    <col min="12323" max="12323" width="2.28515625" style="13" customWidth="1"/>
    <col min="12324" max="12324" width="0.5703125" style="13" customWidth="1"/>
    <col min="12325" max="12325" width="2.28515625" style="13" customWidth="1"/>
    <col min="12326" max="12326" width="0.5703125" style="13" customWidth="1"/>
    <col min="12327" max="12327" width="2.28515625" style="13" customWidth="1"/>
    <col min="12328" max="12328" width="0.5703125" style="13" customWidth="1"/>
    <col min="12329" max="12329" width="2.28515625" style="13" customWidth="1"/>
    <col min="12330" max="12330" width="0.5703125" style="13" customWidth="1"/>
    <col min="12331" max="12331" width="2.28515625" style="13" customWidth="1"/>
    <col min="12332" max="12332" width="0.5703125" style="13" customWidth="1"/>
    <col min="12333" max="12333" width="2.28515625" style="13" customWidth="1"/>
    <col min="12334" max="12334" width="0.5703125" style="13" customWidth="1"/>
    <col min="12335" max="12335" width="2.28515625" style="13" customWidth="1"/>
    <col min="12336" max="12336" width="0.5703125" style="13" customWidth="1"/>
    <col min="12337" max="12337" width="2.28515625" style="13" customWidth="1"/>
    <col min="12338" max="12338" width="0.5703125" style="13" customWidth="1"/>
    <col min="12339" max="12339" width="2.28515625" style="13" customWidth="1"/>
    <col min="12340" max="12340" width="0.5703125" style="13" customWidth="1"/>
    <col min="12341" max="12341" width="2.28515625" style="13" customWidth="1"/>
    <col min="12342" max="12342" width="0.5703125" style="13" customWidth="1"/>
    <col min="12343" max="12343" width="2.28515625" style="13" customWidth="1"/>
    <col min="12344" max="12344" width="0.5703125" style="13" customWidth="1"/>
    <col min="12345" max="12345" width="2.28515625" style="13" customWidth="1"/>
    <col min="12346" max="12346" width="0.5703125" style="13" customWidth="1"/>
    <col min="12347" max="12347" width="2.28515625" style="13" customWidth="1"/>
    <col min="12348" max="12348" width="0.5703125" style="13" customWidth="1"/>
    <col min="12349" max="12349" width="2.28515625" style="13" customWidth="1"/>
    <col min="12350" max="12350" width="0.5703125" style="13" customWidth="1"/>
    <col min="12351" max="12351" width="2.28515625" style="13" customWidth="1"/>
    <col min="12352" max="12352" width="0.5703125" style="13" customWidth="1"/>
    <col min="12353" max="12353" width="2.28515625" style="13" customWidth="1"/>
    <col min="12354" max="12354" width="0.5703125" style="13" customWidth="1"/>
    <col min="12355" max="12355" width="2.28515625" style="13" customWidth="1"/>
    <col min="12356" max="12356" width="0.5703125" style="13" customWidth="1"/>
    <col min="12357" max="12357" width="2.28515625" style="13" customWidth="1"/>
    <col min="12358" max="12358" width="0.5703125" style="13" customWidth="1"/>
    <col min="12359" max="12359" width="2.28515625" style="13" customWidth="1"/>
    <col min="12360" max="12360" width="0.5703125" style="13" customWidth="1"/>
    <col min="12361" max="12361" width="2.28515625" style="13" customWidth="1"/>
    <col min="12362" max="12362" width="0.5703125" style="13" customWidth="1"/>
    <col min="12363" max="12363" width="2.28515625" style="13" customWidth="1"/>
    <col min="12364" max="12364" width="0.42578125" style="13" customWidth="1"/>
    <col min="12365" max="12544" width="9.28515625" style="13"/>
    <col min="12545" max="12545" width="0.7109375" style="13" customWidth="1"/>
    <col min="12546" max="12546" width="0.5703125" style="13" customWidth="1"/>
    <col min="12547" max="12547" width="2.28515625" style="13" customWidth="1"/>
    <col min="12548" max="12548" width="0.5703125" style="13" customWidth="1"/>
    <col min="12549" max="12549" width="2.28515625" style="13" customWidth="1"/>
    <col min="12550" max="12550" width="0.5703125" style="13" customWidth="1"/>
    <col min="12551" max="12551" width="2.28515625" style="13" customWidth="1"/>
    <col min="12552" max="12552" width="0.5703125" style="13" customWidth="1"/>
    <col min="12553" max="12553" width="2.28515625" style="13" customWidth="1"/>
    <col min="12554" max="12554" width="0.5703125" style="13" customWidth="1"/>
    <col min="12555" max="12555" width="2.28515625" style="13" customWidth="1"/>
    <col min="12556" max="12556" width="0.5703125" style="13" customWidth="1"/>
    <col min="12557" max="12557" width="2.28515625" style="13" customWidth="1"/>
    <col min="12558" max="12558" width="0.5703125" style="13" customWidth="1"/>
    <col min="12559" max="12559" width="2.28515625" style="13" customWidth="1"/>
    <col min="12560" max="12560" width="0.5703125" style="13" customWidth="1"/>
    <col min="12561" max="12561" width="2.28515625" style="13" customWidth="1"/>
    <col min="12562" max="12562" width="0.5703125" style="13" customWidth="1"/>
    <col min="12563" max="12563" width="2.28515625" style="13" customWidth="1"/>
    <col min="12564" max="12564" width="0.5703125" style="13" customWidth="1"/>
    <col min="12565" max="12565" width="2.28515625" style="13" customWidth="1"/>
    <col min="12566" max="12566" width="0.5703125" style="13" customWidth="1"/>
    <col min="12567" max="12567" width="2.28515625" style="13" customWidth="1"/>
    <col min="12568" max="12568" width="0.5703125" style="13" customWidth="1"/>
    <col min="12569" max="12569" width="2.28515625" style="13" customWidth="1"/>
    <col min="12570" max="12570" width="0.5703125" style="13" customWidth="1"/>
    <col min="12571" max="12571" width="2.28515625" style="13" customWidth="1"/>
    <col min="12572" max="12572" width="0.5703125" style="13" customWidth="1"/>
    <col min="12573" max="12573" width="2.28515625" style="13" customWidth="1"/>
    <col min="12574" max="12574" width="0.5703125" style="13" customWidth="1"/>
    <col min="12575" max="12575" width="2.28515625" style="13" customWidth="1"/>
    <col min="12576" max="12576" width="0.5703125" style="13" customWidth="1"/>
    <col min="12577" max="12577" width="2.28515625" style="13" customWidth="1"/>
    <col min="12578" max="12578" width="0.5703125" style="13" customWidth="1"/>
    <col min="12579" max="12579" width="2.28515625" style="13" customWidth="1"/>
    <col min="12580" max="12580" width="0.5703125" style="13" customWidth="1"/>
    <col min="12581" max="12581" width="2.28515625" style="13" customWidth="1"/>
    <col min="12582" max="12582" width="0.5703125" style="13" customWidth="1"/>
    <col min="12583" max="12583" width="2.28515625" style="13" customWidth="1"/>
    <col min="12584" max="12584" width="0.5703125" style="13" customWidth="1"/>
    <col min="12585" max="12585" width="2.28515625" style="13" customWidth="1"/>
    <col min="12586" max="12586" width="0.5703125" style="13" customWidth="1"/>
    <col min="12587" max="12587" width="2.28515625" style="13" customWidth="1"/>
    <col min="12588" max="12588" width="0.5703125" style="13" customWidth="1"/>
    <col min="12589" max="12589" width="2.28515625" style="13" customWidth="1"/>
    <col min="12590" max="12590" width="0.5703125" style="13" customWidth="1"/>
    <col min="12591" max="12591" width="2.28515625" style="13" customWidth="1"/>
    <col min="12592" max="12592" width="0.5703125" style="13" customWidth="1"/>
    <col min="12593" max="12593" width="2.28515625" style="13" customWidth="1"/>
    <col min="12594" max="12594" width="0.5703125" style="13" customWidth="1"/>
    <col min="12595" max="12595" width="2.28515625" style="13" customWidth="1"/>
    <col min="12596" max="12596" width="0.5703125" style="13" customWidth="1"/>
    <col min="12597" max="12597" width="2.28515625" style="13" customWidth="1"/>
    <col min="12598" max="12598" width="0.5703125" style="13" customWidth="1"/>
    <col min="12599" max="12599" width="2.28515625" style="13" customWidth="1"/>
    <col min="12600" max="12600" width="0.5703125" style="13" customWidth="1"/>
    <col min="12601" max="12601" width="2.28515625" style="13" customWidth="1"/>
    <col min="12602" max="12602" width="0.5703125" style="13" customWidth="1"/>
    <col min="12603" max="12603" width="2.28515625" style="13" customWidth="1"/>
    <col min="12604" max="12604" width="0.5703125" style="13" customWidth="1"/>
    <col min="12605" max="12605" width="2.28515625" style="13" customWidth="1"/>
    <col min="12606" max="12606" width="0.5703125" style="13" customWidth="1"/>
    <col min="12607" max="12607" width="2.28515625" style="13" customWidth="1"/>
    <col min="12608" max="12608" width="0.5703125" style="13" customWidth="1"/>
    <col min="12609" max="12609" width="2.28515625" style="13" customWidth="1"/>
    <col min="12610" max="12610" width="0.5703125" style="13" customWidth="1"/>
    <col min="12611" max="12611" width="2.28515625" style="13" customWidth="1"/>
    <col min="12612" max="12612" width="0.5703125" style="13" customWidth="1"/>
    <col min="12613" max="12613" width="2.28515625" style="13" customWidth="1"/>
    <col min="12614" max="12614" width="0.5703125" style="13" customWidth="1"/>
    <col min="12615" max="12615" width="2.28515625" style="13" customWidth="1"/>
    <col min="12616" max="12616" width="0.5703125" style="13" customWidth="1"/>
    <col min="12617" max="12617" width="2.28515625" style="13" customWidth="1"/>
    <col min="12618" max="12618" width="0.5703125" style="13" customWidth="1"/>
    <col min="12619" max="12619" width="2.28515625" style="13" customWidth="1"/>
    <col min="12620" max="12620" width="0.42578125" style="13" customWidth="1"/>
    <col min="12621" max="12800" width="9.28515625" style="13"/>
    <col min="12801" max="12801" width="0.7109375" style="13" customWidth="1"/>
    <col min="12802" max="12802" width="0.5703125" style="13" customWidth="1"/>
    <col min="12803" max="12803" width="2.28515625" style="13" customWidth="1"/>
    <col min="12804" max="12804" width="0.5703125" style="13" customWidth="1"/>
    <col min="12805" max="12805" width="2.28515625" style="13" customWidth="1"/>
    <col min="12806" max="12806" width="0.5703125" style="13" customWidth="1"/>
    <col min="12807" max="12807" width="2.28515625" style="13" customWidth="1"/>
    <col min="12808" max="12808" width="0.5703125" style="13" customWidth="1"/>
    <col min="12809" max="12809" width="2.28515625" style="13" customWidth="1"/>
    <col min="12810" max="12810" width="0.5703125" style="13" customWidth="1"/>
    <col min="12811" max="12811" width="2.28515625" style="13" customWidth="1"/>
    <col min="12812" max="12812" width="0.5703125" style="13" customWidth="1"/>
    <col min="12813" max="12813" width="2.28515625" style="13" customWidth="1"/>
    <col min="12814" max="12814" width="0.5703125" style="13" customWidth="1"/>
    <col min="12815" max="12815" width="2.28515625" style="13" customWidth="1"/>
    <col min="12816" max="12816" width="0.5703125" style="13" customWidth="1"/>
    <col min="12817" max="12817" width="2.28515625" style="13" customWidth="1"/>
    <col min="12818" max="12818" width="0.5703125" style="13" customWidth="1"/>
    <col min="12819" max="12819" width="2.28515625" style="13" customWidth="1"/>
    <col min="12820" max="12820" width="0.5703125" style="13" customWidth="1"/>
    <col min="12821" max="12821" width="2.28515625" style="13" customWidth="1"/>
    <col min="12822" max="12822" width="0.5703125" style="13" customWidth="1"/>
    <col min="12823" max="12823" width="2.28515625" style="13" customWidth="1"/>
    <col min="12824" max="12824" width="0.5703125" style="13" customWidth="1"/>
    <col min="12825" max="12825" width="2.28515625" style="13" customWidth="1"/>
    <col min="12826" max="12826" width="0.5703125" style="13" customWidth="1"/>
    <col min="12827" max="12827" width="2.28515625" style="13" customWidth="1"/>
    <col min="12828" max="12828" width="0.5703125" style="13" customWidth="1"/>
    <col min="12829" max="12829" width="2.28515625" style="13" customWidth="1"/>
    <col min="12830" max="12830" width="0.5703125" style="13" customWidth="1"/>
    <col min="12831" max="12831" width="2.28515625" style="13" customWidth="1"/>
    <col min="12832" max="12832" width="0.5703125" style="13" customWidth="1"/>
    <col min="12833" max="12833" width="2.28515625" style="13" customWidth="1"/>
    <col min="12834" max="12834" width="0.5703125" style="13" customWidth="1"/>
    <col min="12835" max="12835" width="2.28515625" style="13" customWidth="1"/>
    <col min="12836" max="12836" width="0.5703125" style="13" customWidth="1"/>
    <col min="12837" max="12837" width="2.28515625" style="13" customWidth="1"/>
    <col min="12838" max="12838" width="0.5703125" style="13" customWidth="1"/>
    <col min="12839" max="12839" width="2.28515625" style="13" customWidth="1"/>
    <col min="12840" max="12840" width="0.5703125" style="13" customWidth="1"/>
    <col min="12841" max="12841" width="2.28515625" style="13" customWidth="1"/>
    <col min="12842" max="12842" width="0.5703125" style="13" customWidth="1"/>
    <col min="12843" max="12843" width="2.28515625" style="13" customWidth="1"/>
    <col min="12844" max="12844" width="0.5703125" style="13" customWidth="1"/>
    <col min="12845" max="12845" width="2.28515625" style="13" customWidth="1"/>
    <col min="12846" max="12846" width="0.5703125" style="13" customWidth="1"/>
    <col min="12847" max="12847" width="2.28515625" style="13" customWidth="1"/>
    <col min="12848" max="12848" width="0.5703125" style="13" customWidth="1"/>
    <col min="12849" max="12849" width="2.28515625" style="13" customWidth="1"/>
    <col min="12850" max="12850" width="0.5703125" style="13" customWidth="1"/>
    <col min="12851" max="12851" width="2.28515625" style="13" customWidth="1"/>
    <col min="12852" max="12852" width="0.5703125" style="13" customWidth="1"/>
    <col min="12853" max="12853" width="2.28515625" style="13" customWidth="1"/>
    <col min="12854" max="12854" width="0.5703125" style="13" customWidth="1"/>
    <col min="12855" max="12855" width="2.28515625" style="13" customWidth="1"/>
    <col min="12856" max="12856" width="0.5703125" style="13" customWidth="1"/>
    <col min="12857" max="12857" width="2.28515625" style="13" customWidth="1"/>
    <col min="12858" max="12858" width="0.5703125" style="13" customWidth="1"/>
    <col min="12859" max="12859" width="2.28515625" style="13" customWidth="1"/>
    <col min="12860" max="12860" width="0.5703125" style="13" customWidth="1"/>
    <col min="12861" max="12861" width="2.28515625" style="13" customWidth="1"/>
    <col min="12862" max="12862" width="0.5703125" style="13" customWidth="1"/>
    <col min="12863" max="12863" width="2.28515625" style="13" customWidth="1"/>
    <col min="12864" max="12864" width="0.5703125" style="13" customWidth="1"/>
    <col min="12865" max="12865" width="2.28515625" style="13" customWidth="1"/>
    <col min="12866" max="12866" width="0.5703125" style="13" customWidth="1"/>
    <col min="12867" max="12867" width="2.28515625" style="13" customWidth="1"/>
    <col min="12868" max="12868" width="0.5703125" style="13" customWidth="1"/>
    <col min="12869" max="12869" width="2.28515625" style="13" customWidth="1"/>
    <col min="12870" max="12870" width="0.5703125" style="13" customWidth="1"/>
    <col min="12871" max="12871" width="2.28515625" style="13" customWidth="1"/>
    <col min="12872" max="12872" width="0.5703125" style="13" customWidth="1"/>
    <col min="12873" max="12873" width="2.28515625" style="13" customWidth="1"/>
    <col min="12874" max="12874" width="0.5703125" style="13" customWidth="1"/>
    <col min="12875" max="12875" width="2.28515625" style="13" customWidth="1"/>
    <col min="12876" max="12876" width="0.42578125" style="13" customWidth="1"/>
    <col min="12877" max="13056" width="9.28515625" style="13"/>
    <col min="13057" max="13057" width="0.7109375" style="13" customWidth="1"/>
    <col min="13058" max="13058" width="0.5703125" style="13" customWidth="1"/>
    <col min="13059" max="13059" width="2.28515625" style="13" customWidth="1"/>
    <col min="13060" max="13060" width="0.5703125" style="13" customWidth="1"/>
    <col min="13061" max="13061" width="2.28515625" style="13" customWidth="1"/>
    <col min="13062" max="13062" width="0.5703125" style="13" customWidth="1"/>
    <col min="13063" max="13063" width="2.28515625" style="13" customWidth="1"/>
    <col min="13064" max="13064" width="0.5703125" style="13" customWidth="1"/>
    <col min="13065" max="13065" width="2.28515625" style="13" customWidth="1"/>
    <col min="13066" max="13066" width="0.5703125" style="13" customWidth="1"/>
    <col min="13067" max="13067" width="2.28515625" style="13" customWidth="1"/>
    <col min="13068" max="13068" width="0.5703125" style="13" customWidth="1"/>
    <col min="13069" max="13069" width="2.28515625" style="13" customWidth="1"/>
    <col min="13070" max="13070" width="0.5703125" style="13" customWidth="1"/>
    <col min="13071" max="13071" width="2.28515625" style="13" customWidth="1"/>
    <col min="13072" max="13072" width="0.5703125" style="13" customWidth="1"/>
    <col min="13073" max="13073" width="2.28515625" style="13" customWidth="1"/>
    <col min="13074" max="13074" width="0.5703125" style="13" customWidth="1"/>
    <col min="13075" max="13075" width="2.28515625" style="13" customWidth="1"/>
    <col min="13076" max="13076" width="0.5703125" style="13" customWidth="1"/>
    <col min="13077" max="13077" width="2.28515625" style="13" customWidth="1"/>
    <col min="13078" max="13078" width="0.5703125" style="13" customWidth="1"/>
    <col min="13079" max="13079" width="2.28515625" style="13" customWidth="1"/>
    <col min="13080" max="13080" width="0.5703125" style="13" customWidth="1"/>
    <col min="13081" max="13081" width="2.28515625" style="13" customWidth="1"/>
    <col min="13082" max="13082" width="0.5703125" style="13" customWidth="1"/>
    <col min="13083" max="13083" width="2.28515625" style="13" customWidth="1"/>
    <col min="13084" max="13084" width="0.5703125" style="13" customWidth="1"/>
    <col min="13085" max="13085" width="2.28515625" style="13" customWidth="1"/>
    <col min="13086" max="13086" width="0.5703125" style="13" customWidth="1"/>
    <col min="13087" max="13087" width="2.28515625" style="13" customWidth="1"/>
    <col min="13088" max="13088" width="0.5703125" style="13" customWidth="1"/>
    <col min="13089" max="13089" width="2.28515625" style="13" customWidth="1"/>
    <col min="13090" max="13090" width="0.5703125" style="13" customWidth="1"/>
    <col min="13091" max="13091" width="2.28515625" style="13" customWidth="1"/>
    <col min="13092" max="13092" width="0.5703125" style="13" customWidth="1"/>
    <col min="13093" max="13093" width="2.28515625" style="13" customWidth="1"/>
    <col min="13094" max="13094" width="0.5703125" style="13" customWidth="1"/>
    <col min="13095" max="13095" width="2.28515625" style="13" customWidth="1"/>
    <col min="13096" max="13096" width="0.5703125" style="13" customWidth="1"/>
    <col min="13097" max="13097" width="2.28515625" style="13" customWidth="1"/>
    <col min="13098" max="13098" width="0.5703125" style="13" customWidth="1"/>
    <col min="13099" max="13099" width="2.28515625" style="13" customWidth="1"/>
    <col min="13100" max="13100" width="0.5703125" style="13" customWidth="1"/>
    <col min="13101" max="13101" width="2.28515625" style="13" customWidth="1"/>
    <col min="13102" max="13102" width="0.5703125" style="13" customWidth="1"/>
    <col min="13103" max="13103" width="2.28515625" style="13" customWidth="1"/>
    <col min="13104" max="13104" width="0.5703125" style="13" customWidth="1"/>
    <col min="13105" max="13105" width="2.28515625" style="13" customWidth="1"/>
    <col min="13106" max="13106" width="0.5703125" style="13" customWidth="1"/>
    <col min="13107" max="13107" width="2.28515625" style="13" customWidth="1"/>
    <col min="13108" max="13108" width="0.5703125" style="13" customWidth="1"/>
    <col min="13109" max="13109" width="2.28515625" style="13" customWidth="1"/>
    <col min="13110" max="13110" width="0.5703125" style="13" customWidth="1"/>
    <col min="13111" max="13111" width="2.28515625" style="13" customWidth="1"/>
    <col min="13112" max="13112" width="0.5703125" style="13" customWidth="1"/>
    <col min="13113" max="13113" width="2.28515625" style="13" customWidth="1"/>
    <col min="13114" max="13114" width="0.5703125" style="13" customWidth="1"/>
    <col min="13115" max="13115" width="2.28515625" style="13" customWidth="1"/>
    <col min="13116" max="13116" width="0.5703125" style="13" customWidth="1"/>
    <col min="13117" max="13117" width="2.28515625" style="13" customWidth="1"/>
    <col min="13118" max="13118" width="0.5703125" style="13" customWidth="1"/>
    <col min="13119" max="13119" width="2.28515625" style="13" customWidth="1"/>
    <col min="13120" max="13120" width="0.5703125" style="13" customWidth="1"/>
    <col min="13121" max="13121" width="2.28515625" style="13" customWidth="1"/>
    <col min="13122" max="13122" width="0.5703125" style="13" customWidth="1"/>
    <col min="13123" max="13123" width="2.28515625" style="13" customWidth="1"/>
    <col min="13124" max="13124" width="0.5703125" style="13" customWidth="1"/>
    <col min="13125" max="13125" width="2.28515625" style="13" customWidth="1"/>
    <col min="13126" max="13126" width="0.5703125" style="13" customWidth="1"/>
    <col min="13127" max="13127" width="2.28515625" style="13" customWidth="1"/>
    <col min="13128" max="13128" width="0.5703125" style="13" customWidth="1"/>
    <col min="13129" max="13129" width="2.28515625" style="13" customWidth="1"/>
    <col min="13130" max="13130" width="0.5703125" style="13" customWidth="1"/>
    <col min="13131" max="13131" width="2.28515625" style="13" customWidth="1"/>
    <col min="13132" max="13132" width="0.42578125" style="13" customWidth="1"/>
    <col min="13133" max="13312" width="9.28515625" style="13"/>
    <col min="13313" max="13313" width="0.7109375" style="13" customWidth="1"/>
    <col min="13314" max="13314" width="0.5703125" style="13" customWidth="1"/>
    <col min="13315" max="13315" width="2.28515625" style="13" customWidth="1"/>
    <col min="13316" max="13316" width="0.5703125" style="13" customWidth="1"/>
    <col min="13317" max="13317" width="2.28515625" style="13" customWidth="1"/>
    <col min="13318" max="13318" width="0.5703125" style="13" customWidth="1"/>
    <col min="13319" max="13319" width="2.28515625" style="13" customWidth="1"/>
    <col min="13320" max="13320" width="0.5703125" style="13" customWidth="1"/>
    <col min="13321" max="13321" width="2.28515625" style="13" customWidth="1"/>
    <col min="13322" max="13322" width="0.5703125" style="13" customWidth="1"/>
    <col min="13323" max="13323" width="2.28515625" style="13" customWidth="1"/>
    <col min="13324" max="13324" width="0.5703125" style="13" customWidth="1"/>
    <col min="13325" max="13325" width="2.28515625" style="13" customWidth="1"/>
    <col min="13326" max="13326" width="0.5703125" style="13" customWidth="1"/>
    <col min="13327" max="13327" width="2.28515625" style="13" customWidth="1"/>
    <col min="13328" max="13328" width="0.5703125" style="13" customWidth="1"/>
    <col min="13329" max="13329" width="2.28515625" style="13" customWidth="1"/>
    <col min="13330" max="13330" width="0.5703125" style="13" customWidth="1"/>
    <col min="13331" max="13331" width="2.28515625" style="13" customWidth="1"/>
    <col min="13332" max="13332" width="0.5703125" style="13" customWidth="1"/>
    <col min="13333" max="13333" width="2.28515625" style="13" customWidth="1"/>
    <col min="13334" max="13334" width="0.5703125" style="13" customWidth="1"/>
    <col min="13335" max="13335" width="2.28515625" style="13" customWidth="1"/>
    <col min="13336" max="13336" width="0.5703125" style="13" customWidth="1"/>
    <col min="13337" max="13337" width="2.28515625" style="13" customWidth="1"/>
    <col min="13338" max="13338" width="0.5703125" style="13" customWidth="1"/>
    <col min="13339" max="13339" width="2.28515625" style="13" customWidth="1"/>
    <col min="13340" max="13340" width="0.5703125" style="13" customWidth="1"/>
    <col min="13341" max="13341" width="2.28515625" style="13" customWidth="1"/>
    <col min="13342" max="13342" width="0.5703125" style="13" customWidth="1"/>
    <col min="13343" max="13343" width="2.28515625" style="13" customWidth="1"/>
    <col min="13344" max="13344" width="0.5703125" style="13" customWidth="1"/>
    <col min="13345" max="13345" width="2.28515625" style="13" customWidth="1"/>
    <col min="13346" max="13346" width="0.5703125" style="13" customWidth="1"/>
    <col min="13347" max="13347" width="2.28515625" style="13" customWidth="1"/>
    <col min="13348" max="13348" width="0.5703125" style="13" customWidth="1"/>
    <col min="13349" max="13349" width="2.28515625" style="13" customWidth="1"/>
    <col min="13350" max="13350" width="0.5703125" style="13" customWidth="1"/>
    <col min="13351" max="13351" width="2.28515625" style="13" customWidth="1"/>
    <col min="13352" max="13352" width="0.5703125" style="13" customWidth="1"/>
    <col min="13353" max="13353" width="2.28515625" style="13" customWidth="1"/>
    <col min="13354" max="13354" width="0.5703125" style="13" customWidth="1"/>
    <col min="13355" max="13355" width="2.28515625" style="13" customWidth="1"/>
    <col min="13356" max="13356" width="0.5703125" style="13" customWidth="1"/>
    <col min="13357" max="13357" width="2.28515625" style="13" customWidth="1"/>
    <col min="13358" max="13358" width="0.5703125" style="13" customWidth="1"/>
    <col min="13359" max="13359" width="2.28515625" style="13" customWidth="1"/>
    <col min="13360" max="13360" width="0.5703125" style="13" customWidth="1"/>
    <col min="13361" max="13361" width="2.28515625" style="13" customWidth="1"/>
    <col min="13362" max="13362" width="0.5703125" style="13" customWidth="1"/>
    <col min="13363" max="13363" width="2.28515625" style="13" customWidth="1"/>
    <col min="13364" max="13364" width="0.5703125" style="13" customWidth="1"/>
    <col min="13365" max="13365" width="2.28515625" style="13" customWidth="1"/>
    <col min="13366" max="13366" width="0.5703125" style="13" customWidth="1"/>
    <col min="13367" max="13367" width="2.28515625" style="13" customWidth="1"/>
    <col min="13368" max="13368" width="0.5703125" style="13" customWidth="1"/>
    <col min="13369" max="13369" width="2.28515625" style="13" customWidth="1"/>
    <col min="13370" max="13370" width="0.5703125" style="13" customWidth="1"/>
    <col min="13371" max="13371" width="2.28515625" style="13" customWidth="1"/>
    <col min="13372" max="13372" width="0.5703125" style="13" customWidth="1"/>
    <col min="13373" max="13373" width="2.28515625" style="13" customWidth="1"/>
    <col min="13374" max="13374" width="0.5703125" style="13" customWidth="1"/>
    <col min="13375" max="13375" width="2.28515625" style="13" customWidth="1"/>
    <col min="13376" max="13376" width="0.5703125" style="13" customWidth="1"/>
    <col min="13377" max="13377" width="2.28515625" style="13" customWidth="1"/>
    <col min="13378" max="13378" width="0.5703125" style="13" customWidth="1"/>
    <col min="13379" max="13379" width="2.28515625" style="13" customWidth="1"/>
    <col min="13380" max="13380" width="0.5703125" style="13" customWidth="1"/>
    <col min="13381" max="13381" width="2.28515625" style="13" customWidth="1"/>
    <col min="13382" max="13382" width="0.5703125" style="13" customWidth="1"/>
    <col min="13383" max="13383" width="2.28515625" style="13" customWidth="1"/>
    <col min="13384" max="13384" width="0.5703125" style="13" customWidth="1"/>
    <col min="13385" max="13385" width="2.28515625" style="13" customWidth="1"/>
    <col min="13386" max="13386" width="0.5703125" style="13" customWidth="1"/>
    <col min="13387" max="13387" width="2.28515625" style="13" customWidth="1"/>
    <col min="13388" max="13388" width="0.42578125" style="13" customWidth="1"/>
    <col min="13389" max="13568" width="9.28515625" style="13"/>
    <col min="13569" max="13569" width="0.7109375" style="13" customWidth="1"/>
    <col min="13570" max="13570" width="0.5703125" style="13" customWidth="1"/>
    <col min="13571" max="13571" width="2.28515625" style="13" customWidth="1"/>
    <col min="13572" max="13572" width="0.5703125" style="13" customWidth="1"/>
    <col min="13573" max="13573" width="2.28515625" style="13" customWidth="1"/>
    <col min="13574" max="13574" width="0.5703125" style="13" customWidth="1"/>
    <col min="13575" max="13575" width="2.28515625" style="13" customWidth="1"/>
    <col min="13576" max="13576" width="0.5703125" style="13" customWidth="1"/>
    <col min="13577" max="13577" width="2.28515625" style="13" customWidth="1"/>
    <col min="13578" max="13578" width="0.5703125" style="13" customWidth="1"/>
    <col min="13579" max="13579" width="2.28515625" style="13" customWidth="1"/>
    <col min="13580" max="13580" width="0.5703125" style="13" customWidth="1"/>
    <col min="13581" max="13581" width="2.28515625" style="13" customWidth="1"/>
    <col min="13582" max="13582" width="0.5703125" style="13" customWidth="1"/>
    <col min="13583" max="13583" width="2.28515625" style="13" customWidth="1"/>
    <col min="13584" max="13584" width="0.5703125" style="13" customWidth="1"/>
    <col min="13585" max="13585" width="2.28515625" style="13" customWidth="1"/>
    <col min="13586" max="13586" width="0.5703125" style="13" customWidth="1"/>
    <col min="13587" max="13587" width="2.28515625" style="13" customWidth="1"/>
    <col min="13588" max="13588" width="0.5703125" style="13" customWidth="1"/>
    <col min="13589" max="13589" width="2.28515625" style="13" customWidth="1"/>
    <col min="13590" max="13590" width="0.5703125" style="13" customWidth="1"/>
    <col min="13591" max="13591" width="2.28515625" style="13" customWidth="1"/>
    <col min="13592" max="13592" width="0.5703125" style="13" customWidth="1"/>
    <col min="13593" max="13593" width="2.28515625" style="13" customWidth="1"/>
    <col min="13594" max="13594" width="0.5703125" style="13" customWidth="1"/>
    <col min="13595" max="13595" width="2.28515625" style="13" customWidth="1"/>
    <col min="13596" max="13596" width="0.5703125" style="13" customWidth="1"/>
    <col min="13597" max="13597" width="2.28515625" style="13" customWidth="1"/>
    <col min="13598" max="13598" width="0.5703125" style="13" customWidth="1"/>
    <col min="13599" max="13599" width="2.28515625" style="13" customWidth="1"/>
    <col min="13600" max="13600" width="0.5703125" style="13" customWidth="1"/>
    <col min="13601" max="13601" width="2.28515625" style="13" customWidth="1"/>
    <col min="13602" max="13602" width="0.5703125" style="13" customWidth="1"/>
    <col min="13603" max="13603" width="2.28515625" style="13" customWidth="1"/>
    <col min="13604" max="13604" width="0.5703125" style="13" customWidth="1"/>
    <col min="13605" max="13605" width="2.28515625" style="13" customWidth="1"/>
    <col min="13606" max="13606" width="0.5703125" style="13" customWidth="1"/>
    <col min="13607" max="13607" width="2.28515625" style="13" customWidth="1"/>
    <col min="13608" max="13608" width="0.5703125" style="13" customWidth="1"/>
    <col min="13609" max="13609" width="2.28515625" style="13" customWidth="1"/>
    <col min="13610" max="13610" width="0.5703125" style="13" customWidth="1"/>
    <col min="13611" max="13611" width="2.28515625" style="13" customWidth="1"/>
    <col min="13612" max="13612" width="0.5703125" style="13" customWidth="1"/>
    <col min="13613" max="13613" width="2.28515625" style="13" customWidth="1"/>
    <col min="13614" max="13614" width="0.5703125" style="13" customWidth="1"/>
    <col min="13615" max="13615" width="2.28515625" style="13" customWidth="1"/>
    <col min="13616" max="13616" width="0.5703125" style="13" customWidth="1"/>
    <col min="13617" max="13617" width="2.28515625" style="13" customWidth="1"/>
    <col min="13618" max="13618" width="0.5703125" style="13" customWidth="1"/>
    <col min="13619" max="13619" width="2.28515625" style="13" customWidth="1"/>
    <col min="13620" max="13620" width="0.5703125" style="13" customWidth="1"/>
    <col min="13621" max="13621" width="2.28515625" style="13" customWidth="1"/>
    <col min="13622" max="13622" width="0.5703125" style="13" customWidth="1"/>
    <col min="13623" max="13623" width="2.28515625" style="13" customWidth="1"/>
    <col min="13624" max="13624" width="0.5703125" style="13" customWidth="1"/>
    <col min="13625" max="13625" width="2.28515625" style="13" customWidth="1"/>
    <col min="13626" max="13626" width="0.5703125" style="13" customWidth="1"/>
    <col min="13627" max="13627" width="2.28515625" style="13" customWidth="1"/>
    <col min="13628" max="13628" width="0.5703125" style="13" customWidth="1"/>
    <col min="13629" max="13629" width="2.28515625" style="13" customWidth="1"/>
    <col min="13630" max="13630" width="0.5703125" style="13" customWidth="1"/>
    <col min="13631" max="13631" width="2.28515625" style="13" customWidth="1"/>
    <col min="13632" max="13632" width="0.5703125" style="13" customWidth="1"/>
    <col min="13633" max="13633" width="2.28515625" style="13" customWidth="1"/>
    <col min="13634" max="13634" width="0.5703125" style="13" customWidth="1"/>
    <col min="13635" max="13635" width="2.28515625" style="13" customWidth="1"/>
    <col min="13636" max="13636" width="0.5703125" style="13" customWidth="1"/>
    <col min="13637" max="13637" width="2.28515625" style="13" customWidth="1"/>
    <col min="13638" max="13638" width="0.5703125" style="13" customWidth="1"/>
    <col min="13639" max="13639" width="2.28515625" style="13" customWidth="1"/>
    <col min="13640" max="13640" width="0.5703125" style="13" customWidth="1"/>
    <col min="13641" max="13641" width="2.28515625" style="13" customWidth="1"/>
    <col min="13642" max="13642" width="0.5703125" style="13" customWidth="1"/>
    <col min="13643" max="13643" width="2.28515625" style="13" customWidth="1"/>
    <col min="13644" max="13644" width="0.42578125" style="13" customWidth="1"/>
    <col min="13645" max="13824" width="9.28515625" style="13"/>
    <col min="13825" max="13825" width="0.7109375" style="13" customWidth="1"/>
    <col min="13826" max="13826" width="0.5703125" style="13" customWidth="1"/>
    <col min="13827" max="13827" width="2.28515625" style="13" customWidth="1"/>
    <col min="13828" max="13828" width="0.5703125" style="13" customWidth="1"/>
    <col min="13829" max="13829" width="2.28515625" style="13" customWidth="1"/>
    <col min="13830" max="13830" width="0.5703125" style="13" customWidth="1"/>
    <col min="13831" max="13831" width="2.28515625" style="13" customWidth="1"/>
    <col min="13832" max="13832" width="0.5703125" style="13" customWidth="1"/>
    <col min="13833" max="13833" width="2.28515625" style="13" customWidth="1"/>
    <col min="13834" max="13834" width="0.5703125" style="13" customWidth="1"/>
    <col min="13835" max="13835" width="2.28515625" style="13" customWidth="1"/>
    <col min="13836" max="13836" width="0.5703125" style="13" customWidth="1"/>
    <col min="13837" max="13837" width="2.28515625" style="13" customWidth="1"/>
    <col min="13838" max="13838" width="0.5703125" style="13" customWidth="1"/>
    <col min="13839" max="13839" width="2.28515625" style="13" customWidth="1"/>
    <col min="13840" max="13840" width="0.5703125" style="13" customWidth="1"/>
    <col min="13841" max="13841" width="2.28515625" style="13" customWidth="1"/>
    <col min="13842" max="13842" width="0.5703125" style="13" customWidth="1"/>
    <col min="13843" max="13843" width="2.28515625" style="13" customWidth="1"/>
    <col min="13844" max="13844" width="0.5703125" style="13" customWidth="1"/>
    <col min="13845" max="13845" width="2.28515625" style="13" customWidth="1"/>
    <col min="13846" max="13846" width="0.5703125" style="13" customWidth="1"/>
    <col min="13847" max="13847" width="2.28515625" style="13" customWidth="1"/>
    <col min="13848" max="13848" width="0.5703125" style="13" customWidth="1"/>
    <col min="13849" max="13849" width="2.28515625" style="13" customWidth="1"/>
    <col min="13850" max="13850" width="0.5703125" style="13" customWidth="1"/>
    <col min="13851" max="13851" width="2.28515625" style="13" customWidth="1"/>
    <col min="13852" max="13852" width="0.5703125" style="13" customWidth="1"/>
    <col min="13853" max="13853" width="2.28515625" style="13" customWidth="1"/>
    <col min="13854" max="13854" width="0.5703125" style="13" customWidth="1"/>
    <col min="13855" max="13855" width="2.28515625" style="13" customWidth="1"/>
    <col min="13856" max="13856" width="0.5703125" style="13" customWidth="1"/>
    <col min="13857" max="13857" width="2.28515625" style="13" customWidth="1"/>
    <col min="13858" max="13858" width="0.5703125" style="13" customWidth="1"/>
    <col min="13859" max="13859" width="2.28515625" style="13" customWidth="1"/>
    <col min="13860" max="13860" width="0.5703125" style="13" customWidth="1"/>
    <col min="13861" max="13861" width="2.28515625" style="13" customWidth="1"/>
    <col min="13862" max="13862" width="0.5703125" style="13" customWidth="1"/>
    <col min="13863" max="13863" width="2.28515625" style="13" customWidth="1"/>
    <col min="13864" max="13864" width="0.5703125" style="13" customWidth="1"/>
    <col min="13865" max="13865" width="2.28515625" style="13" customWidth="1"/>
    <col min="13866" max="13866" width="0.5703125" style="13" customWidth="1"/>
    <col min="13867" max="13867" width="2.28515625" style="13" customWidth="1"/>
    <col min="13868" max="13868" width="0.5703125" style="13" customWidth="1"/>
    <col min="13869" max="13869" width="2.28515625" style="13" customWidth="1"/>
    <col min="13870" max="13870" width="0.5703125" style="13" customWidth="1"/>
    <col min="13871" max="13871" width="2.28515625" style="13" customWidth="1"/>
    <col min="13872" max="13872" width="0.5703125" style="13" customWidth="1"/>
    <col min="13873" max="13873" width="2.28515625" style="13" customWidth="1"/>
    <col min="13874" max="13874" width="0.5703125" style="13" customWidth="1"/>
    <col min="13875" max="13875" width="2.28515625" style="13" customWidth="1"/>
    <col min="13876" max="13876" width="0.5703125" style="13" customWidth="1"/>
    <col min="13877" max="13877" width="2.28515625" style="13" customWidth="1"/>
    <col min="13878" max="13878" width="0.5703125" style="13" customWidth="1"/>
    <col min="13879" max="13879" width="2.28515625" style="13" customWidth="1"/>
    <col min="13880" max="13880" width="0.5703125" style="13" customWidth="1"/>
    <col min="13881" max="13881" width="2.28515625" style="13" customWidth="1"/>
    <col min="13882" max="13882" width="0.5703125" style="13" customWidth="1"/>
    <col min="13883" max="13883" width="2.28515625" style="13" customWidth="1"/>
    <col min="13884" max="13884" width="0.5703125" style="13" customWidth="1"/>
    <col min="13885" max="13885" width="2.28515625" style="13" customWidth="1"/>
    <col min="13886" max="13886" width="0.5703125" style="13" customWidth="1"/>
    <col min="13887" max="13887" width="2.28515625" style="13" customWidth="1"/>
    <col min="13888" max="13888" width="0.5703125" style="13" customWidth="1"/>
    <col min="13889" max="13889" width="2.28515625" style="13" customWidth="1"/>
    <col min="13890" max="13890" width="0.5703125" style="13" customWidth="1"/>
    <col min="13891" max="13891" width="2.28515625" style="13" customWidth="1"/>
    <col min="13892" max="13892" width="0.5703125" style="13" customWidth="1"/>
    <col min="13893" max="13893" width="2.28515625" style="13" customWidth="1"/>
    <col min="13894" max="13894" width="0.5703125" style="13" customWidth="1"/>
    <col min="13895" max="13895" width="2.28515625" style="13" customWidth="1"/>
    <col min="13896" max="13896" width="0.5703125" style="13" customWidth="1"/>
    <col min="13897" max="13897" width="2.28515625" style="13" customWidth="1"/>
    <col min="13898" max="13898" width="0.5703125" style="13" customWidth="1"/>
    <col min="13899" max="13899" width="2.28515625" style="13" customWidth="1"/>
    <col min="13900" max="13900" width="0.42578125" style="13" customWidth="1"/>
    <col min="13901" max="14080" width="9.28515625" style="13"/>
    <col min="14081" max="14081" width="0.7109375" style="13" customWidth="1"/>
    <col min="14082" max="14082" width="0.5703125" style="13" customWidth="1"/>
    <col min="14083" max="14083" width="2.28515625" style="13" customWidth="1"/>
    <col min="14084" max="14084" width="0.5703125" style="13" customWidth="1"/>
    <col min="14085" max="14085" width="2.28515625" style="13" customWidth="1"/>
    <col min="14086" max="14086" width="0.5703125" style="13" customWidth="1"/>
    <col min="14087" max="14087" width="2.28515625" style="13" customWidth="1"/>
    <col min="14088" max="14088" width="0.5703125" style="13" customWidth="1"/>
    <col min="14089" max="14089" width="2.28515625" style="13" customWidth="1"/>
    <col min="14090" max="14090" width="0.5703125" style="13" customWidth="1"/>
    <col min="14091" max="14091" width="2.28515625" style="13" customWidth="1"/>
    <col min="14092" max="14092" width="0.5703125" style="13" customWidth="1"/>
    <col min="14093" max="14093" width="2.28515625" style="13" customWidth="1"/>
    <col min="14094" max="14094" width="0.5703125" style="13" customWidth="1"/>
    <col min="14095" max="14095" width="2.28515625" style="13" customWidth="1"/>
    <col min="14096" max="14096" width="0.5703125" style="13" customWidth="1"/>
    <col min="14097" max="14097" width="2.28515625" style="13" customWidth="1"/>
    <col min="14098" max="14098" width="0.5703125" style="13" customWidth="1"/>
    <col min="14099" max="14099" width="2.28515625" style="13" customWidth="1"/>
    <col min="14100" max="14100" width="0.5703125" style="13" customWidth="1"/>
    <col min="14101" max="14101" width="2.28515625" style="13" customWidth="1"/>
    <col min="14102" max="14102" width="0.5703125" style="13" customWidth="1"/>
    <col min="14103" max="14103" width="2.28515625" style="13" customWidth="1"/>
    <col min="14104" max="14104" width="0.5703125" style="13" customWidth="1"/>
    <col min="14105" max="14105" width="2.28515625" style="13" customWidth="1"/>
    <col min="14106" max="14106" width="0.5703125" style="13" customWidth="1"/>
    <col min="14107" max="14107" width="2.28515625" style="13" customWidth="1"/>
    <col min="14108" max="14108" width="0.5703125" style="13" customWidth="1"/>
    <col min="14109" max="14109" width="2.28515625" style="13" customWidth="1"/>
    <col min="14110" max="14110" width="0.5703125" style="13" customWidth="1"/>
    <col min="14111" max="14111" width="2.28515625" style="13" customWidth="1"/>
    <col min="14112" max="14112" width="0.5703125" style="13" customWidth="1"/>
    <col min="14113" max="14113" width="2.28515625" style="13" customWidth="1"/>
    <col min="14114" max="14114" width="0.5703125" style="13" customWidth="1"/>
    <col min="14115" max="14115" width="2.28515625" style="13" customWidth="1"/>
    <col min="14116" max="14116" width="0.5703125" style="13" customWidth="1"/>
    <col min="14117" max="14117" width="2.28515625" style="13" customWidth="1"/>
    <col min="14118" max="14118" width="0.5703125" style="13" customWidth="1"/>
    <col min="14119" max="14119" width="2.28515625" style="13" customWidth="1"/>
    <col min="14120" max="14120" width="0.5703125" style="13" customWidth="1"/>
    <col min="14121" max="14121" width="2.28515625" style="13" customWidth="1"/>
    <col min="14122" max="14122" width="0.5703125" style="13" customWidth="1"/>
    <col min="14123" max="14123" width="2.28515625" style="13" customWidth="1"/>
    <col min="14124" max="14124" width="0.5703125" style="13" customWidth="1"/>
    <col min="14125" max="14125" width="2.28515625" style="13" customWidth="1"/>
    <col min="14126" max="14126" width="0.5703125" style="13" customWidth="1"/>
    <col min="14127" max="14127" width="2.28515625" style="13" customWidth="1"/>
    <col min="14128" max="14128" width="0.5703125" style="13" customWidth="1"/>
    <col min="14129" max="14129" width="2.28515625" style="13" customWidth="1"/>
    <col min="14130" max="14130" width="0.5703125" style="13" customWidth="1"/>
    <col min="14131" max="14131" width="2.28515625" style="13" customWidth="1"/>
    <col min="14132" max="14132" width="0.5703125" style="13" customWidth="1"/>
    <col min="14133" max="14133" width="2.28515625" style="13" customWidth="1"/>
    <col min="14134" max="14134" width="0.5703125" style="13" customWidth="1"/>
    <col min="14135" max="14135" width="2.28515625" style="13" customWidth="1"/>
    <col min="14136" max="14136" width="0.5703125" style="13" customWidth="1"/>
    <col min="14137" max="14137" width="2.28515625" style="13" customWidth="1"/>
    <col min="14138" max="14138" width="0.5703125" style="13" customWidth="1"/>
    <col min="14139" max="14139" width="2.28515625" style="13" customWidth="1"/>
    <col min="14140" max="14140" width="0.5703125" style="13" customWidth="1"/>
    <col min="14141" max="14141" width="2.28515625" style="13" customWidth="1"/>
    <col min="14142" max="14142" width="0.5703125" style="13" customWidth="1"/>
    <col min="14143" max="14143" width="2.28515625" style="13" customWidth="1"/>
    <col min="14144" max="14144" width="0.5703125" style="13" customWidth="1"/>
    <col min="14145" max="14145" width="2.28515625" style="13" customWidth="1"/>
    <col min="14146" max="14146" width="0.5703125" style="13" customWidth="1"/>
    <col min="14147" max="14147" width="2.28515625" style="13" customWidth="1"/>
    <col min="14148" max="14148" width="0.5703125" style="13" customWidth="1"/>
    <col min="14149" max="14149" width="2.28515625" style="13" customWidth="1"/>
    <col min="14150" max="14150" width="0.5703125" style="13" customWidth="1"/>
    <col min="14151" max="14151" width="2.28515625" style="13" customWidth="1"/>
    <col min="14152" max="14152" width="0.5703125" style="13" customWidth="1"/>
    <col min="14153" max="14153" width="2.28515625" style="13" customWidth="1"/>
    <col min="14154" max="14154" width="0.5703125" style="13" customWidth="1"/>
    <col min="14155" max="14155" width="2.28515625" style="13" customWidth="1"/>
    <col min="14156" max="14156" width="0.42578125" style="13" customWidth="1"/>
    <col min="14157" max="14336" width="9.28515625" style="13"/>
    <col min="14337" max="14337" width="0.7109375" style="13" customWidth="1"/>
    <col min="14338" max="14338" width="0.5703125" style="13" customWidth="1"/>
    <col min="14339" max="14339" width="2.28515625" style="13" customWidth="1"/>
    <col min="14340" max="14340" width="0.5703125" style="13" customWidth="1"/>
    <col min="14341" max="14341" width="2.28515625" style="13" customWidth="1"/>
    <col min="14342" max="14342" width="0.5703125" style="13" customWidth="1"/>
    <col min="14343" max="14343" width="2.28515625" style="13" customWidth="1"/>
    <col min="14344" max="14344" width="0.5703125" style="13" customWidth="1"/>
    <col min="14345" max="14345" width="2.28515625" style="13" customWidth="1"/>
    <col min="14346" max="14346" width="0.5703125" style="13" customWidth="1"/>
    <col min="14347" max="14347" width="2.28515625" style="13" customWidth="1"/>
    <col min="14348" max="14348" width="0.5703125" style="13" customWidth="1"/>
    <col min="14349" max="14349" width="2.28515625" style="13" customWidth="1"/>
    <col min="14350" max="14350" width="0.5703125" style="13" customWidth="1"/>
    <col min="14351" max="14351" width="2.28515625" style="13" customWidth="1"/>
    <col min="14352" max="14352" width="0.5703125" style="13" customWidth="1"/>
    <col min="14353" max="14353" width="2.28515625" style="13" customWidth="1"/>
    <col min="14354" max="14354" width="0.5703125" style="13" customWidth="1"/>
    <col min="14355" max="14355" width="2.28515625" style="13" customWidth="1"/>
    <col min="14356" max="14356" width="0.5703125" style="13" customWidth="1"/>
    <col min="14357" max="14357" width="2.28515625" style="13" customWidth="1"/>
    <col min="14358" max="14358" width="0.5703125" style="13" customWidth="1"/>
    <col min="14359" max="14359" width="2.28515625" style="13" customWidth="1"/>
    <col min="14360" max="14360" width="0.5703125" style="13" customWidth="1"/>
    <col min="14361" max="14361" width="2.28515625" style="13" customWidth="1"/>
    <col min="14362" max="14362" width="0.5703125" style="13" customWidth="1"/>
    <col min="14363" max="14363" width="2.28515625" style="13" customWidth="1"/>
    <col min="14364" max="14364" width="0.5703125" style="13" customWidth="1"/>
    <col min="14365" max="14365" width="2.28515625" style="13" customWidth="1"/>
    <col min="14366" max="14366" width="0.5703125" style="13" customWidth="1"/>
    <col min="14367" max="14367" width="2.28515625" style="13" customWidth="1"/>
    <col min="14368" max="14368" width="0.5703125" style="13" customWidth="1"/>
    <col min="14369" max="14369" width="2.28515625" style="13" customWidth="1"/>
    <col min="14370" max="14370" width="0.5703125" style="13" customWidth="1"/>
    <col min="14371" max="14371" width="2.28515625" style="13" customWidth="1"/>
    <col min="14372" max="14372" width="0.5703125" style="13" customWidth="1"/>
    <col min="14373" max="14373" width="2.28515625" style="13" customWidth="1"/>
    <col min="14374" max="14374" width="0.5703125" style="13" customWidth="1"/>
    <col min="14375" max="14375" width="2.28515625" style="13" customWidth="1"/>
    <col min="14376" max="14376" width="0.5703125" style="13" customWidth="1"/>
    <col min="14377" max="14377" width="2.28515625" style="13" customWidth="1"/>
    <col min="14378" max="14378" width="0.5703125" style="13" customWidth="1"/>
    <col min="14379" max="14379" width="2.28515625" style="13" customWidth="1"/>
    <col min="14380" max="14380" width="0.5703125" style="13" customWidth="1"/>
    <col min="14381" max="14381" width="2.28515625" style="13" customWidth="1"/>
    <col min="14382" max="14382" width="0.5703125" style="13" customWidth="1"/>
    <col min="14383" max="14383" width="2.28515625" style="13" customWidth="1"/>
    <col min="14384" max="14384" width="0.5703125" style="13" customWidth="1"/>
    <col min="14385" max="14385" width="2.28515625" style="13" customWidth="1"/>
    <col min="14386" max="14386" width="0.5703125" style="13" customWidth="1"/>
    <col min="14387" max="14387" width="2.28515625" style="13" customWidth="1"/>
    <col min="14388" max="14388" width="0.5703125" style="13" customWidth="1"/>
    <col min="14389" max="14389" width="2.28515625" style="13" customWidth="1"/>
    <col min="14390" max="14390" width="0.5703125" style="13" customWidth="1"/>
    <col min="14391" max="14391" width="2.28515625" style="13" customWidth="1"/>
    <col min="14392" max="14392" width="0.5703125" style="13" customWidth="1"/>
    <col min="14393" max="14393" width="2.28515625" style="13" customWidth="1"/>
    <col min="14394" max="14394" width="0.5703125" style="13" customWidth="1"/>
    <col min="14395" max="14395" width="2.28515625" style="13" customWidth="1"/>
    <col min="14396" max="14396" width="0.5703125" style="13" customWidth="1"/>
    <col min="14397" max="14397" width="2.28515625" style="13" customWidth="1"/>
    <col min="14398" max="14398" width="0.5703125" style="13" customWidth="1"/>
    <col min="14399" max="14399" width="2.28515625" style="13" customWidth="1"/>
    <col min="14400" max="14400" width="0.5703125" style="13" customWidth="1"/>
    <col min="14401" max="14401" width="2.28515625" style="13" customWidth="1"/>
    <col min="14402" max="14402" width="0.5703125" style="13" customWidth="1"/>
    <col min="14403" max="14403" width="2.28515625" style="13" customWidth="1"/>
    <col min="14404" max="14404" width="0.5703125" style="13" customWidth="1"/>
    <col min="14405" max="14405" width="2.28515625" style="13" customWidth="1"/>
    <col min="14406" max="14406" width="0.5703125" style="13" customWidth="1"/>
    <col min="14407" max="14407" width="2.28515625" style="13" customWidth="1"/>
    <col min="14408" max="14408" width="0.5703125" style="13" customWidth="1"/>
    <col min="14409" max="14409" width="2.28515625" style="13" customWidth="1"/>
    <col min="14410" max="14410" width="0.5703125" style="13" customWidth="1"/>
    <col min="14411" max="14411" width="2.28515625" style="13" customWidth="1"/>
    <col min="14412" max="14412" width="0.42578125" style="13" customWidth="1"/>
    <col min="14413" max="14592" width="9.28515625" style="13"/>
    <col min="14593" max="14593" width="0.7109375" style="13" customWidth="1"/>
    <col min="14594" max="14594" width="0.5703125" style="13" customWidth="1"/>
    <col min="14595" max="14595" width="2.28515625" style="13" customWidth="1"/>
    <col min="14596" max="14596" width="0.5703125" style="13" customWidth="1"/>
    <col min="14597" max="14597" width="2.28515625" style="13" customWidth="1"/>
    <col min="14598" max="14598" width="0.5703125" style="13" customWidth="1"/>
    <col min="14599" max="14599" width="2.28515625" style="13" customWidth="1"/>
    <col min="14600" max="14600" width="0.5703125" style="13" customWidth="1"/>
    <col min="14601" max="14601" width="2.28515625" style="13" customWidth="1"/>
    <col min="14602" max="14602" width="0.5703125" style="13" customWidth="1"/>
    <col min="14603" max="14603" width="2.28515625" style="13" customWidth="1"/>
    <col min="14604" max="14604" width="0.5703125" style="13" customWidth="1"/>
    <col min="14605" max="14605" width="2.28515625" style="13" customWidth="1"/>
    <col min="14606" max="14606" width="0.5703125" style="13" customWidth="1"/>
    <col min="14607" max="14607" width="2.28515625" style="13" customWidth="1"/>
    <col min="14608" max="14608" width="0.5703125" style="13" customWidth="1"/>
    <col min="14609" max="14609" width="2.28515625" style="13" customWidth="1"/>
    <col min="14610" max="14610" width="0.5703125" style="13" customWidth="1"/>
    <col min="14611" max="14611" width="2.28515625" style="13" customWidth="1"/>
    <col min="14612" max="14612" width="0.5703125" style="13" customWidth="1"/>
    <col min="14613" max="14613" width="2.28515625" style="13" customWidth="1"/>
    <col min="14614" max="14614" width="0.5703125" style="13" customWidth="1"/>
    <col min="14615" max="14615" width="2.28515625" style="13" customWidth="1"/>
    <col min="14616" max="14616" width="0.5703125" style="13" customWidth="1"/>
    <col min="14617" max="14617" width="2.28515625" style="13" customWidth="1"/>
    <col min="14618" max="14618" width="0.5703125" style="13" customWidth="1"/>
    <col min="14619" max="14619" width="2.28515625" style="13" customWidth="1"/>
    <col min="14620" max="14620" width="0.5703125" style="13" customWidth="1"/>
    <col min="14621" max="14621" width="2.28515625" style="13" customWidth="1"/>
    <col min="14622" max="14622" width="0.5703125" style="13" customWidth="1"/>
    <col min="14623" max="14623" width="2.28515625" style="13" customWidth="1"/>
    <col min="14624" max="14624" width="0.5703125" style="13" customWidth="1"/>
    <col min="14625" max="14625" width="2.28515625" style="13" customWidth="1"/>
    <col min="14626" max="14626" width="0.5703125" style="13" customWidth="1"/>
    <col min="14627" max="14627" width="2.28515625" style="13" customWidth="1"/>
    <col min="14628" max="14628" width="0.5703125" style="13" customWidth="1"/>
    <col min="14629" max="14629" width="2.28515625" style="13" customWidth="1"/>
    <col min="14630" max="14630" width="0.5703125" style="13" customWidth="1"/>
    <col min="14631" max="14631" width="2.28515625" style="13" customWidth="1"/>
    <col min="14632" max="14632" width="0.5703125" style="13" customWidth="1"/>
    <col min="14633" max="14633" width="2.28515625" style="13" customWidth="1"/>
    <col min="14634" max="14634" width="0.5703125" style="13" customWidth="1"/>
    <col min="14635" max="14635" width="2.28515625" style="13" customWidth="1"/>
    <col min="14636" max="14636" width="0.5703125" style="13" customWidth="1"/>
    <col min="14637" max="14637" width="2.28515625" style="13" customWidth="1"/>
    <col min="14638" max="14638" width="0.5703125" style="13" customWidth="1"/>
    <col min="14639" max="14639" width="2.28515625" style="13" customWidth="1"/>
    <col min="14640" max="14640" width="0.5703125" style="13" customWidth="1"/>
    <col min="14641" max="14641" width="2.28515625" style="13" customWidth="1"/>
    <col min="14642" max="14642" width="0.5703125" style="13" customWidth="1"/>
    <col min="14643" max="14643" width="2.28515625" style="13" customWidth="1"/>
    <col min="14644" max="14644" width="0.5703125" style="13" customWidth="1"/>
    <col min="14645" max="14645" width="2.28515625" style="13" customWidth="1"/>
    <col min="14646" max="14646" width="0.5703125" style="13" customWidth="1"/>
    <col min="14647" max="14647" width="2.28515625" style="13" customWidth="1"/>
    <col min="14648" max="14648" width="0.5703125" style="13" customWidth="1"/>
    <col min="14649" max="14649" width="2.28515625" style="13" customWidth="1"/>
    <col min="14650" max="14650" width="0.5703125" style="13" customWidth="1"/>
    <col min="14651" max="14651" width="2.28515625" style="13" customWidth="1"/>
    <col min="14652" max="14652" width="0.5703125" style="13" customWidth="1"/>
    <col min="14653" max="14653" width="2.28515625" style="13" customWidth="1"/>
    <col min="14654" max="14654" width="0.5703125" style="13" customWidth="1"/>
    <col min="14655" max="14655" width="2.28515625" style="13" customWidth="1"/>
    <col min="14656" max="14656" width="0.5703125" style="13" customWidth="1"/>
    <col min="14657" max="14657" width="2.28515625" style="13" customWidth="1"/>
    <col min="14658" max="14658" width="0.5703125" style="13" customWidth="1"/>
    <col min="14659" max="14659" width="2.28515625" style="13" customWidth="1"/>
    <col min="14660" max="14660" width="0.5703125" style="13" customWidth="1"/>
    <col min="14661" max="14661" width="2.28515625" style="13" customWidth="1"/>
    <col min="14662" max="14662" width="0.5703125" style="13" customWidth="1"/>
    <col min="14663" max="14663" width="2.28515625" style="13" customWidth="1"/>
    <col min="14664" max="14664" width="0.5703125" style="13" customWidth="1"/>
    <col min="14665" max="14665" width="2.28515625" style="13" customWidth="1"/>
    <col min="14666" max="14666" width="0.5703125" style="13" customWidth="1"/>
    <col min="14667" max="14667" width="2.28515625" style="13" customWidth="1"/>
    <col min="14668" max="14668" width="0.42578125" style="13" customWidth="1"/>
    <col min="14669" max="14848" width="9.28515625" style="13"/>
    <col min="14849" max="14849" width="0.7109375" style="13" customWidth="1"/>
    <col min="14850" max="14850" width="0.5703125" style="13" customWidth="1"/>
    <col min="14851" max="14851" width="2.28515625" style="13" customWidth="1"/>
    <col min="14852" max="14852" width="0.5703125" style="13" customWidth="1"/>
    <col min="14853" max="14853" width="2.28515625" style="13" customWidth="1"/>
    <col min="14854" max="14854" width="0.5703125" style="13" customWidth="1"/>
    <col min="14855" max="14855" width="2.28515625" style="13" customWidth="1"/>
    <col min="14856" max="14856" width="0.5703125" style="13" customWidth="1"/>
    <col min="14857" max="14857" width="2.28515625" style="13" customWidth="1"/>
    <col min="14858" max="14858" width="0.5703125" style="13" customWidth="1"/>
    <col min="14859" max="14859" width="2.28515625" style="13" customWidth="1"/>
    <col min="14860" max="14860" width="0.5703125" style="13" customWidth="1"/>
    <col min="14861" max="14861" width="2.28515625" style="13" customWidth="1"/>
    <col min="14862" max="14862" width="0.5703125" style="13" customWidth="1"/>
    <col min="14863" max="14863" width="2.28515625" style="13" customWidth="1"/>
    <col min="14864" max="14864" width="0.5703125" style="13" customWidth="1"/>
    <col min="14865" max="14865" width="2.28515625" style="13" customWidth="1"/>
    <col min="14866" max="14866" width="0.5703125" style="13" customWidth="1"/>
    <col min="14867" max="14867" width="2.28515625" style="13" customWidth="1"/>
    <col min="14868" max="14868" width="0.5703125" style="13" customWidth="1"/>
    <col min="14869" max="14869" width="2.28515625" style="13" customWidth="1"/>
    <col min="14870" max="14870" width="0.5703125" style="13" customWidth="1"/>
    <col min="14871" max="14871" width="2.28515625" style="13" customWidth="1"/>
    <col min="14872" max="14872" width="0.5703125" style="13" customWidth="1"/>
    <col min="14873" max="14873" width="2.28515625" style="13" customWidth="1"/>
    <col min="14874" max="14874" width="0.5703125" style="13" customWidth="1"/>
    <col min="14875" max="14875" width="2.28515625" style="13" customWidth="1"/>
    <col min="14876" max="14876" width="0.5703125" style="13" customWidth="1"/>
    <col min="14877" max="14877" width="2.28515625" style="13" customWidth="1"/>
    <col min="14878" max="14878" width="0.5703125" style="13" customWidth="1"/>
    <col min="14879" max="14879" width="2.28515625" style="13" customWidth="1"/>
    <col min="14880" max="14880" width="0.5703125" style="13" customWidth="1"/>
    <col min="14881" max="14881" width="2.28515625" style="13" customWidth="1"/>
    <col min="14882" max="14882" width="0.5703125" style="13" customWidth="1"/>
    <col min="14883" max="14883" width="2.28515625" style="13" customWidth="1"/>
    <col min="14884" max="14884" width="0.5703125" style="13" customWidth="1"/>
    <col min="14885" max="14885" width="2.28515625" style="13" customWidth="1"/>
    <col min="14886" max="14886" width="0.5703125" style="13" customWidth="1"/>
    <col min="14887" max="14887" width="2.28515625" style="13" customWidth="1"/>
    <col min="14888" max="14888" width="0.5703125" style="13" customWidth="1"/>
    <col min="14889" max="14889" width="2.28515625" style="13" customWidth="1"/>
    <col min="14890" max="14890" width="0.5703125" style="13" customWidth="1"/>
    <col min="14891" max="14891" width="2.28515625" style="13" customWidth="1"/>
    <col min="14892" max="14892" width="0.5703125" style="13" customWidth="1"/>
    <col min="14893" max="14893" width="2.28515625" style="13" customWidth="1"/>
    <col min="14894" max="14894" width="0.5703125" style="13" customWidth="1"/>
    <col min="14895" max="14895" width="2.28515625" style="13" customWidth="1"/>
    <col min="14896" max="14896" width="0.5703125" style="13" customWidth="1"/>
    <col min="14897" max="14897" width="2.28515625" style="13" customWidth="1"/>
    <col min="14898" max="14898" width="0.5703125" style="13" customWidth="1"/>
    <col min="14899" max="14899" width="2.28515625" style="13" customWidth="1"/>
    <col min="14900" max="14900" width="0.5703125" style="13" customWidth="1"/>
    <col min="14901" max="14901" width="2.28515625" style="13" customWidth="1"/>
    <col min="14902" max="14902" width="0.5703125" style="13" customWidth="1"/>
    <col min="14903" max="14903" width="2.28515625" style="13" customWidth="1"/>
    <col min="14904" max="14904" width="0.5703125" style="13" customWidth="1"/>
    <col min="14905" max="14905" width="2.28515625" style="13" customWidth="1"/>
    <col min="14906" max="14906" width="0.5703125" style="13" customWidth="1"/>
    <col min="14907" max="14907" width="2.28515625" style="13" customWidth="1"/>
    <col min="14908" max="14908" width="0.5703125" style="13" customWidth="1"/>
    <col min="14909" max="14909" width="2.28515625" style="13" customWidth="1"/>
    <col min="14910" max="14910" width="0.5703125" style="13" customWidth="1"/>
    <col min="14911" max="14911" width="2.28515625" style="13" customWidth="1"/>
    <col min="14912" max="14912" width="0.5703125" style="13" customWidth="1"/>
    <col min="14913" max="14913" width="2.28515625" style="13" customWidth="1"/>
    <col min="14914" max="14914" width="0.5703125" style="13" customWidth="1"/>
    <col min="14915" max="14915" width="2.28515625" style="13" customWidth="1"/>
    <col min="14916" max="14916" width="0.5703125" style="13" customWidth="1"/>
    <col min="14917" max="14917" width="2.28515625" style="13" customWidth="1"/>
    <col min="14918" max="14918" width="0.5703125" style="13" customWidth="1"/>
    <col min="14919" max="14919" width="2.28515625" style="13" customWidth="1"/>
    <col min="14920" max="14920" width="0.5703125" style="13" customWidth="1"/>
    <col min="14921" max="14921" width="2.28515625" style="13" customWidth="1"/>
    <col min="14922" max="14922" width="0.5703125" style="13" customWidth="1"/>
    <col min="14923" max="14923" width="2.28515625" style="13" customWidth="1"/>
    <col min="14924" max="14924" width="0.42578125" style="13" customWidth="1"/>
    <col min="14925" max="15104" width="9.28515625" style="13"/>
    <col min="15105" max="15105" width="0.7109375" style="13" customWidth="1"/>
    <col min="15106" max="15106" width="0.5703125" style="13" customWidth="1"/>
    <col min="15107" max="15107" width="2.28515625" style="13" customWidth="1"/>
    <col min="15108" max="15108" width="0.5703125" style="13" customWidth="1"/>
    <col min="15109" max="15109" width="2.28515625" style="13" customWidth="1"/>
    <col min="15110" max="15110" width="0.5703125" style="13" customWidth="1"/>
    <col min="15111" max="15111" width="2.28515625" style="13" customWidth="1"/>
    <col min="15112" max="15112" width="0.5703125" style="13" customWidth="1"/>
    <col min="15113" max="15113" width="2.28515625" style="13" customWidth="1"/>
    <col min="15114" max="15114" width="0.5703125" style="13" customWidth="1"/>
    <col min="15115" max="15115" width="2.28515625" style="13" customWidth="1"/>
    <col min="15116" max="15116" width="0.5703125" style="13" customWidth="1"/>
    <col min="15117" max="15117" width="2.28515625" style="13" customWidth="1"/>
    <col min="15118" max="15118" width="0.5703125" style="13" customWidth="1"/>
    <col min="15119" max="15119" width="2.28515625" style="13" customWidth="1"/>
    <col min="15120" max="15120" width="0.5703125" style="13" customWidth="1"/>
    <col min="15121" max="15121" width="2.28515625" style="13" customWidth="1"/>
    <col min="15122" max="15122" width="0.5703125" style="13" customWidth="1"/>
    <col min="15123" max="15123" width="2.28515625" style="13" customWidth="1"/>
    <col min="15124" max="15124" width="0.5703125" style="13" customWidth="1"/>
    <col min="15125" max="15125" width="2.28515625" style="13" customWidth="1"/>
    <col min="15126" max="15126" width="0.5703125" style="13" customWidth="1"/>
    <col min="15127" max="15127" width="2.28515625" style="13" customWidth="1"/>
    <col min="15128" max="15128" width="0.5703125" style="13" customWidth="1"/>
    <col min="15129" max="15129" width="2.28515625" style="13" customWidth="1"/>
    <col min="15130" max="15130" width="0.5703125" style="13" customWidth="1"/>
    <col min="15131" max="15131" width="2.28515625" style="13" customWidth="1"/>
    <col min="15132" max="15132" width="0.5703125" style="13" customWidth="1"/>
    <col min="15133" max="15133" width="2.28515625" style="13" customWidth="1"/>
    <col min="15134" max="15134" width="0.5703125" style="13" customWidth="1"/>
    <col min="15135" max="15135" width="2.28515625" style="13" customWidth="1"/>
    <col min="15136" max="15136" width="0.5703125" style="13" customWidth="1"/>
    <col min="15137" max="15137" width="2.28515625" style="13" customWidth="1"/>
    <col min="15138" max="15138" width="0.5703125" style="13" customWidth="1"/>
    <col min="15139" max="15139" width="2.28515625" style="13" customWidth="1"/>
    <col min="15140" max="15140" width="0.5703125" style="13" customWidth="1"/>
    <col min="15141" max="15141" width="2.28515625" style="13" customWidth="1"/>
    <col min="15142" max="15142" width="0.5703125" style="13" customWidth="1"/>
    <col min="15143" max="15143" width="2.28515625" style="13" customWidth="1"/>
    <col min="15144" max="15144" width="0.5703125" style="13" customWidth="1"/>
    <col min="15145" max="15145" width="2.28515625" style="13" customWidth="1"/>
    <col min="15146" max="15146" width="0.5703125" style="13" customWidth="1"/>
    <col min="15147" max="15147" width="2.28515625" style="13" customWidth="1"/>
    <col min="15148" max="15148" width="0.5703125" style="13" customWidth="1"/>
    <col min="15149" max="15149" width="2.28515625" style="13" customWidth="1"/>
    <col min="15150" max="15150" width="0.5703125" style="13" customWidth="1"/>
    <col min="15151" max="15151" width="2.28515625" style="13" customWidth="1"/>
    <col min="15152" max="15152" width="0.5703125" style="13" customWidth="1"/>
    <col min="15153" max="15153" width="2.28515625" style="13" customWidth="1"/>
    <col min="15154" max="15154" width="0.5703125" style="13" customWidth="1"/>
    <col min="15155" max="15155" width="2.28515625" style="13" customWidth="1"/>
    <col min="15156" max="15156" width="0.5703125" style="13" customWidth="1"/>
    <col min="15157" max="15157" width="2.28515625" style="13" customWidth="1"/>
    <col min="15158" max="15158" width="0.5703125" style="13" customWidth="1"/>
    <col min="15159" max="15159" width="2.28515625" style="13" customWidth="1"/>
    <col min="15160" max="15160" width="0.5703125" style="13" customWidth="1"/>
    <col min="15161" max="15161" width="2.28515625" style="13" customWidth="1"/>
    <col min="15162" max="15162" width="0.5703125" style="13" customWidth="1"/>
    <col min="15163" max="15163" width="2.28515625" style="13" customWidth="1"/>
    <col min="15164" max="15164" width="0.5703125" style="13" customWidth="1"/>
    <col min="15165" max="15165" width="2.28515625" style="13" customWidth="1"/>
    <col min="15166" max="15166" width="0.5703125" style="13" customWidth="1"/>
    <col min="15167" max="15167" width="2.28515625" style="13" customWidth="1"/>
    <col min="15168" max="15168" width="0.5703125" style="13" customWidth="1"/>
    <col min="15169" max="15169" width="2.28515625" style="13" customWidth="1"/>
    <col min="15170" max="15170" width="0.5703125" style="13" customWidth="1"/>
    <col min="15171" max="15171" width="2.28515625" style="13" customWidth="1"/>
    <col min="15172" max="15172" width="0.5703125" style="13" customWidth="1"/>
    <col min="15173" max="15173" width="2.28515625" style="13" customWidth="1"/>
    <col min="15174" max="15174" width="0.5703125" style="13" customWidth="1"/>
    <col min="15175" max="15175" width="2.28515625" style="13" customWidth="1"/>
    <col min="15176" max="15176" width="0.5703125" style="13" customWidth="1"/>
    <col min="15177" max="15177" width="2.28515625" style="13" customWidth="1"/>
    <col min="15178" max="15178" width="0.5703125" style="13" customWidth="1"/>
    <col min="15179" max="15179" width="2.28515625" style="13" customWidth="1"/>
    <col min="15180" max="15180" width="0.42578125" style="13" customWidth="1"/>
    <col min="15181" max="15360" width="9.28515625" style="13"/>
    <col min="15361" max="15361" width="0.7109375" style="13" customWidth="1"/>
    <col min="15362" max="15362" width="0.5703125" style="13" customWidth="1"/>
    <col min="15363" max="15363" width="2.28515625" style="13" customWidth="1"/>
    <col min="15364" max="15364" width="0.5703125" style="13" customWidth="1"/>
    <col min="15365" max="15365" width="2.28515625" style="13" customWidth="1"/>
    <col min="15366" max="15366" width="0.5703125" style="13" customWidth="1"/>
    <col min="15367" max="15367" width="2.28515625" style="13" customWidth="1"/>
    <col min="15368" max="15368" width="0.5703125" style="13" customWidth="1"/>
    <col min="15369" max="15369" width="2.28515625" style="13" customWidth="1"/>
    <col min="15370" max="15370" width="0.5703125" style="13" customWidth="1"/>
    <col min="15371" max="15371" width="2.28515625" style="13" customWidth="1"/>
    <col min="15372" max="15372" width="0.5703125" style="13" customWidth="1"/>
    <col min="15373" max="15373" width="2.28515625" style="13" customWidth="1"/>
    <col min="15374" max="15374" width="0.5703125" style="13" customWidth="1"/>
    <col min="15375" max="15375" width="2.28515625" style="13" customWidth="1"/>
    <col min="15376" max="15376" width="0.5703125" style="13" customWidth="1"/>
    <col min="15377" max="15377" width="2.28515625" style="13" customWidth="1"/>
    <col min="15378" max="15378" width="0.5703125" style="13" customWidth="1"/>
    <col min="15379" max="15379" width="2.28515625" style="13" customWidth="1"/>
    <col min="15380" max="15380" width="0.5703125" style="13" customWidth="1"/>
    <col min="15381" max="15381" width="2.28515625" style="13" customWidth="1"/>
    <col min="15382" max="15382" width="0.5703125" style="13" customWidth="1"/>
    <col min="15383" max="15383" width="2.28515625" style="13" customWidth="1"/>
    <col min="15384" max="15384" width="0.5703125" style="13" customWidth="1"/>
    <col min="15385" max="15385" width="2.28515625" style="13" customWidth="1"/>
    <col min="15386" max="15386" width="0.5703125" style="13" customWidth="1"/>
    <col min="15387" max="15387" width="2.28515625" style="13" customWidth="1"/>
    <col min="15388" max="15388" width="0.5703125" style="13" customWidth="1"/>
    <col min="15389" max="15389" width="2.28515625" style="13" customWidth="1"/>
    <col min="15390" max="15390" width="0.5703125" style="13" customWidth="1"/>
    <col min="15391" max="15391" width="2.28515625" style="13" customWidth="1"/>
    <col min="15392" max="15392" width="0.5703125" style="13" customWidth="1"/>
    <col min="15393" max="15393" width="2.28515625" style="13" customWidth="1"/>
    <col min="15394" max="15394" width="0.5703125" style="13" customWidth="1"/>
    <col min="15395" max="15395" width="2.28515625" style="13" customWidth="1"/>
    <col min="15396" max="15396" width="0.5703125" style="13" customWidth="1"/>
    <col min="15397" max="15397" width="2.28515625" style="13" customWidth="1"/>
    <col min="15398" max="15398" width="0.5703125" style="13" customWidth="1"/>
    <col min="15399" max="15399" width="2.28515625" style="13" customWidth="1"/>
    <col min="15400" max="15400" width="0.5703125" style="13" customWidth="1"/>
    <col min="15401" max="15401" width="2.28515625" style="13" customWidth="1"/>
    <col min="15402" max="15402" width="0.5703125" style="13" customWidth="1"/>
    <col min="15403" max="15403" width="2.28515625" style="13" customWidth="1"/>
    <col min="15404" max="15404" width="0.5703125" style="13" customWidth="1"/>
    <col min="15405" max="15405" width="2.28515625" style="13" customWidth="1"/>
    <col min="15406" max="15406" width="0.5703125" style="13" customWidth="1"/>
    <col min="15407" max="15407" width="2.28515625" style="13" customWidth="1"/>
    <col min="15408" max="15408" width="0.5703125" style="13" customWidth="1"/>
    <col min="15409" max="15409" width="2.28515625" style="13" customWidth="1"/>
    <col min="15410" max="15410" width="0.5703125" style="13" customWidth="1"/>
    <col min="15411" max="15411" width="2.28515625" style="13" customWidth="1"/>
    <col min="15412" max="15412" width="0.5703125" style="13" customWidth="1"/>
    <col min="15413" max="15413" width="2.28515625" style="13" customWidth="1"/>
    <col min="15414" max="15414" width="0.5703125" style="13" customWidth="1"/>
    <col min="15415" max="15415" width="2.28515625" style="13" customWidth="1"/>
    <col min="15416" max="15416" width="0.5703125" style="13" customWidth="1"/>
    <col min="15417" max="15417" width="2.28515625" style="13" customWidth="1"/>
    <col min="15418" max="15418" width="0.5703125" style="13" customWidth="1"/>
    <col min="15419" max="15419" width="2.28515625" style="13" customWidth="1"/>
    <col min="15420" max="15420" width="0.5703125" style="13" customWidth="1"/>
    <col min="15421" max="15421" width="2.28515625" style="13" customWidth="1"/>
    <col min="15422" max="15422" width="0.5703125" style="13" customWidth="1"/>
    <col min="15423" max="15423" width="2.28515625" style="13" customWidth="1"/>
    <col min="15424" max="15424" width="0.5703125" style="13" customWidth="1"/>
    <col min="15425" max="15425" width="2.28515625" style="13" customWidth="1"/>
    <col min="15426" max="15426" width="0.5703125" style="13" customWidth="1"/>
    <col min="15427" max="15427" width="2.28515625" style="13" customWidth="1"/>
    <col min="15428" max="15428" width="0.5703125" style="13" customWidth="1"/>
    <col min="15429" max="15429" width="2.28515625" style="13" customWidth="1"/>
    <col min="15430" max="15430" width="0.5703125" style="13" customWidth="1"/>
    <col min="15431" max="15431" width="2.28515625" style="13" customWidth="1"/>
    <col min="15432" max="15432" width="0.5703125" style="13" customWidth="1"/>
    <col min="15433" max="15433" width="2.28515625" style="13" customWidth="1"/>
    <col min="15434" max="15434" width="0.5703125" style="13" customWidth="1"/>
    <col min="15435" max="15435" width="2.28515625" style="13" customWidth="1"/>
    <col min="15436" max="15436" width="0.42578125" style="13" customWidth="1"/>
    <col min="15437" max="15616" width="9.28515625" style="13"/>
    <col min="15617" max="15617" width="0.7109375" style="13" customWidth="1"/>
    <col min="15618" max="15618" width="0.5703125" style="13" customWidth="1"/>
    <col min="15619" max="15619" width="2.28515625" style="13" customWidth="1"/>
    <col min="15620" max="15620" width="0.5703125" style="13" customWidth="1"/>
    <col min="15621" max="15621" width="2.28515625" style="13" customWidth="1"/>
    <col min="15622" max="15622" width="0.5703125" style="13" customWidth="1"/>
    <col min="15623" max="15623" width="2.28515625" style="13" customWidth="1"/>
    <col min="15624" max="15624" width="0.5703125" style="13" customWidth="1"/>
    <col min="15625" max="15625" width="2.28515625" style="13" customWidth="1"/>
    <col min="15626" max="15626" width="0.5703125" style="13" customWidth="1"/>
    <col min="15627" max="15627" width="2.28515625" style="13" customWidth="1"/>
    <col min="15628" max="15628" width="0.5703125" style="13" customWidth="1"/>
    <col min="15629" max="15629" width="2.28515625" style="13" customWidth="1"/>
    <col min="15630" max="15630" width="0.5703125" style="13" customWidth="1"/>
    <col min="15631" max="15631" width="2.28515625" style="13" customWidth="1"/>
    <col min="15632" max="15632" width="0.5703125" style="13" customWidth="1"/>
    <col min="15633" max="15633" width="2.28515625" style="13" customWidth="1"/>
    <col min="15634" max="15634" width="0.5703125" style="13" customWidth="1"/>
    <col min="15635" max="15635" width="2.28515625" style="13" customWidth="1"/>
    <col min="15636" max="15636" width="0.5703125" style="13" customWidth="1"/>
    <col min="15637" max="15637" width="2.28515625" style="13" customWidth="1"/>
    <col min="15638" max="15638" width="0.5703125" style="13" customWidth="1"/>
    <col min="15639" max="15639" width="2.28515625" style="13" customWidth="1"/>
    <col min="15640" max="15640" width="0.5703125" style="13" customWidth="1"/>
    <col min="15641" max="15641" width="2.28515625" style="13" customWidth="1"/>
    <col min="15642" max="15642" width="0.5703125" style="13" customWidth="1"/>
    <col min="15643" max="15643" width="2.28515625" style="13" customWidth="1"/>
    <col min="15644" max="15644" width="0.5703125" style="13" customWidth="1"/>
    <col min="15645" max="15645" width="2.28515625" style="13" customWidth="1"/>
    <col min="15646" max="15646" width="0.5703125" style="13" customWidth="1"/>
    <col min="15647" max="15647" width="2.28515625" style="13" customWidth="1"/>
    <col min="15648" max="15648" width="0.5703125" style="13" customWidth="1"/>
    <col min="15649" max="15649" width="2.28515625" style="13" customWidth="1"/>
    <col min="15650" max="15650" width="0.5703125" style="13" customWidth="1"/>
    <col min="15651" max="15651" width="2.28515625" style="13" customWidth="1"/>
    <col min="15652" max="15652" width="0.5703125" style="13" customWidth="1"/>
    <col min="15653" max="15653" width="2.28515625" style="13" customWidth="1"/>
    <col min="15654" max="15654" width="0.5703125" style="13" customWidth="1"/>
    <col min="15655" max="15655" width="2.28515625" style="13" customWidth="1"/>
    <col min="15656" max="15656" width="0.5703125" style="13" customWidth="1"/>
    <col min="15657" max="15657" width="2.28515625" style="13" customWidth="1"/>
    <col min="15658" max="15658" width="0.5703125" style="13" customWidth="1"/>
    <col min="15659" max="15659" width="2.28515625" style="13" customWidth="1"/>
    <col min="15660" max="15660" width="0.5703125" style="13" customWidth="1"/>
    <col min="15661" max="15661" width="2.28515625" style="13" customWidth="1"/>
    <col min="15662" max="15662" width="0.5703125" style="13" customWidth="1"/>
    <col min="15663" max="15663" width="2.28515625" style="13" customWidth="1"/>
    <col min="15664" max="15664" width="0.5703125" style="13" customWidth="1"/>
    <col min="15665" max="15665" width="2.28515625" style="13" customWidth="1"/>
    <col min="15666" max="15666" width="0.5703125" style="13" customWidth="1"/>
    <col min="15667" max="15667" width="2.28515625" style="13" customWidth="1"/>
    <col min="15668" max="15668" width="0.5703125" style="13" customWidth="1"/>
    <col min="15669" max="15669" width="2.28515625" style="13" customWidth="1"/>
    <col min="15670" max="15670" width="0.5703125" style="13" customWidth="1"/>
    <col min="15671" max="15671" width="2.28515625" style="13" customWidth="1"/>
    <col min="15672" max="15672" width="0.5703125" style="13" customWidth="1"/>
    <col min="15673" max="15673" width="2.28515625" style="13" customWidth="1"/>
    <col min="15674" max="15674" width="0.5703125" style="13" customWidth="1"/>
    <col min="15675" max="15675" width="2.28515625" style="13" customWidth="1"/>
    <col min="15676" max="15676" width="0.5703125" style="13" customWidth="1"/>
    <col min="15677" max="15677" width="2.28515625" style="13" customWidth="1"/>
    <col min="15678" max="15678" width="0.5703125" style="13" customWidth="1"/>
    <col min="15679" max="15679" width="2.28515625" style="13" customWidth="1"/>
    <col min="15680" max="15680" width="0.5703125" style="13" customWidth="1"/>
    <col min="15681" max="15681" width="2.28515625" style="13" customWidth="1"/>
    <col min="15682" max="15682" width="0.5703125" style="13" customWidth="1"/>
    <col min="15683" max="15683" width="2.28515625" style="13" customWidth="1"/>
    <col min="15684" max="15684" width="0.5703125" style="13" customWidth="1"/>
    <col min="15685" max="15685" width="2.28515625" style="13" customWidth="1"/>
    <col min="15686" max="15686" width="0.5703125" style="13" customWidth="1"/>
    <col min="15687" max="15687" width="2.28515625" style="13" customWidth="1"/>
    <col min="15688" max="15688" width="0.5703125" style="13" customWidth="1"/>
    <col min="15689" max="15689" width="2.28515625" style="13" customWidth="1"/>
    <col min="15690" max="15690" width="0.5703125" style="13" customWidth="1"/>
    <col min="15691" max="15691" width="2.28515625" style="13" customWidth="1"/>
    <col min="15692" max="15692" width="0.42578125" style="13" customWidth="1"/>
    <col min="15693" max="15872" width="9.28515625" style="13"/>
    <col min="15873" max="15873" width="0.7109375" style="13" customWidth="1"/>
    <col min="15874" max="15874" width="0.5703125" style="13" customWidth="1"/>
    <col min="15875" max="15875" width="2.28515625" style="13" customWidth="1"/>
    <col min="15876" max="15876" width="0.5703125" style="13" customWidth="1"/>
    <col min="15877" max="15877" width="2.28515625" style="13" customWidth="1"/>
    <col min="15878" max="15878" width="0.5703125" style="13" customWidth="1"/>
    <col min="15879" max="15879" width="2.28515625" style="13" customWidth="1"/>
    <col min="15880" max="15880" width="0.5703125" style="13" customWidth="1"/>
    <col min="15881" max="15881" width="2.28515625" style="13" customWidth="1"/>
    <col min="15882" max="15882" width="0.5703125" style="13" customWidth="1"/>
    <col min="15883" max="15883" width="2.28515625" style="13" customWidth="1"/>
    <col min="15884" max="15884" width="0.5703125" style="13" customWidth="1"/>
    <col min="15885" max="15885" width="2.28515625" style="13" customWidth="1"/>
    <col min="15886" max="15886" width="0.5703125" style="13" customWidth="1"/>
    <col min="15887" max="15887" width="2.28515625" style="13" customWidth="1"/>
    <col min="15888" max="15888" width="0.5703125" style="13" customWidth="1"/>
    <col min="15889" max="15889" width="2.28515625" style="13" customWidth="1"/>
    <col min="15890" max="15890" width="0.5703125" style="13" customWidth="1"/>
    <col min="15891" max="15891" width="2.28515625" style="13" customWidth="1"/>
    <col min="15892" max="15892" width="0.5703125" style="13" customWidth="1"/>
    <col min="15893" max="15893" width="2.28515625" style="13" customWidth="1"/>
    <col min="15894" max="15894" width="0.5703125" style="13" customWidth="1"/>
    <col min="15895" max="15895" width="2.28515625" style="13" customWidth="1"/>
    <col min="15896" max="15896" width="0.5703125" style="13" customWidth="1"/>
    <col min="15897" max="15897" width="2.28515625" style="13" customWidth="1"/>
    <col min="15898" max="15898" width="0.5703125" style="13" customWidth="1"/>
    <col min="15899" max="15899" width="2.28515625" style="13" customWidth="1"/>
    <col min="15900" max="15900" width="0.5703125" style="13" customWidth="1"/>
    <col min="15901" max="15901" width="2.28515625" style="13" customWidth="1"/>
    <col min="15902" max="15902" width="0.5703125" style="13" customWidth="1"/>
    <col min="15903" max="15903" width="2.28515625" style="13" customWidth="1"/>
    <col min="15904" max="15904" width="0.5703125" style="13" customWidth="1"/>
    <col min="15905" max="15905" width="2.28515625" style="13" customWidth="1"/>
    <col min="15906" max="15906" width="0.5703125" style="13" customWidth="1"/>
    <col min="15907" max="15907" width="2.28515625" style="13" customWidth="1"/>
    <col min="15908" max="15908" width="0.5703125" style="13" customWidth="1"/>
    <col min="15909" max="15909" width="2.28515625" style="13" customWidth="1"/>
    <col min="15910" max="15910" width="0.5703125" style="13" customWidth="1"/>
    <col min="15911" max="15911" width="2.28515625" style="13" customWidth="1"/>
    <col min="15912" max="15912" width="0.5703125" style="13" customWidth="1"/>
    <col min="15913" max="15913" width="2.28515625" style="13" customWidth="1"/>
    <col min="15914" max="15914" width="0.5703125" style="13" customWidth="1"/>
    <col min="15915" max="15915" width="2.28515625" style="13" customWidth="1"/>
    <col min="15916" max="15916" width="0.5703125" style="13" customWidth="1"/>
    <col min="15917" max="15917" width="2.28515625" style="13" customWidth="1"/>
    <col min="15918" max="15918" width="0.5703125" style="13" customWidth="1"/>
    <col min="15919" max="15919" width="2.28515625" style="13" customWidth="1"/>
    <col min="15920" max="15920" width="0.5703125" style="13" customWidth="1"/>
    <col min="15921" max="15921" width="2.28515625" style="13" customWidth="1"/>
    <col min="15922" max="15922" width="0.5703125" style="13" customWidth="1"/>
    <col min="15923" max="15923" width="2.28515625" style="13" customWidth="1"/>
    <col min="15924" max="15924" width="0.5703125" style="13" customWidth="1"/>
    <col min="15925" max="15925" width="2.28515625" style="13" customWidth="1"/>
    <col min="15926" max="15926" width="0.5703125" style="13" customWidth="1"/>
    <col min="15927" max="15927" width="2.28515625" style="13" customWidth="1"/>
    <col min="15928" max="15928" width="0.5703125" style="13" customWidth="1"/>
    <col min="15929" max="15929" width="2.28515625" style="13" customWidth="1"/>
    <col min="15930" max="15930" width="0.5703125" style="13" customWidth="1"/>
    <col min="15931" max="15931" width="2.28515625" style="13" customWidth="1"/>
    <col min="15932" max="15932" width="0.5703125" style="13" customWidth="1"/>
    <col min="15933" max="15933" width="2.28515625" style="13" customWidth="1"/>
    <col min="15934" max="15934" width="0.5703125" style="13" customWidth="1"/>
    <col min="15935" max="15935" width="2.28515625" style="13" customWidth="1"/>
    <col min="15936" max="15936" width="0.5703125" style="13" customWidth="1"/>
    <col min="15937" max="15937" width="2.28515625" style="13" customWidth="1"/>
    <col min="15938" max="15938" width="0.5703125" style="13" customWidth="1"/>
    <col min="15939" max="15939" width="2.28515625" style="13" customWidth="1"/>
    <col min="15940" max="15940" width="0.5703125" style="13" customWidth="1"/>
    <col min="15941" max="15941" width="2.28515625" style="13" customWidth="1"/>
    <col min="15942" max="15942" width="0.5703125" style="13" customWidth="1"/>
    <col min="15943" max="15943" width="2.28515625" style="13" customWidth="1"/>
    <col min="15944" max="15944" width="0.5703125" style="13" customWidth="1"/>
    <col min="15945" max="15945" width="2.28515625" style="13" customWidth="1"/>
    <col min="15946" max="15946" width="0.5703125" style="13" customWidth="1"/>
    <col min="15947" max="15947" width="2.28515625" style="13" customWidth="1"/>
    <col min="15948" max="15948" width="0.42578125" style="13" customWidth="1"/>
    <col min="15949" max="16128" width="9.28515625" style="13"/>
    <col min="16129" max="16129" width="0.7109375" style="13" customWidth="1"/>
    <col min="16130" max="16130" width="0.5703125" style="13" customWidth="1"/>
    <col min="16131" max="16131" width="2.28515625" style="13" customWidth="1"/>
    <col min="16132" max="16132" width="0.5703125" style="13" customWidth="1"/>
    <col min="16133" max="16133" width="2.28515625" style="13" customWidth="1"/>
    <col min="16134" max="16134" width="0.5703125" style="13" customWidth="1"/>
    <col min="16135" max="16135" width="2.28515625" style="13" customWidth="1"/>
    <col min="16136" max="16136" width="0.5703125" style="13" customWidth="1"/>
    <col min="16137" max="16137" width="2.28515625" style="13" customWidth="1"/>
    <col min="16138" max="16138" width="0.5703125" style="13" customWidth="1"/>
    <col min="16139" max="16139" width="2.28515625" style="13" customWidth="1"/>
    <col min="16140" max="16140" width="0.5703125" style="13" customWidth="1"/>
    <col min="16141" max="16141" width="2.28515625" style="13" customWidth="1"/>
    <col min="16142" max="16142" width="0.5703125" style="13" customWidth="1"/>
    <col min="16143" max="16143" width="2.28515625" style="13" customWidth="1"/>
    <col min="16144" max="16144" width="0.5703125" style="13" customWidth="1"/>
    <col min="16145" max="16145" width="2.28515625" style="13" customWidth="1"/>
    <col min="16146" max="16146" width="0.5703125" style="13" customWidth="1"/>
    <col min="16147" max="16147" width="2.28515625" style="13" customWidth="1"/>
    <col min="16148" max="16148" width="0.5703125" style="13" customWidth="1"/>
    <col min="16149" max="16149" width="2.28515625" style="13" customWidth="1"/>
    <col min="16150" max="16150" width="0.5703125" style="13" customWidth="1"/>
    <col min="16151" max="16151" width="2.28515625" style="13" customWidth="1"/>
    <col min="16152" max="16152" width="0.5703125" style="13" customWidth="1"/>
    <col min="16153" max="16153" width="2.28515625" style="13" customWidth="1"/>
    <col min="16154" max="16154" width="0.5703125" style="13" customWidth="1"/>
    <col min="16155" max="16155" width="2.28515625" style="13" customWidth="1"/>
    <col min="16156" max="16156" width="0.5703125" style="13" customWidth="1"/>
    <col min="16157" max="16157" width="2.28515625" style="13" customWidth="1"/>
    <col min="16158" max="16158" width="0.5703125" style="13" customWidth="1"/>
    <col min="16159" max="16159" width="2.28515625" style="13" customWidth="1"/>
    <col min="16160" max="16160" width="0.5703125" style="13" customWidth="1"/>
    <col min="16161" max="16161" width="2.28515625" style="13" customWidth="1"/>
    <col min="16162" max="16162" width="0.5703125" style="13" customWidth="1"/>
    <col min="16163" max="16163" width="2.28515625" style="13" customWidth="1"/>
    <col min="16164" max="16164" width="0.5703125" style="13" customWidth="1"/>
    <col min="16165" max="16165" width="2.28515625" style="13" customWidth="1"/>
    <col min="16166" max="16166" width="0.5703125" style="13" customWidth="1"/>
    <col min="16167" max="16167" width="2.28515625" style="13" customWidth="1"/>
    <col min="16168" max="16168" width="0.5703125" style="13" customWidth="1"/>
    <col min="16169" max="16169" width="2.28515625" style="13" customWidth="1"/>
    <col min="16170" max="16170" width="0.5703125" style="13" customWidth="1"/>
    <col min="16171" max="16171" width="2.28515625" style="13" customWidth="1"/>
    <col min="16172" max="16172" width="0.5703125" style="13" customWidth="1"/>
    <col min="16173" max="16173" width="2.28515625" style="13" customWidth="1"/>
    <col min="16174" max="16174" width="0.5703125" style="13" customWidth="1"/>
    <col min="16175" max="16175" width="2.28515625" style="13" customWidth="1"/>
    <col min="16176" max="16176" width="0.5703125" style="13" customWidth="1"/>
    <col min="16177" max="16177" width="2.28515625" style="13" customWidth="1"/>
    <col min="16178" max="16178" width="0.5703125" style="13" customWidth="1"/>
    <col min="16179" max="16179" width="2.28515625" style="13" customWidth="1"/>
    <col min="16180" max="16180" width="0.5703125" style="13" customWidth="1"/>
    <col min="16181" max="16181" width="2.28515625" style="13" customWidth="1"/>
    <col min="16182" max="16182" width="0.5703125" style="13" customWidth="1"/>
    <col min="16183" max="16183" width="2.28515625" style="13" customWidth="1"/>
    <col min="16184" max="16184" width="0.5703125" style="13" customWidth="1"/>
    <col min="16185" max="16185" width="2.28515625" style="13" customWidth="1"/>
    <col min="16186" max="16186" width="0.5703125" style="13" customWidth="1"/>
    <col min="16187" max="16187" width="2.28515625" style="13" customWidth="1"/>
    <col min="16188" max="16188" width="0.5703125" style="13" customWidth="1"/>
    <col min="16189" max="16189" width="2.28515625" style="13" customWidth="1"/>
    <col min="16190" max="16190" width="0.5703125" style="13" customWidth="1"/>
    <col min="16191" max="16191" width="2.28515625" style="13" customWidth="1"/>
    <col min="16192" max="16192" width="0.5703125" style="13" customWidth="1"/>
    <col min="16193" max="16193" width="2.28515625" style="13" customWidth="1"/>
    <col min="16194" max="16194" width="0.5703125" style="13" customWidth="1"/>
    <col min="16195" max="16195" width="2.28515625" style="13" customWidth="1"/>
    <col min="16196" max="16196" width="0.5703125" style="13" customWidth="1"/>
    <col min="16197" max="16197" width="2.28515625" style="13" customWidth="1"/>
    <col min="16198" max="16198" width="0.5703125" style="13" customWidth="1"/>
    <col min="16199" max="16199" width="2.28515625" style="13" customWidth="1"/>
    <col min="16200" max="16200" width="0.5703125" style="13" customWidth="1"/>
    <col min="16201" max="16201" width="2.28515625" style="13" customWidth="1"/>
    <col min="16202" max="16202" width="0.5703125" style="13" customWidth="1"/>
    <col min="16203" max="16203" width="2.28515625" style="13" customWidth="1"/>
    <col min="16204" max="16204" width="0.42578125" style="13" customWidth="1"/>
    <col min="16205" max="16384" width="9.28515625" style="13"/>
  </cols>
  <sheetData>
    <row r="1" spans="1:76" s="7" customFormat="1" ht="14.25" customHeight="1" thickBot="1">
      <c r="F1" s="8" t="s">
        <v>316</v>
      </c>
      <c r="G1" s="9"/>
      <c r="Q1" s="10"/>
      <c r="R1" s="10"/>
      <c r="S1" s="10"/>
      <c r="T1" s="10"/>
      <c r="U1" s="10"/>
      <c r="V1" s="10"/>
      <c r="W1" s="10"/>
      <c r="X1" s="10"/>
      <c r="Y1" s="259" t="e">
        <f>#REF!</f>
        <v>#REF!</v>
      </c>
      <c r="Z1" s="10"/>
      <c r="AA1" s="10"/>
      <c r="AB1" s="10"/>
      <c r="AC1" s="10"/>
      <c r="AD1" s="10"/>
      <c r="AE1" s="10"/>
      <c r="AF1" s="10"/>
      <c r="AG1" s="10"/>
      <c r="AW1" s="259" t="e">
        <f>#REF!</f>
        <v>#REF!</v>
      </c>
      <c r="AY1" s="10"/>
    </row>
    <row r="2" spans="1:76" ht="19.5" customHeight="1" thickTop="1" thickBot="1">
      <c r="A2" s="389"/>
      <c r="B2" s="11"/>
      <c r="C2" s="12"/>
      <c r="D2" s="12"/>
      <c r="F2" s="14"/>
      <c r="G2" s="15" t="s">
        <v>317</v>
      </c>
      <c r="H2" s="16"/>
      <c r="I2" s="16"/>
      <c r="J2" s="16"/>
      <c r="K2" s="17"/>
      <c r="L2" s="18"/>
      <c r="M2" s="18"/>
      <c r="N2" s="18"/>
      <c r="O2" s="18"/>
      <c r="P2" s="18"/>
      <c r="Q2" s="18"/>
      <c r="R2" s="18"/>
      <c r="S2" s="18"/>
      <c r="T2" s="18"/>
      <c r="U2" s="399" t="e">
        <f>#REF!</f>
        <v>#REF!</v>
      </c>
      <c r="V2" s="399"/>
      <c r="W2" s="399"/>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19"/>
      <c r="AY2" s="19"/>
      <c r="AZ2" s="19"/>
      <c r="BA2" s="19"/>
      <c r="BB2" s="19"/>
      <c r="BC2" s="19"/>
      <c r="BD2" s="19"/>
      <c r="BE2" s="19"/>
      <c r="BF2" s="19"/>
      <c r="BG2" s="19"/>
      <c r="BH2" s="19"/>
      <c r="BI2" s="19"/>
      <c r="BJ2" s="19"/>
      <c r="BK2" s="19"/>
      <c r="BL2" s="19"/>
      <c r="BM2" s="19"/>
      <c r="BN2" s="19"/>
      <c r="BO2" s="19"/>
      <c r="BP2" s="19"/>
      <c r="BQ2" s="19"/>
      <c r="BR2" s="19"/>
      <c r="BS2" s="19"/>
      <c r="BT2" s="19"/>
      <c r="BU2" s="19"/>
      <c r="BV2" s="12"/>
      <c r="BW2" s="12"/>
      <c r="BX2" s="20"/>
    </row>
    <row r="3" spans="1:76" ht="4.5" customHeight="1">
      <c r="A3" s="389"/>
      <c r="B3" s="21"/>
      <c r="C3" s="21"/>
      <c r="D3" s="21"/>
      <c r="E3" s="21"/>
      <c r="F3" s="21"/>
      <c r="G3" s="21"/>
      <c r="H3" s="21"/>
      <c r="I3" s="21"/>
      <c r="J3" s="21"/>
      <c r="K3" s="21"/>
      <c r="L3" s="21"/>
      <c r="M3" s="21"/>
      <c r="N3" s="21"/>
      <c r="O3" s="21"/>
      <c r="P3" s="21"/>
      <c r="Q3" s="21"/>
      <c r="R3" s="21"/>
      <c r="S3" s="21"/>
      <c r="T3" s="21"/>
      <c r="U3" s="399"/>
      <c r="V3" s="399"/>
      <c r="W3" s="399"/>
      <c r="X3" s="399"/>
      <c r="Y3" s="399"/>
      <c r="Z3" s="399"/>
      <c r="AA3" s="399"/>
      <c r="AB3" s="399"/>
      <c r="AC3" s="399"/>
      <c r="AD3" s="399"/>
      <c r="AE3" s="399"/>
      <c r="AF3" s="399"/>
      <c r="AG3" s="399"/>
      <c r="AH3" s="399"/>
      <c r="AI3" s="399"/>
      <c r="AJ3" s="399"/>
      <c r="AK3" s="399"/>
      <c r="AL3" s="399"/>
      <c r="AM3" s="399"/>
      <c r="AN3" s="399"/>
      <c r="AO3" s="399"/>
      <c r="AP3" s="399"/>
      <c r="AQ3" s="399"/>
      <c r="AR3" s="399"/>
      <c r="AS3" s="399"/>
      <c r="AT3" s="399"/>
      <c r="AU3" s="399"/>
      <c r="AV3" s="399"/>
      <c r="AW3" s="399"/>
      <c r="AX3" s="19"/>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row>
    <row r="4" spans="1:76" ht="7.5" hidden="1" customHeight="1">
      <c r="A4" s="389"/>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3"/>
      <c r="AD4" s="23"/>
      <c r="AE4" s="23"/>
      <c r="AF4" s="23"/>
      <c r="AG4" s="23"/>
      <c r="AH4" s="23"/>
      <c r="AI4" s="23"/>
      <c r="AJ4" s="23"/>
      <c r="AK4" s="23"/>
      <c r="AL4" s="23"/>
      <c r="AM4" s="23"/>
      <c r="AN4" s="23"/>
      <c r="AO4" s="23"/>
      <c r="AP4" s="23"/>
      <c r="AQ4" s="23"/>
      <c r="AR4" s="23"/>
      <c r="AS4" s="23"/>
      <c r="AT4" s="23"/>
      <c r="AU4" s="23"/>
      <c r="AV4" s="23"/>
      <c r="AW4" s="23"/>
      <c r="AX4" s="19"/>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row>
    <row r="5" spans="1:76" s="25" customFormat="1">
      <c r="A5" s="389"/>
      <c r="B5" s="24"/>
      <c r="C5" s="24"/>
      <c r="D5" s="24"/>
      <c r="E5" s="24"/>
      <c r="F5" s="24"/>
      <c r="G5" s="24"/>
      <c r="H5" s="24"/>
      <c r="I5" s="24"/>
      <c r="J5" s="24"/>
      <c r="K5" s="24"/>
      <c r="L5" s="24"/>
      <c r="M5" s="24"/>
      <c r="N5" s="24"/>
      <c r="O5" s="24"/>
      <c r="P5" s="24"/>
      <c r="Q5" s="24"/>
      <c r="R5" s="24"/>
      <c r="S5" s="24"/>
      <c r="T5" s="24"/>
      <c r="U5" s="24"/>
      <c r="V5" s="24"/>
      <c r="W5" s="24"/>
      <c r="X5" s="260" t="e">
        <f>#REF!</f>
        <v>#REF!</v>
      </c>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row>
    <row r="6" spans="1:76" ht="4.1500000000000004" customHeight="1">
      <c r="A6" s="389"/>
      <c r="B6" s="7"/>
      <c r="C6" s="7"/>
      <c r="D6" s="7"/>
      <c r="E6" s="7"/>
      <c r="F6" s="7"/>
      <c r="G6" s="7"/>
      <c r="H6" s="7"/>
      <c r="I6" s="7"/>
      <c r="J6" s="7"/>
      <c r="K6" s="7"/>
      <c r="L6" s="7"/>
      <c r="M6" s="7"/>
      <c r="N6" s="7"/>
      <c r="O6" s="7"/>
      <c r="P6" s="26"/>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8"/>
      <c r="BD6" s="400"/>
      <c r="BE6" s="389"/>
      <c r="BF6" s="389"/>
      <c r="BG6" s="389"/>
      <c r="BH6" s="389"/>
      <c r="BI6" s="389"/>
      <c r="BJ6" s="389"/>
      <c r="BK6" s="389"/>
      <c r="BL6" s="389"/>
      <c r="BM6" s="389"/>
      <c r="BN6" s="389"/>
      <c r="BO6" s="389"/>
      <c r="BP6" s="389"/>
      <c r="BQ6" s="389"/>
      <c r="BR6" s="389"/>
      <c r="BS6" s="389"/>
      <c r="BT6" s="389"/>
      <c r="BU6" s="389"/>
      <c r="BV6" s="389"/>
      <c r="BW6" s="389"/>
      <c r="BX6" s="389"/>
    </row>
    <row r="7" spans="1:76" ht="4.1500000000000004" customHeight="1">
      <c r="A7" s="389"/>
      <c r="B7" s="7"/>
      <c r="C7" s="7"/>
      <c r="D7" s="7"/>
      <c r="E7" s="7"/>
      <c r="F7" s="7"/>
      <c r="G7" s="7"/>
      <c r="H7" s="7"/>
      <c r="I7" s="7"/>
      <c r="J7" s="7"/>
      <c r="K7" s="7"/>
      <c r="L7" s="7"/>
      <c r="M7" s="7"/>
      <c r="N7" s="7"/>
      <c r="O7" s="7"/>
      <c r="P7" s="29"/>
      <c r="Q7" s="30"/>
      <c r="R7" s="30"/>
      <c r="S7" s="30"/>
      <c r="T7" s="30"/>
      <c r="U7" s="30"/>
      <c r="V7" s="30"/>
      <c r="W7" s="30"/>
      <c r="X7" s="31"/>
      <c r="Y7" s="31"/>
      <c r="Z7" s="31"/>
      <c r="AA7" s="21"/>
      <c r="AB7" s="21"/>
      <c r="AC7" s="21"/>
      <c r="AD7" s="276"/>
      <c r="AE7" s="276"/>
      <c r="AF7" s="276"/>
      <c r="AG7" s="21"/>
      <c r="AH7" s="21"/>
      <c r="AI7" s="21"/>
      <c r="AJ7" s="276"/>
      <c r="AK7" s="276"/>
      <c r="AL7" s="276"/>
      <c r="AM7" s="21"/>
      <c r="AN7" s="21"/>
      <c r="AO7" s="21"/>
      <c r="AP7" s="21"/>
      <c r="AQ7" s="21"/>
      <c r="AR7" s="21"/>
      <c r="AS7" s="21"/>
      <c r="AT7" s="31"/>
      <c r="AU7" s="31"/>
      <c r="AV7" s="31"/>
      <c r="AW7" s="31"/>
      <c r="AX7" s="31"/>
      <c r="AY7" s="31"/>
      <c r="AZ7" s="31"/>
      <c r="BA7" s="31"/>
      <c r="BB7" s="31"/>
      <c r="BC7" s="32"/>
      <c r="BD7" s="400"/>
      <c r="BE7" s="389"/>
      <c r="BF7" s="389"/>
      <c r="BG7" s="389"/>
      <c r="BH7" s="389"/>
      <c r="BI7" s="389"/>
      <c r="BJ7" s="389"/>
      <c r="BK7" s="389"/>
      <c r="BL7" s="389"/>
      <c r="BM7" s="389"/>
      <c r="BN7" s="389"/>
      <c r="BO7" s="389"/>
      <c r="BP7" s="389"/>
      <c r="BQ7" s="389"/>
      <c r="BR7" s="389"/>
      <c r="BS7" s="389"/>
      <c r="BT7" s="389"/>
      <c r="BU7" s="389"/>
      <c r="BV7" s="389"/>
      <c r="BW7" s="389"/>
      <c r="BX7" s="389"/>
    </row>
    <row r="8" spans="1:76" ht="7.5" customHeight="1">
      <c r="A8" s="389"/>
      <c r="B8" s="7"/>
      <c r="C8" s="7"/>
      <c r="D8" s="7"/>
      <c r="E8" s="7"/>
      <c r="F8" s="7"/>
      <c r="G8" s="7"/>
      <c r="H8" s="7"/>
      <c r="I8" s="7"/>
      <c r="J8" s="7"/>
      <c r="K8" s="7"/>
      <c r="L8" s="7"/>
      <c r="M8" s="7"/>
      <c r="N8" s="7"/>
      <c r="O8" s="7"/>
      <c r="P8" s="33"/>
      <c r="Q8" s="34"/>
      <c r="R8" s="34"/>
      <c r="S8" s="34"/>
      <c r="T8" s="34"/>
      <c r="U8" s="34"/>
      <c r="V8" s="34"/>
      <c r="W8" s="34"/>
      <c r="X8" s="34"/>
      <c r="Y8" s="34"/>
      <c r="Z8" s="34"/>
      <c r="AA8" s="358" t="e">
        <f>LEFT(#REF!,1)</f>
        <v>#REF!</v>
      </c>
      <c r="AB8" s="361"/>
      <c r="AC8" s="358" t="e">
        <f>MID(#REF!,2,1)</f>
        <v>#REF!</v>
      </c>
      <c r="AD8" s="401" t="s">
        <v>158</v>
      </c>
      <c r="AE8" s="401"/>
      <c r="AF8" s="401"/>
      <c r="AG8" s="358" t="e">
        <f>BK24</f>
        <v>#REF!</v>
      </c>
      <c r="AH8" s="361"/>
      <c r="AI8" s="358" t="e">
        <f>BM24</f>
        <v>#REF!</v>
      </c>
      <c r="AJ8" s="401" t="s">
        <v>158</v>
      </c>
      <c r="AK8" s="401"/>
      <c r="AL8" s="401"/>
      <c r="AM8" s="358">
        <v>2</v>
      </c>
      <c r="AN8" s="361"/>
      <c r="AO8" s="358">
        <v>0</v>
      </c>
      <c r="AP8" s="361"/>
      <c r="AQ8" s="398" t="e">
        <f>BU24</f>
        <v>#REF!</v>
      </c>
      <c r="AR8" s="361"/>
      <c r="AS8" s="358" t="e">
        <f>BW24</f>
        <v>#REF!</v>
      </c>
      <c r="AT8" s="402"/>
      <c r="AU8" s="402"/>
      <c r="AV8" s="402"/>
      <c r="AW8" s="402"/>
      <c r="AX8" s="402"/>
      <c r="AY8" s="402"/>
      <c r="AZ8" s="402"/>
      <c r="BA8" s="402"/>
      <c r="BB8" s="402"/>
      <c r="BC8" s="403"/>
      <c r="BD8" s="400"/>
      <c r="BE8" s="389"/>
      <c r="BF8" s="389"/>
      <c r="BG8" s="389"/>
      <c r="BH8" s="389"/>
      <c r="BI8" s="389"/>
      <c r="BJ8" s="389"/>
      <c r="BK8" s="389"/>
      <c r="BL8" s="389"/>
      <c r="BM8" s="389"/>
      <c r="BN8" s="389"/>
      <c r="BO8" s="389"/>
      <c r="BP8" s="389"/>
      <c r="BQ8" s="389"/>
      <c r="BR8" s="389"/>
      <c r="BS8" s="389"/>
      <c r="BT8" s="389"/>
      <c r="BU8" s="389"/>
      <c r="BV8" s="389"/>
      <c r="BW8" s="389"/>
      <c r="BX8" s="389"/>
    </row>
    <row r="9" spans="1:76" ht="7.5" customHeight="1">
      <c r="A9" s="389"/>
      <c r="B9" s="7"/>
      <c r="C9" s="7"/>
      <c r="D9" s="7"/>
      <c r="E9" s="7"/>
      <c r="F9" s="7"/>
      <c r="G9" s="7"/>
      <c r="H9" s="7"/>
      <c r="I9" s="7"/>
      <c r="J9" s="7"/>
      <c r="K9" s="7"/>
      <c r="L9" s="7"/>
      <c r="M9" s="7"/>
      <c r="N9" s="7"/>
      <c r="O9" s="7"/>
      <c r="P9" s="33"/>
      <c r="Q9" s="261" t="e">
        <f>#REF!</f>
        <v>#REF!</v>
      </c>
      <c r="R9" s="34"/>
      <c r="S9" s="34"/>
      <c r="T9" s="34"/>
      <c r="U9" s="34"/>
      <c r="V9" s="34"/>
      <c r="W9" s="34"/>
      <c r="X9" s="34"/>
      <c r="Y9" s="34"/>
      <c r="Z9" s="34"/>
      <c r="AA9" s="358"/>
      <c r="AB9" s="361"/>
      <c r="AC9" s="358"/>
      <c r="AD9" s="401"/>
      <c r="AE9" s="401"/>
      <c r="AF9" s="401"/>
      <c r="AG9" s="358"/>
      <c r="AH9" s="361"/>
      <c r="AI9" s="358"/>
      <c r="AJ9" s="401"/>
      <c r="AK9" s="401"/>
      <c r="AL9" s="401"/>
      <c r="AM9" s="358"/>
      <c r="AN9" s="361"/>
      <c r="AO9" s="358"/>
      <c r="AP9" s="361"/>
      <c r="AQ9" s="358"/>
      <c r="AR9" s="361"/>
      <c r="AS9" s="358"/>
      <c r="AT9" s="402"/>
      <c r="AU9" s="402"/>
      <c r="AV9" s="402"/>
      <c r="AW9" s="402"/>
      <c r="AX9" s="402"/>
      <c r="AY9" s="402"/>
      <c r="AZ9" s="402"/>
      <c r="BA9" s="402"/>
      <c r="BB9" s="402"/>
      <c r="BC9" s="403"/>
      <c r="BD9" s="400"/>
      <c r="BE9" s="389"/>
      <c r="BF9" s="389"/>
      <c r="BG9" s="389"/>
      <c r="BH9" s="389"/>
      <c r="BI9" s="389"/>
      <c r="BJ9" s="389"/>
      <c r="BK9" s="389"/>
      <c r="BL9" s="389"/>
      <c r="BM9" s="389"/>
      <c r="BN9" s="389"/>
      <c r="BO9" s="389"/>
      <c r="BP9" s="389"/>
      <c r="BQ9" s="389"/>
      <c r="BR9" s="389"/>
      <c r="BS9" s="389"/>
      <c r="BT9" s="389"/>
      <c r="BU9" s="389"/>
      <c r="BV9" s="389"/>
      <c r="BW9" s="389"/>
      <c r="BX9" s="389"/>
    </row>
    <row r="10" spans="1:76" ht="4.1500000000000004" customHeight="1">
      <c r="A10" s="389"/>
      <c r="B10" s="7"/>
      <c r="C10" s="7"/>
      <c r="D10" s="7"/>
      <c r="E10" s="7"/>
      <c r="F10" s="7"/>
      <c r="G10" s="7"/>
      <c r="H10" s="7"/>
      <c r="I10" s="7"/>
      <c r="J10" s="7"/>
      <c r="K10" s="7"/>
      <c r="L10" s="7"/>
      <c r="M10" s="7"/>
      <c r="N10" s="7"/>
      <c r="O10" s="7"/>
      <c r="P10" s="35"/>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7"/>
      <c r="BD10" s="400"/>
      <c r="BE10" s="389"/>
      <c r="BF10" s="389"/>
      <c r="BG10" s="389"/>
      <c r="BH10" s="389"/>
      <c r="BI10" s="389"/>
      <c r="BJ10" s="389"/>
      <c r="BK10" s="389"/>
      <c r="BL10" s="389"/>
      <c r="BM10" s="389"/>
      <c r="BN10" s="389"/>
      <c r="BO10" s="389"/>
      <c r="BP10" s="389"/>
      <c r="BQ10" s="389"/>
      <c r="BR10" s="389"/>
      <c r="BS10" s="389"/>
      <c r="BT10" s="389"/>
      <c r="BU10" s="389"/>
      <c r="BV10" s="389"/>
      <c r="BW10" s="389"/>
      <c r="BX10" s="389"/>
    </row>
    <row r="11" spans="1:76" ht="8.1" customHeight="1">
      <c r="A11" s="389"/>
      <c r="B11" s="404"/>
      <c r="C11" s="404"/>
      <c r="D11" s="404"/>
      <c r="E11" s="404"/>
      <c r="F11" s="404"/>
      <c r="G11" s="404"/>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row>
    <row r="12" spans="1:76" s="39" customFormat="1" ht="14.25" customHeight="1">
      <c r="A12" s="389"/>
      <c r="B12" s="405"/>
      <c r="C12" s="262" t="e">
        <f>#REF!</f>
        <v>#REF!</v>
      </c>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406"/>
    </row>
    <row r="13" spans="1:76" s="39" customFormat="1" ht="14.25" customHeight="1">
      <c r="A13" s="389"/>
      <c r="B13" s="405"/>
      <c r="C13" s="407" t="e">
        <f>#REF!</f>
        <v>#REF!</v>
      </c>
      <c r="D13" s="407"/>
      <c r="E13" s="407"/>
      <c r="F13" s="407"/>
      <c r="G13" s="407"/>
      <c r="H13" s="407"/>
      <c r="I13" s="407"/>
      <c r="J13" s="407"/>
      <c r="K13" s="407"/>
      <c r="L13" s="407"/>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7"/>
      <c r="AK13" s="407"/>
      <c r="AL13" s="407"/>
      <c r="AM13" s="407"/>
      <c r="AN13" s="407"/>
      <c r="AO13" s="407"/>
      <c r="AP13" s="407"/>
      <c r="AQ13" s="407"/>
      <c r="AR13" s="407"/>
      <c r="AS13" s="407"/>
      <c r="AT13" s="407"/>
      <c r="AU13" s="407"/>
      <c r="AV13" s="407"/>
      <c r="AW13" s="407"/>
      <c r="AX13" s="407"/>
      <c r="AY13" s="407"/>
      <c r="AZ13" s="407"/>
      <c r="BA13" s="407"/>
      <c r="BB13" s="407"/>
      <c r="BC13" s="407"/>
      <c r="BD13" s="407"/>
      <c r="BE13" s="407"/>
      <c r="BF13" s="407"/>
      <c r="BG13" s="407"/>
      <c r="BH13" s="407"/>
      <c r="BI13" s="407"/>
      <c r="BJ13" s="407"/>
      <c r="BK13" s="407"/>
      <c r="BL13" s="407"/>
      <c r="BM13" s="407"/>
      <c r="BN13" s="407"/>
      <c r="BO13" s="407"/>
      <c r="BP13" s="407"/>
      <c r="BQ13" s="407"/>
      <c r="BR13" s="407"/>
      <c r="BS13" s="407"/>
      <c r="BT13" s="407"/>
      <c r="BU13" s="407"/>
      <c r="BV13" s="407"/>
      <c r="BW13" s="407"/>
      <c r="BX13" s="406"/>
    </row>
    <row r="14" spans="1:76" ht="4.5" customHeight="1">
      <c r="A14" s="389"/>
      <c r="B14" s="405"/>
      <c r="C14" s="362"/>
      <c r="D14" s="362"/>
      <c r="E14" s="362"/>
      <c r="F14" s="362"/>
      <c r="G14" s="362"/>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c r="AU14" s="362"/>
      <c r="AV14" s="362"/>
      <c r="AW14" s="362"/>
      <c r="AX14" s="362"/>
      <c r="AY14" s="362"/>
      <c r="AZ14" s="362"/>
      <c r="BA14" s="362"/>
      <c r="BB14" s="362"/>
      <c r="BC14" s="362"/>
      <c r="BD14" s="362"/>
      <c r="BE14" s="362"/>
      <c r="BF14" s="362"/>
      <c r="BG14" s="362"/>
      <c r="BH14" s="362"/>
      <c r="BI14" s="362"/>
      <c r="BJ14" s="362"/>
      <c r="BK14" s="362"/>
      <c r="BL14" s="362"/>
      <c r="BM14" s="362"/>
      <c r="BN14" s="362"/>
      <c r="BO14" s="362"/>
      <c r="BP14" s="362"/>
      <c r="BQ14" s="362"/>
      <c r="BR14" s="362"/>
      <c r="BS14" s="362"/>
      <c r="BT14" s="362"/>
      <c r="BU14" s="362"/>
      <c r="BV14" s="362"/>
      <c r="BW14" s="362"/>
      <c r="BX14" s="406"/>
    </row>
    <row r="15" spans="1:76" s="39" customFormat="1" ht="15" customHeight="1">
      <c r="A15" s="389"/>
      <c r="B15" s="405"/>
      <c r="C15" s="40" t="s">
        <v>318</v>
      </c>
      <c r="D15" s="41"/>
      <c r="E15" s="39" t="s">
        <v>319</v>
      </c>
      <c r="F15" s="41"/>
      <c r="G15" s="40" t="s">
        <v>320</v>
      </c>
      <c r="H15" s="41"/>
      <c r="I15" s="40" t="s">
        <v>321</v>
      </c>
      <c r="J15" s="41"/>
      <c r="K15" s="40" t="s">
        <v>322</v>
      </c>
      <c r="L15" s="41"/>
      <c r="M15" s="40" t="s">
        <v>323</v>
      </c>
      <c r="N15" s="41"/>
      <c r="O15" s="40" t="s">
        <v>324</v>
      </c>
      <c r="P15" s="41"/>
      <c r="Q15" s="40" t="s">
        <v>325</v>
      </c>
      <c r="R15" s="41"/>
      <c r="S15" s="40" t="s">
        <v>326</v>
      </c>
      <c r="T15" s="41"/>
      <c r="U15" s="40" t="s">
        <v>327</v>
      </c>
      <c r="V15" s="41"/>
      <c r="W15" s="40" t="s">
        <v>328</v>
      </c>
      <c r="X15" s="41"/>
      <c r="Y15" s="40" t="s">
        <v>329</v>
      </c>
      <c r="Z15" s="41"/>
      <c r="AA15" s="40" t="s">
        <v>330</v>
      </c>
      <c r="AB15" s="41"/>
      <c r="AC15" s="40" t="s">
        <v>331</v>
      </c>
      <c r="AD15" s="41"/>
      <c r="AE15" s="40" t="s">
        <v>332</v>
      </c>
      <c r="AF15" s="41"/>
      <c r="AG15" s="40" t="s">
        <v>333</v>
      </c>
      <c r="AH15" s="41"/>
      <c r="AI15" s="40" t="s">
        <v>334</v>
      </c>
      <c r="AJ15" s="41"/>
      <c r="AK15" s="40" t="s">
        <v>335</v>
      </c>
      <c r="AL15" s="41"/>
      <c r="AM15" s="40" t="s">
        <v>336</v>
      </c>
      <c r="AN15" s="41"/>
      <c r="AO15" s="40" t="s">
        <v>337</v>
      </c>
      <c r="AP15" s="41"/>
      <c r="AQ15" s="40" t="s">
        <v>338</v>
      </c>
      <c r="AR15" s="41"/>
      <c r="AS15" s="40" t="s">
        <v>339</v>
      </c>
      <c r="AT15" s="41"/>
      <c r="AU15" s="40" t="s">
        <v>340</v>
      </c>
      <c r="AV15" s="41"/>
      <c r="AW15" s="40" t="s">
        <v>313</v>
      </c>
      <c r="AX15" s="41"/>
      <c r="AY15" s="40" t="s">
        <v>341</v>
      </c>
      <c r="AZ15" s="41"/>
      <c r="BA15" s="40" t="s">
        <v>342</v>
      </c>
      <c r="BB15" s="41"/>
      <c r="BC15" s="40"/>
      <c r="BD15" s="41"/>
      <c r="BE15" s="40">
        <v>0</v>
      </c>
      <c r="BF15" s="41"/>
      <c r="BG15" s="40">
        <v>1</v>
      </c>
      <c r="BH15" s="41"/>
      <c r="BI15" s="40">
        <v>2</v>
      </c>
      <c r="BJ15" s="41"/>
      <c r="BK15" s="40">
        <v>3</v>
      </c>
      <c r="BL15" s="41"/>
      <c r="BM15" s="40">
        <v>4</v>
      </c>
      <c r="BN15" s="41"/>
      <c r="BO15" s="40">
        <v>5</v>
      </c>
      <c r="BP15" s="41"/>
      <c r="BQ15" s="40">
        <v>6</v>
      </c>
      <c r="BR15" s="41"/>
      <c r="BS15" s="40">
        <v>7</v>
      </c>
      <c r="BT15" s="41"/>
      <c r="BU15" s="40">
        <v>8</v>
      </c>
      <c r="BV15" s="41"/>
      <c r="BW15" s="40" t="s">
        <v>343</v>
      </c>
      <c r="BX15" s="406"/>
    </row>
    <row r="16" spans="1:76" s="25" customFormat="1" ht="6" customHeight="1">
      <c r="A16" s="389"/>
      <c r="B16" s="411"/>
      <c r="C16" s="411"/>
      <c r="D16" s="411"/>
      <c r="E16" s="411"/>
      <c r="F16" s="411"/>
      <c r="G16" s="411"/>
      <c r="H16" s="411"/>
      <c r="I16" s="411"/>
      <c r="J16" s="411"/>
      <c r="K16" s="411"/>
      <c r="L16" s="411"/>
      <c r="M16" s="411"/>
      <c r="N16" s="411"/>
      <c r="O16" s="411"/>
      <c r="P16" s="411"/>
      <c r="Q16" s="411"/>
      <c r="R16" s="411"/>
      <c r="S16" s="411"/>
      <c r="T16" s="411"/>
      <c r="U16" s="411"/>
      <c r="V16" s="411"/>
      <c r="W16" s="411"/>
      <c r="X16" s="411"/>
      <c r="Y16" s="411"/>
      <c r="Z16" s="411"/>
      <c r="AA16" s="411"/>
      <c r="AB16" s="411"/>
      <c r="AC16" s="411"/>
      <c r="AD16" s="411"/>
      <c r="AE16" s="411"/>
      <c r="AF16" s="411"/>
      <c r="AG16" s="411"/>
      <c r="AH16" s="411"/>
      <c r="AI16" s="411"/>
      <c r="AJ16" s="411"/>
      <c r="AK16" s="411"/>
      <c r="AL16" s="411"/>
      <c r="AM16" s="411"/>
      <c r="AN16" s="411"/>
      <c r="AO16" s="411"/>
      <c r="AP16" s="411"/>
      <c r="AQ16" s="411"/>
      <c r="AR16" s="411"/>
      <c r="AS16" s="411"/>
      <c r="AT16" s="411"/>
      <c r="AU16" s="411"/>
      <c r="AV16" s="411"/>
      <c r="AW16" s="411"/>
      <c r="AX16" s="411"/>
      <c r="AY16" s="411"/>
      <c r="AZ16" s="411"/>
      <c r="BA16" s="411"/>
      <c r="BB16" s="411"/>
      <c r="BC16" s="411"/>
      <c r="BD16" s="411"/>
      <c r="BE16" s="411"/>
      <c r="BF16" s="411"/>
      <c r="BG16" s="411"/>
      <c r="BH16" s="411"/>
      <c r="BI16" s="411"/>
      <c r="BJ16" s="411"/>
      <c r="BK16" s="411"/>
      <c r="BL16" s="411"/>
      <c r="BM16" s="411"/>
      <c r="BN16" s="411"/>
      <c r="BO16" s="411"/>
      <c r="BP16" s="411"/>
      <c r="BQ16" s="411"/>
      <c r="BR16" s="411"/>
      <c r="BS16" s="411"/>
      <c r="BT16" s="411"/>
      <c r="BU16" s="411"/>
      <c r="BV16" s="411"/>
      <c r="BW16" s="411"/>
      <c r="BX16" s="411"/>
    </row>
    <row r="17" spans="1:76" s="7" customFormat="1" ht="3" customHeight="1">
      <c r="A17" s="389"/>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5"/>
      <c r="AX17" s="385"/>
      <c r="AY17" s="385"/>
      <c r="AZ17" s="385"/>
      <c r="BA17" s="385"/>
      <c r="BB17" s="385"/>
      <c r="BC17" s="385"/>
      <c r="BD17" s="385"/>
      <c r="BE17" s="385"/>
      <c r="BF17" s="385"/>
      <c r="BG17" s="385"/>
      <c r="BH17" s="385"/>
      <c r="BI17" s="385"/>
      <c r="BJ17" s="385"/>
      <c r="BK17" s="385"/>
      <c r="BL17" s="385"/>
      <c r="BM17" s="385"/>
      <c r="BN17" s="385"/>
      <c r="BO17" s="385"/>
      <c r="BP17" s="385"/>
      <c r="BQ17" s="385"/>
      <c r="BR17" s="385"/>
      <c r="BS17" s="385"/>
      <c r="BT17" s="385"/>
      <c r="BU17" s="385"/>
      <c r="BV17" s="385"/>
      <c r="BW17" s="385"/>
      <c r="BX17" s="385"/>
    </row>
    <row r="18" spans="1:76" s="7" customFormat="1" ht="15" customHeight="1">
      <c r="A18" s="389"/>
      <c r="B18" s="412" t="e">
        <f>#REF!</f>
        <v>#REF!</v>
      </c>
      <c r="C18" s="412"/>
      <c r="D18" s="412"/>
      <c r="E18" s="412"/>
      <c r="F18" s="412"/>
      <c r="G18" s="412"/>
      <c r="H18" s="412"/>
      <c r="I18" s="412"/>
      <c r="J18" s="412"/>
      <c r="K18" s="412"/>
      <c r="L18" s="412"/>
      <c r="M18" s="412"/>
      <c r="N18" s="412"/>
      <c r="O18" s="412"/>
      <c r="P18" s="412"/>
      <c r="Q18" s="412"/>
      <c r="R18" s="412"/>
      <c r="S18" s="42"/>
      <c r="T18" s="42"/>
      <c r="U18" s="42"/>
      <c r="V18" s="42"/>
      <c r="W18" s="42"/>
      <c r="X18" s="42"/>
      <c r="Y18" s="413" t="e">
        <f>#REF!</f>
        <v>#REF!</v>
      </c>
      <c r="Z18" s="413"/>
      <c r="AA18" s="413"/>
      <c r="AB18" s="413"/>
      <c r="AC18" s="413"/>
      <c r="AD18" s="413"/>
      <c r="AE18" s="413"/>
      <c r="AF18" s="413"/>
      <c r="AG18" s="413"/>
      <c r="AH18" s="413"/>
      <c r="AI18" s="413"/>
      <c r="AJ18" s="42"/>
      <c r="AK18" s="414" t="e">
        <f>#REF!</f>
        <v>#REF!</v>
      </c>
      <c r="AL18" s="414"/>
      <c r="AM18" s="414"/>
      <c r="AN18" s="414"/>
      <c r="AO18" s="414"/>
      <c r="AP18" s="414"/>
      <c r="AQ18" s="414"/>
      <c r="AR18" s="414"/>
      <c r="AS18" s="414"/>
      <c r="AT18" s="414"/>
      <c r="AU18" s="414"/>
      <c r="AV18" s="43"/>
      <c r="AW18" s="42"/>
      <c r="AX18" s="42"/>
      <c r="AY18" s="42"/>
      <c r="AZ18" s="42"/>
      <c r="BA18" s="42"/>
      <c r="BB18" s="42"/>
      <c r="BC18" s="42"/>
      <c r="BD18" s="42"/>
      <c r="BE18" s="42"/>
      <c r="BF18" s="42"/>
      <c r="BG18" s="42"/>
      <c r="BH18" s="42"/>
      <c r="BI18" s="42"/>
      <c r="BJ18" s="42"/>
      <c r="BK18" s="378" t="e">
        <f>#REF!</f>
        <v>#REF!</v>
      </c>
      <c r="BL18" s="378"/>
      <c r="BM18" s="378"/>
      <c r="BN18" s="378"/>
      <c r="BO18" s="378"/>
      <c r="BP18" s="378"/>
      <c r="BQ18" s="378" t="e">
        <f>#REF!</f>
        <v>#REF!</v>
      </c>
      <c r="BR18" s="378"/>
      <c r="BS18" s="378"/>
      <c r="BT18" s="378"/>
      <c r="BU18" s="378"/>
      <c r="BV18" s="378"/>
      <c r="BW18" s="378"/>
      <c r="BX18" s="44"/>
    </row>
    <row r="19" spans="1:76" ht="3" customHeight="1">
      <c r="A19" s="389"/>
      <c r="B19" s="45"/>
      <c r="C19" s="409"/>
      <c r="D19" s="409"/>
      <c r="E19" s="409"/>
      <c r="F19" s="409"/>
      <c r="G19" s="409"/>
      <c r="H19" s="409"/>
      <c r="I19" s="409"/>
      <c r="J19" s="409"/>
      <c r="K19" s="409"/>
      <c r="L19" s="409"/>
      <c r="M19" s="409"/>
      <c r="N19" s="409"/>
      <c r="O19" s="409"/>
      <c r="P19" s="409"/>
      <c r="Q19" s="409"/>
      <c r="R19" s="409"/>
      <c r="S19" s="409"/>
      <c r="T19" s="409"/>
      <c r="U19" s="409"/>
      <c r="V19" s="46"/>
      <c r="W19" s="46"/>
      <c r="X19" s="46"/>
      <c r="Y19" s="47"/>
      <c r="Z19" s="46"/>
      <c r="AA19" s="46"/>
      <c r="AB19" s="46"/>
      <c r="AC19" s="46"/>
      <c r="AD19" s="46"/>
      <c r="AE19" s="46"/>
      <c r="AF19" s="46"/>
      <c r="AG19" s="46"/>
      <c r="AH19" s="46"/>
      <c r="AI19" s="46"/>
      <c r="AJ19" s="46"/>
      <c r="AK19" s="46"/>
      <c r="AL19" s="46"/>
      <c r="AM19" s="46"/>
      <c r="AN19" s="46"/>
      <c r="AO19" s="46"/>
      <c r="AP19" s="46"/>
      <c r="AQ19" s="46"/>
      <c r="AR19" s="46"/>
      <c r="AS19" s="46"/>
      <c r="AT19" s="46"/>
      <c r="AU19" s="48"/>
      <c r="AV19" s="47"/>
      <c r="AW19" s="46"/>
      <c r="AX19" s="46"/>
      <c r="AY19" s="46"/>
      <c r="AZ19" s="46"/>
      <c r="BA19" s="46"/>
      <c r="BB19" s="46"/>
      <c r="BC19" s="46"/>
      <c r="BD19" s="46"/>
      <c r="BE19" s="46"/>
      <c r="BF19" s="46"/>
      <c r="BG19" s="46"/>
      <c r="BH19" s="46"/>
      <c r="BI19" s="46"/>
      <c r="BJ19" s="46"/>
      <c r="BK19" s="362"/>
      <c r="BL19" s="362"/>
      <c r="BM19" s="362"/>
      <c r="BN19" s="46"/>
      <c r="BO19" s="46"/>
      <c r="BP19" s="46"/>
      <c r="BQ19" s="362"/>
      <c r="BR19" s="362"/>
      <c r="BS19" s="362"/>
      <c r="BT19" s="362"/>
      <c r="BU19" s="362"/>
      <c r="BV19" s="362"/>
      <c r="BW19" s="362"/>
      <c r="BX19" s="48"/>
    </row>
    <row r="20" spans="1:76" s="39" customFormat="1" ht="3" customHeight="1">
      <c r="A20" s="389"/>
      <c r="B20" s="397"/>
      <c r="C20" s="398" t="e">
        <f>LEFT(#REF!,1)</f>
        <v>#REF!</v>
      </c>
      <c r="D20" s="277"/>
      <c r="E20" s="398" t="e">
        <f>MID(#REF!,2,1)</f>
        <v>#REF!</v>
      </c>
      <c r="F20" s="277"/>
      <c r="G20" s="398" t="e">
        <f>MID(#REF!,3,1)</f>
        <v>#REF!</v>
      </c>
      <c r="H20" s="277"/>
      <c r="I20" s="398" t="e">
        <f>MID(#REF!,4,1)</f>
        <v>#REF!</v>
      </c>
      <c r="J20" s="277"/>
      <c r="K20" s="398" t="e">
        <f>MID(#REF!,5,1)</f>
        <v>#REF!</v>
      </c>
      <c r="L20" s="277"/>
      <c r="M20" s="398" t="e">
        <f>MID(#REF!,6,1)</f>
        <v>#REF!</v>
      </c>
      <c r="N20" s="277"/>
      <c r="O20" s="398" t="e">
        <f>MID(#REF!,7,1)</f>
        <v>#REF!</v>
      </c>
      <c r="P20" s="277"/>
      <c r="Q20" s="398" t="e">
        <f>MID(#REF!,8,1)</f>
        <v>#REF!</v>
      </c>
      <c r="R20" s="277"/>
      <c r="S20" s="398" t="e">
        <f>MID(#REF!,9,1)</f>
        <v>#REF!</v>
      </c>
      <c r="T20" s="277"/>
      <c r="U20" s="398" t="e">
        <f>MID(#REF!,10,1)</f>
        <v>#REF!</v>
      </c>
      <c r="V20" s="46"/>
      <c r="W20" s="46"/>
      <c r="X20" s="46"/>
      <c r="Y20" s="47"/>
      <c r="Z20" s="46"/>
      <c r="AA20" s="46"/>
      <c r="AB20" s="46"/>
      <c r="AC20" s="46"/>
      <c r="AD20" s="46"/>
      <c r="AE20" s="46"/>
      <c r="AF20" s="46"/>
      <c r="AG20" s="46"/>
      <c r="AH20" s="46"/>
      <c r="AI20" s="46"/>
      <c r="AJ20" s="46"/>
      <c r="AK20" s="46"/>
      <c r="AL20" s="46"/>
      <c r="AM20" s="46"/>
      <c r="AN20" s="46"/>
      <c r="AO20" s="46"/>
      <c r="AP20" s="46"/>
      <c r="AQ20" s="46"/>
      <c r="AR20" s="46"/>
      <c r="AS20" s="46"/>
      <c r="AT20" s="46"/>
      <c r="AU20" s="48"/>
      <c r="AV20" s="47"/>
      <c r="AW20" s="46"/>
      <c r="AX20" s="46"/>
      <c r="AY20" s="46"/>
      <c r="AZ20" s="46"/>
      <c r="BA20" s="46"/>
      <c r="BB20" s="46"/>
      <c r="BC20" s="46"/>
      <c r="BD20" s="46"/>
      <c r="BE20" s="46"/>
      <c r="BF20" s="388" t="e">
        <f>#REF!</f>
        <v>#REF!</v>
      </c>
      <c r="BG20" s="388"/>
      <c r="BH20" s="388"/>
      <c r="BI20" s="388"/>
      <c r="BJ20" s="388"/>
      <c r="BK20" s="358" t="e">
        <f>LEFT(#REF!,1)</f>
        <v>#REF!</v>
      </c>
      <c r="BL20" s="365"/>
      <c r="BM20" s="358" t="e">
        <f>MID(#REF!,2,1)</f>
        <v>#REF!</v>
      </c>
      <c r="BN20" s="46"/>
      <c r="BO20" s="46"/>
      <c r="BP20" s="46"/>
      <c r="BQ20" s="382" t="s">
        <v>344</v>
      </c>
      <c r="BR20" s="357"/>
      <c r="BS20" s="382" t="s">
        <v>345</v>
      </c>
      <c r="BT20" s="46"/>
      <c r="BU20" s="372" t="e">
        <f>MID(#REF!,3,1)</f>
        <v>#REF!</v>
      </c>
      <c r="BV20" s="46"/>
      <c r="BW20" s="358" t="e">
        <f>MID(#REF!,4,1)</f>
        <v>#REF!</v>
      </c>
      <c r="BX20" s="410"/>
    </row>
    <row r="21" spans="1:76" s="39" customFormat="1">
      <c r="A21" s="389"/>
      <c r="B21" s="397"/>
      <c r="C21" s="398"/>
      <c r="D21" s="277"/>
      <c r="E21" s="398"/>
      <c r="F21" s="277"/>
      <c r="G21" s="398"/>
      <c r="H21" s="277"/>
      <c r="I21" s="398"/>
      <c r="J21" s="277"/>
      <c r="K21" s="398"/>
      <c r="L21" s="277"/>
      <c r="M21" s="398"/>
      <c r="N21" s="277"/>
      <c r="O21" s="398"/>
      <c r="P21" s="277"/>
      <c r="Q21" s="398"/>
      <c r="R21" s="277"/>
      <c r="S21" s="398"/>
      <c r="T21" s="277"/>
      <c r="U21" s="398"/>
      <c r="V21" s="46"/>
      <c r="W21" s="46"/>
      <c r="X21" s="46"/>
      <c r="Y21" s="47"/>
      <c r="Z21" s="46"/>
      <c r="AA21" s="1" t="e">
        <f>IF(#REF!="","",#REF!)</f>
        <v>#REF!</v>
      </c>
      <c r="AB21" s="367" t="e">
        <f>#REF!</f>
        <v>#REF!</v>
      </c>
      <c r="AC21" s="367"/>
      <c r="AD21" s="367"/>
      <c r="AE21" s="367"/>
      <c r="AF21" s="367"/>
      <c r="AG21" s="367"/>
      <c r="AH21" s="367"/>
      <c r="AI21" s="367"/>
      <c r="AJ21" s="367"/>
      <c r="AK21" s="367"/>
      <c r="AL21" s="367"/>
      <c r="AM21" s="1" t="e">
        <f>IF(#REF!="","",#REF!)</f>
        <v>#REF!</v>
      </c>
      <c r="AN21" s="408" t="s">
        <v>346</v>
      </c>
      <c r="AO21" s="408"/>
      <c r="AP21" s="408"/>
      <c r="AQ21" s="408"/>
      <c r="AR21" s="408"/>
      <c r="AS21" s="408"/>
      <c r="AT21" s="408"/>
      <c r="AU21" s="408"/>
      <c r="AV21" s="47"/>
      <c r="AW21" s="46"/>
      <c r="AX21" s="46"/>
      <c r="AY21" s="46"/>
      <c r="AZ21" s="46"/>
      <c r="BA21" s="46"/>
      <c r="BB21" s="46"/>
      <c r="BC21" s="46"/>
      <c r="BD21" s="46"/>
      <c r="BE21" s="46"/>
      <c r="BF21" s="388"/>
      <c r="BG21" s="388"/>
      <c r="BH21" s="388"/>
      <c r="BI21" s="388"/>
      <c r="BJ21" s="388"/>
      <c r="BK21" s="358"/>
      <c r="BL21" s="365"/>
      <c r="BM21" s="358"/>
      <c r="BN21" s="46"/>
      <c r="BO21" s="46"/>
      <c r="BP21" s="46"/>
      <c r="BQ21" s="382"/>
      <c r="BR21" s="357"/>
      <c r="BS21" s="382"/>
      <c r="BT21" s="46"/>
      <c r="BU21" s="372"/>
      <c r="BV21" s="46"/>
      <c r="BW21" s="358"/>
      <c r="BX21" s="410"/>
    </row>
    <row r="22" spans="1:76" s="39" customFormat="1" ht="5.0999999999999996" customHeight="1">
      <c r="A22" s="389"/>
      <c r="B22" s="50"/>
      <c r="C22" s="46"/>
      <c r="D22" s="46"/>
      <c r="E22" s="46"/>
      <c r="F22" s="46"/>
      <c r="G22" s="46"/>
      <c r="H22" s="46"/>
      <c r="I22" s="46"/>
      <c r="J22" s="46"/>
      <c r="K22" s="46"/>
      <c r="L22" s="46"/>
      <c r="M22" s="46"/>
      <c r="N22" s="46"/>
      <c r="O22" s="46"/>
      <c r="P22" s="46"/>
      <c r="Q22" s="46"/>
      <c r="R22" s="51"/>
      <c r="S22" s="52"/>
      <c r="T22" s="52"/>
      <c r="U22" s="51"/>
      <c r="V22" s="51"/>
      <c r="W22" s="51"/>
      <c r="X22" s="51"/>
      <c r="Y22" s="53"/>
      <c r="Z22" s="51"/>
      <c r="AA22" s="51"/>
      <c r="AB22" s="51"/>
      <c r="AC22" s="51"/>
      <c r="AD22" s="51"/>
      <c r="AE22" s="51"/>
      <c r="AF22" s="51"/>
      <c r="AG22" s="46"/>
      <c r="AH22" s="46"/>
      <c r="AI22" s="46"/>
      <c r="AJ22" s="46"/>
      <c r="AK22" s="46"/>
      <c r="AL22" s="46"/>
      <c r="AM22" s="51"/>
      <c r="AN22" s="51"/>
      <c r="AO22" s="51"/>
      <c r="AP22" s="51"/>
      <c r="AQ22" s="46"/>
      <c r="AR22" s="46"/>
      <c r="AS22" s="46"/>
      <c r="AT22" s="46"/>
      <c r="AU22" s="48"/>
      <c r="AV22" s="47"/>
      <c r="AW22" s="46"/>
      <c r="AX22" s="46"/>
      <c r="AY22" s="46"/>
      <c r="AZ22" s="46"/>
      <c r="BA22" s="46"/>
      <c r="BB22" s="46"/>
      <c r="BC22" s="46"/>
      <c r="BD22" s="46"/>
      <c r="BE22" s="46"/>
      <c r="BF22" s="54"/>
      <c r="BG22" s="54"/>
      <c r="BH22" s="54"/>
      <c r="BI22" s="54"/>
      <c r="BJ22" s="54"/>
      <c r="BK22" s="54"/>
      <c r="BL22" s="54"/>
      <c r="BM22" s="54"/>
      <c r="BN22" s="54"/>
      <c r="BO22" s="54"/>
      <c r="BP22" s="54"/>
      <c r="BQ22" s="54"/>
      <c r="BR22" s="54"/>
      <c r="BS22" s="54"/>
      <c r="BT22" s="54"/>
      <c r="BU22" s="54"/>
      <c r="BV22" s="54"/>
      <c r="BW22" s="54"/>
      <c r="BX22" s="410"/>
    </row>
    <row r="23" spans="1:76" s="39" customFormat="1" ht="5.0999999999999996" customHeight="1">
      <c r="A23" s="389"/>
      <c r="B23" s="395" t="e">
        <f>#REF!</f>
        <v>#REF!</v>
      </c>
      <c r="C23" s="396"/>
      <c r="D23" s="396"/>
      <c r="E23" s="396"/>
      <c r="F23" s="396"/>
      <c r="G23" s="396"/>
      <c r="H23" s="258"/>
      <c r="I23" s="258"/>
      <c r="J23" s="258"/>
      <c r="K23" s="258"/>
      <c r="L23" s="258"/>
      <c r="M23" s="46"/>
      <c r="N23" s="46"/>
      <c r="O23" s="46"/>
      <c r="P23" s="46"/>
      <c r="Q23" s="46"/>
      <c r="R23" s="51"/>
      <c r="S23" s="52"/>
      <c r="T23" s="52"/>
      <c r="U23" s="51"/>
      <c r="V23" s="51"/>
      <c r="W23" s="51"/>
      <c r="X23" s="51"/>
      <c r="Y23" s="53"/>
      <c r="Z23" s="51"/>
      <c r="AA23" s="51"/>
      <c r="AB23" s="51"/>
      <c r="AC23" s="51"/>
      <c r="AD23" s="51"/>
      <c r="AE23" s="51"/>
      <c r="AF23" s="51"/>
      <c r="AG23" s="46"/>
      <c r="AH23" s="46"/>
      <c r="AI23" s="46"/>
      <c r="AJ23" s="46"/>
      <c r="AK23" s="46"/>
      <c r="AL23" s="46"/>
      <c r="AM23" s="51"/>
      <c r="AN23" s="51"/>
      <c r="AO23" s="51"/>
      <c r="AP23" s="51"/>
      <c r="AQ23" s="46"/>
      <c r="AR23" s="46"/>
      <c r="AS23" s="46"/>
      <c r="AT23" s="46"/>
      <c r="AU23" s="48"/>
      <c r="AV23" s="47"/>
      <c r="AW23" s="367" t="e">
        <f>#REF!</f>
        <v>#REF!</v>
      </c>
      <c r="AX23" s="367"/>
      <c r="AY23" s="367"/>
      <c r="AZ23" s="367"/>
      <c r="BA23" s="367"/>
      <c r="BB23" s="367"/>
      <c r="BC23" s="367"/>
      <c r="BD23" s="367"/>
      <c r="BE23" s="367"/>
      <c r="BF23" s="54"/>
      <c r="BG23" s="54"/>
      <c r="BH23" s="54"/>
      <c r="BI23" s="54"/>
      <c r="BJ23" s="54"/>
      <c r="BK23" s="362"/>
      <c r="BL23" s="362"/>
      <c r="BM23" s="362"/>
      <c r="BN23" s="54"/>
      <c r="BO23" s="54"/>
      <c r="BP23" s="54"/>
      <c r="BQ23" s="362"/>
      <c r="BR23" s="362"/>
      <c r="BS23" s="362"/>
      <c r="BT23" s="362"/>
      <c r="BU23" s="362"/>
      <c r="BV23" s="362"/>
      <c r="BW23" s="362"/>
      <c r="BX23" s="410"/>
    </row>
    <row r="24" spans="1:76" ht="7.5" customHeight="1">
      <c r="A24" s="389"/>
      <c r="B24" s="395"/>
      <c r="C24" s="396"/>
      <c r="D24" s="396"/>
      <c r="E24" s="396"/>
      <c r="F24" s="396"/>
      <c r="G24" s="396"/>
      <c r="H24" s="258"/>
      <c r="I24" s="258"/>
      <c r="J24" s="258"/>
      <c r="K24" s="258"/>
      <c r="L24" s="258"/>
      <c r="M24" s="46"/>
      <c r="N24" s="46"/>
      <c r="O24" s="46"/>
      <c r="P24" s="46"/>
      <c r="Q24" s="46"/>
      <c r="R24" s="46"/>
      <c r="S24" s="46"/>
      <c r="T24" s="46"/>
      <c r="U24" s="46"/>
      <c r="V24" s="46"/>
      <c r="W24" s="46"/>
      <c r="X24" s="46"/>
      <c r="Y24" s="47"/>
      <c r="Z24" s="46"/>
      <c r="AA24" s="46"/>
      <c r="AB24" s="46"/>
      <c r="AC24" s="46"/>
      <c r="AD24" s="46"/>
      <c r="AE24" s="46"/>
      <c r="AF24" s="46"/>
      <c r="AG24" s="46"/>
      <c r="AH24" s="46"/>
      <c r="AI24" s="46"/>
      <c r="AJ24" s="46"/>
      <c r="AK24" s="46"/>
      <c r="AL24" s="46"/>
      <c r="AM24" s="46"/>
      <c r="AN24" s="46"/>
      <c r="AO24" s="46"/>
      <c r="AP24" s="46"/>
      <c r="AQ24" s="46"/>
      <c r="AR24" s="46"/>
      <c r="AS24" s="46"/>
      <c r="AT24" s="46"/>
      <c r="AU24" s="48"/>
      <c r="AV24" s="47"/>
      <c r="AW24" s="367"/>
      <c r="AX24" s="367"/>
      <c r="AY24" s="367"/>
      <c r="AZ24" s="367"/>
      <c r="BA24" s="367"/>
      <c r="BB24" s="367"/>
      <c r="BC24" s="367"/>
      <c r="BD24" s="367"/>
      <c r="BE24" s="367"/>
      <c r="BF24" s="30"/>
      <c r="BG24" s="30"/>
      <c r="BH24" s="384" t="e">
        <f>#REF!</f>
        <v>#REF!</v>
      </c>
      <c r="BI24" s="384"/>
      <c r="BJ24" s="384"/>
      <c r="BK24" s="358" t="e">
        <f>LEFT(#REF!,1)</f>
        <v>#REF!</v>
      </c>
      <c r="BL24" s="365"/>
      <c r="BM24" s="358" t="e">
        <f>MID(#REF!,2,1)</f>
        <v>#REF!</v>
      </c>
      <c r="BN24" s="365"/>
      <c r="BO24" s="365"/>
      <c r="BP24" s="365"/>
      <c r="BQ24" s="382" t="s">
        <v>344</v>
      </c>
      <c r="BR24" s="357"/>
      <c r="BS24" s="382" t="s">
        <v>345</v>
      </c>
      <c r="BT24" s="357"/>
      <c r="BU24" s="372" t="e">
        <f>MID(PY,3,1)</f>
        <v>#REF!</v>
      </c>
      <c r="BV24" s="357"/>
      <c r="BW24" s="358" t="e">
        <f>MID(CY,4,1)</f>
        <v>#REF!</v>
      </c>
      <c r="BX24" s="410"/>
    </row>
    <row r="25" spans="1:76" ht="6.75" customHeight="1">
      <c r="A25" s="389"/>
      <c r="B25" s="47"/>
      <c r="C25" s="46"/>
      <c r="D25" s="46"/>
      <c r="E25" s="46"/>
      <c r="F25" s="46"/>
      <c r="G25" s="46"/>
      <c r="H25" s="46"/>
      <c r="I25" s="46"/>
      <c r="J25" s="46"/>
      <c r="K25" s="46"/>
      <c r="L25" s="46"/>
      <c r="M25" s="46"/>
      <c r="N25" s="46"/>
      <c r="O25" s="46"/>
      <c r="P25" s="46"/>
      <c r="Q25" s="46"/>
      <c r="R25" s="46"/>
      <c r="S25" s="386"/>
      <c r="T25" s="386"/>
      <c r="U25" s="51"/>
      <c r="V25" s="46"/>
      <c r="W25" s="46"/>
      <c r="X25" s="46"/>
      <c r="Y25" s="47"/>
      <c r="Z25" s="46"/>
      <c r="AA25" s="46"/>
      <c r="AB25" s="46"/>
      <c r="AC25" s="46"/>
      <c r="AD25" s="46"/>
      <c r="AE25" s="46"/>
      <c r="AF25" s="46"/>
      <c r="AG25" s="46"/>
      <c r="AH25" s="390"/>
      <c r="AI25" s="390"/>
      <c r="AJ25" s="390"/>
      <c r="AK25" s="390"/>
      <c r="AL25" s="390"/>
      <c r="AM25" s="390"/>
      <c r="AN25" s="390"/>
      <c r="AO25" s="390"/>
      <c r="AP25" s="30"/>
      <c r="AQ25" s="46"/>
      <c r="AR25" s="46"/>
      <c r="AS25" s="46"/>
      <c r="AT25" s="46"/>
      <c r="AU25" s="48"/>
      <c r="AV25" s="47"/>
      <c r="AW25" s="46"/>
      <c r="AX25" s="46"/>
      <c r="AY25" s="46"/>
      <c r="AZ25" s="46"/>
      <c r="BA25" s="46"/>
      <c r="BB25" s="46"/>
      <c r="BC25" s="46"/>
      <c r="BD25" s="46"/>
      <c r="BE25" s="46"/>
      <c r="BF25" s="30"/>
      <c r="BG25" s="30"/>
      <c r="BH25" s="384"/>
      <c r="BI25" s="384"/>
      <c r="BJ25" s="384"/>
      <c r="BK25" s="358"/>
      <c r="BL25" s="365"/>
      <c r="BM25" s="358"/>
      <c r="BN25" s="365"/>
      <c r="BO25" s="365"/>
      <c r="BP25" s="365"/>
      <c r="BQ25" s="382"/>
      <c r="BR25" s="357"/>
      <c r="BS25" s="382"/>
      <c r="BT25" s="357"/>
      <c r="BU25" s="372"/>
      <c r="BV25" s="357"/>
      <c r="BW25" s="358"/>
      <c r="BX25" s="410"/>
    </row>
    <row r="26" spans="1:76" ht="3.75" customHeight="1">
      <c r="A26" s="389"/>
      <c r="B26" s="47"/>
      <c r="C26" s="391"/>
      <c r="D26" s="391"/>
      <c r="E26" s="391"/>
      <c r="F26" s="391"/>
      <c r="G26" s="391"/>
      <c r="H26" s="391"/>
      <c r="I26" s="391"/>
      <c r="J26" s="391"/>
      <c r="K26" s="391"/>
      <c r="L26" s="391"/>
      <c r="M26" s="391"/>
      <c r="N26" s="391"/>
      <c r="O26" s="391"/>
      <c r="P26" s="391"/>
      <c r="Q26" s="391"/>
      <c r="R26" s="46"/>
      <c r="S26" s="52"/>
      <c r="T26" s="52"/>
      <c r="U26" s="31"/>
      <c r="V26" s="31"/>
      <c r="W26" s="31"/>
      <c r="X26" s="31"/>
      <c r="Y26" s="55"/>
      <c r="Z26" s="31"/>
      <c r="AA26" s="392" t="e">
        <f>IF(#REF!="","",#REF!)</f>
        <v>#REF!</v>
      </c>
      <c r="AB26" s="367" t="e">
        <f>#REF!</f>
        <v>#REF!</v>
      </c>
      <c r="AC26" s="367"/>
      <c r="AD26" s="367"/>
      <c r="AE26" s="367"/>
      <c r="AF26" s="367"/>
      <c r="AG26" s="367"/>
      <c r="AH26" s="367"/>
      <c r="AI26" s="367"/>
      <c r="AJ26" s="367"/>
      <c r="AK26" s="367"/>
      <c r="AL26" s="367"/>
      <c r="AM26" s="392" t="e">
        <f>IF(#REF!="","",#REF!)</f>
        <v>#REF!</v>
      </c>
      <c r="AN26" s="394" t="s">
        <v>347</v>
      </c>
      <c r="AO26" s="394"/>
      <c r="AP26" s="394"/>
      <c r="AQ26" s="394"/>
      <c r="AR26" s="394"/>
      <c r="AS26" s="394"/>
      <c r="AT26" s="394"/>
      <c r="AU26" s="394"/>
      <c r="AV26" s="56"/>
      <c r="AW26" s="57"/>
      <c r="AX26" s="57"/>
      <c r="AY26" s="57"/>
      <c r="AZ26" s="57"/>
      <c r="BA26" s="57"/>
      <c r="BB26" s="57"/>
      <c r="BC26" s="57"/>
      <c r="BD26" s="57"/>
      <c r="BE26" s="57"/>
      <c r="BF26" s="58"/>
      <c r="BG26" s="58"/>
      <c r="BH26" s="59"/>
      <c r="BI26" s="59"/>
      <c r="BJ26" s="59"/>
      <c r="BK26" s="41"/>
      <c r="BL26" s="59"/>
      <c r="BM26" s="59"/>
      <c r="BN26" s="59"/>
      <c r="BO26" s="59"/>
      <c r="BP26" s="59"/>
      <c r="BQ26" s="59"/>
      <c r="BR26" s="59"/>
      <c r="BS26" s="59"/>
      <c r="BT26" s="59"/>
      <c r="BU26" s="59"/>
      <c r="BV26" s="59"/>
      <c r="BW26" s="59"/>
      <c r="BX26" s="60"/>
    </row>
    <row r="27" spans="1:76" ht="10.5" customHeight="1">
      <c r="A27" s="389"/>
      <c r="B27" s="47"/>
      <c r="C27" s="273" t="e">
        <f>LEFT(#REF!,1)</f>
        <v>#REF!</v>
      </c>
      <c r="D27" s="46"/>
      <c r="E27" s="273" t="e">
        <f>MID(#REF!,2,1)</f>
        <v>#REF!</v>
      </c>
      <c r="F27" s="46"/>
      <c r="G27" s="273" t="e">
        <f>MID(#REF!,3,1)</f>
        <v>#REF!</v>
      </c>
      <c r="H27" s="46"/>
      <c r="I27" s="273" t="e">
        <f>MID(#REF!,4,1)</f>
        <v>#REF!</v>
      </c>
      <c r="J27" s="46"/>
      <c r="K27" s="273" t="e">
        <f>MID(#REF!,5,1)</f>
        <v>#REF!</v>
      </c>
      <c r="L27" s="46"/>
      <c r="M27" s="273" t="e">
        <f>MID(#REF!,6,1)</f>
        <v>#REF!</v>
      </c>
      <c r="N27" s="46"/>
      <c r="O27" s="273" t="e">
        <f>MID(#REF!,7,1)</f>
        <v>#REF!</v>
      </c>
      <c r="P27" s="46"/>
      <c r="Q27" s="273" t="e">
        <f>MID(#REF!,8,1)</f>
        <v>#REF!</v>
      </c>
      <c r="R27" s="46"/>
      <c r="S27" s="46"/>
      <c r="T27" s="46"/>
      <c r="U27" s="31"/>
      <c r="V27" s="31"/>
      <c r="W27" s="31"/>
      <c r="X27" s="31"/>
      <c r="Y27" s="55"/>
      <c r="Z27" s="31"/>
      <c r="AA27" s="393" t="e">
        <f>IF(#REF!="","",#REF!)</f>
        <v>#REF!</v>
      </c>
      <c r="AB27" s="367"/>
      <c r="AC27" s="367"/>
      <c r="AD27" s="367"/>
      <c r="AE27" s="367"/>
      <c r="AF27" s="367"/>
      <c r="AG27" s="367"/>
      <c r="AH27" s="367"/>
      <c r="AI27" s="367"/>
      <c r="AJ27" s="367"/>
      <c r="AK27" s="367"/>
      <c r="AL27" s="367"/>
      <c r="AM27" s="393" t="e">
        <f>IF(#REF!="","",#REF!)</f>
        <v>#REF!</v>
      </c>
      <c r="AN27" s="394"/>
      <c r="AO27" s="394"/>
      <c r="AP27" s="394"/>
      <c r="AQ27" s="394"/>
      <c r="AR27" s="394"/>
      <c r="AS27" s="394"/>
      <c r="AT27" s="394"/>
      <c r="AU27" s="394"/>
      <c r="AV27" s="62"/>
      <c r="AW27" s="30"/>
      <c r="AX27" s="30"/>
      <c r="AY27" s="30"/>
      <c r="AZ27" s="30"/>
      <c r="BA27" s="30"/>
      <c r="BB27" s="30"/>
      <c r="BC27" s="30"/>
      <c r="BD27" s="30"/>
      <c r="BE27" s="30"/>
      <c r="BF27" s="30"/>
      <c r="BG27" s="30"/>
      <c r="BH27" s="30"/>
      <c r="BI27" s="30"/>
      <c r="BJ27" s="30"/>
      <c r="BK27" s="63"/>
      <c r="BL27" s="30"/>
      <c r="BM27" s="30"/>
      <c r="BN27" s="30"/>
      <c r="BO27" s="30"/>
      <c r="BP27" s="30"/>
      <c r="BQ27" s="30"/>
      <c r="BR27" s="30"/>
      <c r="BS27" s="30"/>
      <c r="BT27" s="30"/>
      <c r="BU27" s="30"/>
      <c r="BV27" s="30"/>
      <c r="BW27" s="30"/>
      <c r="BX27" s="64"/>
    </row>
    <row r="28" spans="1:76" ht="5.25" customHeight="1">
      <c r="A28" s="389"/>
      <c r="B28" s="47"/>
      <c r="C28" s="61"/>
      <c r="D28" s="46"/>
      <c r="E28" s="61"/>
      <c r="F28" s="46"/>
      <c r="G28" s="61"/>
      <c r="H28" s="46"/>
      <c r="I28" s="61"/>
      <c r="J28" s="46"/>
      <c r="K28" s="61"/>
      <c r="L28" s="46"/>
      <c r="M28" s="61"/>
      <c r="N28" s="46"/>
      <c r="O28" s="61"/>
      <c r="P28" s="46"/>
      <c r="Q28" s="61"/>
      <c r="R28" s="46"/>
      <c r="S28" s="46"/>
      <c r="T28" s="46"/>
      <c r="U28" s="31"/>
      <c r="V28" s="31"/>
      <c r="W28" s="31"/>
      <c r="X28" s="31"/>
      <c r="Y28" s="55"/>
      <c r="Z28" s="31"/>
      <c r="AA28" s="278"/>
      <c r="AB28" s="51"/>
      <c r="AC28" s="51"/>
      <c r="AD28" s="51"/>
      <c r="AE28" s="51"/>
      <c r="AF28" s="51"/>
      <c r="AG28" s="51"/>
      <c r="AH28" s="51"/>
      <c r="AI28" s="51"/>
      <c r="AJ28" s="51"/>
      <c r="AK28" s="51"/>
      <c r="AL28" s="51"/>
      <c r="AM28" s="31"/>
      <c r="AN28" s="51"/>
      <c r="AO28" s="51"/>
      <c r="AP28" s="51"/>
      <c r="AQ28" s="51"/>
      <c r="AR28" s="51"/>
      <c r="AS28" s="51"/>
      <c r="AT28" s="51"/>
      <c r="AU28" s="65"/>
      <c r="AV28" s="62"/>
      <c r="AW28" s="30"/>
      <c r="AX28" s="30"/>
      <c r="AY28" s="30"/>
      <c r="AZ28" s="30"/>
      <c r="BA28" s="30"/>
      <c r="BB28" s="30"/>
      <c r="BC28" s="30"/>
      <c r="BD28" s="30"/>
      <c r="BE28" s="30"/>
      <c r="BF28" s="30"/>
      <c r="BG28" s="30"/>
      <c r="BH28" s="30"/>
      <c r="BI28" s="30"/>
      <c r="BJ28" s="30"/>
      <c r="BK28" s="362"/>
      <c r="BL28" s="362"/>
      <c r="BM28" s="362"/>
      <c r="BN28" s="54"/>
      <c r="BO28" s="54"/>
      <c r="BP28" s="54"/>
      <c r="BQ28" s="362"/>
      <c r="BR28" s="362"/>
      <c r="BS28" s="362"/>
      <c r="BT28" s="362"/>
      <c r="BU28" s="362"/>
      <c r="BV28" s="362"/>
      <c r="BW28" s="362"/>
      <c r="BX28" s="64"/>
    </row>
    <row r="29" spans="1:76" ht="7.5" customHeight="1">
      <c r="A29" s="389"/>
      <c r="B29" s="47"/>
      <c r="C29" s="46"/>
      <c r="D29" s="46"/>
      <c r="E29" s="46"/>
      <c r="F29" s="46"/>
      <c r="G29" s="46"/>
      <c r="H29" s="46"/>
      <c r="I29" s="46"/>
      <c r="J29" s="46"/>
      <c r="K29" s="46"/>
      <c r="L29" s="46"/>
      <c r="M29" s="46"/>
      <c r="N29" s="46"/>
      <c r="O29" s="46"/>
      <c r="P29" s="46"/>
      <c r="Q29" s="46"/>
      <c r="R29" s="46"/>
      <c r="S29" s="386"/>
      <c r="T29" s="386"/>
      <c r="U29" s="51"/>
      <c r="V29" s="51"/>
      <c r="W29" s="51"/>
      <c r="X29" s="31"/>
      <c r="Y29" s="55"/>
      <c r="Z29" s="31"/>
      <c r="AA29" s="278"/>
      <c r="AB29" s="31"/>
      <c r="AC29" s="31"/>
      <c r="AD29" s="31"/>
      <c r="AE29" s="31"/>
      <c r="AF29" s="31"/>
      <c r="AG29" s="31"/>
      <c r="AH29" s="31"/>
      <c r="AI29" s="31"/>
      <c r="AJ29" s="51"/>
      <c r="AK29" s="51"/>
      <c r="AL29" s="51"/>
      <c r="AM29" s="51"/>
      <c r="AN29" s="51"/>
      <c r="AO29" s="51"/>
      <c r="AP29" s="30"/>
      <c r="AQ29" s="66"/>
      <c r="AR29" s="66"/>
      <c r="AS29" s="66"/>
      <c r="AT29" s="66"/>
      <c r="AU29" s="67"/>
      <c r="AV29" s="68"/>
      <c r="AW29" s="387" t="e">
        <f>#REF!</f>
        <v>#REF!</v>
      </c>
      <c r="AX29" s="387"/>
      <c r="AY29" s="387"/>
      <c r="AZ29" s="387"/>
      <c r="BA29" s="387"/>
      <c r="BB29" s="387"/>
      <c r="BC29" s="387"/>
      <c r="BD29" s="387"/>
      <c r="BE29" s="387"/>
      <c r="BF29" s="388" t="e">
        <f>#REF!</f>
        <v>#REF!</v>
      </c>
      <c r="BG29" s="388"/>
      <c r="BH29" s="388"/>
      <c r="BI29" s="388"/>
      <c r="BJ29" s="388"/>
      <c r="BK29" s="358" t="e">
        <f>LEFT(#REF!,1)</f>
        <v>#REF!</v>
      </c>
      <c r="BL29" s="365"/>
      <c r="BM29" s="358" t="e">
        <f>MID(#REF!,2,1)</f>
        <v>#REF!</v>
      </c>
      <c r="BN29" s="46"/>
      <c r="BO29" s="46"/>
      <c r="BP29" s="46"/>
      <c r="BQ29" s="382" t="s">
        <v>344</v>
      </c>
      <c r="BR29" s="357"/>
      <c r="BS29" s="382" t="s">
        <v>345</v>
      </c>
      <c r="BT29" s="46"/>
      <c r="BU29" s="372" t="e">
        <f>MID(#REF!,3,1)</f>
        <v>#REF!</v>
      </c>
      <c r="BV29" s="46"/>
      <c r="BW29" s="358" t="e">
        <f>MID(#REF!,4,1)</f>
        <v>#REF!</v>
      </c>
      <c r="BX29" s="64"/>
    </row>
    <row r="30" spans="1:76" ht="7.5" customHeight="1">
      <c r="A30" s="389"/>
      <c r="B30" s="47"/>
      <c r="C30" s="46" t="s">
        <v>153</v>
      </c>
      <c r="D30" s="46"/>
      <c r="E30" s="46"/>
      <c r="F30" s="46"/>
      <c r="G30" s="46"/>
      <c r="H30" s="46"/>
      <c r="I30" s="46"/>
      <c r="J30" s="46"/>
      <c r="K30" s="46"/>
      <c r="L30" s="46"/>
      <c r="M30" s="46"/>
      <c r="N30" s="46"/>
      <c r="O30" s="46"/>
      <c r="P30" s="46"/>
      <c r="Q30" s="46"/>
      <c r="R30" s="46"/>
      <c r="S30" s="52"/>
      <c r="T30" s="52"/>
      <c r="U30" s="51"/>
      <c r="V30" s="51"/>
      <c r="W30" s="31"/>
      <c r="X30" s="31"/>
      <c r="Y30" s="55"/>
      <c r="Z30" s="31"/>
      <c r="AA30" s="278"/>
      <c r="AB30" s="31"/>
      <c r="AC30" s="31"/>
      <c r="AD30" s="31"/>
      <c r="AE30" s="31"/>
      <c r="AF30" s="31"/>
      <c r="AG30" s="31"/>
      <c r="AH30" s="31"/>
      <c r="AI30" s="31"/>
      <c r="AJ30" s="31"/>
      <c r="AK30" s="31"/>
      <c r="AL30" s="31"/>
      <c r="AM30" s="31"/>
      <c r="AN30" s="31"/>
      <c r="AO30" s="31"/>
      <c r="AP30" s="31"/>
      <c r="AQ30" s="31"/>
      <c r="AR30" s="31"/>
      <c r="AS30" s="31"/>
      <c r="AT30" s="66"/>
      <c r="AU30" s="67"/>
      <c r="AV30" s="68"/>
      <c r="AW30" s="387"/>
      <c r="AX30" s="387"/>
      <c r="AY30" s="387"/>
      <c r="AZ30" s="387"/>
      <c r="BA30" s="387"/>
      <c r="BB30" s="387"/>
      <c r="BC30" s="387"/>
      <c r="BD30" s="387"/>
      <c r="BE30" s="387"/>
      <c r="BF30" s="388"/>
      <c r="BG30" s="388"/>
      <c r="BH30" s="388"/>
      <c r="BI30" s="388"/>
      <c r="BJ30" s="388"/>
      <c r="BK30" s="358"/>
      <c r="BL30" s="365"/>
      <c r="BM30" s="358"/>
      <c r="BN30" s="46"/>
      <c r="BO30" s="46"/>
      <c r="BP30" s="46"/>
      <c r="BQ30" s="382"/>
      <c r="BR30" s="357"/>
      <c r="BS30" s="382"/>
      <c r="BT30" s="46"/>
      <c r="BU30" s="372"/>
      <c r="BV30" s="46"/>
      <c r="BW30" s="358"/>
      <c r="BX30" s="64"/>
    </row>
    <row r="31" spans="1:76" ht="5.0999999999999996" customHeight="1">
      <c r="A31" s="389"/>
      <c r="B31" s="47"/>
      <c r="C31" s="46"/>
      <c r="D31" s="46"/>
      <c r="E31" s="46"/>
      <c r="F31" s="46"/>
      <c r="G31" s="46"/>
      <c r="H31" s="46"/>
      <c r="I31" s="46"/>
      <c r="J31" s="46"/>
      <c r="K31" s="46"/>
      <c r="L31" s="46"/>
      <c r="M31" s="46"/>
      <c r="N31" s="46"/>
      <c r="O31" s="46"/>
      <c r="P31" s="46"/>
      <c r="Q31" s="46"/>
      <c r="R31" s="46"/>
      <c r="S31" s="52"/>
      <c r="T31" s="52"/>
      <c r="U31" s="51"/>
      <c r="V31" s="51"/>
      <c r="W31" s="51"/>
      <c r="X31" s="51"/>
      <c r="Y31" s="53"/>
      <c r="Z31" s="51"/>
      <c r="AA31" s="279"/>
      <c r="AB31" s="51"/>
      <c r="AC31" s="51"/>
      <c r="AD31" s="51"/>
      <c r="AE31" s="51"/>
      <c r="AF31" s="51"/>
      <c r="AG31" s="69"/>
      <c r="AH31" s="69"/>
      <c r="AI31" s="69"/>
      <c r="AJ31" s="31"/>
      <c r="AK31" s="31"/>
      <c r="AL31" s="31"/>
      <c r="AM31" s="31"/>
      <c r="AN31" s="31"/>
      <c r="AO31" s="31"/>
      <c r="AP31" s="31"/>
      <c r="AQ31" s="31"/>
      <c r="AR31" s="31"/>
      <c r="AS31" s="66"/>
      <c r="AT31" s="66"/>
      <c r="AU31" s="67"/>
      <c r="AV31" s="68"/>
      <c r="AW31" s="387"/>
      <c r="AX31" s="387"/>
      <c r="AY31" s="387"/>
      <c r="AZ31" s="387"/>
      <c r="BA31" s="387"/>
      <c r="BB31" s="387"/>
      <c r="BC31" s="387"/>
      <c r="BD31" s="387"/>
      <c r="BE31" s="387"/>
      <c r="BF31" s="30"/>
      <c r="BG31" s="30"/>
      <c r="BH31" s="30"/>
      <c r="BI31" s="30"/>
      <c r="BJ31" s="30"/>
      <c r="BK31" s="30"/>
      <c r="BL31" s="30"/>
      <c r="BM31" s="30"/>
      <c r="BN31" s="30"/>
      <c r="BO31" s="30"/>
      <c r="BP31" s="30"/>
      <c r="BQ31" s="30"/>
      <c r="BR31" s="30"/>
      <c r="BS31" s="30"/>
      <c r="BT31" s="30"/>
      <c r="BU31" s="30"/>
      <c r="BV31" s="30"/>
      <c r="BW31" s="30"/>
      <c r="BX31" s="64"/>
    </row>
    <row r="32" spans="1:76" ht="5.0999999999999996" customHeight="1">
      <c r="A32" s="389"/>
      <c r="B32" s="47"/>
      <c r="C32" s="362"/>
      <c r="D32" s="362"/>
      <c r="E32" s="362"/>
      <c r="F32" s="46"/>
      <c r="G32" s="46"/>
      <c r="H32" s="46"/>
      <c r="I32" s="362"/>
      <c r="J32" s="362"/>
      <c r="K32" s="362"/>
      <c r="L32" s="46"/>
      <c r="M32" s="46"/>
      <c r="N32" s="46"/>
      <c r="O32" s="70"/>
      <c r="P32" s="46"/>
      <c r="Q32" s="46"/>
      <c r="R32" s="46"/>
      <c r="S32" s="52"/>
      <c r="T32" s="52"/>
      <c r="U32" s="51"/>
      <c r="V32" s="51"/>
      <c r="W32" s="51"/>
      <c r="X32" s="51"/>
      <c r="Y32" s="53"/>
      <c r="Z32" s="51"/>
      <c r="AA32" s="392" t="e">
        <f>IF(#REF!="","",#REF!)</f>
        <v>#REF!</v>
      </c>
      <c r="AB32" s="367" t="e">
        <f>#REF!</f>
        <v>#REF!</v>
      </c>
      <c r="AC32" s="367"/>
      <c r="AD32" s="367"/>
      <c r="AE32" s="367"/>
      <c r="AF32" s="367"/>
      <c r="AG32" s="367"/>
      <c r="AH32" s="367"/>
      <c r="AI32" s="367"/>
      <c r="AJ32" s="367"/>
      <c r="AK32" s="367"/>
      <c r="AL32" s="367"/>
      <c r="AM32" s="31"/>
      <c r="AN32" s="31"/>
      <c r="AO32" s="31"/>
      <c r="AP32" s="31"/>
      <c r="AQ32" s="31"/>
      <c r="AR32" s="31"/>
      <c r="AS32" s="66"/>
      <c r="AT32" s="66"/>
      <c r="AU32" s="67"/>
      <c r="AV32" s="68"/>
      <c r="AW32" s="387"/>
      <c r="AX32" s="387"/>
      <c r="AY32" s="387"/>
      <c r="AZ32" s="387"/>
      <c r="BA32" s="387"/>
      <c r="BB32" s="387"/>
      <c r="BC32" s="387"/>
      <c r="BD32" s="387"/>
      <c r="BE32" s="387"/>
      <c r="BF32" s="30"/>
      <c r="BG32" s="30"/>
      <c r="BH32" s="30"/>
      <c r="BI32" s="30"/>
      <c r="BJ32" s="30"/>
      <c r="BK32" s="389"/>
      <c r="BL32" s="389"/>
      <c r="BM32" s="389"/>
      <c r="BN32" s="30"/>
      <c r="BO32" s="30"/>
      <c r="BP32" s="30"/>
      <c r="BQ32" s="389"/>
      <c r="BR32" s="389"/>
      <c r="BS32" s="389"/>
      <c r="BT32" s="389"/>
      <c r="BU32" s="389"/>
      <c r="BV32" s="389"/>
      <c r="BW32" s="389"/>
      <c r="BX32" s="64"/>
    </row>
    <row r="33" spans="1:76" ht="7.5" customHeight="1">
      <c r="A33" s="389"/>
      <c r="B33" s="47"/>
      <c r="C33" s="358" t="e">
        <f>LEFT(#REF!,1)</f>
        <v>#REF!</v>
      </c>
      <c r="D33" s="46"/>
      <c r="E33" s="358" t="e">
        <f>MID(#REF!,2,1)</f>
        <v>#REF!</v>
      </c>
      <c r="F33" s="46"/>
      <c r="G33" s="46"/>
      <c r="H33" s="46"/>
      <c r="I33" s="358" t="e">
        <f>MID(#REF!,3,1)</f>
        <v>#REF!</v>
      </c>
      <c r="J33" s="46"/>
      <c r="K33" s="358" t="e">
        <f>MID(#REF!,4,1)</f>
        <v>#REF!</v>
      </c>
      <c r="L33" s="46"/>
      <c r="M33" s="46"/>
      <c r="N33" s="46"/>
      <c r="O33" s="358" t="e">
        <f>MID(#REF!,5,1)</f>
        <v>#REF!</v>
      </c>
      <c r="P33" s="46"/>
      <c r="Q33" s="46"/>
      <c r="R33" s="46"/>
      <c r="S33" s="52"/>
      <c r="T33" s="52"/>
      <c r="U33" s="31"/>
      <c r="V33" s="31"/>
      <c r="W33" s="31"/>
      <c r="X33" s="31"/>
      <c r="Y33" s="55"/>
      <c r="Z33" s="31"/>
      <c r="AA33" s="393" t="e">
        <f>IF(#REF!="","",#REF!)</f>
        <v>#REF!</v>
      </c>
      <c r="AB33" s="367"/>
      <c r="AC33" s="367"/>
      <c r="AD33" s="367"/>
      <c r="AE33" s="367"/>
      <c r="AF33" s="367"/>
      <c r="AG33" s="367"/>
      <c r="AH33" s="367"/>
      <c r="AI33" s="367"/>
      <c r="AJ33" s="367"/>
      <c r="AK33" s="367"/>
      <c r="AL33" s="367"/>
      <c r="AM33" s="383" t="s">
        <v>348</v>
      </c>
      <c r="AN33" s="383"/>
      <c r="AO33" s="383"/>
      <c r="AP33" s="383"/>
      <c r="AQ33" s="383"/>
      <c r="AR33" s="383"/>
      <c r="AS33" s="383"/>
      <c r="AT33" s="383"/>
      <c r="AU33" s="383"/>
      <c r="AV33" s="68"/>
      <c r="AW33" s="387"/>
      <c r="AX33" s="387"/>
      <c r="AY33" s="387"/>
      <c r="AZ33" s="387"/>
      <c r="BA33" s="387"/>
      <c r="BB33" s="387"/>
      <c r="BC33" s="387"/>
      <c r="BD33" s="387"/>
      <c r="BE33" s="387"/>
      <c r="BF33" s="30"/>
      <c r="BG33" s="30"/>
      <c r="BH33" s="384" t="e">
        <f>#REF!</f>
        <v>#REF!</v>
      </c>
      <c r="BI33" s="384"/>
      <c r="BJ33" s="384"/>
      <c r="BK33" s="358" t="e">
        <f>LEFT(#REF!,1)</f>
        <v>#REF!</v>
      </c>
      <c r="BL33" s="365"/>
      <c r="BM33" s="358" t="e">
        <f>MID(#REF!,2,1)</f>
        <v>#REF!</v>
      </c>
      <c r="BN33" s="365"/>
      <c r="BO33" s="365"/>
      <c r="BP33" s="365"/>
      <c r="BQ33" s="382" t="s">
        <v>344</v>
      </c>
      <c r="BR33" s="357"/>
      <c r="BS33" s="382" t="s">
        <v>345</v>
      </c>
      <c r="BT33" s="357"/>
      <c r="BU33" s="372" t="e">
        <f>MID(PY,3,1)</f>
        <v>#REF!</v>
      </c>
      <c r="BV33" s="357"/>
      <c r="BW33" s="358" t="e">
        <f>MID(PY,4,1)</f>
        <v>#REF!</v>
      </c>
      <c r="BX33" s="64"/>
    </row>
    <row r="34" spans="1:76" ht="7.5" customHeight="1">
      <c r="A34" s="389"/>
      <c r="B34" s="47"/>
      <c r="C34" s="358"/>
      <c r="D34" s="46"/>
      <c r="E34" s="358"/>
      <c r="F34" s="46"/>
      <c r="G34" s="71" t="s">
        <v>158</v>
      </c>
      <c r="H34" s="46"/>
      <c r="I34" s="358"/>
      <c r="J34" s="46"/>
      <c r="K34" s="358"/>
      <c r="L34" s="46"/>
      <c r="M34" s="71" t="s">
        <v>158</v>
      </c>
      <c r="N34" s="46"/>
      <c r="O34" s="358"/>
      <c r="P34" s="46"/>
      <c r="Q34" s="46"/>
      <c r="R34" s="46"/>
      <c r="S34" s="52"/>
      <c r="T34" s="52"/>
      <c r="U34" s="51"/>
      <c r="V34" s="51"/>
      <c r="W34" s="51"/>
      <c r="X34" s="51"/>
      <c r="Y34" s="53"/>
      <c r="Z34" s="51"/>
      <c r="AA34" s="51"/>
      <c r="AB34" s="51"/>
      <c r="AC34" s="51"/>
      <c r="AD34" s="51"/>
      <c r="AE34" s="51"/>
      <c r="AF34" s="51"/>
      <c r="AG34" s="69"/>
      <c r="AH34" s="69"/>
      <c r="AI34" s="69"/>
      <c r="AJ34" s="69"/>
      <c r="AK34" s="69"/>
      <c r="AL34" s="69"/>
      <c r="AM34" s="69"/>
      <c r="AN34" s="69"/>
      <c r="AO34" s="69"/>
      <c r="AP34" s="30"/>
      <c r="AQ34" s="66"/>
      <c r="AR34" s="66"/>
      <c r="AS34" s="66"/>
      <c r="AT34" s="66"/>
      <c r="AU34" s="67"/>
      <c r="AV34" s="68"/>
      <c r="AW34" s="387"/>
      <c r="AX34" s="387"/>
      <c r="AY34" s="387"/>
      <c r="AZ34" s="387"/>
      <c r="BA34" s="387"/>
      <c r="BB34" s="387"/>
      <c r="BC34" s="387"/>
      <c r="BD34" s="387"/>
      <c r="BE34" s="387"/>
      <c r="BF34" s="30"/>
      <c r="BG34" s="30"/>
      <c r="BH34" s="384"/>
      <c r="BI34" s="384"/>
      <c r="BJ34" s="384"/>
      <c r="BK34" s="358"/>
      <c r="BL34" s="365"/>
      <c r="BM34" s="358"/>
      <c r="BN34" s="365"/>
      <c r="BO34" s="365"/>
      <c r="BP34" s="365"/>
      <c r="BQ34" s="382"/>
      <c r="BR34" s="357"/>
      <c r="BS34" s="382"/>
      <c r="BT34" s="357"/>
      <c r="BU34" s="372"/>
      <c r="BV34" s="357"/>
      <c r="BW34" s="358"/>
      <c r="BX34" s="64"/>
    </row>
    <row r="35" spans="1:76" ht="5.0999999999999996" customHeight="1">
      <c r="A35" s="389"/>
      <c r="B35" s="56"/>
      <c r="C35" s="57"/>
      <c r="D35" s="57"/>
      <c r="E35" s="57"/>
      <c r="F35" s="57"/>
      <c r="G35" s="57"/>
      <c r="H35" s="57"/>
      <c r="I35" s="57"/>
      <c r="J35" s="57"/>
      <c r="K35" s="57"/>
      <c r="L35" s="57"/>
      <c r="M35" s="57"/>
      <c r="N35" s="57"/>
      <c r="O35" s="57"/>
      <c r="P35" s="57"/>
      <c r="Q35" s="57"/>
      <c r="R35" s="57"/>
      <c r="S35" s="57"/>
      <c r="T35" s="57"/>
      <c r="U35" s="57"/>
      <c r="V35" s="57"/>
      <c r="W35" s="57"/>
      <c r="X35" s="57"/>
      <c r="Y35" s="56"/>
      <c r="Z35" s="57"/>
      <c r="AA35" s="57"/>
      <c r="AB35" s="57"/>
      <c r="AC35" s="57"/>
      <c r="AD35" s="57"/>
      <c r="AE35" s="57"/>
      <c r="AF35" s="57"/>
      <c r="AG35" s="57"/>
      <c r="AH35" s="57"/>
      <c r="AI35" s="57"/>
      <c r="AJ35" s="57"/>
      <c r="AK35" s="57"/>
      <c r="AL35" s="57"/>
      <c r="AM35" s="57"/>
      <c r="AN35" s="57"/>
      <c r="AO35" s="57"/>
      <c r="AP35" s="58"/>
      <c r="AQ35" s="58"/>
      <c r="AR35" s="58"/>
      <c r="AS35" s="58"/>
      <c r="AT35" s="58"/>
      <c r="AU35" s="72"/>
      <c r="AV35" s="73"/>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72"/>
    </row>
    <row r="36" spans="1:76" ht="3" customHeight="1">
      <c r="A36" s="389"/>
      <c r="B36" s="385"/>
      <c r="C36" s="385"/>
      <c r="D36" s="385"/>
      <c r="E36" s="385"/>
      <c r="F36" s="385"/>
      <c r="G36" s="385"/>
      <c r="H36" s="385"/>
      <c r="I36" s="385"/>
      <c r="J36" s="385"/>
      <c r="K36" s="385"/>
      <c r="L36" s="385"/>
      <c r="M36" s="385"/>
      <c r="N36" s="385"/>
      <c r="O36" s="385"/>
      <c r="P36" s="385"/>
      <c r="Q36" s="385"/>
      <c r="R36" s="385"/>
      <c r="S36" s="385"/>
      <c r="T36" s="385"/>
      <c r="U36" s="385"/>
      <c r="V36" s="385"/>
      <c r="W36" s="385"/>
      <c r="X36" s="385"/>
      <c r="Y36" s="385"/>
      <c r="Z36" s="385"/>
      <c r="AA36" s="385"/>
      <c r="AB36" s="385"/>
      <c r="AC36" s="385"/>
      <c r="AD36" s="385"/>
      <c r="AE36" s="385"/>
      <c r="AF36" s="385"/>
      <c r="AG36" s="385"/>
      <c r="AH36" s="385"/>
      <c r="AI36" s="385"/>
      <c r="AJ36" s="385"/>
      <c r="AK36" s="385"/>
      <c r="AL36" s="385"/>
      <c r="AM36" s="385"/>
      <c r="AN36" s="385"/>
      <c r="AO36" s="385"/>
      <c r="AP36" s="385"/>
      <c r="AQ36" s="385"/>
      <c r="AR36" s="385"/>
      <c r="AS36" s="385"/>
      <c r="AT36" s="385"/>
      <c r="AU36" s="385"/>
      <c r="AV36" s="385"/>
      <c r="AW36" s="385"/>
      <c r="AX36" s="385"/>
      <c r="AY36" s="385"/>
      <c r="AZ36" s="385"/>
      <c r="BA36" s="385"/>
      <c r="BB36" s="385"/>
      <c r="BC36" s="385"/>
      <c r="BD36" s="385"/>
      <c r="BE36" s="385"/>
      <c r="BF36" s="385"/>
      <c r="BG36" s="385"/>
      <c r="BH36" s="385"/>
      <c r="BI36" s="385"/>
      <c r="BJ36" s="385"/>
      <c r="BK36" s="385"/>
      <c r="BL36" s="385"/>
      <c r="BM36" s="385"/>
      <c r="BN36" s="385"/>
      <c r="BO36" s="385"/>
      <c r="BP36" s="385"/>
      <c r="BQ36" s="385"/>
      <c r="BR36" s="385"/>
      <c r="BS36" s="385"/>
      <c r="BT36" s="385"/>
      <c r="BU36" s="385"/>
      <c r="BV36" s="385"/>
      <c r="BW36" s="385"/>
      <c r="BX36" s="385"/>
    </row>
    <row r="37" spans="1:76" ht="18" customHeight="1">
      <c r="A37" s="389"/>
      <c r="B37" s="379" t="e">
        <f>#REF!</f>
        <v>#REF!</v>
      </c>
      <c r="C37" s="380"/>
      <c r="D37" s="380"/>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0"/>
      <c r="AR37" s="380"/>
      <c r="AS37" s="380"/>
      <c r="AT37" s="380"/>
      <c r="AU37" s="380"/>
      <c r="AV37" s="380"/>
      <c r="AW37" s="380"/>
      <c r="AX37" s="380"/>
      <c r="AY37" s="380"/>
      <c r="AZ37" s="380"/>
      <c r="BA37" s="380"/>
      <c r="BB37" s="380"/>
      <c r="BC37" s="380"/>
      <c r="BD37" s="380"/>
      <c r="BE37" s="380"/>
      <c r="BF37" s="380"/>
      <c r="BG37" s="380"/>
      <c r="BH37" s="380"/>
      <c r="BI37" s="380"/>
      <c r="BJ37" s="380"/>
      <c r="BK37" s="380"/>
      <c r="BL37" s="380"/>
      <c r="BM37" s="380"/>
      <c r="BN37" s="380"/>
      <c r="BO37" s="380"/>
      <c r="BP37" s="380"/>
      <c r="BQ37" s="380"/>
      <c r="BR37" s="380"/>
      <c r="BS37" s="380"/>
      <c r="BT37" s="380"/>
      <c r="BU37" s="380"/>
      <c r="BV37" s="380"/>
      <c r="BW37" s="380"/>
      <c r="BX37" s="381"/>
    </row>
    <row r="38" spans="1:76" ht="25.5" customHeight="1">
      <c r="A38" s="389"/>
      <c r="B38" s="74"/>
      <c r="C38" s="46"/>
      <c r="D38" s="46"/>
      <c r="E38" s="75" t="s">
        <v>349</v>
      </c>
      <c r="F38" s="367" t="e">
        <f>#REF!</f>
        <v>#REF!</v>
      </c>
      <c r="G38" s="367"/>
      <c r="H38" s="367"/>
      <c r="I38" s="367"/>
      <c r="J38" s="367"/>
      <c r="K38" s="367"/>
      <c r="L38" s="367"/>
      <c r="M38" s="367"/>
      <c r="N38" s="367"/>
      <c r="O38" s="367"/>
      <c r="P38" s="367"/>
      <c r="Q38" s="367"/>
      <c r="R38" s="367"/>
      <c r="S38" s="367"/>
      <c r="T38" s="367"/>
      <c r="U38" s="367"/>
      <c r="V38" s="46"/>
      <c r="W38" s="46"/>
      <c r="X38" s="46"/>
      <c r="Y38" s="75" t="s">
        <v>349</v>
      </c>
      <c r="Z38" s="46"/>
      <c r="AA38" s="370" t="e">
        <f>#REF!</f>
        <v>#REF!</v>
      </c>
      <c r="AB38" s="370"/>
      <c r="AC38" s="370"/>
      <c r="AD38" s="370"/>
      <c r="AE38" s="370"/>
      <c r="AF38" s="370"/>
      <c r="AG38" s="370"/>
      <c r="AH38" s="370"/>
      <c r="AI38" s="370"/>
      <c r="AJ38" s="370"/>
      <c r="AK38" s="370"/>
      <c r="AL38" s="370"/>
      <c r="AM38" s="370"/>
      <c r="AN38" s="370"/>
      <c r="AO38" s="370"/>
      <c r="AP38" s="370"/>
      <c r="AQ38" s="370"/>
      <c r="AR38" s="370"/>
      <c r="AS38" s="370"/>
      <c r="AT38" s="46"/>
      <c r="AU38" s="46"/>
      <c r="AV38" s="46"/>
      <c r="AW38" s="75" t="s">
        <v>349</v>
      </c>
      <c r="AX38" s="367" t="e">
        <f>#REF!</f>
        <v>#REF!</v>
      </c>
      <c r="AY38" s="367"/>
      <c r="AZ38" s="367"/>
      <c r="BA38" s="367"/>
      <c r="BB38" s="367"/>
      <c r="BC38" s="367"/>
      <c r="BD38" s="367"/>
      <c r="BE38" s="367"/>
      <c r="BF38" s="367"/>
      <c r="BG38" s="367"/>
      <c r="BH38" s="367"/>
      <c r="BI38" s="367"/>
      <c r="BJ38" s="367"/>
      <c r="BK38" s="367"/>
      <c r="BL38" s="367"/>
      <c r="BM38" s="367"/>
      <c r="BN38" s="46"/>
      <c r="BO38" s="46"/>
      <c r="BP38" s="46"/>
      <c r="BQ38" s="46"/>
      <c r="BR38" s="46"/>
      <c r="BS38" s="46"/>
      <c r="BT38" s="46"/>
      <c r="BU38" s="46"/>
      <c r="BV38" s="46"/>
      <c r="BW38" s="46"/>
      <c r="BX38" s="76"/>
    </row>
    <row r="39" spans="1:76" s="80" customFormat="1" ht="10.5" customHeight="1">
      <c r="A39" s="389"/>
      <c r="B39" s="77"/>
      <c r="C39" s="78"/>
      <c r="D39" s="78"/>
      <c r="E39" s="78"/>
      <c r="F39" s="371" t="e">
        <f>#REF!</f>
        <v>#REF!</v>
      </c>
      <c r="G39" s="371"/>
      <c r="H39" s="371"/>
      <c r="I39" s="371"/>
      <c r="J39" s="371"/>
      <c r="K39" s="371"/>
      <c r="L39" s="371"/>
      <c r="M39" s="371"/>
      <c r="N39" s="371"/>
      <c r="O39" s="371"/>
      <c r="P39" s="371"/>
      <c r="Q39" s="78"/>
      <c r="R39" s="78"/>
      <c r="S39" s="78"/>
      <c r="T39" s="78"/>
      <c r="U39" s="78"/>
      <c r="V39" s="78"/>
      <c r="W39" s="78"/>
      <c r="X39" s="78"/>
      <c r="Y39" s="78"/>
      <c r="Z39" s="78"/>
      <c r="AA39" s="371" t="e">
        <f>#REF!</f>
        <v>#REF!</v>
      </c>
      <c r="AB39" s="371"/>
      <c r="AC39" s="371"/>
      <c r="AD39" s="371"/>
      <c r="AE39" s="371"/>
      <c r="AF39" s="371"/>
      <c r="AG39" s="371"/>
      <c r="AH39" s="371"/>
      <c r="AI39" s="371"/>
      <c r="AJ39" s="371"/>
      <c r="AK39" s="371"/>
      <c r="AL39" s="78"/>
      <c r="AM39" s="78"/>
      <c r="AN39" s="78"/>
      <c r="AO39" s="78"/>
      <c r="AP39" s="78"/>
      <c r="AQ39" s="78"/>
      <c r="AR39" s="78"/>
      <c r="AS39" s="78"/>
      <c r="AT39" s="78"/>
      <c r="AU39" s="78"/>
      <c r="AV39" s="78"/>
      <c r="AW39" s="78"/>
      <c r="AX39" s="78"/>
      <c r="AY39" s="371" t="e">
        <f>#REF!</f>
        <v>#REF!</v>
      </c>
      <c r="AZ39" s="371"/>
      <c r="BA39" s="371"/>
      <c r="BB39" s="371"/>
      <c r="BC39" s="371"/>
      <c r="BD39" s="371"/>
      <c r="BE39" s="371"/>
      <c r="BF39" s="371"/>
      <c r="BG39" s="371"/>
      <c r="BH39" s="371"/>
      <c r="BI39" s="371"/>
      <c r="BJ39" s="371"/>
      <c r="BK39" s="371"/>
      <c r="BL39" s="371"/>
      <c r="BM39" s="371"/>
      <c r="BN39" s="371"/>
      <c r="BO39" s="371"/>
      <c r="BP39" s="371"/>
      <c r="BQ39" s="371"/>
      <c r="BR39" s="78"/>
      <c r="BS39" s="78"/>
      <c r="BT39" s="78"/>
      <c r="BU39" s="78"/>
      <c r="BV39" s="78"/>
      <c r="BW39" s="78"/>
      <c r="BX39" s="79"/>
    </row>
    <row r="40" spans="1:76" ht="3" customHeight="1">
      <c r="A40" s="389"/>
      <c r="B40" s="373"/>
      <c r="C40" s="374"/>
      <c r="D40" s="374"/>
      <c r="E40" s="37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4"/>
      <c r="AI40" s="374"/>
      <c r="AJ40" s="374"/>
      <c r="AK40" s="374"/>
      <c r="AL40" s="374"/>
      <c r="AM40" s="374"/>
      <c r="AN40" s="374"/>
      <c r="AO40" s="374"/>
      <c r="AP40" s="374"/>
      <c r="AQ40" s="374"/>
      <c r="AR40" s="374"/>
      <c r="AS40" s="374"/>
      <c r="AT40" s="374"/>
      <c r="AU40" s="374"/>
      <c r="AV40" s="374"/>
      <c r="AW40" s="374"/>
      <c r="AX40" s="374"/>
      <c r="AY40" s="374"/>
      <c r="AZ40" s="374"/>
      <c r="BA40" s="374"/>
      <c r="BB40" s="374"/>
      <c r="BC40" s="374"/>
      <c r="BD40" s="374"/>
      <c r="BE40" s="374"/>
      <c r="BF40" s="374"/>
      <c r="BG40" s="374"/>
      <c r="BH40" s="374"/>
      <c r="BI40" s="374"/>
      <c r="BJ40" s="374"/>
      <c r="BK40" s="374"/>
      <c r="BL40" s="374"/>
      <c r="BM40" s="374"/>
      <c r="BN40" s="374"/>
      <c r="BO40" s="374"/>
      <c r="BP40" s="374"/>
      <c r="BQ40" s="374"/>
      <c r="BR40" s="374"/>
      <c r="BS40" s="374"/>
      <c r="BT40" s="374"/>
      <c r="BU40" s="374"/>
      <c r="BV40" s="374"/>
      <c r="BW40" s="374"/>
      <c r="BX40" s="375"/>
    </row>
    <row r="41" spans="1:76">
      <c r="A41" s="389"/>
      <c r="B41" s="376" t="e">
        <f>#REF!</f>
        <v>#REF!</v>
      </c>
      <c r="C41" s="376"/>
      <c r="D41" s="376"/>
      <c r="E41" s="376"/>
      <c r="F41" s="376"/>
      <c r="G41" s="376"/>
      <c r="H41" s="376"/>
      <c r="I41" s="376"/>
      <c r="J41" s="376"/>
      <c r="K41" s="376"/>
      <c r="L41" s="376"/>
      <c r="M41" s="376"/>
      <c r="N41" s="376"/>
      <c r="O41" s="376"/>
      <c r="P41" s="376"/>
      <c r="Q41" s="376"/>
      <c r="R41" s="376"/>
      <c r="S41" s="376"/>
      <c r="T41" s="376"/>
      <c r="U41" s="376"/>
      <c r="V41" s="376"/>
      <c r="W41" s="376"/>
      <c r="X41" s="376"/>
      <c r="Y41" s="376"/>
      <c r="Z41" s="376"/>
      <c r="AA41" s="376"/>
      <c r="AB41" s="376"/>
      <c r="AC41" s="376"/>
      <c r="AD41" s="376"/>
      <c r="AE41" s="376"/>
      <c r="AF41" s="376"/>
      <c r="AG41" s="376"/>
      <c r="AH41" s="376"/>
      <c r="AI41" s="376"/>
      <c r="AJ41" s="376"/>
      <c r="AK41" s="376"/>
      <c r="AL41" s="376"/>
      <c r="AM41" s="376"/>
      <c r="AN41" s="376"/>
      <c r="AO41" s="376"/>
      <c r="AP41" s="376"/>
      <c r="AQ41" s="376"/>
      <c r="AR41" s="376"/>
      <c r="AS41" s="376"/>
      <c r="AT41" s="376"/>
      <c r="AU41" s="376"/>
      <c r="AV41" s="376"/>
      <c r="AW41" s="376"/>
      <c r="AX41" s="376"/>
      <c r="AY41" s="376"/>
      <c r="AZ41" s="376"/>
      <c r="BA41" s="376"/>
      <c r="BB41" s="376"/>
      <c r="BC41" s="376"/>
      <c r="BD41" s="376"/>
      <c r="BE41" s="376"/>
      <c r="BF41" s="376"/>
      <c r="BG41" s="376"/>
      <c r="BH41" s="376"/>
      <c r="BI41" s="376"/>
      <c r="BJ41" s="376"/>
      <c r="BK41" s="376"/>
      <c r="BL41" s="376"/>
      <c r="BM41" s="376"/>
      <c r="BN41" s="376"/>
      <c r="BO41" s="376"/>
      <c r="BP41" s="376"/>
      <c r="BQ41" s="376"/>
      <c r="BR41" s="376"/>
      <c r="BS41" s="376"/>
      <c r="BT41" s="376"/>
      <c r="BU41" s="376"/>
      <c r="BV41" s="376"/>
      <c r="BW41" s="376"/>
      <c r="BX41" s="376"/>
    </row>
    <row r="42" spans="1:76" ht="3" customHeight="1">
      <c r="A42" s="389"/>
      <c r="B42" s="53"/>
      <c r="C42" s="362"/>
      <c r="D42" s="362"/>
      <c r="E42" s="362"/>
      <c r="F42" s="362"/>
      <c r="G42" s="362"/>
      <c r="H42" s="362"/>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362"/>
      <c r="AP42" s="362"/>
      <c r="AQ42" s="362"/>
      <c r="AR42" s="362"/>
      <c r="AS42" s="362"/>
      <c r="AT42" s="362"/>
      <c r="AU42" s="362"/>
      <c r="AV42" s="362"/>
      <c r="AW42" s="362"/>
      <c r="AX42" s="362"/>
      <c r="AY42" s="362"/>
      <c r="AZ42" s="362"/>
      <c r="BA42" s="362"/>
      <c r="BB42" s="362"/>
      <c r="BC42" s="362"/>
      <c r="BD42" s="362"/>
      <c r="BE42" s="362"/>
      <c r="BF42" s="362"/>
      <c r="BG42" s="362"/>
      <c r="BH42" s="362"/>
      <c r="BI42" s="362"/>
      <c r="BJ42" s="362"/>
      <c r="BK42" s="362"/>
      <c r="BL42" s="362"/>
      <c r="BM42" s="362"/>
      <c r="BN42" s="362"/>
      <c r="BO42" s="362"/>
      <c r="BP42" s="362"/>
      <c r="BQ42" s="362"/>
      <c r="BR42" s="362"/>
      <c r="BS42" s="362"/>
      <c r="BT42" s="362"/>
      <c r="BU42" s="362"/>
      <c r="BV42" s="362"/>
      <c r="BW42" s="362"/>
      <c r="BX42" s="65"/>
    </row>
    <row r="43" spans="1:76" s="39" customFormat="1" ht="15" customHeight="1">
      <c r="A43" s="389"/>
      <c r="B43" s="50"/>
      <c r="C43" s="274" t="e">
        <f>LEFT(#REF!,1)</f>
        <v>#REF!</v>
      </c>
      <c r="D43" s="41"/>
      <c r="E43" s="274" t="e">
        <f>MID(#REF!,2,1)</f>
        <v>#REF!</v>
      </c>
      <c r="F43" s="41"/>
      <c r="G43" s="274" t="e">
        <f>MID(#REF!,3,1)</f>
        <v>#REF!</v>
      </c>
      <c r="H43" s="41"/>
      <c r="I43" s="274" t="e">
        <f>MID(#REF!,4,1)</f>
        <v>#REF!</v>
      </c>
      <c r="J43" s="41"/>
      <c r="K43" s="274" t="e">
        <f>MID(#REF!,5,1)</f>
        <v>#REF!</v>
      </c>
      <c r="L43" s="41"/>
      <c r="M43" s="274" t="e">
        <f>MID(#REF!,6,1)</f>
        <v>#REF!</v>
      </c>
      <c r="N43" s="41"/>
      <c r="O43" s="274" t="e">
        <f>MID(#REF!,7,1)</f>
        <v>#REF!</v>
      </c>
      <c r="P43" s="41"/>
      <c r="Q43" s="274" t="e">
        <f>MID(#REF!,8,1)</f>
        <v>#REF!</v>
      </c>
      <c r="R43" s="41"/>
      <c r="S43" s="274" t="e">
        <f>MID(#REF!,9,1)</f>
        <v>#REF!</v>
      </c>
      <c r="T43" s="41"/>
      <c r="U43" s="274" t="e">
        <f>MID(#REF!,10,1)</f>
        <v>#REF!</v>
      </c>
      <c r="V43" s="41"/>
      <c r="W43" s="274" t="e">
        <f>MID(#REF!,11,1)</f>
        <v>#REF!</v>
      </c>
      <c r="X43" s="41"/>
      <c r="Y43" s="274" t="e">
        <f>MID(#REF!,12,1)</f>
        <v>#REF!</v>
      </c>
      <c r="Z43" s="41"/>
      <c r="AA43" s="274" t="e">
        <f>MID(#REF!,13,1)</f>
        <v>#REF!</v>
      </c>
      <c r="AB43" s="41"/>
      <c r="AC43" s="274" t="e">
        <f>MID(#REF!,14,1)</f>
        <v>#REF!</v>
      </c>
      <c r="AD43" s="41"/>
      <c r="AE43" s="274" t="e">
        <f>MID(#REF!,15,1)</f>
        <v>#REF!</v>
      </c>
      <c r="AF43" s="41"/>
      <c r="AG43" s="274" t="e">
        <f>MID(#REF!,16,1)</f>
        <v>#REF!</v>
      </c>
      <c r="AH43" s="41"/>
      <c r="AI43" s="274" t="e">
        <f>MID(#REF!,17,1)</f>
        <v>#REF!</v>
      </c>
      <c r="AJ43" s="41"/>
      <c r="AK43" s="274" t="e">
        <f>MID(#REF!,18,1)</f>
        <v>#REF!</v>
      </c>
      <c r="AL43" s="41"/>
      <c r="AM43" s="274" t="e">
        <f>MID(#REF!,19,1)</f>
        <v>#REF!</v>
      </c>
      <c r="AN43" s="41"/>
      <c r="AO43" s="274" t="e">
        <f>MID(#REF!,20,1)</f>
        <v>#REF!</v>
      </c>
      <c r="AP43" s="41"/>
      <c r="AQ43" s="274" t="e">
        <f>MID(#REF!,21,1)</f>
        <v>#REF!</v>
      </c>
      <c r="AR43" s="41"/>
      <c r="AS43" s="274" t="e">
        <f>MID(#REF!,22,1)</f>
        <v>#REF!</v>
      </c>
      <c r="AT43" s="41"/>
      <c r="AU43" s="274" t="e">
        <f>MID(#REF!,23,1)</f>
        <v>#REF!</v>
      </c>
      <c r="AV43" s="41"/>
      <c r="AW43" s="274" t="e">
        <f>MID(#REF!,24,1)</f>
        <v>#REF!</v>
      </c>
      <c r="AX43" s="41"/>
      <c r="AY43" s="274" t="e">
        <f>MID(#REF!,25,1)</f>
        <v>#REF!</v>
      </c>
      <c r="AZ43" s="41"/>
      <c r="BA43" s="274" t="e">
        <f>MID(#REF!,26,1)</f>
        <v>#REF!</v>
      </c>
      <c r="BB43" s="41"/>
      <c r="BC43" s="274" t="e">
        <f>MID(#REF!,27,1)</f>
        <v>#REF!</v>
      </c>
      <c r="BD43" s="41"/>
      <c r="BE43" s="274" t="e">
        <f>MID(#REF!,28,1)</f>
        <v>#REF!</v>
      </c>
      <c r="BF43" s="41"/>
      <c r="BG43" s="274" t="e">
        <f>MID(#REF!,29,1)</f>
        <v>#REF!</v>
      </c>
      <c r="BH43" s="41"/>
      <c r="BI43" s="274" t="e">
        <f>MID(#REF!,30,1)</f>
        <v>#REF!</v>
      </c>
      <c r="BJ43" s="41"/>
      <c r="BK43" s="274" t="e">
        <f>MID(#REF!,31,1)</f>
        <v>#REF!</v>
      </c>
      <c r="BL43" s="41"/>
      <c r="BM43" s="274" t="e">
        <f>MID(#REF!,32,1)</f>
        <v>#REF!</v>
      </c>
      <c r="BN43" s="41"/>
      <c r="BO43" s="274" t="e">
        <f>MID(#REF!,33,1)</f>
        <v>#REF!</v>
      </c>
      <c r="BP43" s="41"/>
      <c r="BQ43" s="274" t="e">
        <f>MID(#REF!,34,1)</f>
        <v>#REF!</v>
      </c>
      <c r="BR43" s="41"/>
      <c r="BS43" s="274" t="e">
        <f>MID(#REF!,35,1)</f>
        <v>#REF!</v>
      </c>
      <c r="BT43" s="41"/>
      <c r="BU43" s="274" t="e">
        <f>MID(#REF!,36,1)</f>
        <v>#REF!</v>
      </c>
      <c r="BV43" s="41"/>
      <c r="BW43" s="274" t="e">
        <f>MID(#REF!,37,1)</f>
        <v>#REF!</v>
      </c>
      <c r="BX43" s="81"/>
    </row>
    <row r="44" spans="1:76" ht="5.25" customHeight="1">
      <c r="A44" s="389"/>
      <c r="B44" s="377"/>
      <c r="C44" s="377"/>
      <c r="D44" s="377"/>
      <c r="E44" s="377"/>
      <c r="F44" s="377"/>
      <c r="G44" s="377"/>
      <c r="H44" s="377"/>
      <c r="I44" s="377"/>
      <c r="J44" s="377"/>
      <c r="K44" s="377"/>
      <c r="L44" s="377"/>
      <c r="M44" s="377"/>
      <c r="N44" s="377"/>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c r="AN44" s="377"/>
      <c r="AO44" s="377"/>
      <c r="AP44" s="377"/>
      <c r="AQ44" s="377"/>
      <c r="AR44" s="377"/>
      <c r="AS44" s="377"/>
      <c r="AT44" s="377"/>
      <c r="AU44" s="377"/>
      <c r="AV44" s="377"/>
      <c r="AW44" s="377"/>
      <c r="AX44" s="377"/>
      <c r="AY44" s="377"/>
      <c r="AZ44" s="377"/>
      <c r="BA44" s="377"/>
      <c r="BB44" s="377"/>
      <c r="BC44" s="377"/>
      <c r="BD44" s="377"/>
      <c r="BE44" s="377"/>
      <c r="BF44" s="377"/>
      <c r="BG44" s="377"/>
      <c r="BH44" s="377"/>
      <c r="BI44" s="377"/>
      <c r="BJ44" s="377"/>
      <c r="BK44" s="377"/>
      <c r="BL44" s="377"/>
      <c r="BM44" s="377"/>
      <c r="BN44" s="377"/>
      <c r="BO44" s="377"/>
      <c r="BP44" s="377"/>
      <c r="BQ44" s="377"/>
      <c r="BR44" s="377"/>
      <c r="BS44" s="377"/>
      <c r="BT44" s="377"/>
      <c r="BU44" s="377"/>
      <c r="BV44" s="377"/>
      <c r="BW44" s="377"/>
      <c r="BX44" s="377"/>
    </row>
    <row r="45" spans="1:76" ht="3" customHeight="1">
      <c r="A45" s="389"/>
      <c r="B45" s="53"/>
      <c r="C45" s="362"/>
      <c r="D45" s="362"/>
      <c r="E45" s="362"/>
      <c r="F45" s="362"/>
      <c r="G45" s="362"/>
      <c r="H45" s="362"/>
      <c r="I45" s="362"/>
      <c r="J45" s="362"/>
      <c r="K45" s="362"/>
      <c r="L45" s="362"/>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362"/>
      <c r="AP45" s="362"/>
      <c r="AQ45" s="362"/>
      <c r="AR45" s="362"/>
      <c r="AS45" s="362"/>
      <c r="AT45" s="362"/>
      <c r="AU45" s="362"/>
      <c r="AV45" s="362"/>
      <c r="AW45" s="362"/>
      <c r="AX45" s="362"/>
      <c r="AY45" s="362"/>
      <c r="AZ45" s="362"/>
      <c r="BA45" s="362"/>
      <c r="BB45" s="362"/>
      <c r="BC45" s="362"/>
      <c r="BD45" s="362"/>
      <c r="BE45" s="362"/>
      <c r="BF45" s="362"/>
      <c r="BG45" s="362"/>
      <c r="BH45" s="362"/>
      <c r="BI45" s="362"/>
      <c r="BJ45" s="362"/>
      <c r="BK45" s="362"/>
      <c r="BL45" s="362"/>
      <c r="BM45" s="362"/>
      <c r="BN45" s="362"/>
      <c r="BO45" s="362"/>
      <c r="BP45" s="362"/>
      <c r="BQ45" s="362"/>
      <c r="BR45" s="362"/>
      <c r="BS45" s="362"/>
      <c r="BT45" s="362"/>
      <c r="BU45" s="362"/>
      <c r="BV45" s="362"/>
      <c r="BW45" s="362"/>
      <c r="BX45" s="65"/>
    </row>
    <row r="46" spans="1:76" s="39" customFormat="1" ht="15" customHeight="1">
      <c r="A46" s="389"/>
      <c r="B46" s="50"/>
      <c r="C46" s="274" t="e">
        <f>MID(#REF!,38,1)</f>
        <v>#REF!</v>
      </c>
      <c r="D46" s="41"/>
      <c r="E46" s="274" t="e">
        <f>MID(#REF!,39,1)</f>
        <v>#REF!</v>
      </c>
      <c r="F46" s="41"/>
      <c r="G46" s="274" t="e">
        <f>MID(#REF!,40,1)</f>
        <v>#REF!</v>
      </c>
      <c r="H46" s="41"/>
      <c r="I46" s="274" t="e">
        <f>MID(#REF!,41,1)</f>
        <v>#REF!</v>
      </c>
      <c r="J46" s="41"/>
      <c r="K46" s="274" t="e">
        <f>MID(#REF!,42,1)</f>
        <v>#REF!</v>
      </c>
      <c r="L46" s="41"/>
      <c r="M46" s="274" t="e">
        <f>MID(#REF!,43,1)</f>
        <v>#REF!</v>
      </c>
      <c r="N46" s="41"/>
      <c r="O46" s="274" t="e">
        <f>MID(#REF!,44,1)</f>
        <v>#REF!</v>
      </c>
      <c r="P46" s="41"/>
      <c r="Q46" s="274" t="e">
        <f>MID(#REF!,45,1)</f>
        <v>#REF!</v>
      </c>
      <c r="R46" s="41"/>
      <c r="S46" s="274" t="e">
        <f>MID(#REF!,46,1)</f>
        <v>#REF!</v>
      </c>
      <c r="T46" s="41"/>
      <c r="U46" s="274" t="e">
        <f>MID(#REF!,47,1)</f>
        <v>#REF!</v>
      </c>
      <c r="V46" s="41"/>
      <c r="W46" s="274" t="e">
        <f>MID(#REF!,48,1)</f>
        <v>#REF!</v>
      </c>
      <c r="X46" s="41"/>
      <c r="Y46" s="274" t="e">
        <f>MID(#REF!,49,1)</f>
        <v>#REF!</v>
      </c>
      <c r="Z46" s="41"/>
      <c r="AA46" s="274" t="e">
        <f>MID(#REF!,50,1)</f>
        <v>#REF!</v>
      </c>
      <c r="AB46" s="41"/>
      <c r="AC46" s="274" t="e">
        <f>MID(#REF!,51,1)</f>
        <v>#REF!</v>
      </c>
      <c r="AD46" s="41"/>
      <c r="AE46" s="274" t="e">
        <f>MID(#REF!,52,1)</f>
        <v>#REF!</v>
      </c>
      <c r="AF46" s="41"/>
      <c r="AG46" s="274" t="e">
        <f>MID(#REF!,53,1)</f>
        <v>#REF!</v>
      </c>
      <c r="AH46" s="41"/>
      <c r="AI46" s="274" t="e">
        <f>MID(#REF!,54,1)</f>
        <v>#REF!</v>
      </c>
      <c r="AJ46" s="41"/>
      <c r="AK46" s="274" t="e">
        <f>MID(#REF!,55,1)</f>
        <v>#REF!</v>
      </c>
      <c r="AL46" s="41"/>
      <c r="AM46" s="274" t="e">
        <f>MID(#REF!,56,1)</f>
        <v>#REF!</v>
      </c>
      <c r="AN46" s="41"/>
      <c r="AO46" s="274" t="e">
        <f>MID(#REF!,57,1)</f>
        <v>#REF!</v>
      </c>
      <c r="AP46" s="41"/>
      <c r="AQ46" s="274" t="e">
        <f>MID(#REF!,58,1)</f>
        <v>#REF!</v>
      </c>
      <c r="AR46" s="41"/>
      <c r="AS46" s="274" t="e">
        <f>MID(#REF!,59,1)</f>
        <v>#REF!</v>
      </c>
      <c r="AT46" s="41"/>
      <c r="AU46" s="274" t="e">
        <f>MID(#REF!,60,1)</f>
        <v>#REF!</v>
      </c>
      <c r="AV46" s="41"/>
      <c r="AW46" s="274" t="e">
        <f>MID(#REF!,61,1)</f>
        <v>#REF!</v>
      </c>
      <c r="AX46" s="41"/>
      <c r="AY46" s="274" t="e">
        <f>MID(#REF!,62,1)</f>
        <v>#REF!</v>
      </c>
      <c r="AZ46" s="41"/>
      <c r="BA46" s="274" t="e">
        <f>MID(#REF!,63,1)</f>
        <v>#REF!</v>
      </c>
      <c r="BB46" s="41"/>
      <c r="BC46" s="274" t="e">
        <f>MID(#REF!,64,1)</f>
        <v>#REF!</v>
      </c>
      <c r="BD46" s="41"/>
      <c r="BE46" s="274" t="e">
        <f>MID(#REF!,65,1)</f>
        <v>#REF!</v>
      </c>
      <c r="BF46" s="41"/>
      <c r="BG46" s="274" t="e">
        <f>MID(#REF!,66,1)</f>
        <v>#REF!</v>
      </c>
      <c r="BH46" s="41"/>
      <c r="BI46" s="274" t="e">
        <f>MID(#REF!,67,1)</f>
        <v>#REF!</v>
      </c>
      <c r="BJ46" s="41"/>
      <c r="BK46" s="274" t="e">
        <f>MID(#REF!,68,1)</f>
        <v>#REF!</v>
      </c>
      <c r="BL46" s="41"/>
      <c r="BM46" s="274" t="e">
        <f>MID(#REF!,69,1)</f>
        <v>#REF!</v>
      </c>
      <c r="BN46" s="41"/>
      <c r="BO46" s="274" t="e">
        <f>MID(#REF!,70,1)</f>
        <v>#REF!</v>
      </c>
      <c r="BP46" s="41"/>
      <c r="BQ46" s="274" t="e">
        <f>MID(#REF!,71,1)</f>
        <v>#REF!</v>
      </c>
      <c r="BR46" s="41"/>
      <c r="BS46" s="274" t="e">
        <f>MID(#REF!,72,1)</f>
        <v>#REF!</v>
      </c>
      <c r="BT46" s="41"/>
      <c r="BU46" s="274" t="e">
        <f>MID(#REF!,73,1)</f>
        <v>#REF!</v>
      </c>
      <c r="BV46" s="41"/>
      <c r="BW46" s="274" t="e">
        <f>MID(#REF!,74,1)</f>
        <v>#REF!</v>
      </c>
      <c r="BX46" s="81"/>
    </row>
    <row r="47" spans="1:76" s="39" customFormat="1" ht="4.5" customHeight="1">
      <c r="A47" s="389"/>
      <c r="B47" s="82"/>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47" s="83"/>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4"/>
    </row>
    <row r="48" spans="1:76">
      <c r="A48" s="389"/>
      <c r="B48" s="263" t="e">
        <f>#REF!</f>
        <v>#REF!</v>
      </c>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5"/>
      <c r="BR48" s="85"/>
      <c r="BS48" s="85"/>
      <c r="BT48" s="85"/>
      <c r="BU48" s="85"/>
      <c r="BV48" s="85"/>
      <c r="BW48" s="85"/>
      <c r="BX48" s="86"/>
    </row>
    <row r="49" spans="1:76" s="90" customFormat="1" ht="17.100000000000001" customHeight="1">
      <c r="A49" s="389"/>
      <c r="B49" s="87"/>
      <c r="C49" s="378" t="e">
        <f>#REF!</f>
        <v>#REF!</v>
      </c>
      <c r="D49" s="378"/>
      <c r="E49" s="378"/>
      <c r="F49" s="378"/>
      <c r="G49" s="378"/>
      <c r="H49" s="378"/>
      <c r="I49" s="378"/>
      <c r="J49" s="378"/>
      <c r="K49" s="378"/>
      <c r="L49" s="378"/>
      <c r="M49" s="37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88"/>
      <c r="AX49" s="88"/>
      <c r="AY49" s="88"/>
      <c r="AZ49" s="88"/>
      <c r="BA49" s="88"/>
      <c r="BB49" s="88"/>
      <c r="BC49" s="88"/>
      <c r="BD49" s="88"/>
      <c r="BE49" s="88"/>
      <c r="BF49" s="88"/>
      <c r="BG49" s="88"/>
      <c r="BH49" s="88"/>
      <c r="BI49" s="264" t="e">
        <f>#REF!</f>
        <v>#REF!</v>
      </c>
      <c r="BJ49" s="88"/>
      <c r="BK49" s="88"/>
      <c r="BL49" s="88"/>
      <c r="BM49" s="88"/>
      <c r="BN49" s="88"/>
      <c r="BO49" s="88"/>
      <c r="BP49" s="88"/>
      <c r="BQ49" s="88"/>
      <c r="BR49" s="88"/>
      <c r="BS49" s="88"/>
      <c r="BT49" s="88"/>
      <c r="BU49" s="88"/>
      <c r="BV49" s="88"/>
      <c r="BW49" s="88"/>
      <c r="BX49" s="89"/>
    </row>
    <row r="50" spans="1:76" s="90" customFormat="1" ht="3" customHeight="1">
      <c r="A50" s="389"/>
      <c r="B50" s="91"/>
      <c r="C50" s="362"/>
      <c r="D50" s="362"/>
      <c r="E50" s="362"/>
      <c r="F50" s="362"/>
      <c r="G50" s="362"/>
      <c r="H50" s="362"/>
      <c r="I50" s="362"/>
      <c r="J50" s="362"/>
      <c r="K50" s="362"/>
      <c r="L50" s="362"/>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51"/>
      <c r="BG50" s="51"/>
      <c r="BH50" s="51"/>
      <c r="BI50" s="362"/>
      <c r="BJ50" s="362"/>
      <c r="BK50" s="362"/>
      <c r="BL50" s="362"/>
      <c r="BM50" s="362"/>
      <c r="BN50" s="362"/>
      <c r="BO50" s="362"/>
      <c r="BP50" s="362"/>
      <c r="BQ50" s="362"/>
      <c r="BR50" s="362"/>
      <c r="BS50" s="362"/>
      <c r="BT50" s="362"/>
      <c r="BU50" s="362"/>
      <c r="BV50" s="362"/>
      <c r="BW50" s="362"/>
      <c r="BX50" s="92"/>
    </row>
    <row r="51" spans="1:76" ht="15" customHeight="1">
      <c r="A51" s="389"/>
      <c r="B51" s="53"/>
      <c r="C51" s="274" t="e">
        <f>LEFT(#REF!,1)</f>
        <v>#REF!</v>
      </c>
      <c r="D51" s="41"/>
      <c r="E51" s="257" t="e">
        <f>MID(#REF!,2,1)</f>
        <v>#REF!</v>
      </c>
      <c r="F51" s="41"/>
      <c r="G51" s="257" t="e">
        <f>MID(#REF!,3,1)</f>
        <v>#REF!</v>
      </c>
      <c r="H51" s="41"/>
      <c r="I51" s="257" t="e">
        <f>MID(#REF!,4,1)</f>
        <v>#REF!</v>
      </c>
      <c r="J51" s="41"/>
      <c r="K51" s="257" t="e">
        <f>MID(#REF!,5,1)</f>
        <v>#REF!</v>
      </c>
      <c r="L51" s="41"/>
      <c r="M51" s="257" t="e">
        <f>MID(#REF!,6,1)</f>
        <v>#REF!</v>
      </c>
      <c r="N51" s="41"/>
      <c r="O51" s="257" t="e">
        <f>MID(#REF!,7,1)</f>
        <v>#REF!</v>
      </c>
      <c r="P51" s="41"/>
      <c r="Q51" s="257" t="e">
        <f>MID(#REF!,8,1)</f>
        <v>#REF!</v>
      </c>
      <c r="R51" s="41"/>
      <c r="S51" s="257" t="e">
        <f>MID(#REF!,9,1)</f>
        <v>#REF!</v>
      </c>
      <c r="T51" s="41"/>
      <c r="U51" s="257" t="e">
        <f>MID(#REF!,10,1)</f>
        <v>#REF!</v>
      </c>
      <c r="V51" s="41"/>
      <c r="W51" s="257" t="e">
        <f>MID(#REF!,11,1)</f>
        <v>#REF!</v>
      </c>
      <c r="X51" s="41"/>
      <c r="Y51" s="257" t="e">
        <f>MID(#REF!,12,1)</f>
        <v>#REF!</v>
      </c>
      <c r="Z51" s="41"/>
      <c r="AA51" s="257" t="e">
        <f>MID(#REF!,13,1)</f>
        <v>#REF!</v>
      </c>
      <c r="AB51" s="41"/>
      <c r="AC51" s="257" t="e">
        <f>MID(#REF!,14,1)</f>
        <v>#REF!</v>
      </c>
      <c r="AD51" s="41"/>
      <c r="AE51" s="257" t="e">
        <f>MID(#REF!,15,1)</f>
        <v>#REF!</v>
      </c>
      <c r="AF51" s="41"/>
      <c r="AG51" s="257" t="e">
        <f>MID(#REF!,16,1)</f>
        <v>#REF!</v>
      </c>
      <c r="AH51" s="41"/>
      <c r="AI51" s="257" t="e">
        <f>MID(#REF!,17,1)</f>
        <v>#REF!</v>
      </c>
      <c r="AJ51" s="41"/>
      <c r="AK51" s="257" t="e">
        <f>MID(#REF!,18,1)</f>
        <v>#REF!</v>
      </c>
      <c r="AL51" s="41"/>
      <c r="AM51" s="257" t="e">
        <f>MID(#REF!,19,1)</f>
        <v>#REF!</v>
      </c>
      <c r="AN51" s="41"/>
      <c r="AO51" s="257" t="e">
        <f>MID(#REF!,20,1)</f>
        <v>#REF!</v>
      </c>
      <c r="AP51" s="41"/>
      <c r="AQ51" s="257" t="e">
        <f>MID(#REF!,21,1)</f>
        <v>#REF!</v>
      </c>
      <c r="AR51" s="41"/>
      <c r="AS51" s="257" t="e">
        <f>MID(#REF!,22,1)</f>
        <v>#REF!</v>
      </c>
      <c r="AT51" s="41"/>
      <c r="AU51" s="257" t="e">
        <f>MID(#REF!,23,1)</f>
        <v>#REF!</v>
      </c>
      <c r="AV51" s="41"/>
      <c r="AW51" s="257" t="e">
        <f>MID(#REF!,24,1)</f>
        <v>#REF!</v>
      </c>
      <c r="AX51" s="41"/>
      <c r="AY51" s="257" t="e">
        <f>MID(#REF!,25,1)</f>
        <v>#REF!</v>
      </c>
      <c r="AZ51" s="41"/>
      <c r="BA51" s="257" t="e">
        <f>MID(#REF!,26,1)</f>
        <v>#REF!</v>
      </c>
      <c r="BB51" s="41"/>
      <c r="BC51" s="257" t="e">
        <f>MID(#REF!,27,1)</f>
        <v>#REF!</v>
      </c>
      <c r="BD51" s="41"/>
      <c r="BE51" s="257" t="e">
        <f>MID(#REF!,28,1)</f>
        <v>#REF!</v>
      </c>
      <c r="BF51" s="365"/>
      <c r="BG51" s="365"/>
      <c r="BH51" s="365"/>
      <c r="BI51" s="274" t="e">
        <f>LEFT(#REF!,1)</f>
        <v>#REF!</v>
      </c>
      <c r="BJ51" s="41"/>
      <c r="BK51" s="274" t="e">
        <f>MID(#REF!,2,1)</f>
        <v>#REF!</v>
      </c>
      <c r="BL51" s="41"/>
      <c r="BM51" s="274" t="e">
        <f>MID(#REF!,3,1)</f>
        <v>#REF!</v>
      </c>
      <c r="BN51" s="41"/>
      <c r="BO51" s="274" t="e">
        <f>MID(#REF!,4,1)</f>
        <v>#REF!</v>
      </c>
      <c r="BP51" s="41"/>
      <c r="BQ51" s="274" t="e">
        <f>MID(#REF!,5,1)</f>
        <v>#REF!</v>
      </c>
      <c r="BR51" s="41"/>
      <c r="BS51" s="274" t="e">
        <f>MID(#REF!,6,1)</f>
        <v>#REF!</v>
      </c>
      <c r="BT51" s="41"/>
      <c r="BU51" s="274" t="e">
        <f>MID(#REF!,7,1)</f>
        <v>#REF!</v>
      </c>
      <c r="BV51" s="41"/>
      <c r="BW51" s="274" t="e">
        <f>MID(#REF!,8,1)</f>
        <v>#REF!</v>
      </c>
      <c r="BX51" s="65"/>
    </row>
    <row r="52" spans="1:76" s="39" customFormat="1" ht="18" customHeight="1">
      <c r="A52" s="389"/>
      <c r="B52" s="50"/>
      <c r="C52" s="367" t="e">
        <f>#REF!</f>
        <v>#REF!</v>
      </c>
      <c r="D52" s="367"/>
      <c r="E52" s="367"/>
      <c r="F52" s="367"/>
      <c r="G52" s="367"/>
      <c r="H52" s="367"/>
      <c r="I52" s="367"/>
      <c r="J52" s="367"/>
      <c r="K52" s="367"/>
      <c r="L52" s="368"/>
      <c r="M52" s="368"/>
      <c r="N52" s="368"/>
      <c r="O52" s="367" t="e">
        <f>#REF!</f>
        <v>#REF!</v>
      </c>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6"/>
    </row>
    <row r="53" spans="1:76" s="39" customFormat="1" ht="3" customHeight="1">
      <c r="A53" s="389"/>
      <c r="B53" s="50"/>
      <c r="C53" s="362"/>
      <c r="D53" s="362"/>
      <c r="E53" s="362"/>
      <c r="F53" s="362"/>
      <c r="G53" s="362"/>
      <c r="H53" s="362"/>
      <c r="I53" s="362"/>
      <c r="J53" s="362"/>
      <c r="K53" s="362"/>
      <c r="L53" s="93"/>
      <c r="M53" s="93"/>
      <c r="N53" s="93"/>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c r="AR53" s="362"/>
      <c r="AS53" s="362"/>
      <c r="AT53" s="362"/>
      <c r="AU53" s="362"/>
      <c r="AV53" s="362"/>
      <c r="AW53" s="362"/>
      <c r="AX53" s="362"/>
      <c r="AY53" s="362"/>
      <c r="AZ53" s="362"/>
      <c r="BA53" s="362"/>
      <c r="BB53" s="362"/>
      <c r="BC53" s="362"/>
      <c r="BD53" s="362"/>
      <c r="BE53" s="362"/>
      <c r="BF53" s="362"/>
      <c r="BG53" s="362"/>
      <c r="BH53" s="362"/>
      <c r="BI53" s="362"/>
      <c r="BJ53" s="362"/>
      <c r="BK53" s="362"/>
      <c r="BL53" s="362"/>
      <c r="BM53" s="362"/>
      <c r="BN53" s="362"/>
      <c r="BO53" s="362"/>
      <c r="BP53" s="362"/>
      <c r="BQ53" s="362"/>
      <c r="BR53" s="362"/>
      <c r="BS53" s="362"/>
      <c r="BT53" s="362"/>
      <c r="BU53" s="362"/>
      <c r="BV53" s="362"/>
      <c r="BW53" s="362"/>
      <c r="BX53" s="366"/>
    </row>
    <row r="54" spans="1:76" ht="15" customHeight="1">
      <c r="A54" s="389"/>
      <c r="B54" s="50"/>
      <c r="C54" s="274" t="e">
        <f>LEFT(#REF!,1)</f>
        <v>#REF!</v>
      </c>
      <c r="D54" s="41"/>
      <c r="E54" s="274" t="e">
        <f>MID(#REF!,2,1)</f>
        <v>#REF!</v>
      </c>
      <c r="F54" s="41"/>
      <c r="G54" s="274" t="e">
        <f>MID(#REF!,3,1)</f>
        <v>#REF!</v>
      </c>
      <c r="H54" s="41"/>
      <c r="I54" s="274" t="e">
        <f>MID(#REF!,4,1)</f>
        <v>#REF!</v>
      </c>
      <c r="J54" s="41"/>
      <c r="K54" s="274" t="e">
        <f>MID(#REF!,5,1)</f>
        <v>#REF!</v>
      </c>
      <c r="L54" s="365"/>
      <c r="M54" s="365"/>
      <c r="N54" s="365"/>
      <c r="O54" s="274" t="e">
        <f>LEFT(#REF!,1)</f>
        <v>#REF!</v>
      </c>
      <c r="P54" s="41"/>
      <c r="Q54" s="274" t="e">
        <f>MID(#REF!,2,1)</f>
        <v>#REF!</v>
      </c>
      <c r="R54" s="41"/>
      <c r="S54" s="274" t="e">
        <f>MID(#REF!,3,1)</f>
        <v>#REF!</v>
      </c>
      <c r="T54" s="41"/>
      <c r="U54" s="274" t="e">
        <f>MID(#REF!,4,1)</f>
        <v>#REF!</v>
      </c>
      <c r="V54" s="41"/>
      <c r="W54" s="274" t="e">
        <f>MID(#REF!,5,1)</f>
        <v>#REF!</v>
      </c>
      <c r="X54" s="41"/>
      <c r="Y54" s="274" t="e">
        <f>MID(#REF!,6,1)</f>
        <v>#REF!</v>
      </c>
      <c r="Z54" s="41"/>
      <c r="AA54" s="274" t="e">
        <f>MID(#REF!,7,1)</f>
        <v>#REF!</v>
      </c>
      <c r="AB54" s="41"/>
      <c r="AC54" s="274" t="e">
        <f>MID(#REF!,8,1)</f>
        <v>#REF!</v>
      </c>
      <c r="AD54" s="41"/>
      <c r="AE54" s="274" t="e">
        <f>MID(#REF!,9,1)</f>
        <v>#REF!</v>
      </c>
      <c r="AF54" s="41"/>
      <c r="AG54" s="274" t="e">
        <f>MID(#REF!,10,1)</f>
        <v>#REF!</v>
      </c>
      <c r="AH54" s="41"/>
      <c r="AI54" s="274" t="e">
        <f>MID(#REF!,11,1)</f>
        <v>#REF!</v>
      </c>
      <c r="AJ54" s="41"/>
      <c r="AK54" s="274" t="e">
        <f>MID(#REF!,12,1)</f>
        <v>#REF!</v>
      </c>
      <c r="AL54" s="41"/>
      <c r="AM54" s="274" t="e">
        <f>MID(#REF!,13,1)</f>
        <v>#REF!</v>
      </c>
      <c r="AN54" s="41"/>
      <c r="AO54" s="274" t="e">
        <f>MID(#REF!,14,1)</f>
        <v>#REF!</v>
      </c>
      <c r="AP54" s="41"/>
      <c r="AQ54" s="274" t="e">
        <f>MID(#REF!,15,1)</f>
        <v>#REF!</v>
      </c>
      <c r="AR54" s="41"/>
      <c r="AS54" s="274" t="e">
        <f>MID(#REF!,16,1)</f>
        <v>#REF!</v>
      </c>
      <c r="AT54" s="41"/>
      <c r="AU54" s="274" t="e">
        <f>MID(#REF!,17,1)</f>
        <v>#REF!</v>
      </c>
      <c r="AV54" s="41"/>
      <c r="AW54" s="274" t="e">
        <f>MID(#REF!,18,1)</f>
        <v>#REF!</v>
      </c>
      <c r="AX54" s="41"/>
      <c r="AY54" s="274" t="e">
        <f>MID(#REF!,19,1)</f>
        <v>#REF!</v>
      </c>
      <c r="AZ54" s="41"/>
      <c r="BA54" s="274" t="e">
        <f>MID(#REF!,20,1)</f>
        <v>#REF!</v>
      </c>
      <c r="BB54" s="41"/>
      <c r="BC54" s="274" t="e">
        <f>MID(#REF!,21,1)</f>
        <v>#REF!</v>
      </c>
      <c r="BD54" s="41"/>
      <c r="BE54" s="274" t="e">
        <f>MID(#REF!,22,1)</f>
        <v>#REF!</v>
      </c>
      <c r="BF54" s="41"/>
      <c r="BG54" s="274" t="e">
        <f>MID(#REF!,23,1)</f>
        <v>#REF!</v>
      </c>
      <c r="BH54" s="41"/>
      <c r="BI54" s="274" t="e">
        <f>MID(#REF!,24,1)</f>
        <v>#REF!</v>
      </c>
      <c r="BJ54" s="41"/>
      <c r="BK54" s="274" t="e">
        <f>MID(#REF!,25,1)</f>
        <v>#REF!</v>
      </c>
      <c r="BL54" s="41"/>
      <c r="BM54" s="274" t="e">
        <f>MID(#REF!,26,1)</f>
        <v>#REF!</v>
      </c>
      <c r="BN54" s="41"/>
      <c r="BO54" s="274" t="e">
        <f>MID(#REF!,27,1)</f>
        <v>#REF!</v>
      </c>
      <c r="BP54" s="41"/>
      <c r="BQ54" s="274" t="e">
        <f>MID(#REF!,28,1)</f>
        <v>#REF!</v>
      </c>
      <c r="BR54" s="41"/>
      <c r="BS54" s="274" t="e">
        <f>MID(#REF!,29,1)</f>
        <v>#REF!</v>
      </c>
      <c r="BT54" s="41"/>
      <c r="BU54" s="274" t="e">
        <f>MID(#REF!,30,1)</f>
        <v>#REF!</v>
      </c>
      <c r="BV54" s="41"/>
      <c r="BW54" s="274" t="e">
        <f>MID(#REF!,31,1)</f>
        <v>#REF!</v>
      </c>
      <c r="BX54" s="366"/>
    </row>
    <row r="55" spans="1:76" s="39" customFormat="1" ht="18" customHeight="1">
      <c r="A55" s="389"/>
      <c r="B55" s="50"/>
      <c r="C55" s="265" t="e">
        <f>#REF!</f>
        <v>#REF!</v>
      </c>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366"/>
    </row>
    <row r="56" spans="1:76" s="39" customFormat="1" ht="3" customHeight="1">
      <c r="A56" s="389"/>
      <c r="B56" s="50"/>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c r="AR56" s="362"/>
      <c r="AS56" s="362"/>
      <c r="AT56" s="362"/>
      <c r="AU56" s="362"/>
      <c r="AV56" s="362"/>
      <c r="AW56" s="362"/>
      <c r="AX56" s="362"/>
      <c r="AY56" s="362"/>
      <c r="AZ56" s="362"/>
      <c r="BA56" s="362"/>
      <c r="BB56" s="362"/>
      <c r="BC56" s="362"/>
      <c r="BD56" s="362"/>
      <c r="BE56" s="362"/>
      <c r="BF56" s="362"/>
      <c r="BG56" s="362"/>
      <c r="BH56" s="362"/>
      <c r="BI56" s="362"/>
      <c r="BJ56" s="362"/>
      <c r="BK56" s="362"/>
      <c r="BL56" s="362"/>
      <c r="BM56" s="362"/>
      <c r="BN56" s="362"/>
      <c r="BO56" s="362"/>
      <c r="BP56" s="362"/>
      <c r="BQ56" s="362"/>
      <c r="BR56" s="362"/>
      <c r="BS56" s="362"/>
      <c r="BT56" s="362"/>
      <c r="BU56" s="362"/>
      <c r="BV56" s="362"/>
      <c r="BW56" s="362"/>
      <c r="BX56" s="366"/>
    </row>
    <row r="57" spans="1:76" ht="15" customHeight="1">
      <c r="A57" s="389"/>
      <c r="B57" s="50"/>
      <c r="C57" s="274" t="e">
        <f>LEFT(#REF!,1)</f>
        <v>#REF!</v>
      </c>
      <c r="D57" s="41"/>
      <c r="E57" s="274" t="e">
        <f>MID(#REF!,2,1)</f>
        <v>#REF!</v>
      </c>
      <c r="F57" s="41"/>
      <c r="G57" s="274" t="e">
        <f>MID(#REF!,3,1)</f>
        <v>#REF!</v>
      </c>
      <c r="H57" s="41"/>
      <c r="I57" s="274" t="e">
        <f>MID(#REF!,4,1)</f>
        <v>#REF!</v>
      </c>
      <c r="J57" s="41"/>
      <c r="K57" s="274" t="e">
        <f>MID(#REF!,5,1)</f>
        <v>#REF!</v>
      </c>
      <c r="L57" s="41"/>
      <c r="M57" s="274" t="e">
        <f>MID(#REF!,6,1)</f>
        <v>#REF!</v>
      </c>
      <c r="N57" s="41"/>
      <c r="O57" s="274" t="e">
        <f>MID(#REF!,7,1)</f>
        <v>#REF!</v>
      </c>
      <c r="P57" s="41"/>
      <c r="Q57" s="274" t="e">
        <f>MID(#REF!,8,1)</f>
        <v>#REF!</v>
      </c>
      <c r="R57" s="41"/>
      <c r="S57" s="274" t="e">
        <f>MID(#REF!,9,1)</f>
        <v>#REF!</v>
      </c>
      <c r="T57" s="41"/>
      <c r="U57" s="274" t="e">
        <f>MID(#REF!,10,1)</f>
        <v>#REF!</v>
      </c>
      <c r="V57" s="41"/>
      <c r="W57" s="274" t="e">
        <f>MID(#REF!,11,1)</f>
        <v>#REF!</v>
      </c>
      <c r="X57" s="41"/>
      <c r="Y57" s="274" t="e">
        <f>MID(#REF!,12,1)</f>
        <v>#REF!</v>
      </c>
      <c r="Z57" s="41"/>
      <c r="AA57" s="274" t="e">
        <f>MID(#REF!,13,1)</f>
        <v>#REF!</v>
      </c>
      <c r="AB57" s="41"/>
      <c r="AC57" s="274" t="e">
        <f>MID(#REF!,14,1)</f>
        <v>#REF!</v>
      </c>
      <c r="AD57" s="41"/>
      <c r="AE57" s="274" t="e">
        <f>MID(#REF!,15,1)</f>
        <v>#REF!</v>
      </c>
      <c r="AF57" s="41"/>
      <c r="AG57" s="274" t="e">
        <f>MID(#REF!,16,1)</f>
        <v>#REF!</v>
      </c>
      <c r="AH57" s="41"/>
      <c r="AI57" s="274" t="e">
        <f>MID(#REF!,17,1)</f>
        <v>#REF!</v>
      </c>
      <c r="AJ57" s="41"/>
      <c r="AK57" s="274" t="e">
        <f>MID(#REF!,18,1)</f>
        <v>#REF!</v>
      </c>
      <c r="AL57" s="41"/>
      <c r="AM57" s="274" t="e">
        <f>MID(#REF!,19,1)</f>
        <v>#REF!</v>
      </c>
      <c r="AN57" s="41"/>
      <c r="AO57" s="274" t="e">
        <f>MID(#REF!,20,1)</f>
        <v>#REF!</v>
      </c>
      <c r="AP57" s="41"/>
      <c r="AQ57" s="274" t="e">
        <f>MID(#REF!,21,1)</f>
        <v>#REF!</v>
      </c>
      <c r="AR57" s="41"/>
      <c r="AS57" s="274" t="e">
        <f>MID(#REF!,22,1)</f>
        <v>#REF!</v>
      </c>
      <c r="AT57" s="41"/>
      <c r="AU57" s="274" t="e">
        <f>MID(#REF!,23,1)</f>
        <v>#REF!</v>
      </c>
      <c r="AV57" s="41"/>
      <c r="AW57" s="274" t="e">
        <f>MID(#REF!,24,1)</f>
        <v>#REF!</v>
      </c>
      <c r="AX57" s="41"/>
      <c r="AY57" s="274" t="e">
        <f>MID(#REF!,25,1)</f>
        <v>#REF!</v>
      </c>
      <c r="AZ57" s="41"/>
      <c r="BA57" s="274" t="e">
        <f>MID(#REF!,26,1)</f>
        <v>#REF!</v>
      </c>
      <c r="BB57" s="41"/>
      <c r="BC57" s="274" t="e">
        <f>MID(#REF!,27,1)</f>
        <v>#REF!</v>
      </c>
      <c r="BD57" s="41"/>
      <c r="BE57" s="274" t="e">
        <f>MID(#REF!,28,1)</f>
        <v>#REF!</v>
      </c>
      <c r="BF57" s="41"/>
      <c r="BG57" s="274" t="e">
        <f>MID(#REF!,29,1)</f>
        <v>#REF!</v>
      </c>
      <c r="BH57" s="41"/>
      <c r="BI57" s="274" t="e">
        <f>MID(#REF!,30,1)</f>
        <v>#REF!</v>
      </c>
      <c r="BJ57" s="41"/>
      <c r="BK57" s="274" t="e">
        <f>MID(#REF!,31,1)</f>
        <v>#REF!</v>
      </c>
      <c r="BL57" s="41"/>
      <c r="BM57" s="274" t="e">
        <f>MID(#REF!,32,1)</f>
        <v>#REF!</v>
      </c>
      <c r="BN57" s="41"/>
      <c r="BO57" s="274" t="e">
        <f>MID(#REF!,33,1)</f>
        <v>#REF!</v>
      </c>
      <c r="BP57" s="41"/>
      <c r="BQ57" s="274" t="e">
        <f>MID(#REF!,34,1)</f>
        <v>#REF!</v>
      </c>
      <c r="BR57" s="41"/>
      <c r="BS57" s="274" t="e">
        <f>MID(#REF!,35,1)</f>
        <v>#REF!</v>
      </c>
      <c r="BT57" s="41"/>
      <c r="BU57" s="274" t="e">
        <f>MID(#REF!,36,1)</f>
        <v>#REF!</v>
      </c>
      <c r="BV57" s="41"/>
      <c r="BW57" s="274" t="e">
        <f>MID(#REF!,37,1)</f>
        <v>#REF!</v>
      </c>
      <c r="BX57" s="366"/>
    </row>
    <row r="58" spans="1:76" s="39" customFormat="1" ht="5.25" customHeight="1">
      <c r="A58" s="389"/>
      <c r="B58" s="50"/>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366"/>
    </row>
    <row r="59" spans="1:76" s="39" customFormat="1" ht="3" customHeight="1">
      <c r="A59" s="389"/>
      <c r="B59" s="50"/>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c r="AR59" s="362"/>
      <c r="AS59" s="362"/>
      <c r="AT59" s="362"/>
      <c r="AU59" s="362"/>
      <c r="AV59" s="362"/>
      <c r="AW59" s="362"/>
      <c r="AX59" s="362"/>
      <c r="AY59" s="362"/>
      <c r="AZ59" s="362"/>
      <c r="BA59" s="362"/>
      <c r="BB59" s="362"/>
      <c r="BC59" s="362"/>
      <c r="BD59" s="362"/>
      <c r="BE59" s="362"/>
      <c r="BF59" s="362"/>
      <c r="BG59" s="362"/>
      <c r="BH59" s="362"/>
      <c r="BI59" s="362"/>
      <c r="BJ59" s="362"/>
      <c r="BK59" s="362"/>
      <c r="BL59" s="362"/>
      <c r="BM59" s="362"/>
      <c r="BN59" s="362"/>
      <c r="BO59" s="362"/>
      <c r="BP59" s="362"/>
      <c r="BQ59" s="362"/>
      <c r="BR59" s="362"/>
      <c r="BS59" s="362"/>
      <c r="BT59" s="362"/>
      <c r="BU59" s="362"/>
      <c r="BV59" s="362"/>
      <c r="BW59" s="362"/>
      <c r="BX59" s="366"/>
    </row>
    <row r="60" spans="1:76" ht="15" customHeight="1">
      <c r="A60" s="389"/>
      <c r="B60" s="50"/>
      <c r="C60" s="274" t="e">
        <f>MID(#REF!,38,1)</f>
        <v>#REF!</v>
      </c>
      <c r="D60" s="41"/>
      <c r="E60" s="274" t="e">
        <f>MID(#REF!,39,1)</f>
        <v>#REF!</v>
      </c>
      <c r="F60" s="41"/>
      <c r="G60" s="274" t="e">
        <f>MID(#REF!,40,1)</f>
        <v>#REF!</v>
      </c>
      <c r="H60" s="41"/>
      <c r="I60" s="274" t="e">
        <f>MID(#REF!,41,1)</f>
        <v>#REF!</v>
      </c>
      <c r="J60" s="41"/>
      <c r="K60" s="274" t="e">
        <f>MID(#REF!,42,1)</f>
        <v>#REF!</v>
      </c>
      <c r="L60" s="41"/>
      <c r="M60" s="274" t="e">
        <f>MID(#REF!,43,1)</f>
        <v>#REF!</v>
      </c>
      <c r="N60" s="41"/>
      <c r="O60" s="274" t="e">
        <f>MID(#REF!,44,1)</f>
        <v>#REF!</v>
      </c>
      <c r="P60" s="41"/>
      <c r="Q60" s="274" t="e">
        <f>MID(#REF!,45,1)</f>
        <v>#REF!</v>
      </c>
      <c r="R60" s="41"/>
      <c r="S60" s="274" t="e">
        <f>MID(#REF!,46,1)</f>
        <v>#REF!</v>
      </c>
      <c r="T60" s="41"/>
      <c r="U60" s="274" t="e">
        <f>MID(#REF!,47,1)</f>
        <v>#REF!</v>
      </c>
      <c r="V60" s="41"/>
      <c r="W60" s="274" t="e">
        <f>MID(#REF!,48,1)</f>
        <v>#REF!</v>
      </c>
      <c r="X60" s="41"/>
      <c r="Y60" s="274" t="e">
        <f>MID(#REF!,49,1)</f>
        <v>#REF!</v>
      </c>
      <c r="Z60" s="41"/>
      <c r="AA60" s="274" t="e">
        <f>MID(#REF!,50,1)</f>
        <v>#REF!</v>
      </c>
      <c r="AB60" s="41"/>
      <c r="AC60" s="274" t="e">
        <f>MID(#REF!,51,1)</f>
        <v>#REF!</v>
      </c>
      <c r="AD60" s="41"/>
      <c r="AE60" s="274" t="e">
        <f>MID(#REF!,52,1)</f>
        <v>#REF!</v>
      </c>
      <c r="AF60" s="41"/>
      <c r="AG60" s="274" t="e">
        <f>MID(#REF!,53,1)</f>
        <v>#REF!</v>
      </c>
      <c r="AH60" s="41"/>
      <c r="AI60" s="274" t="e">
        <f>MID(#REF!,54,1)</f>
        <v>#REF!</v>
      </c>
      <c r="AJ60" s="41"/>
      <c r="AK60" s="274" t="e">
        <f>MID(#REF!,55,1)</f>
        <v>#REF!</v>
      </c>
      <c r="AL60" s="41"/>
      <c r="AM60" s="274" t="e">
        <f>MID(#REF!,56,1)</f>
        <v>#REF!</v>
      </c>
      <c r="AN60" s="41"/>
      <c r="AO60" s="274" t="e">
        <f>MID(#REF!,57,1)</f>
        <v>#REF!</v>
      </c>
      <c r="AP60" s="41"/>
      <c r="AQ60" s="274" t="e">
        <f>MID(#REF!,58,1)</f>
        <v>#REF!</v>
      </c>
      <c r="AR60" s="41"/>
      <c r="AS60" s="274" t="e">
        <f>MID(#REF!,59,1)</f>
        <v>#REF!</v>
      </c>
      <c r="AT60" s="41"/>
      <c r="AU60" s="274" t="e">
        <f>MID(#REF!,60,1)</f>
        <v>#REF!</v>
      </c>
      <c r="AV60" s="41"/>
      <c r="AW60" s="274" t="e">
        <f>MID(#REF!,61,1)</f>
        <v>#REF!</v>
      </c>
      <c r="AX60" s="41"/>
      <c r="AY60" s="274" t="e">
        <f>MID(#REF!,62,1)</f>
        <v>#REF!</v>
      </c>
      <c r="AZ60" s="41"/>
      <c r="BA60" s="274" t="e">
        <f>MID(#REF!,63,1)</f>
        <v>#REF!</v>
      </c>
      <c r="BB60" s="41"/>
      <c r="BC60" s="274" t="e">
        <f>MID(#REF!,64,1)</f>
        <v>#REF!</v>
      </c>
      <c r="BD60" s="41"/>
      <c r="BE60" s="274" t="e">
        <f>MID(#REF!,65,1)</f>
        <v>#REF!</v>
      </c>
      <c r="BF60" s="41"/>
      <c r="BG60" s="274" t="e">
        <f>MID(#REF!,66,1)</f>
        <v>#REF!</v>
      </c>
      <c r="BH60" s="41"/>
      <c r="BI60" s="274" t="e">
        <f>MID(#REF!,67,1)</f>
        <v>#REF!</v>
      </c>
      <c r="BJ60" s="41"/>
      <c r="BK60" s="274" t="e">
        <f>MID(#REF!,68,1)</f>
        <v>#REF!</v>
      </c>
      <c r="BL60" s="41"/>
      <c r="BM60" s="274" t="e">
        <f>MID(#REF!,69,1)</f>
        <v>#REF!</v>
      </c>
      <c r="BN60" s="41"/>
      <c r="BO60" s="274" t="e">
        <f>MID(#REF!,2,1)</f>
        <v>#REF!</v>
      </c>
      <c r="BP60" s="41"/>
      <c r="BQ60" s="274" t="e">
        <f>MID(#REF!,71,1)</f>
        <v>#REF!</v>
      </c>
      <c r="BR60" s="41"/>
      <c r="BS60" s="274" t="e">
        <f>MID(#REF!,72,1)</f>
        <v>#REF!</v>
      </c>
      <c r="BT60" s="41"/>
      <c r="BU60" s="274" t="e">
        <f>MID(#REF!,73,1)</f>
        <v>#REF!</v>
      </c>
      <c r="BV60" s="41"/>
      <c r="BW60" s="274" t="e">
        <f>MID(#REF!,74,1)</f>
        <v>#REF!</v>
      </c>
      <c r="BX60" s="366"/>
    </row>
    <row r="61" spans="1:76" s="39" customFormat="1" ht="18" customHeight="1">
      <c r="A61" s="389"/>
      <c r="B61" s="50"/>
      <c r="C61" s="367" t="e">
        <f>#REF!</f>
        <v>#REF!</v>
      </c>
      <c r="D61" s="367"/>
      <c r="E61" s="367"/>
      <c r="F61" s="367"/>
      <c r="G61" s="367"/>
      <c r="H61" s="367"/>
      <c r="I61" s="367"/>
      <c r="J61" s="367"/>
      <c r="K61" s="367"/>
      <c r="L61" s="368"/>
      <c r="M61" s="368"/>
      <c r="N61" s="368"/>
      <c r="O61" s="368"/>
      <c r="P61" s="368"/>
      <c r="Q61" s="368"/>
      <c r="R61" s="368"/>
      <c r="S61" s="368"/>
      <c r="T61" s="368"/>
      <c r="U61" s="368"/>
      <c r="V61" s="368"/>
      <c r="W61" s="368"/>
      <c r="X61" s="368"/>
      <c r="Y61" s="368"/>
      <c r="Z61" s="368"/>
      <c r="AA61" s="368"/>
      <c r="AB61" s="368"/>
      <c r="AC61" s="368"/>
      <c r="AD61" s="368"/>
      <c r="AE61" s="369" t="e">
        <f>#REF!</f>
        <v>#REF!</v>
      </c>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6"/>
    </row>
    <row r="62" spans="1:76" s="39" customFormat="1" ht="3" customHeight="1">
      <c r="A62" s="389"/>
      <c r="B62" s="50"/>
      <c r="C62" s="362"/>
      <c r="D62" s="362"/>
      <c r="E62" s="362"/>
      <c r="F62" s="362"/>
      <c r="G62" s="362"/>
      <c r="H62" s="362"/>
      <c r="I62" s="362"/>
      <c r="J62" s="51"/>
      <c r="K62" s="51"/>
      <c r="L62" s="93"/>
      <c r="M62" s="362"/>
      <c r="N62" s="362"/>
      <c r="O62" s="362"/>
      <c r="P62" s="362"/>
      <c r="Q62" s="362"/>
      <c r="R62" s="362"/>
      <c r="S62" s="362"/>
      <c r="T62" s="362"/>
      <c r="U62" s="362"/>
      <c r="V62" s="362"/>
      <c r="W62" s="362"/>
      <c r="X62" s="362"/>
      <c r="Y62" s="362"/>
      <c r="Z62" s="362"/>
      <c r="AA62" s="362"/>
      <c r="AB62" s="93"/>
      <c r="AC62" s="93"/>
      <c r="AD62" s="93"/>
      <c r="AE62" s="362"/>
      <c r="AF62" s="362"/>
      <c r="AG62" s="362"/>
      <c r="AH62" s="362"/>
      <c r="AI62" s="362"/>
      <c r="AJ62" s="362"/>
      <c r="AK62" s="362"/>
      <c r="AL62" s="51"/>
      <c r="AM62" s="51"/>
      <c r="AN62" s="51"/>
      <c r="AO62" s="362"/>
      <c r="AP62" s="362"/>
      <c r="AQ62" s="362"/>
      <c r="AR62" s="362"/>
      <c r="AS62" s="362"/>
      <c r="AT62" s="362"/>
      <c r="AU62" s="362"/>
      <c r="AV62" s="362"/>
      <c r="AW62" s="362"/>
      <c r="AX62" s="362"/>
      <c r="AY62" s="362"/>
      <c r="AZ62" s="362"/>
      <c r="BA62" s="362"/>
      <c r="BB62" s="362"/>
      <c r="BC62" s="362"/>
      <c r="BD62" s="362"/>
      <c r="BE62" s="362"/>
      <c r="BF62" s="362"/>
      <c r="BG62" s="362"/>
      <c r="BH62" s="362"/>
      <c r="BI62" s="362"/>
      <c r="BJ62" s="362"/>
      <c r="BK62" s="362"/>
      <c r="BL62" s="362"/>
      <c r="BM62" s="362"/>
      <c r="BN62" s="362"/>
      <c r="BO62" s="362"/>
      <c r="BP62" s="362"/>
      <c r="BQ62" s="362"/>
      <c r="BR62" s="362"/>
      <c r="BS62" s="362"/>
      <c r="BT62" s="362"/>
      <c r="BU62" s="362"/>
      <c r="BV62" s="362"/>
      <c r="BW62" s="362"/>
      <c r="BX62" s="366"/>
    </row>
    <row r="63" spans="1:76" ht="15" customHeight="1">
      <c r="A63" s="389"/>
      <c r="B63" s="50"/>
      <c r="C63" s="275" t="e">
        <f>LEFT(#REF!,1)</f>
        <v>#REF!</v>
      </c>
      <c r="D63" s="41"/>
      <c r="E63" s="274" t="e">
        <f>MID(#REF!,2,1)</f>
        <v>#REF!</v>
      </c>
      <c r="F63" s="41"/>
      <c r="G63" s="274" t="e">
        <f>MID(#REF!,3,1)</f>
        <v>#REF!</v>
      </c>
      <c r="H63" s="41"/>
      <c r="I63" s="274" t="e">
        <f>MID(#REF!,4,1)</f>
        <v>#REF!</v>
      </c>
      <c r="J63" s="364" t="s">
        <v>159</v>
      </c>
      <c r="K63" s="364"/>
      <c r="L63" s="364"/>
      <c r="M63" s="274" t="e">
        <f>MID(#REF!,5,1)</f>
        <v>#REF!</v>
      </c>
      <c r="N63" s="41"/>
      <c r="O63" s="274" t="e">
        <f>MID(#REF!,6,1)</f>
        <v>#REF!</v>
      </c>
      <c r="P63" s="41"/>
      <c r="Q63" s="274" t="e">
        <f>MID(#REF!,7,1)</f>
        <v>#REF!</v>
      </c>
      <c r="R63" s="41"/>
      <c r="S63" s="274" t="e">
        <f>MID(#REF!,8,1)</f>
        <v>#REF!</v>
      </c>
      <c r="T63" s="41"/>
      <c r="U63" s="274" t="e">
        <f>MID(#REF!,9,1)</f>
        <v>#REF!</v>
      </c>
      <c r="V63" s="41"/>
      <c r="W63" s="274" t="e">
        <f>MID(#REF!,10,1)</f>
        <v>#REF!</v>
      </c>
      <c r="X63" s="41"/>
      <c r="Y63" s="274" t="e">
        <f>MID(#REF!,11,1)</f>
        <v>#REF!</v>
      </c>
      <c r="Z63" s="41"/>
      <c r="AA63" s="274" t="e">
        <f>MID(#REF!,12,1)</f>
        <v>#REF!</v>
      </c>
      <c r="AB63" s="365"/>
      <c r="AC63" s="365"/>
      <c r="AD63" s="365"/>
      <c r="AE63" s="275" t="e">
        <f>LEFT(#REF!,1)</f>
        <v>#REF!</v>
      </c>
      <c r="AF63" s="41"/>
      <c r="AG63" s="274" t="e">
        <f>MID(#REF!,2,1)</f>
        <v>#REF!</v>
      </c>
      <c r="AH63" s="41"/>
      <c r="AI63" s="274" t="e">
        <f>MID(#REF!,3,1)</f>
        <v>#REF!</v>
      </c>
      <c r="AJ63" s="41"/>
      <c r="AK63" s="274" t="e">
        <f>MID(#REF!,4,1)</f>
        <v>#REF!</v>
      </c>
      <c r="AL63" s="364" t="s">
        <v>159</v>
      </c>
      <c r="AM63" s="364"/>
      <c r="AN63" s="364"/>
      <c r="AO63" s="274" t="e">
        <f>MID(#REF!,5,1)</f>
        <v>#REF!</v>
      </c>
      <c r="AP63" s="41"/>
      <c r="AQ63" s="274" t="e">
        <f>MID(#REF!,6,1)</f>
        <v>#REF!</v>
      </c>
      <c r="AR63" s="41"/>
      <c r="AS63" s="274" t="e">
        <f>MID(#REF!,7,1)</f>
        <v>#REF!</v>
      </c>
      <c r="AT63" s="41"/>
      <c r="AU63" s="274" t="e">
        <f>MID(#REF!,8,1)</f>
        <v>#REF!</v>
      </c>
      <c r="AV63" s="41"/>
      <c r="AW63" s="274" t="e">
        <f>MID(#REF!,9,1)</f>
        <v>#REF!</v>
      </c>
      <c r="AX63" s="41"/>
      <c r="AY63" s="274" t="e">
        <f>MID(#REF!,10,1)</f>
        <v>#REF!</v>
      </c>
      <c r="AZ63" s="41"/>
      <c r="BA63" s="274" t="e">
        <f>MID(#REF!,11,1)</f>
        <v>#REF!</v>
      </c>
      <c r="BB63" s="41"/>
      <c r="BC63" s="274" t="e">
        <f>MID(#REF!,12,1)</f>
        <v>#REF!</v>
      </c>
      <c r="BD63" s="41"/>
      <c r="BE63" s="274" t="e">
        <f>MID(#REF!,13,1)</f>
        <v>#REF!</v>
      </c>
      <c r="BF63" s="41"/>
      <c r="BG63" s="274" t="e">
        <f>MID(#REF!,14,1)</f>
        <v>#REF!</v>
      </c>
      <c r="BH63" s="41"/>
      <c r="BI63" s="274" t="e">
        <f>MID(#REF!,15,1)</f>
        <v>#REF!</v>
      </c>
      <c r="BJ63" s="41"/>
      <c r="BK63" s="274" t="e">
        <f>MID(#REF!,16,1)</f>
        <v>#REF!</v>
      </c>
      <c r="BL63" s="41"/>
      <c r="BM63" s="274" t="e">
        <f>MID(#REF!,17,1)</f>
        <v>#REF!</v>
      </c>
      <c r="BN63" s="41"/>
      <c r="BO63" s="274" t="e">
        <f>MID(#REF!,18,1)</f>
        <v>#REF!</v>
      </c>
      <c r="BP63" s="41"/>
      <c r="BQ63" s="274" t="e">
        <f>MID(#REF!,19,1)</f>
        <v>#REF!</v>
      </c>
      <c r="BR63" s="41"/>
      <c r="BS63" s="274" t="e">
        <f>MID(#REF!,20,1)</f>
        <v>#REF!</v>
      </c>
      <c r="BT63" s="41"/>
      <c r="BU63" s="274" t="e">
        <f>MID(#REF!,21,1)</f>
        <v>#REF!</v>
      </c>
      <c r="BV63" s="41"/>
      <c r="BW63" s="274" t="e">
        <f>MID(#REF!,22,1)</f>
        <v>#REF!</v>
      </c>
      <c r="BX63" s="366"/>
    </row>
    <row r="64" spans="1:76" s="39" customFormat="1" ht="18" customHeight="1">
      <c r="A64" s="389"/>
      <c r="B64" s="53"/>
      <c r="C64" s="266" t="e">
        <f>#REF!</f>
        <v>#REF!</v>
      </c>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366"/>
    </row>
    <row r="65" spans="1:76" s="39" customFormat="1" ht="3" customHeight="1">
      <c r="A65" s="389"/>
      <c r="B65" s="53"/>
      <c r="C65" s="362"/>
      <c r="D65" s="362"/>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c r="AD65" s="362"/>
      <c r="AE65" s="362"/>
      <c r="AF65" s="362"/>
      <c r="AG65" s="362"/>
      <c r="AH65" s="362"/>
      <c r="AI65" s="362"/>
      <c r="AJ65" s="362"/>
      <c r="AK65" s="362"/>
      <c r="AL65" s="362"/>
      <c r="AM65" s="362"/>
      <c r="AN65" s="362"/>
      <c r="AO65" s="362"/>
      <c r="AP65" s="362"/>
      <c r="AQ65" s="362"/>
      <c r="AR65" s="362"/>
      <c r="AS65" s="362"/>
      <c r="AT65" s="362"/>
      <c r="AU65" s="362"/>
      <c r="AV65" s="362"/>
      <c r="AW65" s="362"/>
      <c r="AX65" s="362"/>
      <c r="AY65" s="362"/>
      <c r="AZ65" s="362"/>
      <c r="BA65" s="362"/>
      <c r="BB65" s="362"/>
      <c r="BC65" s="362"/>
      <c r="BD65" s="362"/>
      <c r="BE65" s="362"/>
      <c r="BF65" s="362"/>
      <c r="BG65" s="362"/>
      <c r="BH65" s="362"/>
      <c r="BI65" s="362"/>
      <c r="BJ65" s="362"/>
      <c r="BK65" s="362"/>
      <c r="BL65" s="362"/>
      <c r="BM65" s="362"/>
      <c r="BN65" s="362"/>
      <c r="BO65" s="362"/>
      <c r="BP65" s="362"/>
      <c r="BQ65" s="362"/>
      <c r="BR65" s="362"/>
      <c r="BS65" s="362"/>
      <c r="BT65" s="362"/>
      <c r="BU65" s="362"/>
      <c r="BV65" s="362"/>
      <c r="BW65" s="362"/>
      <c r="BX65" s="81"/>
    </row>
    <row r="66" spans="1:76" ht="15" customHeight="1">
      <c r="A66" s="389"/>
      <c r="B66" s="53"/>
      <c r="C66" s="274" t="e">
        <f>LEFT(#REF!,1)</f>
        <v>#REF!</v>
      </c>
      <c r="D66" s="41"/>
      <c r="E66" s="274" t="e">
        <f>MID(#REF!,2,1)</f>
        <v>#REF!</v>
      </c>
      <c r="F66" s="41"/>
      <c r="G66" s="274" t="e">
        <f>MID(#REF!,3,1)</f>
        <v>#REF!</v>
      </c>
      <c r="H66" s="41"/>
      <c r="I66" s="274" t="e">
        <f>MID(#REF!,4,1)</f>
        <v>#REF!</v>
      </c>
      <c r="J66" s="41"/>
      <c r="K66" s="274" t="e">
        <f>MID(#REF!,5,1)</f>
        <v>#REF!</v>
      </c>
      <c r="L66" s="41"/>
      <c r="M66" s="274" t="e">
        <f>MID(#REF!,6,1)</f>
        <v>#REF!</v>
      </c>
      <c r="N66" s="41"/>
      <c r="O66" s="274" t="e">
        <f>MID(#REF!,7,1)</f>
        <v>#REF!</v>
      </c>
      <c r="P66" s="41"/>
      <c r="Q66" s="274" t="e">
        <f>MID(#REF!,8,1)</f>
        <v>#REF!</v>
      </c>
      <c r="R66" s="41"/>
      <c r="S66" s="274" t="e">
        <f>MID(#REF!,9,1)</f>
        <v>#REF!</v>
      </c>
      <c r="T66" s="41"/>
      <c r="U66" s="274" t="e">
        <f>MID(#REF!,10,1)</f>
        <v>#REF!</v>
      </c>
      <c r="V66" s="41"/>
      <c r="W66" s="274" t="e">
        <f>MID(#REF!,11,1)</f>
        <v>#REF!</v>
      </c>
      <c r="X66" s="41"/>
      <c r="Y66" s="274" t="e">
        <f>MID(#REF!,12,1)</f>
        <v>#REF!</v>
      </c>
      <c r="Z66" s="41"/>
      <c r="AA66" s="274" t="e">
        <f>MID(#REF!,13,1)</f>
        <v>#REF!</v>
      </c>
      <c r="AB66" s="41"/>
      <c r="AC66" s="274" t="e">
        <f>MID(#REF!,14,1)</f>
        <v>#REF!</v>
      </c>
      <c r="AD66" s="41"/>
      <c r="AE66" s="274" t="e">
        <f>MID(#REF!,15,1)</f>
        <v>#REF!</v>
      </c>
      <c r="AF66" s="41"/>
      <c r="AG66" s="274" t="e">
        <f>MID(#REF!,16,1)</f>
        <v>#REF!</v>
      </c>
      <c r="AH66" s="41"/>
      <c r="AI66" s="274" t="e">
        <f>MID(#REF!,17,1)</f>
        <v>#REF!</v>
      </c>
      <c r="AJ66" s="41"/>
      <c r="AK66" s="274" t="e">
        <f>MID(#REF!,18,1)</f>
        <v>#REF!</v>
      </c>
      <c r="AL66" s="41"/>
      <c r="AM66" s="274" t="e">
        <f>MID(#REF!,19,1)</f>
        <v>#REF!</v>
      </c>
      <c r="AN66" s="41"/>
      <c r="AO66" s="274" t="e">
        <f>MID(#REF!,20,1)</f>
        <v>#REF!</v>
      </c>
      <c r="AP66" s="41"/>
      <c r="AQ66" s="274" t="e">
        <f>MID(#REF!,21,1)</f>
        <v>#REF!</v>
      </c>
      <c r="AR66" s="41"/>
      <c r="AS66" s="274" t="e">
        <f>MID(#REF!,22,1)</f>
        <v>#REF!</v>
      </c>
      <c r="AT66" s="41"/>
      <c r="AU66" s="274" t="e">
        <f>MID(#REF!,23,1)</f>
        <v>#REF!</v>
      </c>
      <c r="AV66" s="41"/>
      <c r="AW66" s="274" t="e">
        <f>MID(#REF!,24,1)</f>
        <v>#REF!</v>
      </c>
      <c r="AX66" s="41"/>
      <c r="AY66" s="274" t="e">
        <f>MID(#REF!,25,1)</f>
        <v>#REF!</v>
      </c>
      <c r="AZ66" s="41"/>
      <c r="BA66" s="274" t="e">
        <f>MID(#REF!,26,1)</f>
        <v>#REF!</v>
      </c>
      <c r="BB66" s="41"/>
      <c r="BC66" s="274" t="e">
        <f>MID(#REF!,27,1)</f>
        <v>#REF!</v>
      </c>
      <c r="BD66" s="41"/>
      <c r="BE66" s="274" t="e">
        <f>MID(#REF!,28,1)</f>
        <v>#REF!</v>
      </c>
      <c r="BF66" s="41"/>
      <c r="BG66" s="274" t="e">
        <f>MID(#REF!,29,1)</f>
        <v>#REF!</v>
      </c>
      <c r="BH66" s="41"/>
      <c r="BI66" s="274" t="e">
        <f>MID(#REF!,30,1)</f>
        <v>#REF!</v>
      </c>
      <c r="BJ66" s="41"/>
      <c r="BK66" s="274" t="e">
        <f>MID(#REF!,31,1)</f>
        <v>#REF!</v>
      </c>
      <c r="BL66" s="41"/>
      <c r="BM66" s="274" t="e">
        <f>MID(#REF!,32,1)</f>
        <v>#REF!</v>
      </c>
      <c r="BN66" s="41"/>
      <c r="BO66" s="274" t="e">
        <f>MID(#REF!,33,1)</f>
        <v>#REF!</v>
      </c>
      <c r="BP66" s="41"/>
      <c r="BQ66" s="274" t="e">
        <f>MID(#REF!,34,1)</f>
        <v>#REF!</v>
      </c>
      <c r="BR66" s="41"/>
      <c r="BS66" s="274" t="e">
        <f>MID(#REF!,35,1)</f>
        <v>#REF!</v>
      </c>
      <c r="BT66" s="41"/>
      <c r="BU66" s="274" t="e">
        <f>MID(#REF!,36,1)</f>
        <v>#REF!</v>
      </c>
      <c r="BV66" s="41"/>
      <c r="BW66" s="274" t="e">
        <f>MID(#REF!,37,1)</f>
        <v>#REF!</v>
      </c>
      <c r="BX66" s="65"/>
    </row>
    <row r="67" spans="1:76" s="39" customFormat="1" ht="4.5" customHeight="1">
      <c r="A67" s="389"/>
      <c r="B67" s="82"/>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6"/>
    </row>
    <row r="68" spans="1:76" ht="8.25" customHeight="1">
      <c r="A68" s="389"/>
      <c r="B68" s="94"/>
      <c r="C68" s="95"/>
      <c r="D68" s="95"/>
      <c r="E68" s="95"/>
      <c r="F68" s="95"/>
      <c r="G68" s="95"/>
      <c r="H68" s="95"/>
      <c r="I68" s="95"/>
      <c r="J68" s="95"/>
      <c r="K68" s="95"/>
      <c r="L68" s="95"/>
      <c r="M68" s="95"/>
      <c r="N68" s="95"/>
      <c r="O68" s="95"/>
      <c r="P68" s="95"/>
      <c r="Q68" s="95"/>
      <c r="R68" s="95"/>
      <c r="S68" s="95"/>
      <c r="T68" s="95"/>
      <c r="U68" s="95"/>
      <c r="V68" s="95"/>
      <c r="W68" s="95"/>
      <c r="X68" s="95"/>
      <c r="Y68" s="95"/>
      <c r="Z68" s="95"/>
      <c r="AA68" s="95"/>
      <c r="AB68" s="95"/>
      <c r="AC68" s="95"/>
      <c r="AD68" s="95"/>
      <c r="AE68" s="96"/>
      <c r="AF68" s="96"/>
      <c r="AG68" s="96"/>
      <c r="AH68" s="96"/>
      <c r="AI68" s="96"/>
      <c r="AJ68" s="96"/>
      <c r="AK68" s="96"/>
      <c r="AL68" s="96"/>
      <c r="AM68" s="96"/>
      <c r="AN68" s="96"/>
      <c r="AO68" s="96"/>
      <c r="AP68" s="96"/>
      <c r="AQ68" s="96"/>
      <c r="AR68" s="96"/>
      <c r="AS68" s="96"/>
      <c r="AT68" s="96"/>
      <c r="AU68" s="96"/>
      <c r="AV68" s="96"/>
      <c r="AW68" s="96"/>
      <c r="AX68" s="96"/>
      <c r="AY68" s="96"/>
      <c r="AZ68" s="96"/>
      <c r="BA68" s="96"/>
      <c r="BB68" s="96"/>
      <c r="BC68" s="96"/>
      <c r="BD68" s="96"/>
      <c r="BE68" s="96"/>
      <c r="BF68" s="96"/>
      <c r="BG68" s="96"/>
      <c r="BH68" s="96"/>
      <c r="BI68" s="96"/>
      <c r="BJ68" s="96"/>
      <c r="BK68" s="96"/>
      <c r="BL68" s="96"/>
      <c r="BM68" s="96"/>
      <c r="BN68" s="96"/>
      <c r="BO68" s="96"/>
      <c r="BP68" s="96"/>
      <c r="BQ68" s="96"/>
      <c r="BR68" s="96"/>
      <c r="BS68" s="96"/>
      <c r="BT68" s="96"/>
      <c r="BU68" s="96"/>
      <c r="BV68" s="96"/>
      <c r="BW68" s="96"/>
      <c r="BX68" s="96"/>
    </row>
    <row r="69" spans="1:76" ht="3" customHeight="1">
      <c r="A69" s="389"/>
      <c r="B69" s="97"/>
      <c r="C69" s="98"/>
      <c r="D69" s="98"/>
      <c r="E69" s="98"/>
      <c r="F69" s="98"/>
      <c r="G69" s="98"/>
      <c r="H69" s="98"/>
      <c r="I69" s="98"/>
      <c r="J69" s="98"/>
      <c r="K69" s="98"/>
      <c r="L69" s="98"/>
      <c r="M69" s="98"/>
      <c r="N69" s="98"/>
      <c r="O69" s="98"/>
      <c r="P69" s="98"/>
      <c r="Q69" s="98"/>
      <c r="R69" s="98"/>
      <c r="S69" s="98"/>
      <c r="T69" s="98"/>
      <c r="U69" s="98"/>
      <c r="V69" s="98"/>
      <c r="W69" s="99"/>
      <c r="X69" s="100"/>
      <c r="Y69" s="101"/>
      <c r="Z69" s="101"/>
      <c r="AA69" s="101"/>
      <c r="AB69" s="101"/>
      <c r="AC69" s="101"/>
      <c r="AD69" s="101"/>
      <c r="AE69" s="101"/>
      <c r="AF69" s="101"/>
      <c r="AG69" s="101"/>
      <c r="AH69" s="101"/>
      <c r="AI69" s="101"/>
      <c r="AJ69" s="101"/>
      <c r="AK69" s="101"/>
      <c r="AL69" s="101"/>
      <c r="AM69" s="101"/>
      <c r="AN69" s="101"/>
      <c r="AO69" s="101"/>
      <c r="AP69" s="101"/>
      <c r="AQ69" s="101"/>
      <c r="AR69" s="101"/>
      <c r="AS69" s="99"/>
      <c r="AT69" s="101"/>
      <c r="AU69" s="101"/>
      <c r="AV69" s="101"/>
      <c r="AW69" s="101"/>
      <c r="AX69" s="101"/>
      <c r="AY69" s="101"/>
      <c r="AZ69" s="101"/>
      <c r="BA69" s="101"/>
      <c r="BB69" s="101"/>
      <c r="BC69" s="101"/>
      <c r="BD69" s="101"/>
      <c r="BE69" s="101"/>
      <c r="BF69" s="101"/>
      <c r="BG69" s="101"/>
      <c r="BH69" s="101"/>
      <c r="BI69" s="101"/>
      <c r="BJ69" s="101"/>
      <c r="BK69" s="101"/>
      <c r="BL69" s="101"/>
      <c r="BM69" s="101"/>
      <c r="BN69" s="101"/>
      <c r="BO69" s="101"/>
      <c r="BP69" s="101"/>
      <c r="BQ69" s="101"/>
      <c r="BR69" s="101"/>
      <c r="BS69" s="101"/>
      <c r="BT69" s="101"/>
      <c r="BU69" s="101"/>
      <c r="BV69" s="101"/>
      <c r="BW69" s="101"/>
      <c r="BX69" s="99"/>
    </row>
    <row r="70" spans="1:76" ht="18" customHeight="1">
      <c r="A70" s="389"/>
      <c r="B70" s="102"/>
      <c r="C70" s="267" t="e">
        <f>#REF!</f>
        <v>#REF!</v>
      </c>
      <c r="D70" s="103"/>
      <c r="E70" s="103"/>
      <c r="F70" s="103"/>
      <c r="G70" s="103"/>
      <c r="H70" s="103"/>
      <c r="I70" s="103"/>
      <c r="J70" s="103"/>
      <c r="K70" s="103"/>
      <c r="L70" s="103"/>
      <c r="M70" s="103"/>
      <c r="N70" s="103"/>
      <c r="O70" s="103"/>
      <c r="P70" s="103"/>
      <c r="Q70" s="103"/>
      <c r="R70" s="103"/>
      <c r="S70" s="103"/>
      <c r="T70" s="103"/>
      <c r="U70" s="103"/>
      <c r="V70" s="103"/>
      <c r="W70" s="104"/>
      <c r="X70" s="268" t="e">
        <f>#REF!</f>
        <v>#REF!</v>
      </c>
      <c r="Y70" s="105"/>
      <c r="Z70" s="105"/>
      <c r="AA70" s="105"/>
      <c r="AB70" s="105"/>
      <c r="AC70" s="105"/>
      <c r="AD70" s="105"/>
      <c r="AE70" s="105"/>
      <c r="AF70" s="105"/>
      <c r="AG70" s="105"/>
      <c r="AH70" s="105"/>
      <c r="AI70" s="105"/>
      <c r="AJ70" s="105"/>
      <c r="AK70" s="105"/>
      <c r="AL70" s="105"/>
      <c r="AM70" s="105"/>
      <c r="AN70" s="105"/>
      <c r="AO70" s="105"/>
      <c r="AP70" s="105"/>
      <c r="AQ70" s="105"/>
      <c r="AR70" s="105"/>
      <c r="AS70" s="104"/>
      <c r="AT70" s="105"/>
      <c r="AU70" s="363" t="e">
        <f>#REF!</f>
        <v>#REF!</v>
      </c>
      <c r="AV70" s="363"/>
      <c r="AW70" s="363"/>
      <c r="AX70" s="363"/>
      <c r="AY70" s="363"/>
      <c r="AZ70" s="363"/>
      <c r="BA70" s="363"/>
      <c r="BB70" s="363"/>
      <c r="BC70" s="363"/>
      <c r="BD70" s="363"/>
      <c r="BE70" s="363"/>
      <c r="BF70" s="363"/>
      <c r="BG70" s="363"/>
      <c r="BH70" s="363"/>
      <c r="BI70" s="363"/>
      <c r="BJ70" s="363"/>
      <c r="BK70" s="363"/>
      <c r="BL70" s="363"/>
      <c r="BM70" s="363"/>
      <c r="BN70" s="363"/>
      <c r="BO70" s="363"/>
      <c r="BP70" s="363"/>
      <c r="BQ70" s="363"/>
      <c r="BR70" s="363"/>
      <c r="BS70" s="363"/>
      <c r="BT70" s="363"/>
      <c r="BU70" s="363"/>
      <c r="BV70" s="363"/>
      <c r="BW70" s="363"/>
      <c r="BX70" s="104"/>
    </row>
    <row r="71" spans="1:76" ht="3" customHeight="1">
      <c r="A71" s="389"/>
      <c r="B71" s="102"/>
      <c r="C71" s="353"/>
      <c r="D71" s="353"/>
      <c r="E71" s="353"/>
      <c r="F71" s="103"/>
      <c r="G71" s="103"/>
      <c r="H71" s="103"/>
      <c r="I71" s="353"/>
      <c r="J71" s="353"/>
      <c r="K71" s="353"/>
      <c r="L71" s="103"/>
      <c r="M71" s="103"/>
      <c r="N71" s="103"/>
      <c r="O71" s="353"/>
      <c r="P71" s="353"/>
      <c r="Q71" s="353"/>
      <c r="R71" s="353"/>
      <c r="S71" s="353"/>
      <c r="T71" s="353"/>
      <c r="U71" s="353"/>
      <c r="V71" s="103"/>
      <c r="W71" s="104"/>
      <c r="X71" s="106"/>
      <c r="Y71" s="353"/>
      <c r="Z71" s="353"/>
      <c r="AA71" s="353"/>
      <c r="AB71" s="105"/>
      <c r="AC71" s="105"/>
      <c r="AD71" s="105"/>
      <c r="AE71" s="353"/>
      <c r="AF71" s="353"/>
      <c r="AG71" s="353"/>
      <c r="AH71" s="105"/>
      <c r="AI71" s="105"/>
      <c r="AJ71" s="105"/>
      <c r="AK71" s="107"/>
      <c r="AL71" s="107"/>
      <c r="AM71" s="107"/>
      <c r="AN71" s="107"/>
      <c r="AO71" s="107"/>
      <c r="AP71" s="107"/>
      <c r="AQ71" s="107"/>
      <c r="AR71" s="105"/>
      <c r="AS71" s="104"/>
      <c r="AT71" s="105"/>
      <c r="AU71" s="363"/>
      <c r="AV71" s="363"/>
      <c r="AW71" s="363"/>
      <c r="AX71" s="363"/>
      <c r="AY71" s="363"/>
      <c r="AZ71" s="363"/>
      <c r="BA71" s="363"/>
      <c r="BB71" s="363"/>
      <c r="BC71" s="363"/>
      <c r="BD71" s="363"/>
      <c r="BE71" s="363"/>
      <c r="BF71" s="363"/>
      <c r="BG71" s="363"/>
      <c r="BH71" s="363"/>
      <c r="BI71" s="363"/>
      <c r="BJ71" s="363"/>
      <c r="BK71" s="363"/>
      <c r="BL71" s="363"/>
      <c r="BM71" s="363"/>
      <c r="BN71" s="363"/>
      <c r="BO71" s="363"/>
      <c r="BP71" s="363"/>
      <c r="BQ71" s="363"/>
      <c r="BR71" s="363"/>
      <c r="BS71" s="363"/>
      <c r="BT71" s="363"/>
      <c r="BU71" s="363"/>
      <c r="BV71" s="363"/>
      <c r="BW71" s="363"/>
      <c r="BX71" s="104"/>
    </row>
    <row r="72" spans="1:76" ht="7.5" customHeight="1">
      <c r="A72" s="389"/>
      <c r="B72" s="102" t="s">
        <v>350</v>
      </c>
      <c r="C72" s="358" t="e">
        <f>LEFT(#REF!,1)</f>
        <v>#REF!</v>
      </c>
      <c r="D72" s="361"/>
      <c r="E72" s="358" t="e">
        <f>MID(#REF!,2,1)</f>
        <v>#REF!</v>
      </c>
      <c r="F72" s="359" t="s">
        <v>158</v>
      </c>
      <c r="G72" s="359"/>
      <c r="H72" s="359"/>
      <c r="I72" s="358" t="e">
        <f>LEFT(#REF!,1)</f>
        <v>#REF!</v>
      </c>
      <c r="J72" s="357"/>
      <c r="K72" s="358" t="e">
        <f>MID(#REF!,2,1)</f>
        <v>#REF!</v>
      </c>
      <c r="L72" s="359" t="s">
        <v>158</v>
      </c>
      <c r="M72" s="359"/>
      <c r="N72" s="359"/>
      <c r="O72" s="358">
        <v>2</v>
      </c>
      <c r="P72" s="360"/>
      <c r="Q72" s="358">
        <v>0</v>
      </c>
      <c r="R72" s="360"/>
      <c r="S72" s="358" t="e">
        <f>MID(#REF!,3,1)</f>
        <v>#REF!</v>
      </c>
      <c r="T72" s="360"/>
      <c r="U72" s="358" t="e">
        <f>MID(#REF!,4,1)</f>
        <v>#REF!</v>
      </c>
      <c r="V72" s="360" t="s">
        <v>157</v>
      </c>
      <c r="W72" s="104"/>
      <c r="X72" s="106"/>
      <c r="Y72" s="358" t="e">
        <f>LEFT(#REF!,1)</f>
        <v>#REF!</v>
      </c>
      <c r="Z72" s="361"/>
      <c r="AA72" s="358" t="e">
        <f>MID(#REF!,2,1)</f>
        <v>#REF!</v>
      </c>
      <c r="AB72" s="105"/>
      <c r="AC72" s="359" t="s">
        <v>158</v>
      </c>
      <c r="AD72" s="108"/>
      <c r="AE72" s="358" t="e">
        <f>MID(#REF!,1,1)</f>
        <v>#REF!</v>
      </c>
      <c r="AF72" s="357"/>
      <c r="AG72" s="358" t="e">
        <f>MID(#REF!,2,1)</f>
        <v>#REF!</v>
      </c>
      <c r="AH72" s="105"/>
      <c r="AI72" s="359" t="s">
        <v>158</v>
      </c>
      <c r="AJ72" s="105"/>
      <c r="AK72" s="358">
        <v>2</v>
      </c>
      <c r="AL72" s="109"/>
      <c r="AM72" s="358">
        <v>0</v>
      </c>
      <c r="AN72" s="109"/>
      <c r="AO72" s="358" t="e">
        <f>MID(#REF!,3,1)</f>
        <v>#REF!</v>
      </c>
      <c r="AP72" s="109"/>
      <c r="AQ72" s="358" t="e">
        <f>MID(#REF!,4,1)</f>
        <v>#REF!</v>
      </c>
      <c r="AR72" s="105"/>
      <c r="AS72" s="104"/>
      <c r="AT72" s="105"/>
      <c r="AU72" s="363"/>
      <c r="AV72" s="363"/>
      <c r="AW72" s="363"/>
      <c r="AX72" s="363"/>
      <c r="AY72" s="363"/>
      <c r="AZ72" s="363"/>
      <c r="BA72" s="363"/>
      <c r="BB72" s="363"/>
      <c r="BC72" s="363"/>
      <c r="BD72" s="363"/>
      <c r="BE72" s="363"/>
      <c r="BF72" s="363"/>
      <c r="BG72" s="363"/>
      <c r="BH72" s="363"/>
      <c r="BI72" s="363"/>
      <c r="BJ72" s="363"/>
      <c r="BK72" s="363"/>
      <c r="BL72" s="363"/>
      <c r="BM72" s="363"/>
      <c r="BN72" s="363"/>
      <c r="BO72" s="363"/>
      <c r="BP72" s="363"/>
      <c r="BQ72" s="363"/>
      <c r="BR72" s="363"/>
      <c r="BS72" s="363"/>
      <c r="BT72" s="363"/>
      <c r="BU72" s="363"/>
      <c r="BV72" s="363"/>
      <c r="BW72" s="363"/>
      <c r="BX72" s="104"/>
    </row>
    <row r="73" spans="1:76" ht="7.5" customHeight="1">
      <c r="A73" s="389"/>
      <c r="B73" s="349"/>
      <c r="C73" s="358"/>
      <c r="D73" s="361"/>
      <c r="E73" s="358"/>
      <c r="F73" s="359"/>
      <c r="G73" s="359"/>
      <c r="H73" s="359"/>
      <c r="I73" s="358"/>
      <c r="J73" s="357"/>
      <c r="K73" s="358"/>
      <c r="L73" s="359"/>
      <c r="M73" s="359"/>
      <c r="N73" s="359"/>
      <c r="O73" s="358"/>
      <c r="P73" s="360"/>
      <c r="Q73" s="358"/>
      <c r="R73" s="360"/>
      <c r="S73" s="358"/>
      <c r="T73" s="360"/>
      <c r="U73" s="358"/>
      <c r="V73" s="360"/>
      <c r="W73" s="104"/>
      <c r="X73" s="106"/>
      <c r="Y73" s="358"/>
      <c r="Z73" s="361"/>
      <c r="AA73" s="358"/>
      <c r="AB73" s="105"/>
      <c r="AC73" s="359"/>
      <c r="AD73" s="108"/>
      <c r="AE73" s="358"/>
      <c r="AF73" s="357"/>
      <c r="AG73" s="358"/>
      <c r="AH73" s="105"/>
      <c r="AI73" s="359"/>
      <c r="AJ73" s="105"/>
      <c r="AK73" s="358"/>
      <c r="AL73" s="109"/>
      <c r="AM73" s="358"/>
      <c r="AN73" s="109"/>
      <c r="AO73" s="358"/>
      <c r="AP73" s="109"/>
      <c r="AQ73" s="358"/>
      <c r="AR73" s="105"/>
      <c r="AS73" s="104"/>
      <c r="AT73" s="105"/>
      <c r="AU73" s="363"/>
      <c r="AV73" s="363"/>
      <c r="AW73" s="363"/>
      <c r="AX73" s="363"/>
      <c r="AY73" s="363"/>
      <c r="AZ73" s="363"/>
      <c r="BA73" s="363"/>
      <c r="BB73" s="363"/>
      <c r="BC73" s="363"/>
      <c r="BD73" s="363"/>
      <c r="BE73" s="363"/>
      <c r="BF73" s="363"/>
      <c r="BG73" s="363"/>
      <c r="BH73" s="363"/>
      <c r="BI73" s="363"/>
      <c r="BJ73" s="363"/>
      <c r="BK73" s="363"/>
      <c r="BL73" s="363"/>
      <c r="BM73" s="363"/>
      <c r="BN73" s="363"/>
      <c r="BO73" s="363"/>
      <c r="BP73" s="363"/>
      <c r="BQ73" s="363"/>
      <c r="BR73" s="363"/>
      <c r="BS73" s="363"/>
      <c r="BT73" s="363"/>
      <c r="BU73" s="363"/>
      <c r="BV73" s="363"/>
      <c r="BW73" s="363"/>
      <c r="BX73" s="104"/>
    </row>
    <row r="74" spans="1:76" ht="7.5" customHeight="1">
      <c r="A74" s="389"/>
      <c r="B74" s="350"/>
      <c r="C74" s="105"/>
      <c r="D74" s="105"/>
      <c r="E74" s="105"/>
      <c r="F74" s="105"/>
      <c r="G74" s="105"/>
      <c r="H74" s="105"/>
      <c r="I74" s="105"/>
      <c r="J74" s="105"/>
      <c r="K74" s="105"/>
      <c r="L74" s="105"/>
      <c r="M74" s="105"/>
      <c r="N74" s="105"/>
      <c r="O74" s="105"/>
      <c r="P74" s="105"/>
      <c r="Q74" s="105"/>
      <c r="R74" s="105"/>
      <c r="S74" s="105"/>
      <c r="T74" s="105"/>
      <c r="U74" s="105"/>
      <c r="V74" s="105"/>
      <c r="W74" s="104"/>
      <c r="X74" s="106"/>
      <c r="Y74" s="105"/>
      <c r="Z74" s="105"/>
      <c r="AA74" s="105"/>
      <c r="AB74" s="105"/>
      <c r="AC74" s="105"/>
      <c r="AD74" s="105"/>
      <c r="AE74" s="105"/>
      <c r="AF74" s="105"/>
      <c r="AG74" s="105"/>
      <c r="AH74" s="105"/>
      <c r="AI74" s="105"/>
      <c r="AJ74" s="105"/>
      <c r="AK74" s="105"/>
      <c r="AL74" s="105"/>
      <c r="AM74" s="105"/>
      <c r="AN74" s="105"/>
      <c r="AO74" s="105"/>
      <c r="AP74" s="105"/>
      <c r="AQ74" s="105"/>
      <c r="AR74" s="105"/>
      <c r="AS74" s="104"/>
      <c r="AT74" s="105"/>
      <c r="AU74" s="363"/>
      <c r="AV74" s="363"/>
      <c r="AW74" s="363"/>
      <c r="AX74" s="363"/>
      <c r="AY74" s="363"/>
      <c r="AZ74" s="363"/>
      <c r="BA74" s="363"/>
      <c r="BB74" s="363"/>
      <c r="BC74" s="363"/>
      <c r="BD74" s="363"/>
      <c r="BE74" s="363"/>
      <c r="BF74" s="363"/>
      <c r="BG74" s="363"/>
      <c r="BH74" s="363"/>
      <c r="BI74" s="363"/>
      <c r="BJ74" s="363"/>
      <c r="BK74" s="363"/>
      <c r="BL74" s="363"/>
      <c r="BM74" s="363"/>
      <c r="BN74" s="363"/>
      <c r="BO74" s="363"/>
      <c r="BP74" s="363"/>
      <c r="BQ74" s="363"/>
      <c r="BR74" s="363"/>
      <c r="BS74" s="363"/>
      <c r="BT74" s="363"/>
      <c r="BU74" s="363"/>
      <c r="BV74" s="363"/>
      <c r="BW74" s="363"/>
      <c r="BX74" s="104"/>
    </row>
    <row r="75" spans="1:76" ht="7.5" customHeight="1">
      <c r="A75" s="389"/>
      <c r="B75" s="350"/>
      <c r="C75" s="105"/>
      <c r="D75" s="105"/>
      <c r="E75" s="105"/>
      <c r="F75" s="105"/>
      <c r="G75" s="105"/>
      <c r="H75" s="105"/>
      <c r="I75" s="105"/>
      <c r="J75" s="105"/>
      <c r="K75" s="105"/>
      <c r="L75" s="105"/>
      <c r="M75" s="105"/>
      <c r="N75" s="105"/>
      <c r="O75" s="105"/>
      <c r="P75" s="105"/>
      <c r="Q75" s="105"/>
      <c r="R75" s="105"/>
      <c r="S75" s="105"/>
      <c r="T75" s="105"/>
      <c r="U75" s="105"/>
      <c r="V75" s="105"/>
      <c r="W75" s="104"/>
      <c r="X75" s="106"/>
      <c r="Y75" s="105"/>
      <c r="Z75" s="105"/>
      <c r="AA75" s="105"/>
      <c r="AB75" s="105"/>
      <c r="AC75" s="105"/>
      <c r="AD75" s="105"/>
      <c r="AE75" s="105"/>
      <c r="AF75" s="105"/>
      <c r="AG75" s="105"/>
      <c r="AH75" s="105"/>
      <c r="AI75" s="105"/>
      <c r="AJ75" s="105"/>
      <c r="AK75" s="105"/>
      <c r="AL75" s="105"/>
      <c r="AM75" s="105"/>
      <c r="AN75" s="105"/>
      <c r="AO75" s="105"/>
      <c r="AP75" s="105"/>
      <c r="AQ75" s="105"/>
      <c r="AR75" s="105"/>
      <c r="AS75" s="104"/>
      <c r="AT75" s="105"/>
      <c r="AU75" s="352"/>
      <c r="AV75" s="352"/>
      <c r="AW75" s="352"/>
      <c r="AX75" s="352"/>
      <c r="AY75" s="352"/>
      <c r="AZ75" s="352"/>
      <c r="BA75" s="352"/>
      <c r="BB75" s="352"/>
      <c r="BC75" s="352"/>
      <c r="BD75" s="352"/>
      <c r="BE75" s="352"/>
      <c r="BF75" s="352"/>
      <c r="BG75" s="352"/>
      <c r="BH75" s="352"/>
      <c r="BI75" s="352"/>
      <c r="BJ75" s="352"/>
      <c r="BK75" s="352"/>
      <c r="BL75" s="352"/>
      <c r="BM75" s="352"/>
      <c r="BN75" s="352"/>
      <c r="BO75" s="352"/>
      <c r="BP75" s="352"/>
      <c r="BQ75" s="352"/>
      <c r="BR75" s="352"/>
      <c r="BS75" s="352"/>
      <c r="BT75" s="352"/>
      <c r="BU75" s="352"/>
      <c r="BV75" s="352"/>
      <c r="BW75" s="352"/>
      <c r="BX75" s="104"/>
    </row>
    <row r="76" spans="1:76" ht="7.5" customHeight="1">
      <c r="A76" s="389"/>
      <c r="B76" s="350"/>
      <c r="C76" s="105"/>
      <c r="D76" s="105"/>
      <c r="E76" s="105"/>
      <c r="F76" s="105"/>
      <c r="G76" s="105"/>
      <c r="H76" s="105"/>
      <c r="I76" s="105"/>
      <c r="J76" s="105"/>
      <c r="K76" s="105"/>
      <c r="L76" s="105"/>
      <c r="M76" s="105"/>
      <c r="N76" s="105"/>
      <c r="O76" s="105"/>
      <c r="P76" s="105"/>
      <c r="Q76" s="105"/>
      <c r="R76" s="105"/>
      <c r="S76" s="105"/>
      <c r="T76" s="105"/>
      <c r="U76" s="105"/>
      <c r="V76" s="105"/>
      <c r="W76" s="104"/>
      <c r="X76" s="106"/>
      <c r="Y76" s="105"/>
      <c r="Z76" s="105"/>
      <c r="AA76" s="105"/>
      <c r="AB76" s="105"/>
      <c r="AC76" s="105"/>
      <c r="AD76" s="105"/>
      <c r="AE76" s="105"/>
      <c r="AF76" s="105"/>
      <c r="AG76" s="105"/>
      <c r="AH76" s="105"/>
      <c r="AI76" s="105"/>
      <c r="AJ76" s="105"/>
      <c r="AK76" s="105"/>
      <c r="AL76" s="105"/>
      <c r="AM76" s="105"/>
      <c r="AN76" s="105"/>
      <c r="AO76" s="105"/>
      <c r="AP76" s="105"/>
      <c r="AQ76" s="105"/>
      <c r="AR76" s="105"/>
      <c r="AS76" s="104"/>
      <c r="AT76" s="105"/>
      <c r="AU76" s="352"/>
      <c r="AV76" s="352"/>
      <c r="AW76" s="352"/>
      <c r="AX76" s="352"/>
      <c r="AY76" s="352"/>
      <c r="AZ76" s="352"/>
      <c r="BA76" s="352"/>
      <c r="BB76" s="352"/>
      <c r="BC76" s="352"/>
      <c r="BD76" s="352"/>
      <c r="BE76" s="352"/>
      <c r="BF76" s="352"/>
      <c r="BG76" s="352"/>
      <c r="BH76" s="352"/>
      <c r="BI76" s="352"/>
      <c r="BJ76" s="352"/>
      <c r="BK76" s="352"/>
      <c r="BL76" s="352"/>
      <c r="BM76" s="352"/>
      <c r="BN76" s="352"/>
      <c r="BO76" s="352"/>
      <c r="BP76" s="352"/>
      <c r="BQ76" s="352"/>
      <c r="BR76" s="352"/>
      <c r="BS76" s="352"/>
      <c r="BT76" s="352"/>
      <c r="BU76" s="352"/>
      <c r="BV76" s="352"/>
      <c r="BW76" s="352"/>
      <c r="BX76" s="104"/>
    </row>
    <row r="77" spans="1:76" ht="7.5" customHeight="1">
      <c r="A77" s="389"/>
      <c r="B77" s="350"/>
      <c r="C77" s="105"/>
      <c r="D77" s="105"/>
      <c r="E77" s="105"/>
      <c r="F77" s="105"/>
      <c r="G77" s="105"/>
      <c r="H77" s="105"/>
      <c r="I77" s="105"/>
      <c r="J77" s="105"/>
      <c r="K77" s="105"/>
      <c r="L77" s="105"/>
      <c r="M77" s="105"/>
      <c r="N77" s="105"/>
      <c r="O77" s="105"/>
      <c r="P77" s="105"/>
      <c r="Q77" s="105"/>
      <c r="R77" s="105"/>
      <c r="S77" s="105"/>
      <c r="T77" s="105"/>
      <c r="U77" s="105"/>
      <c r="V77" s="105"/>
      <c r="W77" s="104"/>
      <c r="X77" s="106"/>
      <c r="Y77" s="105"/>
      <c r="Z77" s="105"/>
      <c r="AA77" s="105"/>
      <c r="AB77" s="105"/>
      <c r="AC77" s="105"/>
      <c r="AD77" s="105"/>
      <c r="AE77" s="105"/>
      <c r="AF77" s="105"/>
      <c r="AG77" s="105"/>
      <c r="AH77" s="105"/>
      <c r="AI77" s="105"/>
      <c r="AJ77" s="105"/>
      <c r="AK77" s="105"/>
      <c r="AL77" s="105"/>
      <c r="AM77" s="105"/>
      <c r="AN77" s="105"/>
      <c r="AO77" s="105"/>
      <c r="AP77" s="105"/>
      <c r="AQ77" s="105"/>
      <c r="AR77" s="105"/>
      <c r="AS77" s="104"/>
      <c r="AT77" s="105"/>
      <c r="AU77" s="352"/>
      <c r="AV77" s="352"/>
      <c r="AW77" s="352"/>
      <c r="AX77" s="352"/>
      <c r="AY77" s="352"/>
      <c r="AZ77" s="352"/>
      <c r="BA77" s="352"/>
      <c r="BB77" s="352"/>
      <c r="BC77" s="352"/>
      <c r="BD77" s="352"/>
      <c r="BE77" s="352"/>
      <c r="BF77" s="352"/>
      <c r="BG77" s="352"/>
      <c r="BH77" s="352"/>
      <c r="BI77" s="352"/>
      <c r="BJ77" s="352"/>
      <c r="BK77" s="352"/>
      <c r="BL77" s="352"/>
      <c r="BM77" s="352"/>
      <c r="BN77" s="352"/>
      <c r="BO77" s="352"/>
      <c r="BP77" s="352"/>
      <c r="BQ77" s="352"/>
      <c r="BR77" s="352"/>
      <c r="BS77" s="352"/>
      <c r="BT77" s="352"/>
      <c r="BU77" s="352"/>
      <c r="BV77" s="352"/>
      <c r="BW77" s="352"/>
      <c r="BX77" s="104"/>
    </row>
    <row r="78" spans="1:76" ht="7.5" customHeight="1">
      <c r="A78" s="389"/>
      <c r="B78" s="350"/>
      <c r="C78" s="105"/>
      <c r="D78" s="105"/>
      <c r="E78" s="105"/>
      <c r="F78" s="105"/>
      <c r="G78" s="105"/>
      <c r="H78" s="105"/>
      <c r="I78" s="105"/>
      <c r="J78" s="105"/>
      <c r="K78" s="105"/>
      <c r="L78" s="105"/>
      <c r="M78" s="105"/>
      <c r="N78" s="105"/>
      <c r="O78" s="105"/>
      <c r="P78" s="105"/>
      <c r="Q78" s="105"/>
      <c r="R78" s="105"/>
      <c r="S78" s="105"/>
      <c r="T78" s="105"/>
      <c r="U78" s="105"/>
      <c r="V78" s="105"/>
      <c r="W78" s="104"/>
      <c r="X78" s="106"/>
      <c r="Y78" s="105"/>
      <c r="Z78" s="105"/>
      <c r="AA78" s="105"/>
      <c r="AB78" s="105"/>
      <c r="AC78" s="105"/>
      <c r="AD78" s="105"/>
      <c r="AE78" s="105"/>
      <c r="AF78" s="105"/>
      <c r="AG78" s="105"/>
      <c r="AH78" s="105"/>
      <c r="AI78" s="105"/>
      <c r="AJ78" s="105"/>
      <c r="AK78" s="105"/>
      <c r="AL78" s="105"/>
      <c r="AM78" s="105"/>
      <c r="AN78" s="105"/>
      <c r="AO78" s="105"/>
      <c r="AP78" s="105"/>
      <c r="AQ78" s="105"/>
      <c r="AR78" s="105"/>
      <c r="AS78" s="104"/>
      <c r="AT78" s="105"/>
      <c r="AU78" s="352"/>
      <c r="AV78" s="352"/>
      <c r="AW78" s="352"/>
      <c r="AX78" s="352"/>
      <c r="AY78" s="352"/>
      <c r="AZ78" s="352"/>
      <c r="BA78" s="352"/>
      <c r="BB78" s="352"/>
      <c r="BC78" s="352"/>
      <c r="BD78" s="352"/>
      <c r="BE78" s="352"/>
      <c r="BF78" s="352"/>
      <c r="BG78" s="352"/>
      <c r="BH78" s="352"/>
      <c r="BI78" s="352"/>
      <c r="BJ78" s="352"/>
      <c r="BK78" s="352"/>
      <c r="BL78" s="352"/>
      <c r="BM78" s="352"/>
      <c r="BN78" s="352"/>
      <c r="BO78" s="352"/>
      <c r="BP78" s="352"/>
      <c r="BQ78" s="352"/>
      <c r="BR78" s="352"/>
      <c r="BS78" s="352"/>
      <c r="BT78" s="352"/>
      <c r="BU78" s="352"/>
      <c r="BV78" s="352"/>
      <c r="BW78" s="352"/>
      <c r="BX78" s="104"/>
    </row>
    <row r="79" spans="1:76" ht="7.5" customHeight="1">
      <c r="A79" s="389"/>
      <c r="B79" s="350"/>
      <c r="C79" s="105"/>
      <c r="D79" s="105"/>
      <c r="E79" s="105"/>
      <c r="F79" s="105"/>
      <c r="G79" s="105"/>
      <c r="H79" s="105"/>
      <c r="I79" s="105"/>
      <c r="J79" s="105"/>
      <c r="K79" s="105"/>
      <c r="L79" s="105"/>
      <c r="M79" s="105"/>
      <c r="N79" s="105"/>
      <c r="O79" s="105"/>
      <c r="P79" s="105"/>
      <c r="Q79" s="105"/>
      <c r="R79" s="105"/>
      <c r="S79" s="105"/>
      <c r="T79" s="105"/>
      <c r="U79" s="105"/>
      <c r="V79" s="105"/>
      <c r="W79" s="104"/>
      <c r="X79" s="106"/>
      <c r="Y79" s="105"/>
      <c r="Z79" s="105"/>
      <c r="AA79" s="105"/>
      <c r="AB79" s="105"/>
      <c r="AC79" s="105"/>
      <c r="AD79" s="105"/>
      <c r="AE79" s="105"/>
      <c r="AF79" s="105"/>
      <c r="AG79" s="105"/>
      <c r="AH79" s="105"/>
      <c r="AI79" s="105"/>
      <c r="AJ79" s="105"/>
      <c r="AK79" s="105"/>
      <c r="AL79" s="105"/>
      <c r="AM79" s="105"/>
      <c r="AN79" s="105"/>
      <c r="AO79" s="105"/>
      <c r="AP79" s="105"/>
      <c r="AQ79" s="105"/>
      <c r="AR79" s="105"/>
      <c r="AS79" s="104"/>
      <c r="AT79" s="105"/>
      <c r="AU79" s="352"/>
      <c r="AV79" s="352"/>
      <c r="AW79" s="352"/>
      <c r="AX79" s="352"/>
      <c r="AY79" s="352"/>
      <c r="AZ79" s="352"/>
      <c r="BA79" s="352"/>
      <c r="BB79" s="352"/>
      <c r="BC79" s="352"/>
      <c r="BD79" s="352"/>
      <c r="BE79" s="352"/>
      <c r="BF79" s="352"/>
      <c r="BG79" s="352"/>
      <c r="BH79" s="352"/>
      <c r="BI79" s="352"/>
      <c r="BJ79" s="352"/>
      <c r="BK79" s="352"/>
      <c r="BL79" s="352"/>
      <c r="BM79" s="352"/>
      <c r="BN79" s="352"/>
      <c r="BO79" s="352"/>
      <c r="BP79" s="352"/>
      <c r="BQ79" s="352"/>
      <c r="BR79" s="352"/>
      <c r="BS79" s="352"/>
      <c r="BT79" s="352"/>
      <c r="BU79" s="352"/>
      <c r="BV79" s="352"/>
      <c r="BW79" s="352"/>
      <c r="BX79" s="104"/>
    </row>
    <row r="80" spans="1:76" s="114" customFormat="1" ht="6" customHeight="1">
      <c r="A80" s="389"/>
      <c r="B80" s="351"/>
      <c r="C80" s="110"/>
      <c r="D80" s="110"/>
      <c r="E80" s="110"/>
      <c r="F80" s="110"/>
      <c r="G80" s="110"/>
      <c r="H80" s="110"/>
      <c r="I80" s="110"/>
      <c r="J80" s="110"/>
      <c r="K80" s="110"/>
      <c r="L80" s="110"/>
      <c r="M80" s="110"/>
      <c r="N80" s="110"/>
      <c r="O80" s="110"/>
      <c r="P80" s="110"/>
      <c r="Q80" s="110"/>
      <c r="R80" s="110"/>
      <c r="S80" s="110"/>
      <c r="T80" s="110"/>
      <c r="U80" s="110"/>
      <c r="V80" s="110"/>
      <c r="W80" s="111"/>
      <c r="X80" s="112"/>
      <c r="Y80" s="113"/>
      <c r="Z80" s="113"/>
      <c r="AA80" s="113"/>
      <c r="AB80" s="113"/>
      <c r="AC80" s="113"/>
      <c r="AD80" s="113"/>
      <c r="AE80" s="113"/>
      <c r="AF80" s="113"/>
      <c r="AG80" s="113"/>
      <c r="AH80" s="113"/>
      <c r="AI80" s="113"/>
      <c r="AJ80" s="113"/>
      <c r="AK80" s="113"/>
      <c r="AL80" s="113"/>
      <c r="AM80" s="113"/>
      <c r="AN80" s="113"/>
      <c r="AO80" s="113"/>
      <c r="AP80" s="113"/>
      <c r="AQ80" s="113"/>
      <c r="AR80" s="113"/>
      <c r="AS80" s="111"/>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1"/>
    </row>
    <row r="81" spans="1:76" ht="8.25" customHeight="1">
      <c r="A81" s="389"/>
      <c r="B81" s="94"/>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6"/>
      <c r="AF81" s="96"/>
      <c r="AG81" s="96"/>
      <c r="AH81" s="96"/>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row>
    <row r="82" spans="1:76" s="114" customFormat="1" ht="15">
      <c r="A82" s="389"/>
      <c r="B82" s="94"/>
      <c r="C82" s="95"/>
      <c r="D82" s="95"/>
      <c r="E82" s="95"/>
      <c r="F82" s="95"/>
      <c r="G82" s="95"/>
      <c r="H82" s="95"/>
      <c r="I82" s="95"/>
      <c r="J82" s="95"/>
      <c r="K82" s="95"/>
      <c r="L82" s="95"/>
      <c r="M82" s="95"/>
      <c r="N82" s="95"/>
      <c r="O82" s="95"/>
      <c r="P82" s="95"/>
      <c r="Q82" s="95"/>
      <c r="R82" s="95"/>
      <c r="S82" s="95"/>
      <c r="T82" s="95"/>
      <c r="U82" s="95"/>
      <c r="V82" s="95"/>
      <c r="W82" s="95"/>
      <c r="X82" s="95"/>
      <c r="Y82" s="95"/>
      <c r="Z82" s="95"/>
      <c r="AA82" s="95"/>
      <c r="AB82" s="95"/>
      <c r="AC82" s="95"/>
      <c r="AD82" s="95"/>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row>
    <row r="83" spans="1:76" s="114" customFormat="1" ht="13.5" customHeight="1">
      <c r="A83" s="389"/>
      <c r="B83" s="94"/>
      <c r="C83" s="95"/>
      <c r="D83" s="95"/>
      <c r="E83" s="95"/>
      <c r="F83" s="95"/>
      <c r="G83" s="87"/>
      <c r="H83" s="269" t="e">
        <f>#REF!</f>
        <v>#REF!</v>
      </c>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7"/>
      <c r="BT83" s="96"/>
      <c r="BU83" s="96"/>
      <c r="BV83" s="96"/>
      <c r="BW83" s="96"/>
      <c r="BX83" s="96"/>
    </row>
    <row r="84" spans="1:76" s="114" customFormat="1" ht="18" customHeight="1">
      <c r="A84" s="389"/>
      <c r="B84" s="94"/>
      <c r="C84" s="95"/>
      <c r="D84" s="95"/>
      <c r="E84" s="95"/>
      <c r="F84" s="95"/>
      <c r="G84" s="45"/>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c r="AL84" s="118"/>
      <c r="AM84" s="118"/>
      <c r="AN84" s="118"/>
      <c r="AO84" s="354"/>
      <c r="AP84" s="354"/>
      <c r="AQ84" s="354"/>
      <c r="AR84" s="354"/>
      <c r="AS84" s="354"/>
      <c r="AT84" s="354"/>
      <c r="AU84" s="354"/>
      <c r="AV84" s="354"/>
      <c r="AW84" s="354"/>
      <c r="AX84" s="354"/>
      <c r="AY84" s="354"/>
      <c r="AZ84" s="354"/>
      <c r="BA84" s="354"/>
      <c r="BB84" s="354"/>
      <c r="BC84" s="354"/>
      <c r="BD84" s="354"/>
      <c r="BE84" s="354"/>
      <c r="BF84" s="354"/>
      <c r="BG84" s="354"/>
      <c r="BH84" s="354"/>
      <c r="BI84" s="354"/>
      <c r="BJ84" s="354"/>
      <c r="BK84" s="354"/>
      <c r="BL84" s="354"/>
      <c r="BM84" s="354"/>
      <c r="BN84" s="354"/>
      <c r="BO84" s="354"/>
      <c r="BP84" s="354"/>
      <c r="BQ84" s="354"/>
      <c r="BR84" s="118"/>
      <c r="BS84" s="119"/>
      <c r="BT84" s="96"/>
      <c r="BU84" s="96"/>
      <c r="BV84" s="96"/>
      <c r="BW84" s="96"/>
      <c r="BX84" s="96"/>
    </row>
    <row r="85" spans="1:76" s="114" customFormat="1" ht="18" customHeight="1">
      <c r="A85" s="389"/>
      <c r="B85" s="94"/>
      <c r="C85" s="95"/>
      <c r="D85" s="95"/>
      <c r="E85" s="95"/>
      <c r="F85" s="95"/>
      <c r="G85" s="45"/>
      <c r="H85" s="353"/>
      <c r="I85" s="353"/>
      <c r="J85" s="353"/>
      <c r="K85" s="353"/>
      <c r="L85" s="353"/>
      <c r="M85" s="353"/>
      <c r="N85" s="353"/>
      <c r="O85" s="353"/>
      <c r="P85" s="353"/>
      <c r="Q85" s="353"/>
      <c r="R85" s="353"/>
      <c r="S85" s="353"/>
      <c r="T85" s="353"/>
      <c r="U85" s="353"/>
      <c r="V85" s="353"/>
      <c r="W85" s="353"/>
      <c r="X85" s="353"/>
      <c r="Y85" s="353"/>
      <c r="Z85" s="353"/>
      <c r="AA85" s="353"/>
      <c r="AB85" s="353"/>
      <c r="AC85" s="353"/>
      <c r="AD85" s="353"/>
      <c r="AE85" s="353"/>
      <c r="AF85" s="353"/>
      <c r="AG85" s="353"/>
      <c r="AH85" s="353"/>
      <c r="AI85" s="353"/>
      <c r="AJ85" s="353"/>
      <c r="AK85" s="353"/>
      <c r="AL85" s="118"/>
      <c r="AM85" s="118"/>
      <c r="AN85" s="118"/>
      <c r="AO85" s="354"/>
      <c r="AP85" s="354"/>
      <c r="AQ85" s="354"/>
      <c r="AR85" s="354"/>
      <c r="AS85" s="354"/>
      <c r="AT85" s="354"/>
      <c r="AU85" s="354"/>
      <c r="AV85" s="354"/>
      <c r="AW85" s="354"/>
      <c r="AX85" s="354"/>
      <c r="AY85" s="354"/>
      <c r="AZ85" s="354"/>
      <c r="BA85" s="354"/>
      <c r="BB85" s="354"/>
      <c r="BC85" s="354"/>
      <c r="BD85" s="354"/>
      <c r="BE85" s="354"/>
      <c r="BF85" s="354"/>
      <c r="BG85" s="354"/>
      <c r="BH85" s="354"/>
      <c r="BI85" s="354"/>
      <c r="BJ85" s="354"/>
      <c r="BK85" s="354"/>
      <c r="BL85" s="354"/>
      <c r="BM85" s="354"/>
      <c r="BN85" s="354"/>
      <c r="BO85" s="354"/>
      <c r="BP85" s="354"/>
      <c r="BQ85" s="354"/>
      <c r="BR85" s="118"/>
      <c r="BS85" s="119"/>
      <c r="BT85" s="96"/>
      <c r="BU85" s="96"/>
      <c r="BV85" s="96"/>
      <c r="BW85" s="96"/>
      <c r="BX85" s="96"/>
    </row>
    <row r="86" spans="1:76" s="114" customFormat="1" ht="18" customHeight="1">
      <c r="A86" s="389"/>
      <c r="B86" s="94"/>
      <c r="C86" s="95"/>
      <c r="D86" s="95"/>
      <c r="E86" s="95"/>
      <c r="F86" s="95"/>
      <c r="G86" s="45"/>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118"/>
      <c r="AM86" s="118"/>
      <c r="AN86" s="118"/>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118"/>
      <c r="BS86" s="119"/>
      <c r="BT86" s="96"/>
      <c r="BU86" s="96"/>
      <c r="BV86" s="96"/>
      <c r="BW86" s="96"/>
      <c r="BX86" s="96"/>
    </row>
    <row r="87" spans="1:76" s="114" customFormat="1" ht="18" customHeight="1">
      <c r="A87" s="389"/>
      <c r="B87" s="94"/>
      <c r="C87" s="95"/>
      <c r="D87" s="95"/>
      <c r="E87" s="95"/>
      <c r="F87" s="95"/>
      <c r="G87" s="45"/>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118"/>
      <c r="AM87" s="118"/>
      <c r="AN87" s="118"/>
      <c r="AO87" s="354"/>
      <c r="AP87" s="354"/>
      <c r="AQ87" s="354"/>
      <c r="AR87" s="354"/>
      <c r="AS87" s="354"/>
      <c r="AT87" s="354"/>
      <c r="AU87" s="354"/>
      <c r="AV87" s="354"/>
      <c r="AW87" s="354"/>
      <c r="AX87" s="354"/>
      <c r="AY87" s="354"/>
      <c r="AZ87" s="354"/>
      <c r="BA87" s="354"/>
      <c r="BB87" s="354"/>
      <c r="BC87" s="354"/>
      <c r="BD87" s="354"/>
      <c r="BE87" s="354"/>
      <c r="BF87" s="354"/>
      <c r="BG87" s="354"/>
      <c r="BH87" s="354"/>
      <c r="BI87" s="354"/>
      <c r="BJ87" s="354"/>
      <c r="BK87" s="354"/>
      <c r="BL87" s="354"/>
      <c r="BM87" s="354"/>
      <c r="BN87" s="354"/>
      <c r="BO87" s="354"/>
      <c r="BP87" s="354"/>
      <c r="BQ87" s="354"/>
      <c r="BR87" s="118"/>
      <c r="BS87" s="119"/>
      <c r="BT87" s="96"/>
      <c r="BU87" s="96"/>
      <c r="BV87" s="96"/>
      <c r="BW87" s="96"/>
      <c r="BX87" s="96"/>
    </row>
    <row r="88" spans="1:76" s="114" customFormat="1" ht="18" customHeight="1">
      <c r="A88" s="389"/>
      <c r="B88" s="94"/>
      <c r="C88" s="95"/>
      <c r="D88" s="95"/>
      <c r="E88" s="95"/>
      <c r="F88" s="95"/>
      <c r="G88" s="45"/>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c r="AI88" s="353"/>
      <c r="AJ88" s="353"/>
      <c r="AK88" s="353"/>
      <c r="AL88" s="118"/>
      <c r="AM88" s="118"/>
      <c r="AN88" s="118"/>
      <c r="AO88" s="354"/>
      <c r="AP88" s="354"/>
      <c r="AQ88" s="354"/>
      <c r="AR88" s="354"/>
      <c r="AS88" s="354"/>
      <c r="AT88" s="354"/>
      <c r="AU88" s="354"/>
      <c r="AV88" s="354"/>
      <c r="AW88" s="354"/>
      <c r="AX88" s="354"/>
      <c r="AY88" s="354"/>
      <c r="AZ88" s="354"/>
      <c r="BA88" s="354"/>
      <c r="BB88" s="354"/>
      <c r="BC88" s="354"/>
      <c r="BD88" s="354"/>
      <c r="BE88" s="354"/>
      <c r="BF88" s="354"/>
      <c r="BG88" s="354"/>
      <c r="BH88" s="354"/>
      <c r="BI88" s="354"/>
      <c r="BJ88" s="354"/>
      <c r="BK88" s="354"/>
      <c r="BL88" s="354"/>
      <c r="BM88" s="354"/>
      <c r="BN88" s="354"/>
      <c r="BO88" s="354"/>
      <c r="BP88" s="354"/>
      <c r="BQ88" s="354"/>
      <c r="BR88" s="118"/>
      <c r="BS88" s="119"/>
      <c r="BT88" s="96"/>
      <c r="BU88" s="96"/>
      <c r="BV88" s="96"/>
      <c r="BW88" s="96"/>
      <c r="BX88" s="96"/>
    </row>
    <row r="89" spans="1:76" s="114" customFormat="1" ht="18" customHeight="1">
      <c r="A89" s="389"/>
      <c r="B89" s="94"/>
      <c r="C89" s="95"/>
      <c r="D89" s="95"/>
      <c r="E89" s="95"/>
      <c r="F89" s="95"/>
      <c r="G89" s="45"/>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353"/>
      <c r="AL89" s="118"/>
      <c r="AM89" s="118"/>
      <c r="AN89" s="118"/>
      <c r="AO89" s="354"/>
      <c r="AP89" s="354"/>
      <c r="AQ89" s="354"/>
      <c r="AR89" s="354"/>
      <c r="AS89" s="354"/>
      <c r="AT89" s="354"/>
      <c r="AU89" s="354"/>
      <c r="AV89" s="354"/>
      <c r="AW89" s="354"/>
      <c r="AX89" s="354"/>
      <c r="AY89" s="354"/>
      <c r="AZ89" s="354"/>
      <c r="BA89" s="354"/>
      <c r="BB89" s="354"/>
      <c r="BC89" s="354"/>
      <c r="BD89" s="354"/>
      <c r="BE89" s="354"/>
      <c r="BF89" s="354"/>
      <c r="BG89" s="354"/>
      <c r="BH89" s="354"/>
      <c r="BI89" s="354"/>
      <c r="BJ89" s="354"/>
      <c r="BK89" s="354"/>
      <c r="BL89" s="354"/>
      <c r="BM89" s="354"/>
      <c r="BN89" s="354"/>
      <c r="BO89" s="354"/>
      <c r="BP89" s="354"/>
      <c r="BQ89" s="354"/>
      <c r="BR89" s="118"/>
      <c r="BS89" s="119"/>
      <c r="BT89" s="96"/>
      <c r="BU89" s="96"/>
      <c r="BV89" s="96"/>
      <c r="BW89" s="96"/>
      <c r="BX89" s="96"/>
    </row>
    <row r="90" spans="1:76" s="114" customFormat="1" ht="14.25" customHeight="1">
      <c r="A90" s="389"/>
      <c r="B90" s="94"/>
      <c r="C90" s="7"/>
      <c r="D90" s="7"/>
      <c r="E90" s="7"/>
      <c r="F90" s="120"/>
      <c r="G90" s="121"/>
      <c r="H90" s="122"/>
      <c r="I90" s="122"/>
      <c r="J90" s="122"/>
      <c r="K90" s="122"/>
      <c r="L90" s="122"/>
      <c r="M90" s="122"/>
      <c r="N90" s="122"/>
      <c r="O90" s="270" t="e">
        <f>#REF!</f>
        <v>#REF!</v>
      </c>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270" t="e">
        <f>#REF!</f>
        <v>#REF!</v>
      </c>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3"/>
      <c r="BT90" s="120"/>
      <c r="BU90" s="120"/>
      <c r="BV90" s="96"/>
      <c r="BW90" s="7"/>
      <c r="BX90" s="96"/>
    </row>
    <row r="91" spans="1:76" s="125" customFormat="1" ht="12" customHeight="1">
      <c r="A91" s="389"/>
      <c r="B91" s="124"/>
      <c r="D91" s="120"/>
      <c r="E91" s="7"/>
      <c r="F91" s="355" t="s">
        <v>351</v>
      </c>
      <c r="G91" s="355"/>
      <c r="H91" s="355"/>
      <c r="I91" s="355"/>
      <c r="J91" s="355"/>
      <c r="K91" s="355"/>
      <c r="L91" s="355"/>
      <c r="M91" s="355"/>
      <c r="N91" s="355"/>
      <c r="O91" s="355"/>
      <c r="P91" s="355"/>
      <c r="Q91" s="355"/>
      <c r="R91" s="355"/>
      <c r="S91" s="355"/>
      <c r="T91" s="355"/>
      <c r="U91" s="355"/>
      <c r="V91" s="355"/>
      <c r="W91" s="355"/>
      <c r="X91" s="355"/>
      <c r="Y91" s="355"/>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356" t="e">
        <f>#REF!</f>
        <v>#REF!</v>
      </c>
      <c r="BM91" s="356"/>
      <c r="BN91" s="356"/>
      <c r="BO91" s="356"/>
      <c r="BP91" s="356"/>
      <c r="BQ91" s="356"/>
      <c r="BR91" s="356"/>
      <c r="BS91" s="356"/>
      <c r="BT91" s="356"/>
      <c r="BU91" s="7"/>
      <c r="BV91" s="96"/>
      <c r="BX91" s="126"/>
    </row>
    <row r="92" spans="1:76" ht="6" customHeight="1" thickBot="1">
      <c r="A92" s="389"/>
      <c r="B92" s="127"/>
      <c r="C92" s="128"/>
      <c r="D92" s="128"/>
      <c r="E92" s="7"/>
      <c r="F92" s="355"/>
      <c r="G92" s="355"/>
      <c r="H92" s="355"/>
      <c r="I92" s="355"/>
      <c r="J92" s="355"/>
      <c r="K92" s="355"/>
      <c r="L92" s="355"/>
      <c r="M92" s="355"/>
      <c r="N92" s="355"/>
      <c r="O92" s="355"/>
      <c r="P92" s="355"/>
      <c r="Q92" s="355"/>
      <c r="R92" s="355"/>
      <c r="S92" s="355"/>
      <c r="T92" s="355"/>
      <c r="U92" s="355"/>
      <c r="V92" s="355"/>
      <c r="W92" s="355"/>
      <c r="X92" s="355"/>
      <c r="Y92" s="355"/>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356"/>
      <c r="BM92" s="356"/>
      <c r="BN92" s="356"/>
      <c r="BO92" s="356"/>
      <c r="BP92" s="356"/>
      <c r="BQ92" s="356"/>
      <c r="BR92" s="356"/>
      <c r="BS92" s="356"/>
      <c r="BT92" s="356"/>
      <c r="BV92" s="128"/>
      <c r="BW92" s="128"/>
      <c r="BX92" s="129"/>
    </row>
    <row r="93" spans="1:76" ht="6" customHeight="1" thickTop="1">
      <c r="A93" s="389"/>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row>
    <row r="94" spans="1:76" s="7" customFormat="1" ht="12.75" customHeight="1">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row>
  </sheetData>
  <sheetProtection sheet="1" objects="1" scenarios="1"/>
  <mergeCells count="194">
    <mergeCell ref="E20:E21"/>
    <mergeCell ref="G20:G21"/>
    <mergeCell ref="I20:I21"/>
    <mergeCell ref="K20:K21"/>
    <mergeCell ref="M20:M21"/>
    <mergeCell ref="O20:O21"/>
    <mergeCell ref="Q20:Q21"/>
    <mergeCell ref="AA32:AA33"/>
    <mergeCell ref="AA26:AA27"/>
    <mergeCell ref="C32:E32"/>
    <mergeCell ref="I32:K32"/>
    <mergeCell ref="C33:C34"/>
    <mergeCell ref="AM8:AM9"/>
    <mergeCell ref="AN8:AN9"/>
    <mergeCell ref="AO8:AO9"/>
    <mergeCell ref="AP8:AP9"/>
    <mergeCell ref="AQ8:AQ9"/>
    <mergeCell ref="BS24:BS25"/>
    <mergeCell ref="BT24:BT25"/>
    <mergeCell ref="BU24:BU25"/>
    <mergeCell ref="BV24:BV25"/>
    <mergeCell ref="BQ24:BQ25"/>
    <mergeCell ref="B16:BX16"/>
    <mergeCell ref="B17:BX17"/>
    <mergeCell ref="B18:R18"/>
    <mergeCell ref="Y18:AI18"/>
    <mergeCell ref="AK18:AU18"/>
    <mergeCell ref="BK18:BP18"/>
    <mergeCell ref="BQ18:BW18"/>
    <mergeCell ref="BF20:BJ21"/>
    <mergeCell ref="BK20:BK21"/>
    <mergeCell ref="BL20:BL21"/>
    <mergeCell ref="BM20:BM21"/>
    <mergeCell ref="AB21:AL21"/>
    <mergeCell ref="BW24:BW25"/>
    <mergeCell ref="BR24:BR25"/>
    <mergeCell ref="A2:A93"/>
    <mergeCell ref="U2:AW3"/>
    <mergeCell ref="BD6:BX10"/>
    <mergeCell ref="AA8:AA9"/>
    <mergeCell ref="AB8:AB9"/>
    <mergeCell ref="AC8:AC9"/>
    <mergeCell ref="AD8:AF9"/>
    <mergeCell ref="AG8:AG9"/>
    <mergeCell ref="AH8:AH9"/>
    <mergeCell ref="AI8:AI9"/>
    <mergeCell ref="AR8:AR9"/>
    <mergeCell ref="AS8:AS9"/>
    <mergeCell ref="AT8:BC9"/>
    <mergeCell ref="B11:BX11"/>
    <mergeCell ref="B12:B15"/>
    <mergeCell ref="BX12:BX15"/>
    <mergeCell ref="C13:BW13"/>
    <mergeCell ref="C14:BW14"/>
    <mergeCell ref="AJ8:AL9"/>
    <mergeCell ref="BN24:BP25"/>
    <mergeCell ref="AN21:AU21"/>
    <mergeCell ref="C19:U19"/>
    <mergeCell ref="BK19:BM19"/>
    <mergeCell ref="BX20:BX25"/>
    <mergeCell ref="BQ19:BW19"/>
    <mergeCell ref="S25:T25"/>
    <mergeCell ref="AH25:AO25"/>
    <mergeCell ref="C26:Q26"/>
    <mergeCell ref="AB26:AL27"/>
    <mergeCell ref="AM26:AM27"/>
    <mergeCell ref="AN26:AU27"/>
    <mergeCell ref="B23:G24"/>
    <mergeCell ref="AW23:BE24"/>
    <mergeCell ref="BK23:BM23"/>
    <mergeCell ref="BH24:BJ25"/>
    <mergeCell ref="BK24:BK25"/>
    <mergeCell ref="BL24:BL25"/>
    <mergeCell ref="BM24:BM25"/>
    <mergeCell ref="BQ20:BQ21"/>
    <mergeCell ref="BR20:BR21"/>
    <mergeCell ref="BS20:BS21"/>
    <mergeCell ref="BU20:BU21"/>
    <mergeCell ref="BW20:BW21"/>
    <mergeCell ref="BQ23:BW23"/>
    <mergeCell ref="B20:B21"/>
    <mergeCell ref="S20:S21"/>
    <mergeCell ref="U20:U21"/>
    <mergeCell ref="C20:C21"/>
    <mergeCell ref="BK28:BM28"/>
    <mergeCell ref="BQ28:BW28"/>
    <mergeCell ref="S29:T29"/>
    <mergeCell ref="AW29:BE34"/>
    <mergeCell ref="BF29:BJ30"/>
    <mergeCell ref="BK29:BK30"/>
    <mergeCell ref="BL29:BL30"/>
    <mergeCell ref="BM29:BM30"/>
    <mergeCell ref="BQ29:BQ30"/>
    <mergeCell ref="BR29:BR30"/>
    <mergeCell ref="BS29:BS30"/>
    <mergeCell ref="BU29:BU30"/>
    <mergeCell ref="BW29:BW30"/>
    <mergeCell ref="AB32:AL33"/>
    <mergeCell ref="BK32:BM32"/>
    <mergeCell ref="BQ32:BW32"/>
    <mergeCell ref="B37:BX37"/>
    <mergeCell ref="BL33:BL34"/>
    <mergeCell ref="BM33:BM34"/>
    <mergeCell ref="BN33:BP34"/>
    <mergeCell ref="BQ33:BQ34"/>
    <mergeCell ref="BR33:BR34"/>
    <mergeCell ref="BS33:BS34"/>
    <mergeCell ref="I33:I34"/>
    <mergeCell ref="K33:K34"/>
    <mergeCell ref="O33:O34"/>
    <mergeCell ref="AM33:AU33"/>
    <mergeCell ref="BH33:BJ34"/>
    <mergeCell ref="BK33:BK34"/>
    <mergeCell ref="E33:E34"/>
    <mergeCell ref="BW33:BW34"/>
    <mergeCell ref="B36:BX36"/>
    <mergeCell ref="F38:U38"/>
    <mergeCell ref="AA38:AS38"/>
    <mergeCell ref="AX38:BM38"/>
    <mergeCell ref="F39:P39"/>
    <mergeCell ref="AA39:AK39"/>
    <mergeCell ref="AY39:BQ39"/>
    <mergeCell ref="BT33:BT34"/>
    <mergeCell ref="BU33:BU34"/>
    <mergeCell ref="M62:AA62"/>
    <mergeCell ref="AE62:AK62"/>
    <mergeCell ref="AO62:BW62"/>
    <mergeCell ref="C50:BE50"/>
    <mergeCell ref="BI50:BW50"/>
    <mergeCell ref="BF51:BH51"/>
    <mergeCell ref="C52:K52"/>
    <mergeCell ref="L52:N52"/>
    <mergeCell ref="O52:BW52"/>
    <mergeCell ref="B40:BX40"/>
    <mergeCell ref="B41:BX41"/>
    <mergeCell ref="C42:BW42"/>
    <mergeCell ref="B44:BX44"/>
    <mergeCell ref="C45:BW45"/>
    <mergeCell ref="C49:M49"/>
    <mergeCell ref="BV33:BV34"/>
    <mergeCell ref="J63:L63"/>
    <mergeCell ref="AB63:AD63"/>
    <mergeCell ref="AL63:AN63"/>
    <mergeCell ref="BX52:BX64"/>
    <mergeCell ref="C53:K53"/>
    <mergeCell ref="O53:BW53"/>
    <mergeCell ref="L54:N54"/>
    <mergeCell ref="C56:BW56"/>
    <mergeCell ref="C59:BW59"/>
    <mergeCell ref="C61:K61"/>
    <mergeCell ref="L61:AD61"/>
    <mergeCell ref="AE61:BW61"/>
    <mergeCell ref="C62:I62"/>
    <mergeCell ref="F72:H73"/>
    <mergeCell ref="I72:I73"/>
    <mergeCell ref="J72:J73"/>
    <mergeCell ref="K72:K73"/>
    <mergeCell ref="L72:N73"/>
    <mergeCell ref="O72:O73"/>
    <mergeCell ref="C65:BW65"/>
    <mergeCell ref="AU70:BW74"/>
    <mergeCell ref="C71:E71"/>
    <mergeCell ref="I71:K71"/>
    <mergeCell ref="O71:U71"/>
    <mergeCell ref="Y71:AA71"/>
    <mergeCell ref="AE71:AG71"/>
    <mergeCell ref="C72:C73"/>
    <mergeCell ref="D72:D73"/>
    <mergeCell ref="E72:E73"/>
    <mergeCell ref="AQ72:AQ73"/>
    <mergeCell ref="B73:B80"/>
    <mergeCell ref="AU75:BW79"/>
    <mergeCell ref="H84:AK89"/>
    <mergeCell ref="AO84:BQ89"/>
    <mergeCell ref="F91:Y92"/>
    <mergeCell ref="BL91:BT92"/>
    <mergeCell ref="AF72:AF73"/>
    <mergeCell ref="AG72:AG73"/>
    <mergeCell ref="AI72:AI73"/>
    <mergeCell ref="AK72:AK73"/>
    <mergeCell ref="AM72:AM73"/>
    <mergeCell ref="AO72:AO73"/>
    <mergeCell ref="V72:V73"/>
    <mergeCell ref="Y72:Y73"/>
    <mergeCell ref="Z72:Z73"/>
    <mergeCell ref="AA72:AA73"/>
    <mergeCell ref="AC72:AC73"/>
    <mergeCell ref="AE72:AE73"/>
    <mergeCell ref="P72:P73"/>
    <mergeCell ref="Q72:Q73"/>
    <mergeCell ref="R72:R73"/>
    <mergeCell ref="S72:S73"/>
    <mergeCell ref="T72:T73"/>
    <mergeCell ref="U72:U73"/>
  </mergeCells>
  <dataValidations count="10">
    <dataValidation type="list" showDropDown="1" showInputMessage="1" showErrorMessage="1" error="Vyznačí sa iba  x" prompt="_x000a_    Vyznačí sa x,     _x000a_ak ide o zostavenú_x000a_ účtovnú závierku" sqref="WWO983062:WWO983063 KI21 UE21 AEA21 ANW21 AXS21 BHO21 BRK21 CBG21 CLC21 CUY21 DEU21 DOQ21 DYM21 EII21 ESE21 FCA21 FLW21 FVS21 GFO21 GPK21 GZG21 HJC21 HSY21 ICU21 IMQ21 IWM21 JGI21 JQE21 KAA21 KJW21 KTS21 LDO21 LNK21 LXG21 MHC21 MQY21 NAU21 NKQ21 NUM21 OEI21 OOE21 OYA21 PHW21 PRS21 QBO21 QLK21 QVG21 RFC21 ROY21 RYU21 SIQ21 SSM21 TCI21 TME21 TWA21 UFW21 UPS21 UZO21 VJK21 VTG21 WDC21 WMY21 WWU21 AM65557 KI65557 UE65557 AEA65557 ANW65557 AXS65557 BHO65557 BRK65557 CBG65557 CLC65557 CUY65557 DEU65557 DOQ65557 DYM65557 EII65557 ESE65557 FCA65557 FLW65557 FVS65557 GFO65557 GPK65557 GZG65557 HJC65557 HSY65557 ICU65557 IMQ65557 IWM65557 JGI65557 JQE65557 KAA65557 KJW65557 KTS65557 LDO65557 LNK65557 LXG65557 MHC65557 MQY65557 NAU65557 NKQ65557 NUM65557 OEI65557 OOE65557 OYA65557 PHW65557 PRS65557 QBO65557 QLK65557 QVG65557 RFC65557 ROY65557 RYU65557 SIQ65557 SSM65557 TCI65557 TME65557 TWA65557 UFW65557 UPS65557 UZO65557 VJK65557 VTG65557 WDC65557 WMY65557 WWU65557 AM131093 KI131093 UE131093 AEA131093 ANW131093 AXS131093 BHO131093 BRK131093 CBG131093 CLC131093 CUY131093 DEU131093 DOQ131093 DYM131093 EII131093 ESE131093 FCA131093 FLW131093 FVS131093 GFO131093 GPK131093 GZG131093 HJC131093 HSY131093 ICU131093 IMQ131093 IWM131093 JGI131093 JQE131093 KAA131093 KJW131093 KTS131093 LDO131093 LNK131093 LXG131093 MHC131093 MQY131093 NAU131093 NKQ131093 NUM131093 OEI131093 OOE131093 OYA131093 PHW131093 PRS131093 QBO131093 QLK131093 QVG131093 RFC131093 ROY131093 RYU131093 SIQ131093 SSM131093 TCI131093 TME131093 TWA131093 UFW131093 UPS131093 UZO131093 VJK131093 VTG131093 WDC131093 WMY131093 WWU131093 AM196629 KI196629 UE196629 AEA196629 ANW196629 AXS196629 BHO196629 BRK196629 CBG196629 CLC196629 CUY196629 DEU196629 DOQ196629 DYM196629 EII196629 ESE196629 FCA196629 FLW196629 FVS196629 GFO196629 GPK196629 GZG196629 HJC196629 HSY196629 ICU196629 IMQ196629 IWM196629 JGI196629 JQE196629 KAA196629 KJW196629 KTS196629 LDO196629 LNK196629 LXG196629 MHC196629 MQY196629 NAU196629 NKQ196629 NUM196629 OEI196629 OOE196629 OYA196629 PHW196629 PRS196629 QBO196629 QLK196629 QVG196629 RFC196629 ROY196629 RYU196629 SIQ196629 SSM196629 TCI196629 TME196629 TWA196629 UFW196629 UPS196629 UZO196629 VJK196629 VTG196629 WDC196629 WMY196629 WWU196629 AM262165 KI262165 UE262165 AEA262165 ANW262165 AXS262165 BHO262165 BRK262165 CBG262165 CLC262165 CUY262165 DEU262165 DOQ262165 DYM262165 EII262165 ESE262165 FCA262165 FLW262165 FVS262165 GFO262165 GPK262165 GZG262165 HJC262165 HSY262165 ICU262165 IMQ262165 IWM262165 JGI262165 JQE262165 KAA262165 KJW262165 KTS262165 LDO262165 LNK262165 LXG262165 MHC262165 MQY262165 NAU262165 NKQ262165 NUM262165 OEI262165 OOE262165 OYA262165 PHW262165 PRS262165 QBO262165 QLK262165 QVG262165 RFC262165 ROY262165 RYU262165 SIQ262165 SSM262165 TCI262165 TME262165 TWA262165 UFW262165 UPS262165 UZO262165 VJK262165 VTG262165 WDC262165 WMY262165 WWU262165 AM327701 KI327701 UE327701 AEA327701 ANW327701 AXS327701 BHO327701 BRK327701 CBG327701 CLC327701 CUY327701 DEU327701 DOQ327701 DYM327701 EII327701 ESE327701 FCA327701 FLW327701 FVS327701 GFO327701 GPK327701 GZG327701 HJC327701 HSY327701 ICU327701 IMQ327701 IWM327701 JGI327701 JQE327701 KAA327701 KJW327701 KTS327701 LDO327701 LNK327701 LXG327701 MHC327701 MQY327701 NAU327701 NKQ327701 NUM327701 OEI327701 OOE327701 OYA327701 PHW327701 PRS327701 QBO327701 QLK327701 QVG327701 RFC327701 ROY327701 RYU327701 SIQ327701 SSM327701 TCI327701 TME327701 TWA327701 UFW327701 UPS327701 UZO327701 VJK327701 VTG327701 WDC327701 WMY327701 WWU327701 AM393237 KI393237 UE393237 AEA393237 ANW393237 AXS393237 BHO393237 BRK393237 CBG393237 CLC393237 CUY393237 DEU393237 DOQ393237 DYM393237 EII393237 ESE393237 FCA393237 FLW393237 FVS393237 GFO393237 GPK393237 GZG393237 HJC393237 HSY393237 ICU393237 IMQ393237 IWM393237 JGI393237 JQE393237 KAA393237 KJW393237 KTS393237 LDO393237 LNK393237 LXG393237 MHC393237 MQY393237 NAU393237 NKQ393237 NUM393237 OEI393237 OOE393237 OYA393237 PHW393237 PRS393237 QBO393237 QLK393237 QVG393237 RFC393237 ROY393237 RYU393237 SIQ393237 SSM393237 TCI393237 TME393237 TWA393237 UFW393237 UPS393237 UZO393237 VJK393237 VTG393237 WDC393237 WMY393237 WWU393237 AM458773 KI458773 UE458773 AEA458773 ANW458773 AXS458773 BHO458773 BRK458773 CBG458773 CLC458773 CUY458773 DEU458773 DOQ458773 DYM458773 EII458773 ESE458773 FCA458773 FLW458773 FVS458773 GFO458773 GPK458773 GZG458773 HJC458773 HSY458773 ICU458773 IMQ458773 IWM458773 JGI458773 JQE458773 KAA458773 KJW458773 KTS458773 LDO458773 LNK458773 LXG458773 MHC458773 MQY458773 NAU458773 NKQ458773 NUM458773 OEI458773 OOE458773 OYA458773 PHW458773 PRS458773 QBO458773 QLK458773 QVG458773 RFC458773 ROY458773 RYU458773 SIQ458773 SSM458773 TCI458773 TME458773 TWA458773 UFW458773 UPS458773 UZO458773 VJK458773 VTG458773 WDC458773 WMY458773 WWU458773 AM524309 KI524309 UE524309 AEA524309 ANW524309 AXS524309 BHO524309 BRK524309 CBG524309 CLC524309 CUY524309 DEU524309 DOQ524309 DYM524309 EII524309 ESE524309 FCA524309 FLW524309 FVS524309 GFO524309 GPK524309 GZG524309 HJC524309 HSY524309 ICU524309 IMQ524309 IWM524309 JGI524309 JQE524309 KAA524309 KJW524309 KTS524309 LDO524309 LNK524309 LXG524309 MHC524309 MQY524309 NAU524309 NKQ524309 NUM524309 OEI524309 OOE524309 OYA524309 PHW524309 PRS524309 QBO524309 QLK524309 QVG524309 RFC524309 ROY524309 RYU524309 SIQ524309 SSM524309 TCI524309 TME524309 TWA524309 UFW524309 UPS524309 UZO524309 VJK524309 VTG524309 WDC524309 WMY524309 WWU524309 AM589845 KI589845 UE589845 AEA589845 ANW589845 AXS589845 BHO589845 BRK589845 CBG589845 CLC589845 CUY589845 DEU589845 DOQ589845 DYM589845 EII589845 ESE589845 FCA589845 FLW589845 FVS589845 GFO589845 GPK589845 GZG589845 HJC589845 HSY589845 ICU589845 IMQ589845 IWM589845 JGI589845 JQE589845 KAA589845 KJW589845 KTS589845 LDO589845 LNK589845 LXG589845 MHC589845 MQY589845 NAU589845 NKQ589845 NUM589845 OEI589845 OOE589845 OYA589845 PHW589845 PRS589845 QBO589845 QLK589845 QVG589845 RFC589845 ROY589845 RYU589845 SIQ589845 SSM589845 TCI589845 TME589845 TWA589845 UFW589845 UPS589845 UZO589845 VJK589845 VTG589845 WDC589845 WMY589845 WWU589845 AM655381 KI655381 UE655381 AEA655381 ANW655381 AXS655381 BHO655381 BRK655381 CBG655381 CLC655381 CUY655381 DEU655381 DOQ655381 DYM655381 EII655381 ESE655381 FCA655381 FLW655381 FVS655381 GFO655381 GPK655381 GZG655381 HJC655381 HSY655381 ICU655381 IMQ655381 IWM655381 JGI655381 JQE655381 KAA655381 KJW655381 KTS655381 LDO655381 LNK655381 LXG655381 MHC655381 MQY655381 NAU655381 NKQ655381 NUM655381 OEI655381 OOE655381 OYA655381 PHW655381 PRS655381 QBO655381 QLK655381 QVG655381 RFC655381 ROY655381 RYU655381 SIQ655381 SSM655381 TCI655381 TME655381 TWA655381 UFW655381 UPS655381 UZO655381 VJK655381 VTG655381 WDC655381 WMY655381 WWU655381 AM720917 KI720917 UE720917 AEA720917 ANW720917 AXS720917 BHO720917 BRK720917 CBG720917 CLC720917 CUY720917 DEU720917 DOQ720917 DYM720917 EII720917 ESE720917 FCA720917 FLW720917 FVS720917 GFO720917 GPK720917 GZG720917 HJC720917 HSY720917 ICU720917 IMQ720917 IWM720917 JGI720917 JQE720917 KAA720917 KJW720917 KTS720917 LDO720917 LNK720917 LXG720917 MHC720917 MQY720917 NAU720917 NKQ720917 NUM720917 OEI720917 OOE720917 OYA720917 PHW720917 PRS720917 QBO720917 QLK720917 QVG720917 RFC720917 ROY720917 RYU720917 SIQ720917 SSM720917 TCI720917 TME720917 TWA720917 UFW720917 UPS720917 UZO720917 VJK720917 VTG720917 WDC720917 WMY720917 WWU720917 AM786453 KI786453 UE786453 AEA786453 ANW786453 AXS786453 BHO786453 BRK786453 CBG786453 CLC786453 CUY786453 DEU786453 DOQ786453 DYM786453 EII786453 ESE786453 FCA786453 FLW786453 FVS786453 GFO786453 GPK786453 GZG786453 HJC786453 HSY786453 ICU786453 IMQ786453 IWM786453 JGI786453 JQE786453 KAA786453 KJW786453 KTS786453 LDO786453 LNK786453 LXG786453 MHC786453 MQY786453 NAU786453 NKQ786453 NUM786453 OEI786453 OOE786453 OYA786453 PHW786453 PRS786453 QBO786453 QLK786453 QVG786453 RFC786453 ROY786453 RYU786453 SIQ786453 SSM786453 TCI786453 TME786453 TWA786453 UFW786453 UPS786453 UZO786453 VJK786453 VTG786453 WDC786453 WMY786453 WWU786453 AM851989 KI851989 UE851989 AEA851989 ANW851989 AXS851989 BHO851989 BRK851989 CBG851989 CLC851989 CUY851989 DEU851989 DOQ851989 DYM851989 EII851989 ESE851989 FCA851989 FLW851989 FVS851989 GFO851989 GPK851989 GZG851989 HJC851989 HSY851989 ICU851989 IMQ851989 IWM851989 JGI851989 JQE851989 KAA851989 KJW851989 KTS851989 LDO851989 LNK851989 LXG851989 MHC851989 MQY851989 NAU851989 NKQ851989 NUM851989 OEI851989 OOE851989 OYA851989 PHW851989 PRS851989 QBO851989 QLK851989 QVG851989 RFC851989 ROY851989 RYU851989 SIQ851989 SSM851989 TCI851989 TME851989 TWA851989 UFW851989 UPS851989 UZO851989 VJK851989 VTG851989 WDC851989 WMY851989 WWU851989 AM917525 KI917525 UE917525 AEA917525 ANW917525 AXS917525 BHO917525 BRK917525 CBG917525 CLC917525 CUY917525 DEU917525 DOQ917525 DYM917525 EII917525 ESE917525 FCA917525 FLW917525 FVS917525 GFO917525 GPK917525 GZG917525 HJC917525 HSY917525 ICU917525 IMQ917525 IWM917525 JGI917525 JQE917525 KAA917525 KJW917525 KTS917525 LDO917525 LNK917525 LXG917525 MHC917525 MQY917525 NAU917525 NKQ917525 NUM917525 OEI917525 OOE917525 OYA917525 PHW917525 PRS917525 QBO917525 QLK917525 QVG917525 RFC917525 ROY917525 RYU917525 SIQ917525 SSM917525 TCI917525 TME917525 TWA917525 UFW917525 UPS917525 UZO917525 VJK917525 VTG917525 WDC917525 WMY917525 WWU917525 AM983061 KI983061 UE983061 AEA983061 ANW983061 AXS983061 BHO983061 BRK983061 CBG983061 CLC983061 CUY983061 DEU983061 DOQ983061 DYM983061 EII983061 ESE983061 FCA983061 FLW983061 FVS983061 GFO983061 GPK983061 GZG983061 HJC983061 HSY983061 ICU983061 IMQ983061 IWM983061 JGI983061 JQE983061 KAA983061 KJW983061 KTS983061 LDO983061 LNK983061 LXG983061 MHC983061 MQY983061 NAU983061 NKQ983061 NUM983061 OEI983061 OOE983061 OYA983061 PHW983061 PRS983061 QBO983061 QLK983061 QVG983061 RFC983061 ROY983061 RYU983061 SIQ983061 SSM983061 TCI983061 TME983061 TWA983061 UFW983061 UPS983061 UZO983061 VJK983061 VTG983061 WDC983061 WMY983061 WWU983061 AG22:AG23 KC22:KC23 TY22:TY23 ADU22:ADU23 ANQ22:ANQ23 AXM22:AXM23 BHI22:BHI23 BRE22:BRE23 CBA22:CBA23 CKW22:CKW23 CUS22:CUS23 DEO22:DEO23 DOK22:DOK23 DYG22:DYG23 EIC22:EIC23 ERY22:ERY23 FBU22:FBU23 FLQ22:FLQ23 FVM22:FVM23 GFI22:GFI23 GPE22:GPE23 GZA22:GZA23 HIW22:HIW23 HSS22:HSS23 ICO22:ICO23 IMK22:IMK23 IWG22:IWG23 JGC22:JGC23 JPY22:JPY23 JZU22:JZU23 KJQ22:KJQ23 KTM22:KTM23 LDI22:LDI23 LNE22:LNE23 LXA22:LXA23 MGW22:MGW23 MQS22:MQS23 NAO22:NAO23 NKK22:NKK23 NUG22:NUG23 OEC22:OEC23 ONY22:ONY23 OXU22:OXU23 PHQ22:PHQ23 PRM22:PRM23 QBI22:QBI23 QLE22:QLE23 QVA22:QVA23 REW22:REW23 ROS22:ROS23 RYO22:RYO23 SIK22:SIK23 SSG22:SSG23 TCC22:TCC23 TLY22:TLY23 TVU22:TVU23 UFQ22:UFQ23 UPM22:UPM23 UZI22:UZI23 VJE22:VJE23 VTA22:VTA23 WCW22:WCW23 WMS22:WMS23 WWO22:WWO23 AG65558:AG65559 KC65558:KC65559 TY65558:TY65559 ADU65558:ADU65559 ANQ65558:ANQ65559 AXM65558:AXM65559 BHI65558:BHI65559 BRE65558:BRE65559 CBA65558:CBA65559 CKW65558:CKW65559 CUS65558:CUS65559 DEO65558:DEO65559 DOK65558:DOK65559 DYG65558:DYG65559 EIC65558:EIC65559 ERY65558:ERY65559 FBU65558:FBU65559 FLQ65558:FLQ65559 FVM65558:FVM65559 GFI65558:GFI65559 GPE65558:GPE65559 GZA65558:GZA65559 HIW65558:HIW65559 HSS65558:HSS65559 ICO65558:ICO65559 IMK65558:IMK65559 IWG65558:IWG65559 JGC65558:JGC65559 JPY65558:JPY65559 JZU65558:JZU65559 KJQ65558:KJQ65559 KTM65558:KTM65559 LDI65558:LDI65559 LNE65558:LNE65559 LXA65558:LXA65559 MGW65558:MGW65559 MQS65558:MQS65559 NAO65558:NAO65559 NKK65558:NKK65559 NUG65558:NUG65559 OEC65558:OEC65559 ONY65558:ONY65559 OXU65558:OXU65559 PHQ65558:PHQ65559 PRM65558:PRM65559 QBI65558:QBI65559 QLE65558:QLE65559 QVA65558:QVA65559 REW65558:REW65559 ROS65558:ROS65559 RYO65558:RYO65559 SIK65558:SIK65559 SSG65558:SSG65559 TCC65558:TCC65559 TLY65558:TLY65559 TVU65558:TVU65559 UFQ65558:UFQ65559 UPM65558:UPM65559 UZI65558:UZI65559 VJE65558:VJE65559 VTA65558:VTA65559 WCW65558:WCW65559 WMS65558:WMS65559 WWO65558:WWO65559 AG131094:AG131095 KC131094:KC131095 TY131094:TY131095 ADU131094:ADU131095 ANQ131094:ANQ131095 AXM131094:AXM131095 BHI131094:BHI131095 BRE131094:BRE131095 CBA131094:CBA131095 CKW131094:CKW131095 CUS131094:CUS131095 DEO131094:DEO131095 DOK131094:DOK131095 DYG131094:DYG131095 EIC131094:EIC131095 ERY131094:ERY131095 FBU131094:FBU131095 FLQ131094:FLQ131095 FVM131094:FVM131095 GFI131094:GFI131095 GPE131094:GPE131095 GZA131094:GZA131095 HIW131094:HIW131095 HSS131094:HSS131095 ICO131094:ICO131095 IMK131094:IMK131095 IWG131094:IWG131095 JGC131094:JGC131095 JPY131094:JPY131095 JZU131094:JZU131095 KJQ131094:KJQ131095 KTM131094:KTM131095 LDI131094:LDI131095 LNE131094:LNE131095 LXA131094:LXA131095 MGW131094:MGW131095 MQS131094:MQS131095 NAO131094:NAO131095 NKK131094:NKK131095 NUG131094:NUG131095 OEC131094:OEC131095 ONY131094:ONY131095 OXU131094:OXU131095 PHQ131094:PHQ131095 PRM131094:PRM131095 QBI131094:QBI131095 QLE131094:QLE131095 QVA131094:QVA131095 REW131094:REW131095 ROS131094:ROS131095 RYO131094:RYO131095 SIK131094:SIK131095 SSG131094:SSG131095 TCC131094:TCC131095 TLY131094:TLY131095 TVU131094:TVU131095 UFQ131094:UFQ131095 UPM131094:UPM131095 UZI131094:UZI131095 VJE131094:VJE131095 VTA131094:VTA131095 WCW131094:WCW131095 WMS131094:WMS131095 WWO131094:WWO131095 AG196630:AG196631 KC196630:KC196631 TY196630:TY196631 ADU196630:ADU196631 ANQ196630:ANQ196631 AXM196630:AXM196631 BHI196630:BHI196631 BRE196630:BRE196631 CBA196630:CBA196631 CKW196630:CKW196631 CUS196630:CUS196631 DEO196630:DEO196631 DOK196630:DOK196631 DYG196630:DYG196631 EIC196630:EIC196631 ERY196630:ERY196631 FBU196630:FBU196631 FLQ196630:FLQ196631 FVM196630:FVM196631 GFI196630:GFI196631 GPE196630:GPE196631 GZA196630:GZA196631 HIW196630:HIW196631 HSS196630:HSS196631 ICO196630:ICO196631 IMK196630:IMK196631 IWG196630:IWG196631 JGC196630:JGC196631 JPY196630:JPY196631 JZU196630:JZU196631 KJQ196630:KJQ196631 KTM196630:KTM196631 LDI196630:LDI196631 LNE196630:LNE196631 LXA196630:LXA196631 MGW196630:MGW196631 MQS196630:MQS196631 NAO196630:NAO196631 NKK196630:NKK196631 NUG196630:NUG196631 OEC196630:OEC196631 ONY196630:ONY196631 OXU196630:OXU196631 PHQ196630:PHQ196631 PRM196630:PRM196631 QBI196630:QBI196631 QLE196630:QLE196631 QVA196630:QVA196631 REW196630:REW196631 ROS196630:ROS196631 RYO196630:RYO196631 SIK196630:SIK196631 SSG196630:SSG196631 TCC196630:TCC196631 TLY196630:TLY196631 TVU196630:TVU196631 UFQ196630:UFQ196631 UPM196630:UPM196631 UZI196630:UZI196631 VJE196630:VJE196631 VTA196630:VTA196631 WCW196630:WCW196631 WMS196630:WMS196631 WWO196630:WWO196631 AG262166:AG262167 KC262166:KC262167 TY262166:TY262167 ADU262166:ADU262167 ANQ262166:ANQ262167 AXM262166:AXM262167 BHI262166:BHI262167 BRE262166:BRE262167 CBA262166:CBA262167 CKW262166:CKW262167 CUS262166:CUS262167 DEO262166:DEO262167 DOK262166:DOK262167 DYG262166:DYG262167 EIC262166:EIC262167 ERY262166:ERY262167 FBU262166:FBU262167 FLQ262166:FLQ262167 FVM262166:FVM262167 GFI262166:GFI262167 GPE262166:GPE262167 GZA262166:GZA262167 HIW262166:HIW262167 HSS262166:HSS262167 ICO262166:ICO262167 IMK262166:IMK262167 IWG262166:IWG262167 JGC262166:JGC262167 JPY262166:JPY262167 JZU262166:JZU262167 KJQ262166:KJQ262167 KTM262166:KTM262167 LDI262166:LDI262167 LNE262166:LNE262167 LXA262166:LXA262167 MGW262166:MGW262167 MQS262166:MQS262167 NAO262166:NAO262167 NKK262166:NKK262167 NUG262166:NUG262167 OEC262166:OEC262167 ONY262166:ONY262167 OXU262166:OXU262167 PHQ262166:PHQ262167 PRM262166:PRM262167 QBI262166:QBI262167 QLE262166:QLE262167 QVA262166:QVA262167 REW262166:REW262167 ROS262166:ROS262167 RYO262166:RYO262167 SIK262166:SIK262167 SSG262166:SSG262167 TCC262166:TCC262167 TLY262166:TLY262167 TVU262166:TVU262167 UFQ262166:UFQ262167 UPM262166:UPM262167 UZI262166:UZI262167 VJE262166:VJE262167 VTA262166:VTA262167 WCW262166:WCW262167 WMS262166:WMS262167 WWO262166:WWO262167 AG327702:AG327703 KC327702:KC327703 TY327702:TY327703 ADU327702:ADU327703 ANQ327702:ANQ327703 AXM327702:AXM327703 BHI327702:BHI327703 BRE327702:BRE327703 CBA327702:CBA327703 CKW327702:CKW327703 CUS327702:CUS327703 DEO327702:DEO327703 DOK327702:DOK327703 DYG327702:DYG327703 EIC327702:EIC327703 ERY327702:ERY327703 FBU327702:FBU327703 FLQ327702:FLQ327703 FVM327702:FVM327703 GFI327702:GFI327703 GPE327702:GPE327703 GZA327702:GZA327703 HIW327702:HIW327703 HSS327702:HSS327703 ICO327702:ICO327703 IMK327702:IMK327703 IWG327702:IWG327703 JGC327702:JGC327703 JPY327702:JPY327703 JZU327702:JZU327703 KJQ327702:KJQ327703 KTM327702:KTM327703 LDI327702:LDI327703 LNE327702:LNE327703 LXA327702:LXA327703 MGW327702:MGW327703 MQS327702:MQS327703 NAO327702:NAO327703 NKK327702:NKK327703 NUG327702:NUG327703 OEC327702:OEC327703 ONY327702:ONY327703 OXU327702:OXU327703 PHQ327702:PHQ327703 PRM327702:PRM327703 QBI327702:QBI327703 QLE327702:QLE327703 QVA327702:QVA327703 REW327702:REW327703 ROS327702:ROS327703 RYO327702:RYO327703 SIK327702:SIK327703 SSG327702:SSG327703 TCC327702:TCC327703 TLY327702:TLY327703 TVU327702:TVU327703 UFQ327702:UFQ327703 UPM327702:UPM327703 UZI327702:UZI327703 VJE327702:VJE327703 VTA327702:VTA327703 WCW327702:WCW327703 WMS327702:WMS327703 WWO327702:WWO327703 AG393238:AG393239 KC393238:KC393239 TY393238:TY393239 ADU393238:ADU393239 ANQ393238:ANQ393239 AXM393238:AXM393239 BHI393238:BHI393239 BRE393238:BRE393239 CBA393238:CBA393239 CKW393238:CKW393239 CUS393238:CUS393239 DEO393238:DEO393239 DOK393238:DOK393239 DYG393238:DYG393239 EIC393238:EIC393239 ERY393238:ERY393239 FBU393238:FBU393239 FLQ393238:FLQ393239 FVM393238:FVM393239 GFI393238:GFI393239 GPE393238:GPE393239 GZA393238:GZA393239 HIW393238:HIW393239 HSS393238:HSS393239 ICO393238:ICO393239 IMK393238:IMK393239 IWG393238:IWG393239 JGC393238:JGC393239 JPY393238:JPY393239 JZU393238:JZU393239 KJQ393238:KJQ393239 KTM393238:KTM393239 LDI393238:LDI393239 LNE393238:LNE393239 LXA393238:LXA393239 MGW393238:MGW393239 MQS393238:MQS393239 NAO393238:NAO393239 NKK393238:NKK393239 NUG393238:NUG393239 OEC393238:OEC393239 ONY393238:ONY393239 OXU393238:OXU393239 PHQ393238:PHQ393239 PRM393238:PRM393239 QBI393238:QBI393239 QLE393238:QLE393239 QVA393238:QVA393239 REW393238:REW393239 ROS393238:ROS393239 RYO393238:RYO393239 SIK393238:SIK393239 SSG393238:SSG393239 TCC393238:TCC393239 TLY393238:TLY393239 TVU393238:TVU393239 UFQ393238:UFQ393239 UPM393238:UPM393239 UZI393238:UZI393239 VJE393238:VJE393239 VTA393238:VTA393239 WCW393238:WCW393239 WMS393238:WMS393239 WWO393238:WWO393239 AG458774:AG458775 KC458774:KC458775 TY458774:TY458775 ADU458774:ADU458775 ANQ458774:ANQ458775 AXM458774:AXM458775 BHI458774:BHI458775 BRE458774:BRE458775 CBA458774:CBA458775 CKW458774:CKW458775 CUS458774:CUS458775 DEO458774:DEO458775 DOK458774:DOK458775 DYG458774:DYG458775 EIC458774:EIC458775 ERY458774:ERY458775 FBU458774:FBU458775 FLQ458774:FLQ458775 FVM458774:FVM458775 GFI458774:GFI458775 GPE458774:GPE458775 GZA458774:GZA458775 HIW458774:HIW458775 HSS458774:HSS458775 ICO458774:ICO458775 IMK458774:IMK458775 IWG458774:IWG458775 JGC458774:JGC458775 JPY458774:JPY458775 JZU458774:JZU458775 KJQ458774:KJQ458775 KTM458774:KTM458775 LDI458774:LDI458775 LNE458774:LNE458775 LXA458774:LXA458775 MGW458774:MGW458775 MQS458774:MQS458775 NAO458774:NAO458775 NKK458774:NKK458775 NUG458774:NUG458775 OEC458774:OEC458775 ONY458774:ONY458775 OXU458774:OXU458775 PHQ458774:PHQ458775 PRM458774:PRM458775 QBI458774:QBI458775 QLE458774:QLE458775 QVA458774:QVA458775 REW458774:REW458775 ROS458774:ROS458775 RYO458774:RYO458775 SIK458774:SIK458775 SSG458774:SSG458775 TCC458774:TCC458775 TLY458774:TLY458775 TVU458774:TVU458775 UFQ458774:UFQ458775 UPM458774:UPM458775 UZI458774:UZI458775 VJE458774:VJE458775 VTA458774:VTA458775 WCW458774:WCW458775 WMS458774:WMS458775 WWO458774:WWO458775 AG524310:AG524311 KC524310:KC524311 TY524310:TY524311 ADU524310:ADU524311 ANQ524310:ANQ524311 AXM524310:AXM524311 BHI524310:BHI524311 BRE524310:BRE524311 CBA524310:CBA524311 CKW524310:CKW524311 CUS524310:CUS524311 DEO524310:DEO524311 DOK524310:DOK524311 DYG524310:DYG524311 EIC524310:EIC524311 ERY524310:ERY524311 FBU524310:FBU524311 FLQ524310:FLQ524311 FVM524310:FVM524311 GFI524310:GFI524311 GPE524310:GPE524311 GZA524310:GZA524311 HIW524310:HIW524311 HSS524310:HSS524311 ICO524310:ICO524311 IMK524310:IMK524311 IWG524310:IWG524311 JGC524310:JGC524311 JPY524310:JPY524311 JZU524310:JZU524311 KJQ524310:KJQ524311 KTM524310:KTM524311 LDI524310:LDI524311 LNE524310:LNE524311 LXA524310:LXA524311 MGW524310:MGW524311 MQS524310:MQS524311 NAO524310:NAO524311 NKK524310:NKK524311 NUG524310:NUG524311 OEC524310:OEC524311 ONY524310:ONY524311 OXU524310:OXU524311 PHQ524310:PHQ524311 PRM524310:PRM524311 QBI524310:QBI524311 QLE524310:QLE524311 QVA524310:QVA524311 REW524310:REW524311 ROS524310:ROS524311 RYO524310:RYO524311 SIK524310:SIK524311 SSG524310:SSG524311 TCC524310:TCC524311 TLY524310:TLY524311 TVU524310:TVU524311 UFQ524310:UFQ524311 UPM524310:UPM524311 UZI524310:UZI524311 VJE524310:VJE524311 VTA524310:VTA524311 WCW524310:WCW524311 WMS524310:WMS524311 WWO524310:WWO524311 AG589846:AG589847 KC589846:KC589847 TY589846:TY589847 ADU589846:ADU589847 ANQ589846:ANQ589847 AXM589846:AXM589847 BHI589846:BHI589847 BRE589846:BRE589847 CBA589846:CBA589847 CKW589846:CKW589847 CUS589846:CUS589847 DEO589846:DEO589847 DOK589846:DOK589847 DYG589846:DYG589847 EIC589846:EIC589847 ERY589846:ERY589847 FBU589846:FBU589847 FLQ589846:FLQ589847 FVM589846:FVM589847 GFI589846:GFI589847 GPE589846:GPE589847 GZA589846:GZA589847 HIW589846:HIW589847 HSS589846:HSS589847 ICO589846:ICO589847 IMK589846:IMK589847 IWG589846:IWG589847 JGC589846:JGC589847 JPY589846:JPY589847 JZU589846:JZU589847 KJQ589846:KJQ589847 KTM589846:KTM589847 LDI589846:LDI589847 LNE589846:LNE589847 LXA589846:LXA589847 MGW589846:MGW589847 MQS589846:MQS589847 NAO589846:NAO589847 NKK589846:NKK589847 NUG589846:NUG589847 OEC589846:OEC589847 ONY589846:ONY589847 OXU589846:OXU589847 PHQ589846:PHQ589847 PRM589846:PRM589847 QBI589846:QBI589847 QLE589846:QLE589847 QVA589846:QVA589847 REW589846:REW589847 ROS589846:ROS589847 RYO589846:RYO589847 SIK589846:SIK589847 SSG589846:SSG589847 TCC589846:TCC589847 TLY589846:TLY589847 TVU589846:TVU589847 UFQ589846:UFQ589847 UPM589846:UPM589847 UZI589846:UZI589847 VJE589846:VJE589847 VTA589846:VTA589847 WCW589846:WCW589847 WMS589846:WMS589847 WWO589846:WWO589847 AG655382:AG655383 KC655382:KC655383 TY655382:TY655383 ADU655382:ADU655383 ANQ655382:ANQ655383 AXM655382:AXM655383 BHI655382:BHI655383 BRE655382:BRE655383 CBA655382:CBA655383 CKW655382:CKW655383 CUS655382:CUS655383 DEO655382:DEO655383 DOK655382:DOK655383 DYG655382:DYG655383 EIC655382:EIC655383 ERY655382:ERY655383 FBU655382:FBU655383 FLQ655382:FLQ655383 FVM655382:FVM655383 GFI655382:GFI655383 GPE655382:GPE655383 GZA655382:GZA655383 HIW655382:HIW655383 HSS655382:HSS655383 ICO655382:ICO655383 IMK655382:IMK655383 IWG655382:IWG655383 JGC655382:JGC655383 JPY655382:JPY655383 JZU655382:JZU655383 KJQ655382:KJQ655383 KTM655382:KTM655383 LDI655382:LDI655383 LNE655382:LNE655383 LXA655382:LXA655383 MGW655382:MGW655383 MQS655382:MQS655383 NAO655382:NAO655383 NKK655382:NKK655383 NUG655382:NUG655383 OEC655382:OEC655383 ONY655382:ONY655383 OXU655382:OXU655383 PHQ655382:PHQ655383 PRM655382:PRM655383 QBI655382:QBI655383 QLE655382:QLE655383 QVA655382:QVA655383 REW655382:REW655383 ROS655382:ROS655383 RYO655382:RYO655383 SIK655382:SIK655383 SSG655382:SSG655383 TCC655382:TCC655383 TLY655382:TLY655383 TVU655382:TVU655383 UFQ655382:UFQ655383 UPM655382:UPM655383 UZI655382:UZI655383 VJE655382:VJE655383 VTA655382:VTA655383 WCW655382:WCW655383 WMS655382:WMS655383 WWO655382:WWO655383 AG720918:AG720919 KC720918:KC720919 TY720918:TY720919 ADU720918:ADU720919 ANQ720918:ANQ720919 AXM720918:AXM720919 BHI720918:BHI720919 BRE720918:BRE720919 CBA720918:CBA720919 CKW720918:CKW720919 CUS720918:CUS720919 DEO720918:DEO720919 DOK720918:DOK720919 DYG720918:DYG720919 EIC720918:EIC720919 ERY720918:ERY720919 FBU720918:FBU720919 FLQ720918:FLQ720919 FVM720918:FVM720919 GFI720918:GFI720919 GPE720918:GPE720919 GZA720918:GZA720919 HIW720918:HIW720919 HSS720918:HSS720919 ICO720918:ICO720919 IMK720918:IMK720919 IWG720918:IWG720919 JGC720918:JGC720919 JPY720918:JPY720919 JZU720918:JZU720919 KJQ720918:KJQ720919 KTM720918:KTM720919 LDI720918:LDI720919 LNE720918:LNE720919 LXA720918:LXA720919 MGW720918:MGW720919 MQS720918:MQS720919 NAO720918:NAO720919 NKK720918:NKK720919 NUG720918:NUG720919 OEC720918:OEC720919 ONY720918:ONY720919 OXU720918:OXU720919 PHQ720918:PHQ720919 PRM720918:PRM720919 QBI720918:QBI720919 QLE720918:QLE720919 QVA720918:QVA720919 REW720918:REW720919 ROS720918:ROS720919 RYO720918:RYO720919 SIK720918:SIK720919 SSG720918:SSG720919 TCC720918:TCC720919 TLY720918:TLY720919 TVU720918:TVU720919 UFQ720918:UFQ720919 UPM720918:UPM720919 UZI720918:UZI720919 VJE720918:VJE720919 VTA720918:VTA720919 WCW720918:WCW720919 WMS720918:WMS720919 WWO720918:WWO720919 AG786454:AG786455 KC786454:KC786455 TY786454:TY786455 ADU786454:ADU786455 ANQ786454:ANQ786455 AXM786454:AXM786455 BHI786454:BHI786455 BRE786454:BRE786455 CBA786454:CBA786455 CKW786454:CKW786455 CUS786454:CUS786455 DEO786454:DEO786455 DOK786454:DOK786455 DYG786454:DYG786455 EIC786454:EIC786455 ERY786454:ERY786455 FBU786454:FBU786455 FLQ786454:FLQ786455 FVM786454:FVM786455 GFI786454:GFI786455 GPE786454:GPE786455 GZA786454:GZA786455 HIW786454:HIW786455 HSS786454:HSS786455 ICO786454:ICO786455 IMK786454:IMK786455 IWG786454:IWG786455 JGC786454:JGC786455 JPY786454:JPY786455 JZU786454:JZU786455 KJQ786454:KJQ786455 KTM786454:KTM786455 LDI786454:LDI786455 LNE786454:LNE786455 LXA786454:LXA786455 MGW786454:MGW786455 MQS786454:MQS786455 NAO786454:NAO786455 NKK786454:NKK786455 NUG786454:NUG786455 OEC786454:OEC786455 ONY786454:ONY786455 OXU786454:OXU786455 PHQ786454:PHQ786455 PRM786454:PRM786455 QBI786454:QBI786455 QLE786454:QLE786455 QVA786454:QVA786455 REW786454:REW786455 ROS786454:ROS786455 RYO786454:RYO786455 SIK786454:SIK786455 SSG786454:SSG786455 TCC786454:TCC786455 TLY786454:TLY786455 TVU786454:TVU786455 UFQ786454:UFQ786455 UPM786454:UPM786455 UZI786454:UZI786455 VJE786454:VJE786455 VTA786454:VTA786455 WCW786454:WCW786455 WMS786454:WMS786455 WWO786454:WWO786455 AG851990:AG851991 KC851990:KC851991 TY851990:TY851991 ADU851990:ADU851991 ANQ851990:ANQ851991 AXM851990:AXM851991 BHI851990:BHI851991 BRE851990:BRE851991 CBA851990:CBA851991 CKW851990:CKW851991 CUS851990:CUS851991 DEO851990:DEO851991 DOK851990:DOK851991 DYG851990:DYG851991 EIC851990:EIC851991 ERY851990:ERY851991 FBU851990:FBU851991 FLQ851990:FLQ851991 FVM851990:FVM851991 GFI851990:GFI851991 GPE851990:GPE851991 GZA851990:GZA851991 HIW851990:HIW851991 HSS851990:HSS851991 ICO851990:ICO851991 IMK851990:IMK851991 IWG851990:IWG851991 JGC851990:JGC851991 JPY851990:JPY851991 JZU851990:JZU851991 KJQ851990:KJQ851991 KTM851990:KTM851991 LDI851990:LDI851991 LNE851990:LNE851991 LXA851990:LXA851991 MGW851990:MGW851991 MQS851990:MQS851991 NAO851990:NAO851991 NKK851990:NKK851991 NUG851990:NUG851991 OEC851990:OEC851991 ONY851990:ONY851991 OXU851990:OXU851991 PHQ851990:PHQ851991 PRM851990:PRM851991 QBI851990:QBI851991 QLE851990:QLE851991 QVA851990:QVA851991 REW851990:REW851991 ROS851990:ROS851991 RYO851990:RYO851991 SIK851990:SIK851991 SSG851990:SSG851991 TCC851990:TCC851991 TLY851990:TLY851991 TVU851990:TVU851991 UFQ851990:UFQ851991 UPM851990:UPM851991 UZI851990:UZI851991 VJE851990:VJE851991 VTA851990:VTA851991 WCW851990:WCW851991 WMS851990:WMS851991 WWO851990:WWO851991 AG917526:AG917527 KC917526:KC917527 TY917526:TY917527 ADU917526:ADU917527 ANQ917526:ANQ917527 AXM917526:AXM917527 BHI917526:BHI917527 BRE917526:BRE917527 CBA917526:CBA917527 CKW917526:CKW917527 CUS917526:CUS917527 DEO917526:DEO917527 DOK917526:DOK917527 DYG917526:DYG917527 EIC917526:EIC917527 ERY917526:ERY917527 FBU917526:FBU917527 FLQ917526:FLQ917527 FVM917526:FVM917527 GFI917526:GFI917527 GPE917526:GPE917527 GZA917526:GZA917527 HIW917526:HIW917527 HSS917526:HSS917527 ICO917526:ICO917527 IMK917526:IMK917527 IWG917526:IWG917527 JGC917526:JGC917527 JPY917526:JPY917527 JZU917526:JZU917527 KJQ917526:KJQ917527 KTM917526:KTM917527 LDI917526:LDI917527 LNE917526:LNE917527 LXA917526:LXA917527 MGW917526:MGW917527 MQS917526:MQS917527 NAO917526:NAO917527 NKK917526:NKK917527 NUG917526:NUG917527 OEC917526:OEC917527 ONY917526:ONY917527 OXU917526:OXU917527 PHQ917526:PHQ917527 PRM917526:PRM917527 QBI917526:QBI917527 QLE917526:QLE917527 QVA917526:QVA917527 REW917526:REW917527 ROS917526:ROS917527 RYO917526:RYO917527 SIK917526:SIK917527 SSG917526:SSG917527 TCC917526:TCC917527 TLY917526:TLY917527 TVU917526:TVU917527 UFQ917526:UFQ917527 UPM917526:UPM917527 UZI917526:UZI917527 VJE917526:VJE917527 VTA917526:VTA917527 WCW917526:WCW917527 WMS917526:WMS917527 WWO917526:WWO917527 AG983062:AG983063 KC983062:KC983063 TY983062:TY983063 ADU983062:ADU983063 ANQ983062:ANQ983063 AXM983062:AXM983063 BHI983062:BHI983063 BRE983062:BRE983063 CBA983062:CBA983063 CKW983062:CKW983063 CUS983062:CUS983063 DEO983062:DEO983063 DOK983062:DOK983063 DYG983062:DYG983063 EIC983062:EIC983063 ERY983062:ERY983063 FBU983062:FBU983063 FLQ983062:FLQ983063 FVM983062:FVM983063 GFI983062:GFI983063 GPE983062:GPE983063 GZA983062:GZA983063 HIW983062:HIW983063 HSS983062:HSS983063 ICO983062:ICO983063 IMK983062:IMK983063 IWG983062:IWG983063 JGC983062:JGC983063 JPY983062:JPY983063 JZU983062:JZU983063 KJQ983062:KJQ983063 KTM983062:KTM983063 LDI983062:LDI983063 LNE983062:LNE983063 LXA983062:LXA983063 MGW983062:MGW983063 MQS983062:MQS983063 NAO983062:NAO983063 NKK983062:NKK983063 NUG983062:NUG983063 OEC983062:OEC983063 ONY983062:ONY983063 OXU983062:OXU983063 PHQ983062:PHQ983063 PRM983062:PRM983063 QBI983062:QBI983063 QLE983062:QLE983063 QVA983062:QVA983063 REW983062:REW983063 ROS983062:ROS983063 RYO983062:RYO983063 SIK983062:SIK983063 SSG983062:SSG983063 TCC983062:TCC983063 TLY983062:TLY983063 TVU983062:TVU983063 UFQ983062:UFQ983063 UPM983062:UPM983063 UZI983062:UZI983063 VJE983062:VJE983063 VTA983062:VTA983063 WCW983062:WCW983063 WMS983062:WMS983063">
      <formula1>"x"</formula1>
      <formula2>0</formula2>
    </dataValidation>
    <dataValidation type="list" showDropDown="1" showInputMessage="1" showErrorMessage="1" error="Vyznačí sa iba  x" prompt="_x000a_   Vyznačí sa x,     _x000a_ ak ide o riadnu_x000a_účtovnú závierku" sqref="WXE983078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U22:U23 JQ22:JQ23 TM22:TM23 ADI22:ADI23 ANE22:ANE23 AXA22:AXA23 BGW22:BGW23 BQS22:BQS23 CAO22:CAO23 CKK22:CKK23 CUG22:CUG23 DEC22:DEC23 DNY22:DNY23 DXU22:DXU23 EHQ22:EHQ23 ERM22:ERM23 FBI22:FBI23 FLE22:FLE23 FVA22:FVA23 GEW22:GEW23 GOS22:GOS23 GYO22:GYO23 HIK22:HIK23 HSG22:HSG23 ICC22:ICC23 ILY22:ILY23 IVU22:IVU23 JFQ22:JFQ23 JPM22:JPM23 JZI22:JZI23 KJE22:KJE23 KTA22:KTA23 LCW22:LCW23 LMS22:LMS23 LWO22:LWO23 MGK22:MGK23 MQG22:MQG23 NAC22:NAC23 NJY22:NJY23 NTU22:NTU23 ODQ22:ODQ23 ONM22:ONM23 OXI22:OXI23 PHE22:PHE23 PRA22:PRA23 QAW22:QAW23 QKS22:QKS23 QUO22:QUO23 REK22:REK23 ROG22:ROG23 RYC22:RYC23 SHY22:SHY23 SRU22:SRU23 TBQ22:TBQ23 TLM22:TLM23 TVI22:TVI23 UFE22:UFE23 UPA22:UPA23 UYW22:UYW23 VIS22:VIS23 VSO22:VSO23 WCK22:WCK23 WMG22:WMG23 WWC22:WWC23 U65558:U65559 JQ65558:JQ65559 TM65558:TM65559 ADI65558:ADI65559 ANE65558:ANE65559 AXA65558:AXA65559 BGW65558:BGW65559 BQS65558:BQS65559 CAO65558:CAO65559 CKK65558:CKK65559 CUG65558:CUG65559 DEC65558:DEC65559 DNY65558:DNY65559 DXU65558:DXU65559 EHQ65558:EHQ65559 ERM65558:ERM65559 FBI65558:FBI65559 FLE65558:FLE65559 FVA65558:FVA65559 GEW65558:GEW65559 GOS65558:GOS65559 GYO65558:GYO65559 HIK65558:HIK65559 HSG65558:HSG65559 ICC65558:ICC65559 ILY65558:ILY65559 IVU65558:IVU65559 JFQ65558:JFQ65559 JPM65558:JPM65559 JZI65558:JZI65559 KJE65558:KJE65559 KTA65558:KTA65559 LCW65558:LCW65559 LMS65558:LMS65559 LWO65558:LWO65559 MGK65558:MGK65559 MQG65558:MQG65559 NAC65558:NAC65559 NJY65558:NJY65559 NTU65558:NTU65559 ODQ65558:ODQ65559 ONM65558:ONM65559 OXI65558:OXI65559 PHE65558:PHE65559 PRA65558:PRA65559 QAW65558:QAW65559 QKS65558:QKS65559 QUO65558:QUO65559 REK65558:REK65559 ROG65558:ROG65559 RYC65558:RYC65559 SHY65558:SHY65559 SRU65558:SRU65559 TBQ65558:TBQ65559 TLM65558:TLM65559 TVI65558:TVI65559 UFE65558:UFE65559 UPA65558:UPA65559 UYW65558:UYW65559 VIS65558:VIS65559 VSO65558:VSO65559 WCK65558:WCK65559 WMG65558:WMG65559 WWC65558:WWC65559 U131094:U131095 JQ131094:JQ131095 TM131094:TM131095 ADI131094:ADI131095 ANE131094:ANE131095 AXA131094:AXA131095 BGW131094:BGW131095 BQS131094:BQS131095 CAO131094:CAO131095 CKK131094:CKK131095 CUG131094:CUG131095 DEC131094:DEC131095 DNY131094:DNY131095 DXU131094:DXU131095 EHQ131094:EHQ131095 ERM131094:ERM131095 FBI131094:FBI131095 FLE131094:FLE131095 FVA131094:FVA131095 GEW131094:GEW131095 GOS131094:GOS131095 GYO131094:GYO131095 HIK131094:HIK131095 HSG131094:HSG131095 ICC131094:ICC131095 ILY131094:ILY131095 IVU131094:IVU131095 JFQ131094:JFQ131095 JPM131094:JPM131095 JZI131094:JZI131095 KJE131094:KJE131095 KTA131094:KTA131095 LCW131094:LCW131095 LMS131094:LMS131095 LWO131094:LWO131095 MGK131094:MGK131095 MQG131094:MQG131095 NAC131094:NAC131095 NJY131094:NJY131095 NTU131094:NTU131095 ODQ131094:ODQ131095 ONM131094:ONM131095 OXI131094:OXI131095 PHE131094:PHE131095 PRA131094:PRA131095 QAW131094:QAW131095 QKS131094:QKS131095 QUO131094:QUO131095 REK131094:REK131095 ROG131094:ROG131095 RYC131094:RYC131095 SHY131094:SHY131095 SRU131094:SRU131095 TBQ131094:TBQ131095 TLM131094:TLM131095 TVI131094:TVI131095 UFE131094:UFE131095 UPA131094:UPA131095 UYW131094:UYW131095 VIS131094:VIS131095 VSO131094:VSO131095 WCK131094:WCK131095 WMG131094:WMG131095 WWC131094:WWC131095 U196630:U196631 JQ196630:JQ196631 TM196630:TM196631 ADI196630:ADI196631 ANE196630:ANE196631 AXA196630:AXA196631 BGW196630:BGW196631 BQS196630:BQS196631 CAO196630:CAO196631 CKK196630:CKK196631 CUG196630:CUG196631 DEC196630:DEC196631 DNY196630:DNY196631 DXU196630:DXU196631 EHQ196630:EHQ196631 ERM196630:ERM196631 FBI196630:FBI196631 FLE196630:FLE196631 FVA196630:FVA196631 GEW196630:GEW196631 GOS196630:GOS196631 GYO196630:GYO196631 HIK196630:HIK196631 HSG196630:HSG196631 ICC196630:ICC196631 ILY196630:ILY196631 IVU196630:IVU196631 JFQ196630:JFQ196631 JPM196630:JPM196631 JZI196630:JZI196631 KJE196630:KJE196631 KTA196630:KTA196631 LCW196630:LCW196631 LMS196630:LMS196631 LWO196630:LWO196631 MGK196630:MGK196631 MQG196630:MQG196631 NAC196630:NAC196631 NJY196630:NJY196631 NTU196630:NTU196631 ODQ196630:ODQ196631 ONM196630:ONM196631 OXI196630:OXI196631 PHE196630:PHE196631 PRA196630:PRA196631 QAW196630:QAW196631 QKS196630:QKS196631 QUO196630:QUO196631 REK196630:REK196631 ROG196630:ROG196631 RYC196630:RYC196631 SHY196630:SHY196631 SRU196630:SRU196631 TBQ196630:TBQ196631 TLM196630:TLM196631 TVI196630:TVI196631 UFE196630:UFE196631 UPA196630:UPA196631 UYW196630:UYW196631 VIS196630:VIS196631 VSO196630:VSO196631 WCK196630:WCK196631 WMG196630:WMG196631 WWC196630:WWC196631 U262166:U262167 JQ262166:JQ262167 TM262166:TM262167 ADI262166:ADI262167 ANE262166:ANE262167 AXA262166:AXA262167 BGW262166:BGW262167 BQS262166:BQS262167 CAO262166:CAO262167 CKK262166:CKK262167 CUG262166:CUG262167 DEC262166:DEC262167 DNY262166:DNY262167 DXU262166:DXU262167 EHQ262166:EHQ262167 ERM262166:ERM262167 FBI262166:FBI262167 FLE262166:FLE262167 FVA262166:FVA262167 GEW262166:GEW262167 GOS262166:GOS262167 GYO262166:GYO262167 HIK262166:HIK262167 HSG262166:HSG262167 ICC262166:ICC262167 ILY262166:ILY262167 IVU262166:IVU262167 JFQ262166:JFQ262167 JPM262166:JPM262167 JZI262166:JZI262167 KJE262166:KJE262167 KTA262166:KTA262167 LCW262166:LCW262167 LMS262166:LMS262167 LWO262166:LWO262167 MGK262166:MGK262167 MQG262166:MQG262167 NAC262166:NAC262167 NJY262166:NJY262167 NTU262166:NTU262167 ODQ262166:ODQ262167 ONM262166:ONM262167 OXI262166:OXI262167 PHE262166:PHE262167 PRA262166:PRA262167 QAW262166:QAW262167 QKS262166:QKS262167 QUO262166:QUO262167 REK262166:REK262167 ROG262166:ROG262167 RYC262166:RYC262167 SHY262166:SHY262167 SRU262166:SRU262167 TBQ262166:TBQ262167 TLM262166:TLM262167 TVI262166:TVI262167 UFE262166:UFE262167 UPA262166:UPA262167 UYW262166:UYW262167 VIS262166:VIS262167 VSO262166:VSO262167 WCK262166:WCK262167 WMG262166:WMG262167 WWC262166:WWC262167 U327702:U327703 JQ327702:JQ327703 TM327702:TM327703 ADI327702:ADI327703 ANE327702:ANE327703 AXA327702:AXA327703 BGW327702:BGW327703 BQS327702:BQS327703 CAO327702:CAO327703 CKK327702:CKK327703 CUG327702:CUG327703 DEC327702:DEC327703 DNY327702:DNY327703 DXU327702:DXU327703 EHQ327702:EHQ327703 ERM327702:ERM327703 FBI327702:FBI327703 FLE327702:FLE327703 FVA327702:FVA327703 GEW327702:GEW327703 GOS327702:GOS327703 GYO327702:GYO327703 HIK327702:HIK327703 HSG327702:HSG327703 ICC327702:ICC327703 ILY327702:ILY327703 IVU327702:IVU327703 JFQ327702:JFQ327703 JPM327702:JPM327703 JZI327702:JZI327703 KJE327702:KJE327703 KTA327702:KTA327703 LCW327702:LCW327703 LMS327702:LMS327703 LWO327702:LWO327703 MGK327702:MGK327703 MQG327702:MQG327703 NAC327702:NAC327703 NJY327702:NJY327703 NTU327702:NTU327703 ODQ327702:ODQ327703 ONM327702:ONM327703 OXI327702:OXI327703 PHE327702:PHE327703 PRA327702:PRA327703 QAW327702:QAW327703 QKS327702:QKS327703 QUO327702:QUO327703 REK327702:REK327703 ROG327702:ROG327703 RYC327702:RYC327703 SHY327702:SHY327703 SRU327702:SRU327703 TBQ327702:TBQ327703 TLM327702:TLM327703 TVI327702:TVI327703 UFE327702:UFE327703 UPA327702:UPA327703 UYW327702:UYW327703 VIS327702:VIS327703 VSO327702:VSO327703 WCK327702:WCK327703 WMG327702:WMG327703 WWC327702:WWC327703 U393238:U393239 JQ393238:JQ393239 TM393238:TM393239 ADI393238:ADI393239 ANE393238:ANE393239 AXA393238:AXA393239 BGW393238:BGW393239 BQS393238:BQS393239 CAO393238:CAO393239 CKK393238:CKK393239 CUG393238:CUG393239 DEC393238:DEC393239 DNY393238:DNY393239 DXU393238:DXU393239 EHQ393238:EHQ393239 ERM393238:ERM393239 FBI393238:FBI393239 FLE393238:FLE393239 FVA393238:FVA393239 GEW393238:GEW393239 GOS393238:GOS393239 GYO393238:GYO393239 HIK393238:HIK393239 HSG393238:HSG393239 ICC393238:ICC393239 ILY393238:ILY393239 IVU393238:IVU393239 JFQ393238:JFQ393239 JPM393238:JPM393239 JZI393238:JZI393239 KJE393238:KJE393239 KTA393238:KTA393239 LCW393238:LCW393239 LMS393238:LMS393239 LWO393238:LWO393239 MGK393238:MGK393239 MQG393238:MQG393239 NAC393238:NAC393239 NJY393238:NJY393239 NTU393238:NTU393239 ODQ393238:ODQ393239 ONM393238:ONM393239 OXI393238:OXI393239 PHE393238:PHE393239 PRA393238:PRA393239 QAW393238:QAW393239 QKS393238:QKS393239 QUO393238:QUO393239 REK393238:REK393239 ROG393238:ROG393239 RYC393238:RYC393239 SHY393238:SHY393239 SRU393238:SRU393239 TBQ393238:TBQ393239 TLM393238:TLM393239 TVI393238:TVI393239 UFE393238:UFE393239 UPA393238:UPA393239 UYW393238:UYW393239 VIS393238:VIS393239 VSO393238:VSO393239 WCK393238:WCK393239 WMG393238:WMG393239 WWC393238:WWC393239 U458774:U458775 JQ458774:JQ458775 TM458774:TM458775 ADI458774:ADI458775 ANE458774:ANE458775 AXA458774:AXA458775 BGW458774:BGW458775 BQS458774:BQS458775 CAO458774:CAO458775 CKK458774:CKK458775 CUG458774:CUG458775 DEC458774:DEC458775 DNY458774:DNY458775 DXU458774:DXU458775 EHQ458774:EHQ458775 ERM458774:ERM458775 FBI458774:FBI458775 FLE458774:FLE458775 FVA458774:FVA458775 GEW458774:GEW458775 GOS458774:GOS458775 GYO458774:GYO458775 HIK458774:HIK458775 HSG458774:HSG458775 ICC458774:ICC458775 ILY458774:ILY458775 IVU458774:IVU458775 JFQ458774:JFQ458775 JPM458774:JPM458775 JZI458774:JZI458775 KJE458774:KJE458775 KTA458774:KTA458775 LCW458774:LCW458775 LMS458774:LMS458775 LWO458774:LWO458775 MGK458774:MGK458775 MQG458774:MQG458775 NAC458774:NAC458775 NJY458774:NJY458775 NTU458774:NTU458775 ODQ458774:ODQ458775 ONM458774:ONM458775 OXI458774:OXI458775 PHE458774:PHE458775 PRA458774:PRA458775 QAW458774:QAW458775 QKS458774:QKS458775 QUO458774:QUO458775 REK458774:REK458775 ROG458774:ROG458775 RYC458774:RYC458775 SHY458774:SHY458775 SRU458774:SRU458775 TBQ458774:TBQ458775 TLM458774:TLM458775 TVI458774:TVI458775 UFE458774:UFE458775 UPA458774:UPA458775 UYW458774:UYW458775 VIS458774:VIS458775 VSO458774:VSO458775 WCK458774:WCK458775 WMG458774:WMG458775 WWC458774:WWC458775 U524310:U524311 JQ524310:JQ524311 TM524310:TM524311 ADI524310:ADI524311 ANE524310:ANE524311 AXA524310:AXA524311 BGW524310:BGW524311 BQS524310:BQS524311 CAO524310:CAO524311 CKK524310:CKK524311 CUG524310:CUG524311 DEC524310:DEC524311 DNY524310:DNY524311 DXU524310:DXU524311 EHQ524310:EHQ524311 ERM524310:ERM524311 FBI524310:FBI524311 FLE524310:FLE524311 FVA524310:FVA524311 GEW524310:GEW524311 GOS524310:GOS524311 GYO524310:GYO524311 HIK524310:HIK524311 HSG524310:HSG524311 ICC524310:ICC524311 ILY524310:ILY524311 IVU524310:IVU524311 JFQ524310:JFQ524311 JPM524310:JPM524311 JZI524310:JZI524311 KJE524310:KJE524311 KTA524310:KTA524311 LCW524310:LCW524311 LMS524310:LMS524311 LWO524310:LWO524311 MGK524310:MGK524311 MQG524310:MQG524311 NAC524310:NAC524311 NJY524310:NJY524311 NTU524310:NTU524311 ODQ524310:ODQ524311 ONM524310:ONM524311 OXI524310:OXI524311 PHE524310:PHE524311 PRA524310:PRA524311 QAW524310:QAW524311 QKS524310:QKS524311 QUO524310:QUO524311 REK524310:REK524311 ROG524310:ROG524311 RYC524310:RYC524311 SHY524310:SHY524311 SRU524310:SRU524311 TBQ524310:TBQ524311 TLM524310:TLM524311 TVI524310:TVI524311 UFE524310:UFE524311 UPA524310:UPA524311 UYW524310:UYW524311 VIS524310:VIS524311 VSO524310:VSO524311 WCK524310:WCK524311 WMG524310:WMG524311 WWC524310:WWC524311 U589846:U589847 JQ589846:JQ589847 TM589846:TM589847 ADI589846:ADI589847 ANE589846:ANE589847 AXA589846:AXA589847 BGW589846:BGW589847 BQS589846:BQS589847 CAO589846:CAO589847 CKK589846:CKK589847 CUG589846:CUG589847 DEC589846:DEC589847 DNY589846:DNY589847 DXU589846:DXU589847 EHQ589846:EHQ589847 ERM589846:ERM589847 FBI589846:FBI589847 FLE589846:FLE589847 FVA589846:FVA589847 GEW589846:GEW589847 GOS589846:GOS589847 GYO589846:GYO589847 HIK589846:HIK589847 HSG589846:HSG589847 ICC589846:ICC589847 ILY589846:ILY589847 IVU589846:IVU589847 JFQ589846:JFQ589847 JPM589846:JPM589847 JZI589846:JZI589847 KJE589846:KJE589847 KTA589846:KTA589847 LCW589846:LCW589847 LMS589846:LMS589847 LWO589846:LWO589847 MGK589846:MGK589847 MQG589846:MQG589847 NAC589846:NAC589847 NJY589846:NJY589847 NTU589846:NTU589847 ODQ589846:ODQ589847 ONM589846:ONM589847 OXI589846:OXI589847 PHE589846:PHE589847 PRA589846:PRA589847 QAW589846:QAW589847 QKS589846:QKS589847 QUO589846:QUO589847 REK589846:REK589847 ROG589846:ROG589847 RYC589846:RYC589847 SHY589846:SHY589847 SRU589846:SRU589847 TBQ589846:TBQ589847 TLM589846:TLM589847 TVI589846:TVI589847 UFE589846:UFE589847 UPA589846:UPA589847 UYW589846:UYW589847 VIS589846:VIS589847 VSO589846:VSO589847 WCK589846:WCK589847 WMG589846:WMG589847 WWC589846:WWC589847 U655382:U655383 JQ655382:JQ655383 TM655382:TM655383 ADI655382:ADI655383 ANE655382:ANE655383 AXA655382:AXA655383 BGW655382:BGW655383 BQS655382:BQS655383 CAO655382:CAO655383 CKK655382:CKK655383 CUG655382:CUG655383 DEC655382:DEC655383 DNY655382:DNY655383 DXU655382:DXU655383 EHQ655382:EHQ655383 ERM655382:ERM655383 FBI655382:FBI655383 FLE655382:FLE655383 FVA655382:FVA655383 GEW655382:GEW655383 GOS655382:GOS655383 GYO655382:GYO655383 HIK655382:HIK655383 HSG655382:HSG655383 ICC655382:ICC655383 ILY655382:ILY655383 IVU655382:IVU655383 JFQ655382:JFQ655383 JPM655382:JPM655383 JZI655382:JZI655383 KJE655382:KJE655383 KTA655382:KTA655383 LCW655382:LCW655383 LMS655382:LMS655383 LWO655382:LWO655383 MGK655382:MGK655383 MQG655382:MQG655383 NAC655382:NAC655383 NJY655382:NJY655383 NTU655382:NTU655383 ODQ655382:ODQ655383 ONM655382:ONM655383 OXI655382:OXI655383 PHE655382:PHE655383 PRA655382:PRA655383 QAW655382:QAW655383 QKS655382:QKS655383 QUO655382:QUO655383 REK655382:REK655383 ROG655382:ROG655383 RYC655382:RYC655383 SHY655382:SHY655383 SRU655382:SRU655383 TBQ655382:TBQ655383 TLM655382:TLM655383 TVI655382:TVI655383 UFE655382:UFE655383 UPA655382:UPA655383 UYW655382:UYW655383 VIS655382:VIS655383 VSO655382:VSO655383 WCK655382:WCK655383 WMG655382:WMG655383 WWC655382:WWC655383 U720918:U720919 JQ720918:JQ720919 TM720918:TM720919 ADI720918:ADI720919 ANE720918:ANE720919 AXA720918:AXA720919 BGW720918:BGW720919 BQS720918:BQS720919 CAO720918:CAO720919 CKK720918:CKK720919 CUG720918:CUG720919 DEC720918:DEC720919 DNY720918:DNY720919 DXU720918:DXU720919 EHQ720918:EHQ720919 ERM720918:ERM720919 FBI720918:FBI720919 FLE720918:FLE720919 FVA720918:FVA720919 GEW720918:GEW720919 GOS720918:GOS720919 GYO720918:GYO720919 HIK720918:HIK720919 HSG720918:HSG720919 ICC720918:ICC720919 ILY720918:ILY720919 IVU720918:IVU720919 JFQ720918:JFQ720919 JPM720918:JPM720919 JZI720918:JZI720919 KJE720918:KJE720919 KTA720918:KTA720919 LCW720918:LCW720919 LMS720918:LMS720919 LWO720918:LWO720919 MGK720918:MGK720919 MQG720918:MQG720919 NAC720918:NAC720919 NJY720918:NJY720919 NTU720918:NTU720919 ODQ720918:ODQ720919 ONM720918:ONM720919 OXI720918:OXI720919 PHE720918:PHE720919 PRA720918:PRA720919 QAW720918:QAW720919 QKS720918:QKS720919 QUO720918:QUO720919 REK720918:REK720919 ROG720918:ROG720919 RYC720918:RYC720919 SHY720918:SHY720919 SRU720918:SRU720919 TBQ720918:TBQ720919 TLM720918:TLM720919 TVI720918:TVI720919 UFE720918:UFE720919 UPA720918:UPA720919 UYW720918:UYW720919 VIS720918:VIS720919 VSO720918:VSO720919 WCK720918:WCK720919 WMG720918:WMG720919 WWC720918:WWC720919 U786454:U786455 JQ786454:JQ786455 TM786454:TM786455 ADI786454:ADI786455 ANE786454:ANE786455 AXA786454:AXA786455 BGW786454:BGW786455 BQS786454:BQS786455 CAO786454:CAO786455 CKK786454:CKK786455 CUG786454:CUG786455 DEC786454:DEC786455 DNY786454:DNY786455 DXU786454:DXU786455 EHQ786454:EHQ786455 ERM786454:ERM786455 FBI786454:FBI786455 FLE786454:FLE786455 FVA786454:FVA786455 GEW786454:GEW786455 GOS786454:GOS786455 GYO786454:GYO786455 HIK786454:HIK786455 HSG786454:HSG786455 ICC786454:ICC786455 ILY786454:ILY786455 IVU786454:IVU786455 JFQ786454:JFQ786455 JPM786454:JPM786455 JZI786454:JZI786455 KJE786454:KJE786455 KTA786454:KTA786455 LCW786454:LCW786455 LMS786454:LMS786455 LWO786454:LWO786455 MGK786454:MGK786455 MQG786454:MQG786455 NAC786454:NAC786455 NJY786454:NJY786455 NTU786454:NTU786455 ODQ786454:ODQ786455 ONM786454:ONM786455 OXI786454:OXI786455 PHE786454:PHE786455 PRA786454:PRA786455 QAW786454:QAW786455 QKS786454:QKS786455 QUO786454:QUO786455 REK786454:REK786455 ROG786454:ROG786455 RYC786454:RYC786455 SHY786454:SHY786455 SRU786454:SRU786455 TBQ786454:TBQ786455 TLM786454:TLM786455 TVI786454:TVI786455 UFE786454:UFE786455 UPA786454:UPA786455 UYW786454:UYW786455 VIS786454:VIS786455 VSO786454:VSO786455 WCK786454:WCK786455 WMG786454:WMG786455 WWC786454:WWC786455 U851990:U851991 JQ851990:JQ851991 TM851990:TM851991 ADI851990:ADI851991 ANE851990:ANE851991 AXA851990:AXA851991 BGW851990:BGW851991 BQS851990:BQS851991 CAO851990:CAO851991 CKK851990:CKK851991 CUG851990:CUG851991 DEC851990:DEC851991 DNY851990:DNY851991 DXU851990:DXU851991 EHQ851990:EHQ851991 ERM851990:ERM851991 FBI851990:FBI851991 FLE851990:FLE851991 FVA851990:FVA851991 GEW851990:GEW851991 GOS851990:GOS851991 GYO851990:GYO851991 HIK851990:HIK851991 HSG851990:HSG851991 ICC851990:ICC851991 ILY851990:ILY851991 IVU851990:IVU851991 JFQ851990:JFQ851991 JPM851990:JPM851991 JZI851990:JZI851991 KJE851990:KJE851991 KTA851990:KTA851991 LCW851990:LCW851991 LMS851990:LMS851991 LWO851990:LWO851991 MGK851990:MGK851991 MQG851990:MQG851991 NAC851990:NAC851991 NJY851990:NJY851991 NTU851990:NTU851991 ODQ851990:ODQ851991 ONM851990:ONM851991 OXI851990:OXI851991 PHE851990:PHE851991 PRA851990:PRA851991 QAW851990:QAW851991 QKS851990:QKS851991 QUO851990:QUO851991 REK851990:REK851991 ROG851990:ROG851991 RYC851990:RYC851991 SHY851990:SHY851991 SRU851990:SRU851991 TBQ851990:TBQ851991 TLM851990:TLM851991 TVI851990:TVI851991 UFE851990:UFE851991 UPA851990:UPA851991 UYW851990:UYW851991 VIS851990:VIS851991 VSO851990:VSO851991 WCK851990:WCK851991 WMG851990:WMG851991 WWC851990:WWC851991 U917526:U917527 JQ917526:JQ917527 TM917526:TM917527 ADI917526:ADI917527 ANE917526:ANE917527 AXA917526:AXA917527 BGW917526:BGW917527 BQS917526:BQS917527 CAO917526:CAO917527 CKK917526:CKK917527 CUG917526:CUG917527 DEC917526:DEC917527 DNY917526:DNY917527 DXU917526:DXU917527 EHQ917526:EHQ917527 ERM917526:ERM917527 FBI917526:FBI917527 FLE917526:FLE917527 FVA917526:FVA917527 GEW917526:GEW917527 GOS917526:GOS917527 GYO917526:GYO917527 HIK917526:HIK917527 HSG917526:HSG917527 ICC917526:ICC917527 ILY917526:ILY917527 IVU917526:IVU917527 JFQ917526:JFQ917527 JPM917526:JPM917527 JZI917526:JZI917527 KJE917526:KJE917527 KTA917526:KTA917527 LCW917526:LCW917527 LMS917526:LMS917527 LWO917526:LWO917527 MGK917526:MGK917527 MQG917526:MQG917527 NAC917526:NAC917527 NJY917526:NJY917527 NTU917526:NTU917527 ODQ917526:ODQ917527 ONM917526:ONM917527 OXI917526:OXI917527 PHE917526:PHE917527 PRA917526:PRA917527 QAW917526:QAW917527 QKS917526:QKS917527 QUO917526:QUO917527 REK917526:REK917527 ROG917526:ROG917527 RYC917526:RYC917527 SHY917526:SHY917527 SRU917526:SRU917527 TBQ917526:TBQ917527 TLM917526:TLM917527 TVI917526:TVI917527 UFE917526:UFE917527 UPA917526:UPA917527 UYW917526:UYW917527 VIS917526:VIS917527 VSO917526:VSO917527 WCK917526:WCK917527 WMG917526:WMG917527 WWC917526:WWC917527 U983062:U983063 JQ983062:JQ983063 TM983062:TM983063 ADI983062:ADI983063 ANE983062:ANE983063 AXA983062:AXA983063 BGW983062:BGW983063 BQS983062:BQS983063 CAO983062:CAO983063 CKK983062:CKK983063 CUG983062:CUG983063 DEC983062:DEC983063 DNY983062:DNY983063 DXU983062:DXU983063 EHQ983062:EHQ983063 ERM983062:ERM983063 FBI983062:FBI983063 FLE983062:FLE983063 FVA983062:FVA983063 GEW983062:GEW983063 GOS983062:GOS983063 GYO983062:GYO983063 HIK983062:HIK983063 HSG983062:HSG983063 ICC983062:ICC983063 ILY983062:ILY983063 IVU983062:IVU983063 JFQ983062:JFQ983063 JPM983062:JPM983063 JZI983062:JZI983063 KJE983062:KJE983063 KTA983062:KTA983063 LCW983062:LCW983063 LMS983062:LMS983063 LWO983062:LWO983063 MGK983062:MGK983063 MQG983062:MQG983063 NAC983062:NAC983063 NJY983062:NJY983063 NTU983062:NTU983063 ODQ983062:ODQ983063 ONM983062:ONM983063 OXI983062:OXI983063 PHE983062:PHE983063 PRA983062:PRA983063 QAW983062:QAW983063 QKS983062:QKS983063 QUO983062:QUO983063 REK983062:REK983063 ROG983062:ROG983063 RYC983062:RYC983063 SHY983062:SHY983063 SRU983062:SRU983063 TBQ983062:TBQ983063 TLM983062:TLM983063 TVI983062:TVI983063 UFE983062:UFE983063 UPA983062:UPA983063 UYW983062:UYW983063 VIS983062:VIS983063 VSO983062:VSO983063 WCK983062:WCK983063 WMG983062:WMG983063 WWC983062:WWC983063 E38:E39 JA38:JA39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E65574:E65575 JA65574:JA65575 SW65574:SW65575 ACS65574:ACS65575 AMO65574:AMO65575 AWK65574:AWK65575 BGG65574:BGG65575 BQC65574:BQC65575 BZY65574:BZY65575 CJU65574:CJU65575 CTQ65574:CTQ65575 DDM65574:DDM65575 DNI65574:DNI65575 DXE65574:DXE65575 EHA65574:EHA65575 EQW65574:EQW65575 FAS65574:FAS65575 FKO65574:FKO65575 FUK65574:FUK65575 GEG65574:GEG65575 GOC65574:GOC65575 GXY65574:GXY65575 HHU65574:HHU65575 HRQ65574:HRQ65575 IBM65574:IBM65575 ILI65574:ILI65575 IVE65574:IVE65575 JFA65574:JFA65575 JOW65574:JOW65575 JYS65574:JYS65575 KIO65574:KIO65575 KSK65574:KSK65575 LCG65574:LCG65575 LMC65574:LMC65575 LVY65574:LVY65575 MFU65574:MFU65575 MPQ65574:MPQ65575 MZM65574:MZM65575 NJI65574:NJI65575 NTE65574:NTE65575 ODA65574:ODA65575 OMW65574:OMW65575 OWS65574:OWS65575 PGO65574:PGO65575 PQK65574:PQK65575 QAG65574:QAG65575 QKC65574:QKC65575 QTY65574:QTY65575 RDU65574:RDU65575 RNQ65574:RNQ65575 RXM65574:RXM65575 SHI65574:SHI65575 SRE65574:SRE65575 TBA65574:TBA65575 TKW65574:TKW65575 TUS65574:TUS65575 UEO65574:UEO65575 UOK65574:UOK65575 UYG65574:UYG65575 VIC65574:VIC65575 VRY65574:VRY65575 WBU65574:WBU65575 WLQ65574:WLQ65575 WVM65574:WVM65575 E131110:E131111 JA131110:JA131111 SW131110:SW131111 ACS131110:ACS131111 AMO131110:AMO131111 AWK131110:AWK131111 BGG131110:BGG131111 BQC131110:BQC131111 BZY131110:BZY131111 CJU131110:CJU131111 CTQ131110:CTQ131111 DDM131110:DDM131111 DNI131110:DNI131111 DXE131110:DXE131111 EHA131110:EHA131111 EQW131110:EQW131111 FAS131110:FAS131111 FKO131110:FKO131111 FUK131110:FUK131111 GEG131110:GEG131111 GOC131110:GOC131111 GXY131110:GXY131111 HHU131110:HHU131111 HRQ131110:HRQ131111 IBM131110:IBM131111 ILI131110:ILI131111 IVE131110:IVE131111 JFA131110:JFA131111 JOW131110:JOW131111 JYS131110:JYS131111 KIO131110:KIO131111 KSK131110:KSK131111 LCG131110:LCG131111 LMC131110:LMC131111 LVY131110:LVY131111 MFU131110:MFU131111 MPQ131110:MPQ131111 MZM131110:MZM131111 NJI131110:NJI131111 NTE131110:NTE131111 ODA131110:ODA131111 OMW131110:OMW131111 OWS131110:OWS131111 PGO131110:PGO131111 PQK131110:PQK131111 QAG131110:QAG131111 QKC131110:QKC131111 QTY131110:QTY131111 RDU131110:RDU131111 RNQ131110:RNQ131111 RXM131110:RXM131111 SHI131110:SHI131111 SRE131110:SRE131111 TBA131110:TBA131111 TKW131110:TKW131111 TUS131110:TUS131111 UEO131110:UEO131111 UOK131110:UOK131111 UYG131110:UYG131111 VIC131110:VIC131111 VRY131110:VRY131111 WBU131110:WBU131111 WLQ131110:WLQ131111 WVM131110:WVM131111 E196646:E196647 JA196646:JA196647 SW196646:SW196647 ACS196646:ACS196647 AMO196646:AMO196647 AWK196646:AWK196647 BGG196646:BGG196647 BQC196646:BQC196647 BZY196646:BZY196647 CJU196646:CJU196647 CTQ196646:CTQ196647 DDM196646:DDM196647 DNI196646:DNI196647 DXE196646:DXE196647 EHA196646:EHA196647 EQW196646:EQW196647 FAS196646:FAS196647 FKO196646:FKO196647 FUK196646:FUK196647 GEG196646:GEG196647 GOC196646:GOC196647 GXY196646:GXY196647 HHU196646:HHU196647 HRQ196646:HRQ196647 IBM196646:IBM196647 ILI196646:ILI196647 IVE196646:IVE196647 JFA196646:JFA196647 JOW196646:JOW196647 JYS196646:JYS196647 KIO196646:KIO196647 KSK196646:KSK196647 LCG196646:LCG196647 LMC196646:LMC196647 LVY196646:LVY196647 MFU196646:MFU196647 MPQ196646:MPQ196647 MZM196646:MZM196647 NJI196646:NJI196647 NTE196646:NTE196647 ODA196646:ODA196647 OMW196646:OMW196647 OWS196646:OWS196647 PGO196646:PGO196647 PQK196646:PQK196647 QAG196646:QAG196647 QKC196646:QKC196647 QTY196646:QTY196647 RDU196646:RDU196647 RNQ196646:RNQ196647 RXM196646:RXM196647 SHI196646:SHI196647 SRE196646:SRE196647 TBA196646:TBA196647 TKW196646:TKW196647 TUS196646:TUS196647 UEO196646:UEO196647 UOK196646:UOK196647 UYG196646:UYG196647 VIC196646:VIC196647 VRY196646:VRY196647 WBU196646:WBU196647 WLQ196646:WLQ196647 WVM196646:WVM196647 E262182:E262183 JA262182:JA262183 SW262182:SW262183 ACS262182:ACS262183 AMO262182:AMO262183 AWK262182:AWK262183 BGG262182:BGG262183 BQC262182:BQC262183 BZY262182:BZY262183 CJU262182:CJU262183 CTQ262182:CTQ262183 DDM262182:DDM262183 DNI262182:DNI262183 DXE262182:DXE262183 EHA262182:EHA262183 EQW262182:EQW262183 FAS262182:FAS262183 FKO262182:FKO262183 FUK262182:FUK262183 GEG262182:GEG262183 GOC262182:GOC262183 GXY262182:GXY262183 HHU262182:HHU262183 HRQ262182:HRQ262183 IBM262182:IBM262183 ILI262182:ILI262183 IVE262182:IVE262183 JFA262182:JFA262183 JOW262182:JOW262183 JYS262182:JYS262183 KIO262182:KIO262183 KSK262182:KSK262183 LCG262182:LCG262183 LMC262182:LMC262183 LVY262182:LVY262183 MFU262182:MFU262183 MPQ262182:MPQ262183 MZM262182:MZM262183 NJI262182:NJI262183 NTE262182:NTE262183 ODA262182:ODA262183 OMW262182:OMW262183 OWS262182:OWS262183 PGO262182:PGO262183 PQK262182:PQK262183 QAG262182:QAG262183 QKC262182:QKC262183 QTY262182:QTY262183 RDU262182:RDU262183 RNQ262182:RNQ262183 RXM262182:RXM262183 SHI262182:SHI262183 SRE262182:SRE262183 TBA262182:TBA262183 TKW262182:TKW262183 TUS262182:TUS262183 UEO262182:UEO262183 UOK262182:UOK262183 UYG262182:UYG262183 VIC262182:VIC262183 VRY262182:VRY262183 WBU262182:WBU262183 WLQ262182:WLQ262183 WVM262182:WVM262183 E327718:E327719 JA327718:JA327719 SW327718:SW327719 ACS327718:ACS327719 AMO327718:AMO327719 AWK327718:AWK327719 BGG327718:BGG327719 BQC327718:BQC327719 BZY327718:BZY327719 CJU327718:CJU327719 CTQ327718:CTQ327719 DDM327718:DDM327719 DNI327718:DNI327719 DXE327718:DXE327719 EHA327718:EHA327719 EQW327718:EQW327719 FAS327718:FAS327719 FKO327718:FKO327719 FUK327718:FUK327719 GEG327718:GEG327719 GOC327718:GOC327719 GXY327718:GXY327719 HHU327718:HHU327719 HRQ327718:HRQ327719 IBM327718:IBM327719 ILI327718:ILI327719 IVE327718:IVE327719 JFA327718:JFA327719 JOW327718:JOW327719 JYS327718:JYS327719 KIO327718:KIO327719 KSK327718:KSK327719 LCG327718:LCG327719 LMC327718:LMC327719 LVY327718:LVY327719 MFU327718:MFU327719 MPQ327718:MPQ327719 MZM327718:MZM327719 NJI327718:NJI327719 NTE327718:NTE327719 ODA327718:ODA327719 OMW327718:OMW327719 OWS327718:OWS327719 PGO327718:PGO327719 PQK327718:PQK327719 QAG327718:QAG327719 QKC327718:QKC327719 QTY327718:QTY327719 RDU327718:RDU327719 RNQ327718:RNQ327719 RXM327718:RXM327719 SHI327718:SHI327719 SRE327718:SRE327719 TBA327718:TBA327719 TKW327718:TKW327719 TUS327718:TUS327719 UEO327718:UEO327719 UOK327718:UOK327719 UYG327718:UYG327719 VIC327718:VIC327719 VRY327718:VRY327719 WBU327718:WBU327719 WLQ327718:WLQ327719 WVM327718:WVM327719 E393254:E393255 JA393254:JA393255 SW393254:SW393255 ACS393254:ACS393255 AMO393254:AMO393255 AWK393254:AWK393255 BGG393254:BGG393255 BQC393254:BQC393255 BZY393254:BZY393255 CJU393254:CJU393255 CTQ393254:CTQ393255 DDM393254:DDM393255 DNI393254:DNI393255 DXE393254:DXE393255 EHA393254:EHA393255 EQW393254:EQW393255 FAS393254:FAS393255 FKO393254:FKO393255 FUK393254:FUK393255 GEG393254:GEG393255 GOC393254:GOC393255 GXY393254:GXY393255 HHU393254:HHU393255 HRQ393254:HRQ393255 IBM393254:IBM393255 ILI393254:ILI393255 IVE393254:IVE393255 JFA393254:JFA393255 JOW393254:JOW393255 JYS393254:JYS393255 KIO393254:KIO393255 KSK393254:KSK393255 LCG393254:LCG393255 LMC393254:LMC393255 LVY393254:LVY393255 MFU393254:MFU393255 MPQ393254:MPQ393255 MZM393254:MZM393255 NJI393254:NJI393255 NTE393254:NTE393255 ODA393254:ODA393255 OMW393254:OMW393255 OWS393254:OWS393255 PGO393254:PGO393255 PQK393254:PQK393255 QAG393254:QAG393255 QKC393254:QKC393255 QTY393254:QTY393255 RDU393254:RDU393255 RNQ393254:RNQ393255 RXM393254:RXM393255 SHI393254:SHI393255 SRE393254:SRE393255 TBA393254:TBA393255 TKW393254:TKW393255 TUS393254:TUS393255 UEO393254:UEO393255 UOK393254:UOK393255 UYG393254:UYG393255 VIC393254:VIC393255 VRY393254:VRY393255 WBU393254:WBU393255 WLQ393254:WLQ393255 WVM393254:WVM393255 E458790:E458791 JA458790:JA458791 SW458790:SW458791 ACS458790:ACS458791 AMO458790:AMO458791 AWK458790:AWK458791 BGG458790:BGG458791 BQC458790:BQC458791 BZY458790:BZY458791 CJU458790:CJU458791 CTQ458790:CTQ458791 DDM458790:DDM458791 DNI458790:DNI458791 DXE458790:DXE458791 EHA458790:EHA458791 EQW458790:EQW458791 FAS458790:FAS458791 FKO458790:FKO458791 FUK458790:FUK458791 GEG458790:GEG458791 GOC458790:GOC458791 GXY458790:GXY458791 HHU458790:HHU458791 HRQ458790:HRQ458791 IBM458790:IBM458791 ILI458790:ILI458791 IVE458790:IVE458791 JFA458790:JFA458791 JOW458790:JOW458791 JYS458790:JYS458791 KIO458790:KIO458791 KSK458790:KSK458791 LCG458790:LCG458791 LMC458790:LMC458791 LVY458790:LVY458791 MFU458790:MFU458791 MPQ458790:MPQ458791 MZM458790:MZM458791 NJI458790:NJI458791 NTE458790:NTE458791 ODA458790:ODA458791 OMW458790:OMW458791 OWS458790:OWS458791 PGO458790:PGO458791 PQK458790:PQK458791 QAG458790:QAG458791 QKC458790:QKC458791 QTY458790:QTY458791 RDU458790:RDU458791 RNQ458790:RNQ458791 RXM458790:RXM458791 SHI458790:SHI458791 SRE458790:SRE458791 TBA458790:TBA458791 TKW458790:TKW458791 TUS458790:TUS458791 UEO458790:UEO458791 UOK458790:UOK458791 UYG458790:UYG458791 VIC458790:VIC458791 VRY458790:VRY458791 WBU458790:WBU458791 WLQ458790:WLQ458791 WVM458790:WVM458791 E524326:E524327 JA524326:JA524327 SW524326:SW524327 ACS524326:ACS524327 AMO524326:AMO524327 AWK524326:AWK524327 BGG524326:BGG524327 BQC524326:BQC524327 BZY524326:BZY524327 CJU524326:CJU524327 CTQ524326:CTQ524327 DDM524326:DDM524327 DNI524326:DNI524327 DXE524326:DXE524327 EHA524326:EHA524327 EQW524326:EQW524327 FAS524326:FAS524327 FKO524326:FKO524327 FUK524326:FUK524327 GEG524326:GEG524327 GOC524326:GOC524327 GXY524326:GXY524327 HHU524326:HHU524327 HRQ524326:HRQ524327 IBM524326:IBM524327 ILI524326:ILI524327 IVE524326:IVE524327 JFA524326:JFA524327 JOW524326:JOW524327 JYS524326:JYS524327 KIO524326:KIO524327 KSK524326:KSK524327 LCG524326:LCG524327 LMC524326:LMC524327 LVY524326:LVY524327 MFU524326:MFU524327 MPQ524326:MPQ524327 MZM524326:MZM524327 NJI524326:NJI524327 NTE524326:NTE524327 ODA524326:ODA524327 OMW524326:OMW524327 OWS524326:OWS524327 PGO524326:PGO524327 PQK524326:PQK524327 QAG524326:QAG524327 QKC524326:QKC524327 QTY524326:QTY524327 RDU524326:RDU524327 RNQ524326:RNQ524327 RXM524326:RXM524327 SHI524326:SHI524327 SRE524326:SRE524327 TBA524326:TBA524327 TKW524326:TKW524327 TUS524326:TUS524327 UEO524326:UEO524327 UOK524326:UOK524327 UYG524326:UYG524327 VIC524326:VIC524327 VRY524326:VRY524327 WBU524326:WBU524327 WLQ524326:WLQ524327 WVM524326:WVM524327 E589862:E589863 JA589862:JA589863 SW589862:SW589863 ACS589862:ACS589863 AMO589862:AMO589863 AWK589862:AWK589863 BGG589862:BGG589863 BQC589862:BQC589863 BZY589862:BZY589863 CJU589862:CJU589863 CTQ589862:CTQ589863 DDM589862:DDM589863 DNI589862:DNI589863 DXE589862:DXE589863 EHA589862:EHA589863 EQW589862:EQW589863 FAS589862:FAS589863 FKO589862:FKO589863 FUK589862:FUK589863 GEG589862:GEG589863 GOC589862:GOC589863 GXY589862:GXY589863 HHU589862:HHU589863 HRQ589862:HRQ589863 IBM589862:IBM589863 ILI589862:ILI589863 IVE589862:IVE589863 JFA589862:JFA589863 JOW589862:JOW589863 JYS589862:JYS589863 KIO589862:KIO589863 KSK589862:KSK589863 LCG589862:LCG589863 LMC589862:LMC589863 LVY589862:LVY589863 MFU589862:MFU589863 MPQ589862:MPQ589863 MZM589862:MZM589863 NJI589862:NJI589863 NTE589862:NTE589863 ODA589862:ODA589863 OMW589862:OMW589863 OWS589862:OWS589863 PGO589862:PGO589863 PQK589862:PQK589863 QAG589862:QAG589863 QKC589862:QKC589863 QTY589862:QTY589863 RDU589862:RDU589863 RNQ589862:RNQ589863 RXM589862:RXM589863 SHI589862:SHI589863 SRE589862:SRE589863 TBA589862:TBA589863 TKW589862:TKW589863 TUS589862:TUS589863 UEO589862:UEO589863 UOK589862:UOK589863 UYG589862:UYG589863 VIC589862:VIC589863 VRY589862:VRY589863 WBU589862:WBU589863 WLQ589862:WLQ589863 WVM589862:WVM589863 E655398:E655399 JA655398:JA655399 SW655398:SW655399 ACS655398:ACS655399 AMO655398:AMO655399 AWK655398:AWK655399 BGG655398:BGG655399 BQC655398:BQC655399 BZY655398:BZY655399 CJU655398:CJU655399 CTQ655398:CTQ655399 DDM655398:DDM655399 DNI655398:DNI655399 DXE655398:DXE655399 EHA655398:EHA655399 EQW655398:EQW655399 FAS655398:FAS655399 FKO655398:FKO655399 FUK655398:FUK655399 GEG655398:GEG655399 GOC655398:GOC655399 GXY655398:GXY655399 HHU655398:HHU655399 HRQ655398:HRQ655399 IBM655398:IBM655399 ILI655398:ILI655399 IVE655398:IVE655399 JFA655398:JFA655399 JOW655398:JOW655399 JYS655398:JYS655399 KIO655398:KIO655399 KSK655398:KSK655399 LCG655398:LCG655399 LMC655398:LMC655399 LVY655398:LVY655399 MFU655398:MFU655399 MPQ655398:MPQ655399 MZM655398:MZM655399 NJI655398:NJI655399 NTE655398:NTE655399 ODA655398:ODA655399 OMW655398:OMW655399 OWS655398:OWS655399 PGO655398:PGO655399 PQK655398:PQK655399 QAG655398:QAG655399 QKC655398:QKC655399 QTY655398:QTY655399 RDU655398:RDU655399 RNQ655398:RNQ655399 RXM655398:RXM655399 SHI655398:SHI655399 SRE655398:SRE655399 TBA655398:TBA655399 TKW655398:TKW655399 TUS655398:TUS655399 UEO655398:UEO655399 UOK655398:UOK655399 UYG655398:UYG655399 VIC655398:VIC655399 VRY655398:VRY655399 WBU655398:WBU655399 WLQ655398:WLQ655399 WVM655398:WVM655399 E720934:E720935 JA720934:JA720935 SW720934:SW720935 ACS720934:ACS720935 AMO720934:AMO720935 AWK720934:AWK720935 BGG720934:BGG720935 BQC720934:BQC720935 BZY720934:BZY720935 CJU720934:CJU720935 CTQ720934:CTQ720935 DDM720934:DDM720935 DNI720934:DNI720935 DXE720934:DXE720935 EHA720934:EHA720935 EQW720934:EQW720935 FAS720934:FAS720935 FKO720934:FKO720935 FUK720934:FUK720935 GEG720934:GEG720935 GOC720934:GOC720935 GXY720934:GXY720935 HHU720934:HHU720935 HRQ720934:HRQ720935 IBM720934:IBM720935 ILI720934:ILI720935 IVE720934:IVE720935 JFA720934:JFA720935 JOW720934:JOW720935 JYS720934:JYS720935 KIO720934:KIO720935 KSK720934:KSK720935 LCG720934:LCG720935 LMC720934:LMC720935 LVY720934:LVY720935 MFU720934:MFU720935 MPQ720934:MPQ720935 MZM720934:MZM720935 NJI720934:NJI720935 NTE720934:NTE720935 ODA720934:ODA720935 OMW720934:OMW720935 OWS720934:OWS720935 PGO720934:PGO720935 PQK720934:PQK720935 QAG720934:QAG720935 QKC720934:QKC720935 QTY720934:QTY720935 RDU720934:RDU720935 RNQ720934:RNQ720935 RXM720934:RXM720935 SHI720934:SHI720935 SRE720934:SRE720935 TBA720934:TBA720935 TKW720934:TKW720935 TUS720934:TUS720935 UEO720934:UEO720935 UOK720934:UOK720935 UYG720934:UYG720935 VIC720934:VIC720935 VRY720934:VRY720935 WBU720934:WBU720935 WLQ720934:WLQ720935 WVM720934:WVM720935 E786470:E786471 JA786470:JA786471 SW786470:SW786471 ACS786470:ACS786471 AMO786470:AMO786471 AWK786470:AWK786471 BGG786470:BGG786471 BQC786470:BQC786471 BZY786470:BZY786471 CJU786470:CJU786471 CTQ786470:CTQ786471 DDM786470:DDM786471 DNI786470:DNI786471 DXE786470:DXE786471 EHA786470:EHA786471 EQW786470:EQW786471 FAS786470:FAS786471 FKO786470:FKO786471 FUK786470:FUK786471 GEG786470:GEG786471 GOC786470:GOC786471 GXY786470:GXY786471 HHU786470:HHU786471 HRQ786470:HRQ786471 IBM786470:IBM786471 ILI786470:ILI786471 IVE786470:IVE786471 JFA786470:JFA786471 JOW786470:JOW786471 JYS786470:JYS786471 KIO786470:KIO786471 KSK786470:KSK786471 LCG786470:LCG786471 LMC786470:LMC786471 LVY786470:LVY786471 MFU786470:MFU786471 MPQ786470:MPQ786471 MZM786470:MZM786471 NJI786470:NJI786471 NTE786470:NTE786471 ODA786470:ODA786471 OMW786470:OMW786471 OWS786470:OWS786471 PGO786470:PGO786471 PQK786470:PQK786471 QAG786470:QAG786471 QKC786470:QKC786471 QTY786470:QTY786471 RDU786470:RDU786471 RNQ786470:RNQ786471 RXM786470:RXM786471 SHI786470:SHI786471 SRE786470:SRE786471 TBA786470:TBA786471 TKW786470:TKW786471 TUS786470:TUS786471 UEO786470:UEO786471 UOK786470:UOK786471 UYG786470:UYG786471 VIC786470:VIC786471 VRY786470:VRY786471 WBU786470:WBU786471 WLQ786470:WLQ786471 WVM786470:WVM786471 E852006:E852007 JA852006:JA852007 SW852006:SW852007 ACS852006:ACS852007 AMO852006:AMO852007 AWK852006:AWK852007 BGG852006:BGG852007 BQC852006:BQC852007 BZY852006:BZY852007 CJU852006:CJU852007 CTQ852006:CTQ852007 DDM852006:DDM852007 DNI852006:DNI852007 DXE852006:DXE852007 EHA852006:EHA852007 EQW852006:EQW852007 FAS852006:FAS852007 FKO852006:FKO852007 FUK852006:FUK852007 GEG852006:GEG852007 GOC852006:GOC852007 GXY852006:GXY852007 HHU852006:HHU852007 HRQ852006:HRQ852007 IBM852006:IBM852007 ILI852006:ILI852007 IVE852006:IVE852007 JFA852006:JFA852007 JOW852006:JOW852007 JYS852006:JYS852007 KIO852006:KIO852007 KSK852006:KSK852007 LCG852006:LCG852007 LMC852006:LMC852007 LVY852006:LVY852007 MFU852006:MFU852007 MPQ852006:MPQ852007 MZM852006:MZM852007 NJI852006:NJI852007 NTE852006:NTE852007 ODA852006:ODA852007 OMW852006:OMW852007 OWS852006:OWS852007 PGO852006:PGO852007 PQK852006:PQK852007 QAG852006:QAG852007 QKC852006:QKC852007 QTY852006:QTY852007 RDU852006:RDU852007 RNQ852006:RNQ852007 RXM852006:RXM852007 SHI852006:SHI852007 SRE852006:SRE852007 TBA852006:TBA852007 TKW852006:TKW852007 TUS852006:TUS852007 UEO852006:UEO852007 UOK852006:UOK852007 UYG852006:UYG852007 VIC852006:VIC852007 VRY852006:VRY852007 WBU852006:WBU852007 WLQ852006:WLQ852007 WVM852006:WVM852007 E917542:E917543 JA917542:JA917543 SW917542:SW917543 ACS917542:ACS917543 AMO917542:AMO917543 AWK917542:AWK917543 BGG917542:BGG917543 BQC917542:BQC917543 BZY917542:BZY917543 CJU917542:CJU917543 CTQ917542:CTQ917543 DDM917542:DDM917543 DNI917542:DNI917543 DXE917542:DXE917543 EHA917542:EHA917543 EQW917542:EQW917543 FAS917542:FAS917543 FKO917542:FKO917543 FUK917542:FUK917543 GEG917542:GEG917543 GOC917542:GOC917543 GXY917542:GXY917543 HHU917542:HHU917543 HRQ917542:HRQ917543 IBM917542:IBM917543 ILI917542:ILI917543 IVE917542:IVE917543 JFA917542:JFA917543 JOW917542:JOW917543 JYS917542:JYS917543 KIO917542:KIO917543 KSK917542:KSK917543 LCG917542:LCG917543 LMC917542:LMC917543 LVY917542:LVY917543 MFU917542:MFU917543 MPQ917542:MPQ917543 MZM917542:MZM917543 NJI917542:NJI917543 NTE917542:NTE917543 ODA917542:ODA917543 OMW917542:OMW917543 OWS917542:OWS917543 PGO917542:PGO917543 PQK917542:PQK917543 QAG917542:QAG917543 QKC917542:QKC917543 QTY917542:QTY917543 RDU917542:RDU917543 RNQ917542:RNQ917543 RXM917542:RXM917543 SHI917542:SHI917543 SRE917542:SRE917543 TBA917542:TBA917543 TKW917542:TKW917543 TUS917542:TUS917543 UEO917542:UEO917543 UOK917542:UOK917543 UYG917542:UYG917543 VIC917542:VIC917543 VRY917542:VRY917543 WBU917542:WBU917543 WLQ917542:WLQ917543 WVM917542:WVM917543 E983078:E983079 JA983078:JA983079 SW983078:SW983079 ACS983078:ACS983079 AMO983078:AMO983079 AWK983078:AWK983079 BGG983078:BGG983079 BQC983078:BQC983079 BZY983078:BZY983079 CJU983078:CJU983079 CTQ983078:CTQ983079 DDM983078:DDM983079 DNI983078:DNI983079 DXE983078:DXE983079 EHA983078:EHA983079 EQW983078:EQW983079 FAS983078:FAS983079 FKO983078:FKO983079 FUK983078:FUK983079 GEG983078:GEG983079 GOC983078:GOC983079 GXY983078:GXY983079 HHU983078:HHU983079 HRQ983078:HRQ983079 IBM983078:IBM983079 ILI983078:ILI983079 IVE983078:IVE983079 JFA983078:JFA983079 JOW983078:JOW983079 JYS983078:JYS983079 KIO983078:KIO983079 KSK983078:KSK983079 LCG983078:LCG983079 LMC983078:LMC983079 LVY983078:LVY983079 MFU983078:MFU983079 MPQ983078:MPQ983079 MZM983078:MZM983079 NJI983078:NJI983079 NTE983078:NTE983079 ODA983078:ODA983079 OMW983078:OMW983079 OWS983078:OWS983079 PGO983078:PGO983079 PQK983078:PQK983079 QAG983078:QAG983079 QKC983078:QKC983079 QTY983078:QTY983079 RDU983078:RDU983079 RNQ983078:RNQ983079 RXM983078:RXM983079 SHI983078:SHI983079 SRE983078:SRE983079 TBA983078:TBA983079 TKW983078:TKW983079 TUS983078:TUS983079 UEO983078:UEO983079 UOK983078:UOK983079 UYG983078:UYG983079 VIC983078:VIC983079 VRY983078:VRY983079 WBU983078:WBU983079 WLQ983078:WLQ983079 WVM983078:WVM983079 Y38:Z38 JU38:JV38 TQ38:TR38 ADM38:ADN38 ANI38:ANJ38 AXE38:AXF38 BHA38:BHB38 BQW38:BQX38 CAS38:CAT38 CKO38:CKP38 CUK38:CUL38 DEG38:DEH38 DOC38:DOD38 DXY38:DXZ38 EHU38:EHV38 ERQ38:ERR38 FBM38:FBN38 FLI38:FLJ38 FVE38:FVF38 GFA38:GFB38 GOW38:GOX38 GYS38:GYT38 HIO38:HIP38 HSK38:HSL38 ICG38:ICH38 IMC38:IMD38 IVY38:IVZ38 JFU38:JFV38 JPQ38:JPR38 JZM38:JZN38 KJI38:KJJ38 KTE38:KTF38 LDA38:LDB38 LMW38:LMX38 LWS38:LWT38 MGO38:MGP38 MQK38:MQL38 NAG38:NAH38 NKC38:NKD38 NTY38:NTZ38 ODU38:ODV38 ONQ38:ONR38 OXM38:OXN38 PHI38:PHJ38 PRE38:PRF38 QBA38:QBB38 QKW38:QKX38 QUS38:QUT38 REO38:REP38 ROK38:ROL38 RYG38:RYH38 SIC38:SID38 SRY38:SRZ38 TBU38:TBV38 TLQ38:TLR38 TVM38:TVN38 UFI38:UFJ38 UPE38:UPF38 UZA38:UZB38 VIW38:VIX38 VSS38:VST38 WCO38:WCP38 WMK38:WML38 WWG38:WWH38 Y65574:Z65574 JU65574:JV65574 TQ65574:TR65574 ADM65574:ADN65574 ANI65574:ANJ65574 AXE65574:AXF65574 BHA65574:BHB65574 BQW65574:BQX65574 CAS65574:CAT65574 CKO65574:CKP65574 CUK65574:CUL65574 DEG65574:DEH65574 DOC65574:DOD65574 DXY65574:DXZ65574 EHU65574:EHV65574 ERQ65574:ERR65574 FBM65574:FBN65574 FLI65574:FLJ65574 FVE65574:FVF65574 GFA65574:GFB65574 GOW65574:GOX65574 GYS65574:GYT65574 HIO65574:HIP65574 HSK65574:HSL65574 ICG65574:ICH65574 IMC65574:IMD65574 IVY65574:IVZ65574 JFU65574:JFV65574 JPQ65574:JPR65574 JZM65574:JZN65574 KJI65574:KJJ65574 KTE65574:KTF65574 LDA65574:LDB65574 LMW65574:LMX65574 LWS65574:LWT65574 MGO65574:MGP65574 MQK65574:MQL65574 NAG65574:NAH65574 NKC65574:NKD65574 NTY65574:NTZ65574 ODU65574:ODV65574 ONQ65574:ONR65574 OXM65574:OXN65574 PHI65574:PHJ65574 PRE65574:PRF65574 QBA65574:QBB65574 QKW65574:QKX65574 QUS65574:QUT65574 REO65574:REP65574 ROK65574:ROL65574 RYG65574:RYH65574 SIC65574:SID65574 SRY65574:SRZ65574 TBU65574:TBV65574 TLQ65574:TLR65574 TVM65574:TVN65574 UFI65574:UFJ65574 UPE65574:UPF65574 UZA65574:UZB65574 VIW65574:VIX65574 VSS65574:VST65574 WCO65574:WCP65574 WMK65574:WML65574 WWG65574:WWH65574 Y131110:Z131110 JU131110:JV131110 TQ131110:TR131110 ADM131110:ADN131110 ANI131110:ANJ131110 AXE131110:AXF131110 BHA131110:BHB131110 BQW131110:BQX131110 CAS131110:CAT131110 CKO131110:CKP131110 CUK131110:CUL131110 DEG131110:DEH131110 DOC131110:DOD131110 DXY131110:DXZ131110 EHU131110:EHV131110 ERQ131110:ERR131110 FBM131110:FBN131110 FLI131110:FLJ131110 FVE131110:FVF131110 GFA131110:GFB131110 GOW131110:GOX131110 GYS131110:GYT131110 HIO131110:HIP131110 HSK131110:HSL131110 ICG131110:ICH131110 IMC131110:IMD131110 IVY131110:IVZ131110 JFU131110:JFV131110 JPQ131110:JPR131110 JZM131110:JZN131110 KJI131110:KJJ131110 KTE131110:KTF131110 LDA131110:LDB131110 LMW131110:LMX131110 LWS131110:LWT131110 MGO131110:MGP131110 MQK131110:MQL131110 NAG131110:NAH131110 NKC131110:NKD131110 NTY131110:NTZ131110 ODU131110:ODV131110 ONQ131110:ONR131110 OXM131110:OXN131110 PHI131110:PHJ131110 PRE131110:PRF131110 QBA131110:QBB131110 QKW131110:QKX131110 QUS131110:QUT131110 REO131110:REP131110 ROK131110:ROL131110 RYG131110:RYH131110 SIC131110:SID131110 SRY131110:SRZ131110 TBU131110:TBV131110 TLQ131110:TLR131110 TVM131110:TVN131110 UFI131110:UFJ131110 UPE131110:UPF131110 UZA131110:UZB131110 VIW131110:VIX131110 VSS131110:VST131110 WCO131110:WCP131110 WMK131110:WML131110 WWG131110:WWH131110 Y196646:Z196646 JU196646:JV196646 TQ196646:TR196646 ADM196646:ADN196646 ANI196646:ANJ196646 AXE196646:AXF196646 BHA196646:BHB196646 BQW196646:BQX196646 CAS196646:CAT196646 CKO196646:CKP196646 CUK196646:CUL196646 DEG196646:DEH196646 DOC196646:DOD196646 DXY196646:DXZ196646 EHU196646:EHV196646 ERQ196646:ERR196646 FBM196646:FBN196646 FLI196646:FLJ196646 FVE196646:FVF196646 GFA196646:GFB196646 GOW196646:GOX196646 GYS196646:GYT196646 HIO196646:HIP196646 HSK196646:HSL196646 ICG196646:ICH196646 IMC196646:IMD196646 IVY196646:IVZ196646 JFU196646:JFV196646 JPQ196646:JPR196646 JZM196646:JZN196646 KJI196646:KJJ196646 KTE196646:KTF196646 LDA196646:LDB196646 LMW196646:LMX196646 LWS196646:LWT196646 MGO196646:MGP196646 MQK196646:MQL196646 NAG196646:NAH196646 NKC196646:NKD196646 NTY196646:NTZ196646 ODU196646:ODV196646 ONQ196646:ONR196646 OXM196646:OXN196646 PHI196646:PHJ196646 PRE196646:PRF196646 QBA196646:QBB196646 QKW196646:QKX196646 QUS196646:QUT196646 REO196646:REP196646 ROK196646:ROL196646 RYG196646:RYH196646 SIC196646:SID196646 SRY196646:SRZ196646 TBU196646:TBV196646 TLQ196646:TLR196646 TVM196646:TVN196646 UFI196646:UFJ196646 UPE196646:UPF196646 UZA196646:UZB196646 VIW196646:VIX196646 VSS196646:VST196646 WCO196646:WCP196646 WMK196646:WML196646 WWG196646:WWH196646 Y262182:Z262182 JU262182:JV262182 TQ262182:TR262182 ADM262182:ADN262182 ANI262182:ANJ262182 AXE262182:AXF262182 BHA262182:BHB262182 BQW262182:BQX262182 CAS262182:CAT262182 CKO262182:CKP262182 CUK262182:CUL262182 DEG262182:DEH262182 DOC262182:DOD262182 DXY262182:DXZ262182 EHU262182:EHV262182 ERQ262182:ERR262182 FBM262182:FBN262182 FLI262182:FLJ262182 FVE262182:FVF262182 GFA262182:GFB262182 GOW262182:GOX262182 GYS262182:GYT262182 HIO262182:HIP262182 HSK262182:HSL262182 ICG262182:ICH262182 IMC262182:IMD262182 IVY262182:IVZ262182 JFU262182:JFV262182 JPQ262182:JPR262182 JZM262182:JZN262182 KJI262182:KJJ262182 KTE262182:KTF262182 LDA262182:LDB262182 LMW262182:LMX262182 LWS262182:LWT262182 MGO262182:MGP262182 MQK262182:MQL262182 NAG262182:NAH262182 NKC262182:NKD262182 NTY262182:NTZ262182 ODU262182:ODV262182 ONQ262182:ONR262182 OXM262182:OXN262182 PHI262182:PHJ262182 PRE262182:PRF262182 QBA262182:QBB262182 QKW262182:QKX262182 QUS262182:QUT262182 REO262182:REP262182 ROK262182:ROL262182 RYG262182:RYH262182 SIC262182:SID262182 SRY262182:SRZ262182 TBU262182:TBV262182 TLQ262182:TLR262182 TVM262182:TVN262182 UFI262182:UFJ262182 UPE262182:UPF262182 UZA262182:UZB262182 VIW262182:VIX262182 VSS262182:VST262182 WCO262182:WCP262182 WMK262182:WML262182 WWG262182:WWH262182 Y327718:Z327718 JU327718:JV327718 TQ327718:TR327718 ADM327718:ADN327718 ANI327718:ANJ327718 AXE327718:AXF327718 BHA327718:BHB327718 BQW327718:BQX327718 CAS327718:CAT327718 CKO327718:CKP327718 CUK327718:CUL327718 DEG327718:DEH327718 DOC327718:DOD327718 DXY327718:DXZ327718 EHU327718:EHV327718 ERQ327718:ERR327718 FBM327718:FBN327718 FLI327718:FLJ327718 FVE327718:FVF327718 GFA327718:GFB327718 GOW327718:GOX327718 GYS327718:GYT327718 HIO327718:HIP327718 HSK327718:HSL327718 ICG327718:ICH327718 IMC327718:IMD327718 IVY327718:IVZ327718 JFU327718:JFV327718 JPQ327718:JPR327718 JZM327718:JZN327718 KJI327718:KJJ327718 KTE327718:KTF327718 LDA327718:LDB327718 LMW327718:LMX327718 LWS327718:LWT327718 MGO327718:MGP327718 MQK327718:MQL327718 NAG327718:NAH327718 NKC327718:NKD327718 NTY327718:NTZ327718 ODU327718:ODV327718 ONQ327718:ONR327718 OXM327718:OXN327718 PHI327718:PHJ327718 PRE327718:PRF327718 QBA327718:QBB327718 QKW327718:QKX327718 QUS327718:QUT327718 REO327718:REP327718 ROK327718:ROL327718 RYG327718:RYH327718 SIC327718:SID327718 SRY327718:SRZ327718 TBU327718:TBV327718 TLQ327718:TLR327718 TVM327718:TVN327718 UFI327718:UFJ327718 UPE327718:UPF327718 UZA327718:UZB327718 VIW327718:VIX327718 VSS327718:VST327718 WCO327718:WCP327718 WMK327718:WML327718 WWG327718:WWH327718 Y393254:Z393254 JU393254:JV393254 TQ393254:TR393254 ADM393254:ADN393254 ANI393254:ANJ393254 AXE393254:AXF393254 BHA393254:BHB393254 BQW393254:BQX393254 CAS393254:CAT393254 CKO393254:CKP393254 CUK393254:CUL393254 DEG393254:DEH393254 DOC393254:DOD393254 DXY393254:DXZ393254 EHU393254:EHV393254 ERQ393254:ERR393254 FBM393254:FBN393254 FLI393254:FLJ393254 FVE393254:FVF393254 GFA393254:GFB393254 GOW393254:GOX393254 GYS393254:GYT393254 HIO393254:HIP393254 HSK393254:HSL393254 ICG393254:ICH393254 IMC393254:IMD393254 IVY393254:IVZ393254 JFU393254:JFV393254 JPQ393254:JPR393254 JZM393254:JZN393254 KJI393254:KJJ393254 KTE393254:KTF393254 LDA393254:LDB393254 LMW393254:LMX393254 LWS393254:LWT393254 MGO393254:MGP393254 MQK393254:MQL393254 NAG393254:NAH393254 NKC393254:NKD393254 NTY393254:NTZ393254 ODU393254:ODV393254 ONQ393254:ONR393254 OXM393254:OXN393254 PHI393254:PHJ393254 PRE393254:PRF393254 QBA393254:QBB393254 QKW393254:QKX393254 QUS393254:QUT393254 REO393254:REP393254 ROK393254:ROL393254 RYG393254:RYH393254 SIC393254:SID393254 SRY393254:SRZ393254 TBU393254:TBV393254 TLQ393254:TLR393254 TVM393254:TVN393254 UFI393254:UFJ393254 UPE393254:UPF393254 UZA393254:UZB393254 VIW393254:VIX393254 VSS393254:VST393254 WCO393254:WCP393254 WMK393254:WML393254 WWG393254:WWH393254 Y458790:Z458790 JU458790:JV458790 TQ458790:TR458790 ADM458790:ADN458790 ANI458790:ANJ458790 AXE458790:AXF458790 BHA458790:BHB458790 BQW458790:BQX458790 CAS458790:CAT458790 CKO458790:CKP458790 CUK458790:CUL458790 DEG458790:DEH458790 DOC458790:DOD458790 DXY458790:DXZ458790 EHU458790:EHV458790 ERQ458790:ERR458790 FBM458790:FBN458790 FLI458790:FLJ458790 FVE458790:FVF458790 GFA458790:GFB458790 GOW458790:GOX458790 GYS458790:GYT458790 HIO458790:HIP458790 HSK458790:HSL458790 ICG458790:ICH458790 IMC458790:IMD458790 IVY458790:IVZ458790 JFU458790:JFV458790 JPQ458790:JPR458790 JZM458790:JZN458790 KJI458790:KJJ458790 KTE458790:KTF458790 LDA458790:LDB458790 LMW458790:LMX458790 LWS458790:LWT458790 MGO458790:MGP458790 MQK458790:MQL458790 NAG458790:NAH458790 NKC458790:NKD458790 NTY458790:NTZ458790 ODU458790:ODV458790 ONQ458790:ONR458790 OXM458790:OXN458790 PHI458790:PHJ458790 PRE458790:PRF458790 QBA458790:QBB458790 QKW458790:QKX458790 QUS458790:QUT458790 REO458790:REP458790 ROK458790:ROL458790 RYG458790:RYH458790 SIC458790:SID458790 SRY458790:SRZ458790 TBU458790:TBV458790 TLQ458790:TLR458790 TVM458790:TVN458790 UFI458790:UFJ458790 UPE458790:UPF458790 UZA458790:UZB458790 VIW458790:VIX458790 VSS458790:VST458790 WCO458790:WCP458790 WMK458790:WML458790 WWG458790:WWH458790 Y524326:Z524326 JU524326:JV524326 TQ524326:TR524326 ADM524326:ADN524326 ANI524326:ANJ524326 AXE524326:AXF524326 BHA524326:BHB524326 BQW524326:BQX524326 CAS524326:CAT524326 CKO524326:CKP524326 CUK524326:CUL524326 DEG524326:DEH524326 DOC524326:DOD524326 DXY524326:DXZ524326 EHU524326:EHV524326 ERQ524326:ERR524326 FBM524326:FBN524326 FLI524326:FLJ524326 FVE524326:FVF524326 GFA524326:GFB524326 GOW524326:GOX524326 GYS524326:GYT524326 HIO524326:HIP524326 HSK524326:HSL524326 ICG524326:ICH524326 IMC524326:IMD524326 IVY524326:IVZ524326 JFU524326:JFV524326 JPQ524326:JPR524326 JZM524326:JZN524326 KJI524326:KJJ524326 KTE524326:KTF524326 LDA524326:LDB524326 LMW524326:LMX524326 LWS524326:LWT524326 MGO524326:MGP524326 MQK524326:MQL524326 NAG524326:NAH524326 NKC524326:NKD524326 NTY524326:NTZ524326 ODU524326:ODV524326 ONQ524326:ONR524326 OXM524326:OXN524326 PHI524326:PHJ524326 PRE524326:PRF524326 QBA524326:QBB524326 QKW524326:QKX524326 QUS524326:QUT524326 REO524326:REP524326 ROK524326:ROL524326 RYG524326:RYH524326 SIC524326:SID524326 SRY524326:SRZ524326 TBU524326:TBV524326 TLQ524326:TLR524326 TVM524326:TVN524326 UFI524326:UFJ524326 UPE524326:UPF524326 UZA524326:UZB524326 VIW524326:VIX524326 VSS524326:VST524326 WCO524326:WCP524326 WMK524326:WML524326 WWG524326:WWH524326 Y589862:Z589862 JU589862:JV589862 TQ589862:TR589862 ADM589862:ADN589862 ANI589862:ANJ589862 AXE589862:AXF589862 BHA589862:BHB589862 BQW589862:BQX589862 CAS589862:CAT589862 CKO589862:CKP589862 CUK589862:CUL589862 DEG589862:DEH589862 DOC589862:DOD589862 DXY589862:DXZ589862 EHU589862:EHV589862 ERQ589862:ERR589862 FBM589862:FBN589862 FLI589862:FLJ589862 FVE589862:FVF589862 GFA589862:GFB589862 GOW589862:GOX589862 GYS589862:GYT589862 HIO589862:HIP589862 HSK589862:HSL589862 ICG589862:ICH589862 IMC589862:IMD589862 IVY589862:IVZ589862 JFU589862:JFV589862 JPQ589862:JPR589862 JZM589862:JZN589862 KJI589862:KJJ589862 KTE589862:KTF589862 LDA589862:LDB589862 LMW589862:LMX589862 LWS589862:LWT589862 MGO589862:MGP589862 MQK589862:MQL589862 NAG589862:NAH589862 NKC589862:NKD589862 NTY589862:NTZ589862 ODU589862:ODV589862 ONQ589862:ONR589862 OXM589862:OXN589862 PHI589862:PHJ589862 PRE589862:PRF589862 QBA589862:QBB589862 QKW589862:QKX589862 QUS589862:QUT589862 REO589862:REP589862 ROK589862:ROL589862 RYG589862:RYH589862 SIC589862:SID589862 SRY589862:SRZ589862 TBU589862:TBV589862 TLQ589862:TLR589862 TVM589862:TVN589862 UFI589862:UFJ589862 UPE589862:UPF589862 UZA589862:UZB589862 VIW589862:VIX589862 VSS589862:VST589862 WCO589862:WCP589862 WMK589862:WML589862 WWG589862:WWH589862 Y655398:Z655398 JU655398:JV655398 TQ655398:TR655398 ADM655398:ADN655398 ANI655398:ANJ655398 AXE655398:AXF655398 BHA655398:BHB655398 BQW655398:BQX655398 CAS655398:CAT655398 CKO655398:CKP655398 CUK655398:CUL655398 DEG655398:DEH655398 DOC655398:DOD655398 DXY655398:DXZ655398 EHU655398:EHV655398 ERQ655398:ERR655398 FBM655398:FBN655398 FLI655398:FLJ655398 FVE655398:FVF655398 GFA655398:GFB655398 GOW655398:GOX655398 GYS655398:GYT655398 HIO655398:HIP655398 HSK655398:HSL655398 ICG655398:ICH655398 IMC655398:IMD655398 IVY655398:IVZ655398 JFU655398:JFV655398 JPQ655398:JPR655398 JZM655398:JZN655398 KJI655398:KJJ655398 KTE655398:KTF655398 LDA655398:LDB655398 LMW655398:LMX655398 LWS655398:LWT655398 MGO655398:MGP655398 MQK655398:MQL655398 NAG655398:NAH655398 NKC655398:NKD655398 NTY655398:NTZ655398 ODU655398:ODV655398 ONQ655398:ONR655398 OXM655398:OXN655398 PHI655398:PHJ655398 PRE655398:PRF655398 QBA655398:QBB655398 QKW655398:QKX655398 QUS655398:QUT655398 REO655398:REP655398 ROK655398:ROL655398 RYG655398:RYH655398 SIC655398:SID655398 SRY655398:SRZ655398 TBU655398:TBV655398 TLQ655398:TLR655398 TVM655398:TVN655398 UFI655398:UFJ655398 UPE655398:UPF655398 UZA655398:UZB655398 VIW655398:VIX655398 VSS655398:VST655398 WCO655398:WCP655398 WMK655398:WML655398 WWG655398:WWH655398 Y720934:Z720934 JU720934:JV720934 TQ720934:TR720934 ADM720934:ADN720934 ANI720934:ANJ720934 AXE720934:AXF720934 BHA720934:BHB720934 BQW720934:BQX720934 CAS720934:CAT720934 CKO720934:CKP720934 CUK720934:CUL720934 DEG720934:DEH720934 DOC720934:DOD720934 DXY720934:DXZ720934 EHU720934:EHV720934 ERQ720934:ERR720934 FBM720934:FBN720934 FLI720934:FLJ720934 FVE720934:FVF720934 GFA720934:GFB720934 GOW720934:GOX720934 GYS720934:GYT720934 HIO720934:HIP720934 HSK720934:HSL720934 ICG720934:ICH720934 IMC720934:IMD720934 IVY720934:IVZ720934 JFU720934:JFV720934 JPQ720934:JPR720934 JZM720934:JZN720934 KJI720934:KJJ720934 KTE720934:KTF720934 LDA720934:LDB720934 LMW720934:LMX720934 LWS720934:LWT720934 MGO720934:MGP720934 MQK720934:MQL720934 NAG720934:NAH720934 NKC720934:NKD720934 NTY720934:NTZ720934 ODU720934:ODV720934 ONQ720934:ONR720934 OXM720934:OXN720934 PHI720934:PHJ720934 PRE720934:PRF720934 QBA720934:QBB720934 QKW720934:QKX720934 QUS720934:QUT720934 REO720934:REP720934 ROK720934:ROL720934 RYG720934:RYH720934 SIC720934:SID720934 SRY720934:SRZ720934 TBU720934:TBV720934 TLQ720934:TLR720934 TVM720934:TVN720934 UFI720934:UFJ720934 UPE720934:UPF720934 UZA720934:UZB720934 VIW720934:VIX720934 VSS720934:VST720934 WCO720934:WCP720934 WMK720934:WML720934 WWG720934:WWH720934 Y786470:Z786470 JU786470:JV786470 TQ786470:TR786470 ADM786470:ADN786470 ANI786470:ANJ786470 AXE786470:AXF786470 BHA786470:BHB786470 BQW786470:BQX786470 CAS786470:CAT786470 CKO786470:CKP786470 CUK786470:CUL786470 DEG786470:DEH786470 DOC786470:DOD786470 DXY786470:DXZ786470 EHU786470:EHV786470 ERQ786470:ERR786470 FBM786470:FBN786470 FLI786470:FLJ786470 FVE786470:FVF786470 GFA786470:GFB786470 GOW786470:GOX786470 GYS786470:GYT786470 HIO786470:HIP786470 HSK786470:HSL786470 ICG786470:ICH786470 IMC786470:IMD786470 IVY786470:IVZ786470 JFU786470:JFV786470 JPQ786470:JPR786470 JZM786470:JZN786470 KJI786470:KJJ786470 KTE786470:KTF786470 LDA786470:LDB786470 LMW786470:LMX786470 LWS786470:LWT786470 MGO786470:MGP786470 MQK786470:MQL786470 NAG786470:NAH786470 NKC786470:NKD786470 NTY786470:NTZ786470 ODU786470:ODV786470 ONQ786470:ONR786470 OXM786470:OXN786470 PHI786470:PHJ786470 PRE786470:PRF786470 QBA786470:QBB786470 QKW786470:QKX786470 QUS786470:QUT786470 REO786470:REP786470 ROK786470:ROL786470 RYG786470:RYH786470 SIC786470:SID786470 SRY786470:SRZ786470 TBU786470:TBV786470 TLQ786470:TLR786470 TVM786470:TVN786470 UFI786470:UFJ786470 UPE786470:UPF786470 UZA786470:UZB786470 VIW786470:VIX786470 VSS786470:VST786470 WCO786470:WCP786470 WMK786470:WML786470 WWG786470:WWH786470 Y852006:Z852006 JU852006:JV852006 TQ852006:TR852006 ADM852006:ADN852006 ANI852006:ANJ852006 AXE852006:AXF852006 BHA852006:BHB852006 BQW852006:BQX852006 CAS852006:CAT852006 CKO852006:CKP852006 CUK852006:CUL852006 DEG852006:DEH852006 DOC852006:DOD852006 DXY852006:DXZ852006 EHU852006:EHV852006 ERQ852006:ERR852006 FBM852006:FBN852006 FLI852006:FLJ852006 FVE852006:FVF852006 GFA852006:GFB852006 GOW852006:GOX852006 GYS852006:GYT852006 HIO852006:HIP852006 HSK852006:HSL852006 ICG852006:ICH852006 IMC852006:IMD852006 IVY852006:IVZ852006 JFU852006:JFV852006 JPQ852006:JPR852006 JZM852006:JZN852006 KJI852006:KJJ852006 KTE852006:KTF852006 LDA852006:LDB852006 LMW852006:LMX852006 LWS852006:LWT852006 MGO852006:MGP852006 MQK852006:MQL852006 NAG852006:NAH852006 NKC852006:NKD852006 NTY852006:NTZ852006 ODU852006:ODV852006 ONQ852006:ONR852006 OXM852006:OXN852006 PHI852006:PHJ852006 PRE852006:PRF852006 QBA852006:QBB852006 QKW852006:QKX852006 QUS852006:QUT852006 REO852006:REP852006 ROK852006:ROL852006 RYG852006:RYH852006 SIC852006:SID852006 SRY852006:SRZ852006 TBU852006:TBV852006 TLQ852006:TLR852006 TVM852006:TVN852006 UFI852006:UFJ852006 UPE852006:UPF852006 UZA852006:UZB852006 VIW852006:VIX852006 VSS852006:VST852006 WCO852006:WCP852006 WMK852006:WML852006 WWG852006:WWH852006 Y917542:Z917542 JU917542:JV917542 TQ917542:TR917542 ADM917542:ADN917542 ANI917542:ANJ917542 AXE917542:AXF917542 BHA917542:BHB917542 BQW917542:BQX917542 CAS917542:CAT917542 CKO917542:CKP917542 CUK917542:CUL917542 DEG917542:DEH917542 DOC917542:DOD917542 DXY917542:DXZ917542 EHU917542:EHV917542 ERQ917542:ERR917542 FBM917542:FBN917542 FLI917542:FLJ917542 FVE917542:FVF917542 GFA917542:GFB917542 GOW917542:GOX917542 GYS917542:GYT917542 HIO917542:HIP917542 HSK917542:HSL917542 ICG917542:ICH917542 IMC917542:IMD917542 IVY917542:IVZ917542 JFU917542:JFV917542 JPQ917542:JPR917542 JZM917542:JZN917542 KJI917542:KJJ917542 KTE917542:KTF917542 LDA917542:LDB917542 LMW917542:LMX917542 LWS917542:LWT917542 MGO917542:MGP917542 MQK917542:MQL917542 NAG917542:NAH917542 NKC917542:NKD917542 NTY917542:NTZ917542 ODU917542:ODV917542 ONQ917542:ONR917542 OXM917542:OXN917542 PHI917542:PHJ917542 PRE917542:PRF917542 QBA917542:QBB917542 QKW917542:QKX917542 QUS917542:QUT917542 REO917542:REP917542 ROK917542:ROL917542 RYG917542:RYH917542 SIC917542:SID917542 SRY917542:SRZ917542 TBU917542:TBV917542 TLQ917542:TLR917542 TVM917542:TVN917542 UFI917542:UFJ917542 UPE917542:UPF917542 UZA917542:UZB917542 VIW917542:VIX917542 VSS917542:VST917542 WCO917542:WCP917542 WMK917542:WML917542 WWG917542:WWH917542 Y983078:Z983078 JU983078:JV983078 TQ983078:TR983078 ADM983078:ADN983078 ANI983078:ANJ983078 AXE983078:AXF983078 BHA983078:BHB983078 BQW983078:BQX983078 CAS983078:CAT983078 CKO983078:CKP983078 CUK983078:CUL983078 DEG983078:DEH983078 DOC983078:DOD983078 DXY983078:DXZ983078 EHU983078:EHV983078 ERQ983078:ERR983078 FBM983078:FBN983078 FLI983078:FLJ983078 FVE983078:FVF983078 GFA983078:GFB983078 GOW983078:GOX983078 GYS983078:GYT983078 HIO983078:HIP983078 HSK983078:HSL983078 ICG983078:ICH983078 IMC983078:IMD983078 IVY983078:IVZ983078 JFU983078:JFV983078 JPQ983078:JPR983078 JZM983078:JZN983078 KJI983078:KJJ983078 KTE983078:KTF983078 LDA983078:LDB983078 LMW983078:LMX983078 LWS983078:LWT983078 MGO983078:MGP983078 MQK983078:MQL983078 NAG983078:NAH983078 NKC983078:NKD983078 NTY983078:NTZ983078 ODU983078:ODV983078 ONQ983078:ONR983078 OXM983078:OXN983078 PHI983078:PHJ983078 PRE983078:PRF983078 QBA983078:QBB983078 QKW983078:QKX983078 QUS983078:QUT983078 REO983078:REP983078 ROK983078:ROL983078 RYG983078:RYH983078 SIC983078:SID983078 SRY983078:SRZ983078 TBU983078:TBV983078 TLQ983078:TLR983078 TVM983078:TVN983078 UFI983078:UFJ983078 UPE983078:UPF983078 UZA983078:UZB983078 VIW983078:VIX983078 VSS983078:VST983078 WCO983078:WCP983078 WMK983078:WML983078 WWG983078:WWH983078 AW38 KS38 UO38 AEK38 AOG38 AYC38 BHY38 BRU38 CBQ38 CLM38 CVI38 DFE38 DPA38 DYW38 EIS38 ESO38 FCK38 FMG38 FWC38 GFY38 GPU38 GZQ38 HJM38 HTI38 IDE38 INA38 IWW38 JGS38 JQO38 KAK38 KKG38 KUC38 LDY38 LNU38 LXQ38 MHM38 MRI38 NBE38 NLA38 NUW38 OES38 OOO38 OYK38 PIG38 PSC38 QBY38 QLU38 QVQ38 RFM38 RPI38 RZE38 SJA38 SSW38 TCS38 TMO38 TWK38 UGG38 UQC38 UZY38 VJU38 VTQ38 WDM38 WNI38 WXE38 AW65574 KS65574 UO65574 AEK65574 AOG65574 AYC65574 BHY65574 BRU65574 CBQ65574 CLM65574 CVI65574 DFE65574 DPA65574 DYW65574 EIS65574 ESO65574 FCK65574 FMG65574 FWC65574 GFY65574 GPU65574 GZQ65574 HJM65574 HTI65574 IDE65574 INA65574 IWW65574 JGS65574 JQO65574 KAK65574 KKG65574 KUC65574 LDY65574 LNU65574 LXQ65574 MHM65574 MRI65574 NBE65574 NLA65574 NUW65574 OES65574 OOO65574 OYK65574 PIG65574 PSC65574 QBY65574 QLU65574 QVQ65574 RFM65574 RPI65574 RZE65574 SJA65574 SSW65574 TCS65574 TMO65574 TWK65574 UGG65574 UQC65574 UZY65574 VJU65574 VTQ65574 WDM65574 WNI65574 WXE65574 AW131110 KS131110 UO131110 AEK131110 AOG131110 AYC131110 BHY131110 BRU131110 CBQ131110 CLM131110 CVI131110 DFE131110 DPA131110 DYW131110 EIS131110 ESO131110 FCK131110 FMG131110 FWC131110 GFY131110 GPU131110 GZQ131110 HJM131110 HTI131110 IDE131110 INA131110 IWW131110 JGS131110 JQO131110 KAK131110 KKG131110 KUC131110 LDY131110 LNU131110 LXQ131110 MHM131110 MRI131110 NBE131110 NLA131110 NUW131110 OES131110 OOO131110 OYK131110 PIG131110 PSC131110 QBY131110 QLU131110 QVQ131110 RFM131110 RPI131110 RZE131110 SJA131110 SSW131110 TCS131110 TMO131110 TWK131110 UGG131110 UQC131110 UZY131110 VJU131110 VTQ131110 WDM131110 WNI131110 WXE131110 AW196646 KS196646 UO196646 AEK196646 AOG196646 AYC196646 BHY196646 BRU196646 CBQ196646 CLM196646 CVI196646 DFE196646 DPA196646 DYW196646 EIS196646 ESO196646 FCK196646 FMG196646 FWC196646 GFY196646 GPU196646 GZQ196646 HJM196646 HTI196646 IDE196646 INA196646 IWW196646 JGS196646 JQO196646 KAK196646 KKG196646 KUC196646 LDY196646 LNU196646 LXQ196646 MHM196646 MRI196646 NBE196646 NLA196646 NUW196646 OES196646 OOO196646 OYK196646 PIG196646 PSC196646 QBY196646 QLU196646 QVQ196646 RFM196646 RPI196646 RZE196646 SJA196646 SSW196646 TCS196646 TMO196646 TWK196646 UGG196646 UQC196646 UZY196646 VJU196646 VTQ196646 WDM196646 WNI196646 WXE196646 AW262182 KS262182 UO262182 AEK262182 AOG262182 AYC262182 BHY262182 BRU262182 CBQ262182 CLM262182 CVI262182 DFE262182 DPA262182 DYW262182 EIS262182 ESO262182 FCK262182 FMG262182 FWC262182 GFY262182 GPU262182 GZQ262182 HJM262182 HTI262182 IDE262182 INA262182 IWW262182 JGS262182 JQO262182 KAK262182 KKG262182 KUC262182 LDY262182 LNU262182 LXQ262182 MHM262182 MRI262182 NBE262182 NLA262182 NUW262182 OES262182 OOO262182 OYK262182 PIG262182 PSC262182 QBY262182 QLU262182 QVQ262182 RFM262182 RPI262182 RZE262182 SJA262182 SSW262182 TCS262182 TMO262182 TWK262182 UGG262182 UQC262182 UZY262182 VJU262182 VTQ262182 WDM262182 WNI262182 WXE262182 AW327718 KS327718 UO327718 AEK327718 AOG327718 AYC327718 BHY327718 BRU327718 CBQ327718 CLM327718 CVI327718 DFE327718 DPA327718 DYW327718 EIS327718 ESO327718 FCK327718 FMG327718 FWC327718 GFY327718 GPU327718 GZQ327718 HJM327718 HTI327718 IDE327718 INA327718 IWW327718 JGS327718 JQO327718 KAK327718 KKG327718 KUC327718 LDY327718 LNU327718 LXQ327718 MHM327718 MRI327718 NBE327718 NLA327718 NUW327718 OES327718 OOO327718 OYK327718 PIG327718 PSC327718 QBY327718 QLU327718 QVQ327718 RFM327718 RPI327718 RZE327718 SJA327718 SSW327718 TCS327718 TMO327718 TWK327718 UGG327718 UQC327718 UZY327718 VJU327718 VTQ327718 WDM327718 WNI327718 WXE327718 AW393254 KS393254 UO393254 AEK393254 AOG393254 AYC393254 BHY393254 BRU393254 CBQ393254 CLM393254 CVI393254 DFE393254 DPA393254 DYW393254 EIS393254 ESO393254 FCK393254 FMG393254 FWC393254 GFY393254 GPU393254 GZQ393254 HJM393254 HTI393254 IDE393254 INA393254 IWW393254 JGS393254 JQO393254 KAK393254 KKG393254 KUC393254 LDY393254 LNU393254 LXQ393254 MHM393254 MRI393254 NBE393254 NLA393254 NUW393254 OES393254 OOO393254 OYK393254 PIG393254 PSC393254 QBY393254 QLU393254 QVQ393254 RFM393254 RPI393254 RZE393254 SJA393254 SSW393254 TCS393254 TMO393254 TWK393254 UGG393254 UQC393254 UZY393254 VJU393254 VTQ393254 WDM393254 WNI393254 WXE393254 AW458790 KS458790 UO458790 AEK458790 AOG458790 AYC458790 BHY458790 BRU458790 CBQ458790 CLM458790 CVI458790 DFE458790 DPA458790 DYW458790 EIS458790 ESO458790 FCK458790 FMG458790 FWC458790 GFY458790 GPU458790 GZQ458790 HJM458790 HTI458790 IDE458790 INA458790 IWW458790 JGS458790 JQO458790 KAK458790 KKG458790 KUC458790 LDY458790 LNU458790 LXQ458790 MHM458790 MRI458790 NBE458790 NLA458790 NUW458790 OES458790 OOO458790 OYK458790 PIG458790 PSC458790 QBY458790 QLU458790 QVQ458790 RFM458790 RPI458790 RZE458790 SJA458790 SSW458790 TCS458790 TMO458790 TWK458790 UGG458790 UQC458790 UZY458790 VJU458790 VTQ458790 WDM458790 WNI458790 WXE458790 AW524326 KS524326 UO524326 AEK524326 AOG524326 AYC524326 BHY524326 BRU524326 CBQ524326 CLM524326 CVI524326 DFE524326 DPA524326 DYW524326 EIS524326 ESO524326 FCK524326 FMG524326 FWC524326 GFY524326 GPU524326 GZQ524326 HJM524326 HTI524326 IDE524326 INA524326 IWW524326 JGS524326 JQO524326 KAK524326 KKG524326 KUC524326 LDY524326 LNU524326 LXQ524326 MHM524326 MRI524326 NBE524326 NLA524326 NUW524326 OES524326 OOO524326 OYK524326 PIG524326 PSC524326 QBY524326 QLU524326 QVQ524326 RFM524326 RPI524326 RZE524326 SJA524326 SSW524326 TCS524326 TMO524326 TWK524326 UGG524326 UQC524326 UZY524326 VJU524326 VTQ524326 WDM524326 WNI524326 WXE524326 AW589862 KS589862 UO589862 AEK589862 AOG589862 AYC589862 BHY589862 BRU589862 CBQ589862 CLM589862 CVI589862 DFE589862 DPA589862 DYW589862 EIS589862 ESO589862 FCK589862 FMG589862 FWC589862 GFY589862 GPU589862 GZQ589862 HJM589862 HTI589862 IDE589862 INA589862 IWW589862 JGS589862 JQO589862 KAK589862 KKG589862 KUC589862 LDY589862 LNU589862 LXQ589862 MHM589862 MRI589862 NBE589862 NLA589862 NUW589862 OES589862 OOO589862 OYK589862 PIG589862 PSC589862 QBY589862 QLU589862 QVQ589862 RFM589862 RPI589862 RZE589862 SJA589862 SSW589862 TCS589862 TMO589862 TWK589862 UGG589862 UQC589862 UZY589862 VJU589862 VTQ589862 WDM589862 WNI589862 WXE589862 AW655398 KS655398 UO655398 AEK655398 AOG655398 AYC655398 BHY655398 BRU655398 CBQ655398 CLM655398 CVI655398 DFE655398 DPA655398 DYW655398 EIS655398 ESO655398 FCK655398 FMG655398 FWC655398 GFY655398 GPU655398 GZQ655398 HJM655398 HTI655398 IDE655398 INA655398 IWW655398 JGS655398 JQO655398 KAK655398 KKG655398 KUC655398 LDY655398 LNU655398 LXQ655398 MHM655398 MRI655398 NBE655398 NLA655398 NUW655398 OES655398 OOO655398 OYK655398 PIG655398 PSC655398 QBY655398 QLU655398 QVQ655398 RFM655398 RPI655398 RZE655398 SJA655398 SSW655398 TCS655398 TMO655398 TWK655398 UGG655398 UQC655398 UZY655398 VJU655398 VTQ655398 WDM655398 WNI655398 WXE655398 AW720934 KS720934 UO720934 AEK720934 AOG720934 AYC720934 BHY720934 BRU720934 CBQ720934 CLM720934 CVI720934 DFE720934 DPA720934 DYW720934 EIS720934 ESO720934 FCK720934 FMG720934 FWC720934 GFY720934 GPU720934 GZQ720934 HJM720934 HTI720934 IDE720934 INA720934 IWW720934 JGS720934 JQO720934 KAK720934 KKG720934 KUC720934 LDY720934 LNU720934 LXQ720934 MHM720934 MRI720934 NBE720934 NLA720934 NUW720934 OES720934 OOO720934 OYK720934 PIG720934 PSC720934 QBY720934 QLU720934 QVQ720934 RFM720934 RPI720934 RZE720934 SJA720934 SSW720934 TCS720934 TMO720934 TWK720934 UGG720934 UQC720934 UZY720934 VJU720934 VTQ720934 WDM720934 WNI720934 WXE720934 AW786470 KS786470 UO786470 AEK786470 AOG786470 AYC786470 BHY786470 BRU786470 CBQ786470 CLM786470 CVI786470 DFE786470 DPA786470 DYW786470 EIS786470 ESO786470 FCK786470 FMG786470 FWC786470 GFY786470 GPU786470 GZQ786470 HJM786470 HTI786470 IDE786470 INA786470 IWW786470 JGS786470 JQO786470 KAK786470 KKG786470 KUC786470 LDY786470 LNU786470 LXQ786470 MHM786470 MRI786470 NBE786470 NLA786470 NUW786470 OES786470 OOO786470 OYK786470 PIG786470 PSC786470 QBY786470 QLU786470 QVQ786470 RFM786470 RPI786470 RZE786470 SJA786470 SSW786470 TCS786470 TMO786470 TWK786470 UGG786470 UQC786470 UZY786470 VJU786470 VTQ786470 WDM786470 WNI786470 WXE786470 AW852006 KS852006 UO852006 AEK852006 AOG852006 AYC852006 BHY852006 BRU852006 CBQ852006 CLM852006 CVI852006 DFE852006 DPA852006 DYW852006 EIS852006 ESO852006 FCK852006 FMG852006 FWC852006 GFY852006 GPU852006 GZQ852006 HJM852006 HTI852006 IDE852006 INA852006 IWW852006 JGS852006 JQO852006 KAK852006 KKG852006 KUC852006 LDY852006 LNU852006 LXQ852006 MHM852006 MRI852006 NBE852006 NLA852006 NUW852006 OES852006 OOO852006 OYK852006 PIG852006 PSC852006 QBY852006 QLU852006 QVQ852006 RFM852006 RPI852006 RZE852006 SJA852006 SSW852006 TCS852006 TMO852006 TWK852006 UGG852006 UQC852006 UZY852006 VJU852006 VTQ852006 WDM852006 WNI852006 WXE852006 AW917542 KS917542 UO917542 AEK917542 AOG917542 AYC917542 BHY917542 BRU917542 CBQ917542 CLM917542 CVI917542 DFE917542 DPA917542 DYW917542 EIS917542 ESO917542 FCK917542 FMG917542 FWC917542 GFY917542 GPU917542 GZQ917542 HJM917542 HTI917542 IDE917542 INA917542 IWW917542 JGS917542 JQO917542 KAK917542 KKG917542 KUC917542 LDY917542 LNU917542 LXQ917542 MHM917542 MRI917542 NBE917542 NLA917542 NUW917542 OES917542 OOO917542 OYK917542 PIG917542 PSC917542 QBY917542 QLU917542 QVQ917542 RFM917542 RPI917542 RZE917542 SJA917542 SSW917542 TCS917542 TMO917542 TWK917542 UGG917542 UQC917542 UZY917542 VJU917542 VTQ917542 WDM917542 WNI917542 WXE917542 AW983078 KS983078 UO983078 AEK983078 AOG983078 AYC983078 BHY983078 BRU983078 CBQ983078 CLM983078 CVI983078 DFE983078 DPA983078 DYW983078 EIS983078 ESO983078 FCK983078 FMG983078 FWC983078 GFY983078 GPU983078 GZQ983078 HJM983078 HTI983078 IDE983078 INA983078 IWW983078 JGS983078 JQO983078 KAK983078 KKG983078 KUC983078 LDY983078 LNU983078 LXQ983078 MHM983078 MRI983078 NBE983078 NLA983078 NUW983078 OES983078 OOO983078 OYK983078 PIG983078 PSC983078 QBY983078 QLU983078 QVQ983078 RFM983078 RPI983078 RZE983078 SJA983078 SSW983078 TCS983078 TMO983078 TWK983078 UGG983078 UQC983078 UZY983078 VJU983078 VTQ983078 WDM983078 WNI983078">
      <formula1>"x"</formula1>
      <formula2>0</formula2>
    </dataValidation>
    <dataValidation type="list" showDropDown="1" showInputMessage="1" showErrorMessage="1" error="Vyznačí sa iba  x" prompt="_x000a_    Vyznačí sa x,     _x000a_ak ide o schválenú_x000a_ účtovnú závierku" sqref="AG25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561 KC65561 TY65561 ADU65561 ANQ65561 AXM65561 BHI65561 BRE65561 CBA65561 CKW65561 CUS65561 DEO65561 DOK65561 DYG65561 EIC65561 ERY65561 FBU65561 FLQ65561 FVM65561 GFI65561 GPE65561 GZA65561 HIW65561 HSS65561 ICO65561 IMK65561 IWG65561 JGC65561 JPY65561 JZU65561 KJQ65561 KTM65561 LDI65561 LNE65561 LXA65561 MGW65561 MQS65561 NAO65561 NKK65561 NUG65561 OEC65561 ONY65561 OXU65561 PHQ65561 PRM65561 QBI65561 QLE65561 QVA65561 REW65561 ROS65561 RYO65561 SIK65561 SSG65561 TCC65561 TLY65561 TVU65561 UFQ65561 UPM65561 UZI65561 VJE65561 VTA65561 WCW65561 WMS65561 WWO65561 AG131097 KC131097 TY131097 ADU131097 ANQ131097 AXM131097 BHI131097 BRE131097 CBA131097 CKW131097 CUS131097 DEO131097 DOK131097 DYG131097 EIC131097 ERY131097 FBU131097 FLQ131097 FVM131097 GFI131097 GPE131097 GZA131097 HIW131097 HSS131097 ICO131097 IMK131097 IWG131097 JGC131097 JPY131097 JZU131097 KJQ131097 KTM131097 LDI131097 LNE131097 LXA131097 MGW131097 MQS131097 NAO131097 NKK131097 NUG131097 OEC131097 ONY131097 OXU131097 PHQ131097 PRM131097 QBI131097 QLE131097 QVA131097 REW131097 ROS131097 RYO131097 SIK131097 SSG131097 TCC131097 TLY131097 TVU131097 UFQ131097 UPM131097 UZI131097 VJE131097 VTA131097 WCW131097 WMS131097 WWO131097 AG196633 KC196633 TY196633 ADU196633 ANQ196633 AXM196633 BHI196633 BRE196633 CBA196633 CKW196633 CUS196633 DEO196633 DOK196633 DYG196633 EIC196633 ERY196633 FBU196633 FLQ196633 FVM196633 GFI196633 GPE196633 GZA196633 HIW196633 HSS196633 ICO196633 IMK196633 IWG196633 JGC196633 JPY196633 JZU196633 KJQ196633 KTM196633 LDI196633 LNE196633 LXA196633 MGW196633 MQS196633 NAO196633 NKK196633 NUG196633 OEC196633 ONY196633 OXU196633 PHQ196633 PRM196633 QBI196633 QLE196633 QVA196633 REW196633 ROS196633 RYO196633 SIK196633 SSG196633 TCC196633 TLY196633 TVU196633 UFQ196633 UPM196633 UZI196633 VJE196633 VTA196633 WCW196633 WMS196633 WWO196633 AG262169 KC262169 TY262169 ADU262169 ANQ262169 AXM262169 BHI262169 BRE262169 CBA262169 CKW262169 CUS262169 DEO262169 DOK262169 DYG262169 EIC262169 ERY262169 FBU262169 FLQ262169 FVM262169 GFI262169 GPE262169 GZA262169 HIW262169 HSS262169 ICO262169 IMK262169 IWG262169 JGC262169 JPY262169 JZU262169 KJQ262169 KTM262169 LDI262169 LNE262169 LXA262169 MGW262169 MQS262169 NAO262169 NKK262169 NUG262169 OEC262169 ONY262169 OXU262169 PHQ262169 PRM262169 QBI262169 QLE262169 QVA262169 REW262169 ROS262169 RYO262169 SIK262169 SSG262169 TCC262169 TLY262169 TVU262169 UFQ262169 UPM262169 UZI262169 VJE262169 VTA262169 WCW262169 WMS262169 WWO262169 AG327705 KC327705 TY327705 ADU327705 ANQ327705 AXM327705 BHI327705 BRE327705 CBA327705 CKW327705 CUS327705 DEO327705 DOK327705 DYG327705 EIC327705 ERY327705 FBU327705 FLQ327705 FVM327705 GFI327705 GPE327705 GZA327705 HIW327705 HSS327705 ICO327705 IMK327705 IWG327705 JGC327705 JPY327705 JZU327705 KJQ327705 KTM327705 LDI327705 LNE327705 LXA327705 MGW327705 MQS327705 NAO327705 NKK327705 NUG327705 OEC327705 ONY327705 OXU327705 PHQ327705 PRM327705 QBI327705 QLE327705 QVA327705 REW327705 ROS327705 RYO327705 SIK327705 SSG327705 TCC327705 TLY327705 TVU327705 UFQ327705 UPM327705 UZI327705 VJE327705 VTA327705 WCW327705 WMS327705 WWO327705 AG393241 KC393241 TY393241 ADU393241 ANQ393241 AXM393241 BHI393241 BRE393241 CBA393241 CKW393241 CUS393241 DEO393241 DOK393241 DYG393241 EIC393241 ERY393241 FBU393241 FLQ393241 FVM393241 GFI393241 GPE393241 GZA393241 HIW393241 HSS393241 ICO393241 IMK393241 IWG393241 JGC393241 JPY393241 JZU393241 KJQ393241 KTM393241 LDI393241 LNE393241 LXA393241 MGW393241 MQS393241 NAO393241 NKK393241 NUG393241 OEC393241 ONY393241 OXU393241 PHQ393241 PRM393241 QBI393241 QLE393241 QVA393241 REW393241 ROS393241 RYO393241 SIK393241 SSG393241 TCC393241 TLY393241 TVU393241 UFQ393241 UPM393241 UZI393241 VJE393241 VTA393241 WCW393241 WMS393241 WWO393241 AG458777 KC458777 TY458777 ADU458777 ANQ458777 AXM458777 BHI458777 BRE458777 CBA458777 CKW458777 CUS458777 DEO458777 DOK458777 DYG458777 EIC458777 ERY458777 FBU458777 FLQ458777 FVM458777 GFI458777 GPE458777 GZA458777 HIW458777 HSS458777 ICO458777 IMK458777 IWG458777 JGC458777 JPY458777 JZU458777 KJQ458777 KTM458777 LDI458777 LNE458777 LXA458777 MGW458777 MQS458777 NAO458777 NKK458777 NUG458777 OEC458777 ONY458777 OXU458777 PHQ458777 PRM458777 QBI458777 QLE458777 QVA458777 REW458777 ROS458777 RYO458777 SIK458777 SSG458777 TCC458777 TLY458777 TVU458777 UFQ458777 UPM458777 UZI458777 VJE458777 VTA458777 WCW458777 WMS458777 WWO458777 AG524313 KC524313 TY524313 ADU524313 ANQ524313 AXM524313 BHI524313 BRE524313 CBA524313 CKW524313 CUS524313 DEO524313 DOK524313 DYG524313 EIC524313 ERY524313 FBU524313 FLQ524313 FVM524313 GFI524313 GPE524313 GZA524313 HIW524313 HSS524313 ICO524313 IMK524313 IWG524313 JGC524313 JPY524313 JZU524313 KJQ524313 KTM524313 LDI524313 LNE524313 LXA524313 MGW524313 MQS524313 NAO524313 NKK524313 NUG524313 OEC524313 ONY524313 OXU524313 PHQ524313 PRM524313 QBI524313 QLE524313 QVA524313 REW524313 ROS524313 RYO524313 SIK524313 SSG524313 TCC524313 TLY524313 TVU524313 UFQ524313 UPM524313 UZI524313 VJE524313 VTA524313 WCW524313 WMS524313 WWO524313 AG589849 KC589849 TY589849 ADU589849 ANQ589849 AXM589849 BHI589849 BRE589849 CBA589849 CKW589849 CUS589849 DEO589849 DOK589849 DYG589849 EIC589849 ERY589849 FBU589849 FLQ589849 FVM589849 GFI589849 GPE589849 GZA589849 HIW589849 HSS589849 ICO589849 IMK589849 IWG589849 JGC589849 JPY589849 JZU589849 KJQ589849 KTM589849 LDI589849 LNE589849 LXA589849 MGW589849 MQS589849 NAO589849 NKK589849 NUG589849 OEC589849 ONY589849 OXU589849 PHQ589849 PRM589849 QBI589849 QLE589849 QVA589849 REW589849 ROS589849 RYO589849 SIK589849 SSG589849 TCC589849 TLY589849 TVU589849 UFQ589849 UPM589849 UZI589849 VJE589849 VTA589849 WCW589849 WMS589849 WWO589849 AG655385 KC655385 TY655385 ADU655385 ANQ655385 AXM655385 BHI655385 BRE655385 CBA655385 CKW655385 CUS655385 DEO655385 DOK655385 DYG655385 EIC655385 ERY655385 FBU655385 FLQ655385 FVM655385 GFI655385 GPE655385 GZA655385 HIW655385 HSS655385 ICO655385 IMK655385 IWG655385 JGC655385 JPY655385 JZU655385 KJQ655385 KTM655385 LDI655385 LNE655385 LXA655385 MGW655385 MQS655385 NAO655385 NKK655385 NUG655385 OEC655385 ONY655385 OXU655385 PHQ655385 PRM655385 QBI655385 QLE655385 QVA655385 REW655385 ROS655385 RYO655385 SIK655385 SSG655385 TCC655385 TLY655385 TVU655385 UFQ655385 UPM655385 UZI655385 VJE655385 VTA655385 WCW655385 WMS655385 WWO655385 AG720921 KC720921 TY720921 ADU720921 ANQ720921 AXM720921 BHI720921 BRE720921 CBA720921 CKW720921 CUS720921 DEO720921 DOK720921 DYG720921 EIC720921 ERY720921 FBU720921 FLQ720921 FVM720921 GFI720921 GPE720921 GZA720921 HIW720921 HSS720921 ICO720921 IMK720921 IWG720921 JGC720921 JPY720921 JZU720921 KJQ720921 KTM720921 LDI720921 LNE720921 LXA720921 MGW720921 MQS720921 NAO720921 NKK720921 NUG720921 OEC720921 ONY720921 OXU720921 PHQ720921 PRM720921 QBI720921 QLE720921 QVA720921 REW720921 ROS720921 RYO720921 SIK720921 SSG720921 TCC720921 TLY720921 TVU720921 UFQ720921 UPM720921 UZI720921 VJE720921 VTA720921 WCW720921 WMS720921 WWO720921 AG786457 KC786457 TY786457 ADU786457 ANQ786457 AXM786457 BHI786457 BRE786457 CBA786457 CKW786457 CUS786457 DEO786457 DOK786457 DYG786457 EIC786457 ERY786457 FBU786457 FLQ786457 FVM786457 GFI786457 GPE786457 GZA786457 HIW786457 HSS786457 ICO786457 IMK786457 IWG786457 JGC786457 JPY786457 JZU786457 KJQ786457 KTM786457 LDI786457 LNE786457 LXA786457 MGW786457 MQS786457 NAO786457 NKK786457 NUG786457 OEC786457 ONY786457 OXU786457 PHQ786457 PRM786457 QBI786457 QLE786457 QVA786457 REW786457 ROS786457 RYO786457 SIK786457 SSG786457 TCC786457 TLY786457 TVU786457 UFQ786457 UPM786457 UZI786457 VJE786457 VTA786457 WCW786457 WMS786457 WWO786457 AG851993 KC851993 TY851993 ADU851993 ANQ851993 AXM851993 BHI851993 BRE851993 CBA851993 CKW851993 CUS851993 DEO851993 DOK851993 DYG851993 EIC851993 ERY851993 FBU851993 FLQ851993 FVM851993 GFI851993 GPE851993 GZA851993 HIW851993 HSS851993 ICO851993 IMK851993 IWG851993 JGC851993 JPY851993 JZU851993 KJQ851993 KTM851993 LDI851993 LNE851993 LXA851993 MGW851993 MQS851993 NAO851993 NKK851993 NUG851993 OEC851993 ONY851993 OXU851993 PHQ851993 PRM851993 QBI851993 QLE851993 QVA851993 REW851993 ROS851993 RYO851993 SIK851993 SSG851993 TCC851993 TLY851993 TVU851993 UFQ851993 UPM851993 UZI851993 VJE851993 VTA851993 WCW851993 WMS851993 WWO851993 AG917529 KC917529 TY917529 ADU917529 ANQ917529 AXM917529 BHI917529 BRE917529 CBA917529 CKW917529 CUS917529 DEO917529 DOK917529 DYG917529 EIC917529 ERY917529 FBU917529 FLQ917529 FVM917529 GFI917529 GPE917529 GZA917529 HIW917529 HSS917529 ICO917529 IMK917529 IWG917529 JGC917529 JPY917529 JZU917529 KJQ917529 KTM917529 LDI917529 LNE917529 LXA917529 MGW917529 MQS917529 NAO917529 NKK917529 NUG917529 OEC917529 ONY917529 OXU917529 PHQ917529 PRM917529 QBI917529 QLE917529 QVA917529 REW917529 ROS917529 RYO917529 SIK917529 SSG917529 TCC917529 TLY917529 TVU917529 UFQ917529 UPM917529 UZI917529 VJE917529 VTA917529 WCW917529 WMS917529 WWO917529 AG983065 KC983065 TY983065 ADU983065 ANQ983065 AXM983065 BHI983065 BRE983065 CBA983065 CKW983065 CUS983065 DEO983065 DOK983065 DYG983065 EIC983065 ERY983065 FBU983065 FLQ983065 FVM983065 GFI983065 GPE983065 GZA983065 HIW983065 HSS983065 ICO983065 IMK983065 IWG983065 JGC983065 JPY983065 JZU983065 KJQ983065 KTM983065 LDI983065 LNE983065 LXA983065 MGW983065 MQS983065 NAO983065 NKK983065 NUG983065 OEC983065 ONY983065 OXU983065 PHQ983065 PRM983065 QBI983065 QLE983065 QVA983065 REW983065 ROS983065 RYO983065 SIK983065 SSG983065 TCC983065 TLY983065 TVU983065 UFQ983065 UPM983065 UZI983065 VJE983065 VTA983065 WCW983065 WMS983065 WWO983065 WWU983066 KI26 UE26 AEA26 ANW26 AXS26 BHO26 BRK26 CBG26 CLC26 CUY26 DEU26 DOQ26 DYM26 EII26 ESE26 FCA26 FLW26 FVS26 GFO26 GPK26 GZG26 HJC26 HSY26 ICU26 IMQ26 IWM26 JGI26 JQE26 KAA26 KJW26 KTS26 LDO26 LNK26 LXG26 MHC26 MQY26 NAU26 NKQ26 NUM26 OEI26 OOE26 OYA26 PHW26 PRS26 QBO26 QLK26 QVG26 RFC26 ROY26 RYU26 SIQ26 SSM26 TCI26 TME26 TWA26 UFW26 UPS26 UZO26 VJK26 VTG26 WDC26 WMY26 WWU26 AM65562 KI65562 UE65562 AEA65562 ANW65562 AXS65562 BHO65562 BRK65562 CBG65562 CLC65562 CUY65562 DEU65562 DOQ65562 DYM65562 EII65562 ESE65562 FCA65562 FLW65562 FVS65562 GFO65562 GPK65562 GZG65562 HJC65562 HSY65562 ICU65562 IMQ65562 IWM65562 JGI65562 JQE65562 KAA65562 KJW65562 KTS65562 LDO65562 LNK65562 LXG65562 MHC65562 MQY65562 NAU65562 NKQ65562 NUM65562 OEI65562 OOE65562 OYA65562 PHW65562 PRS65562 QBO65562 QLK65562 QVG65562 RFC65562 ROY65562 RYU65562 SIQ65562 SSM65562 TCI65562 TME65562 TWA65562 UFW65562 UPS65562 UZO65562 VJK65562 VTG65562 WDC65562 WMY65562 WWU65562 AM131098 KI131098 UE131098 AEA131098 ANW131098 AXS131098 BHO131098 BRK131098 CBG131098 CLC131098 CUY131098 DEU131098 DOQ131098 DYM131098 EII131098 ESE131098 FCA131098 FLW131098 FVS131098 GFO131098 GPK131098 GZG131098 HJC131098 HSY131098 ICU131098 IMQ131098 IWM131098 JGI131098 JQE131098 KAA131098 KJW131098 KTS131098 LDO131098 LNK131098 LXG131098 MHC131098 MQY131098 NAU131098 NKQ131098 NUM131098 OEI131098 OOE131098 OYA131098 PHW131098 PRS131098 QBO131098 QLK131098 QVG131098 RFC131098 ROY131098 RYU131098 SIQ131098 SSM131098 TCI131098 TME131098 TWA131098 UFW131098 UPS131098 UZO131098 VJK131098 VTG131098 WDC131098 WMY131098 WWU131098 AM196634 KI196634 UE196634 AEA196634 ANW196634 AXS196634 BHO196634 BRK196634 CBG196634 CLC196634 CUY196634 DEU196634 DOQ196634 DYM196634 EII196634 ESE196634 FCA196634 FLW196634 FVS196634 GFO196634 GPK196634 GZG196634 HJC196634 HSY196634 ICU196634 IMQ196634 IWM196634 JGI196634 JQE196634 KAA196634 KJW196634 KTS196634 LDO196634 LNK196634 LXG196634 MHC196634 MQY196634 NAU196634 NKQ196634 NUM196634 OEI196634 OOE196634 OYA196634 PHW196634 PRS196634 QBO196634 QLK196634 QVG196634 RFC196634 ROY196634 RYU196634 SIQ196634 SSM196634 TCI196634 TME196634 TWA196634 UFW196634 UPS196634 UZO196634 VJK196634 VTG196634 WDC196634 WMY196634 WWU196634 AM262170 KI262170 UE262170 AEA262170 ANW262170 AXS262170 BHO262170 BRK262170 CBG262170 CLC262170 CUY262170 DEU262170 DOQ262170 DYM262170 EII262170 ESE262170 FCA262170 FLW262170 FVS262170 GFO262170 GPK262170 GZG262170 HJC262170 HSY262170 ICU262170 IMQ262170 IWM262170 JGI262170 JQE262170 KAA262170 KJW262170 KTS262170 LDO262170 LNK262170 LXG262170 MHC262170 MQY262170 NAU262170 NKQ262170 NUM262170 OEI262170 OOE262170 OYA262170 PHW262170 PRS262170 QBO262170 QLK262170 QVG262170 RFC262170 ROY262170 RYU262170 SIQ262170 SSM262170 TCI262170 TME262170 TWA262170 UFW262170 UPS262170 UZO262170 VJK262170 VTG262170 WDC262170 WMY262170 WWU262170 AM327706 KI327706 UE327706 AEA327706 ANW327706 AXS327706 BHO327706 BRK327706 CBG327706 CLC327706 CUY327706 DEU327706 DOQ327706 DYM327706 EII327706 ESE327706 FCA327706 FLW327706 FVS327706 GFO327706 GPK327706 GZG327706 HJC327706 HSY327706 ICU327706 IMQ327706 IWM327706 JGI327706 JQE327706 KAA327706 KJW327706 KTS327706 LDO327706 LNK327706 LXG327706 MHC327706 MQY327706 NAU327706 NKQ327706 NUM327706 OEI327706 OOE327706 OYA327706 PHW327706 PRS327706 QBO327706 QLK327706 QVG327706 RFC327706 ROY327706 RYU327706 SIQ327706 SSM327706 TCI327706 TME327706 TWA327706 UFW327706 UPS327706 UZO327706 VJK327706 VTG327706 WDC327706 WMY327706 WWU327706 AM393242 KI393242 UE393242 AEA393242 ANW393242 AXS393242 BHO393242 BRK393242 CBG393242 CLC393242 CUY393242 DEU393242 DOQ393242 DYM393242 EII393242 ESE393242 FCA393242 FLW393242 FVS393242 GFO393242 GPK393242 GZG393242 HJC393242 HSY393242 ICU393242 IMQ393242 IWM393242 JGI393242 JQE393242 KAA393242 KJW393242 KTS393242 LDO393242 LNK393242 LXG393242 MHC393242 MQY393242 NAU393242 NKQ393242 NUM393242 OEI393242 OOE393242 OYA393242 PHW393242 PRS393242 QBO393242 QLK393242 QVG393242 RFC393242 ROY393242 RYU393242 SIQ393242 SSM393242 TCI393242 TME393242 TWA393242 UFW393242 UPS393242 UZO393242 VJK393242 VTG393242 WDC393242 WMY393242 WWU393242 AM458778 KI458778 UE458778 AEA458778 ANW458778 AXS458778 BHO458778 BRK458778 CBG458778 CLC458778 CUY458778 DEU458778 DOQ458778 DYM458778 EII458778 ESE458778 FCA458778 FLW458778 FVS458778 GFO458778 GPK458778 GZG458778 HJC458778 HSY458778 ICU458778 IMQ458778 IWM458778 JGI458778 JQE458778 KAA458778 KJW458778 KTS458778 LDO458778 LNK458778 LXG458778 MHC458778 MQY458778 NAU458778 NKQ458778 NUM458778 OEI458778 OOE458778 OYA458778 PHW458778 PRS458778 QBO458778 QLK458778 QVG458778 RFC458778 ROY458778 RYU458778 SIQ458778 SSM458778 TCI458778 TME458778 TWA458778 UFW458778 UPS458778 UZO458778 VJK458778 VTG458778 WDC458778 WMY458778 WWU458778 AM524314 KI524314 UE524314 AEA524314 ANW524314 AXS524314 BHO524314 BRK524314 CBG524314 CLC524314 CUY524314 DEU524314 DOQ524314 DYM524314 EII524314 ESE524314 FCA524314 FLW524314 FVS524314 GFO524314 GPK524314 GZG524314 HJC524314 HSY524314 ICU524314 IMQ524314 IWM524314 JGI524314 JQE524314 KAA524314 KJW524314 KTS524314 LDO524314 LNK524314 LXG524314 MHC524314 MQY524314 NAU524314 NKQ524314 NUM524314 OEI524314 OOE524314 OYA524314 PHW524314 PRS524314 QBO524314 QLK524314 QVG524314 RFC524314 ROY524314 RYU524314 SIQ524314 SSM524314 TCI524314 TME524314 TWA524314 UFW524314 UPS524314 UZO524314 VJK524314 VTG524314 WDC524314 WMY524314 WWU524314 AM589850 KI589850 UE589850 AEA589850 ANW589850 AXS589850 BHO589850 BRK589850 CBG589850 CLC589850 CUY589850 DEU589850 DOQ589850 DYM589850 EII589850 ESE589850 FCA589850 FLW589850 FVS589850 GFO589850 GPK589850 GZG589850 HJC589850 HSY589850 ICU589850 IMQ589850 IWM589850 JGI589850 JQE589850 KAA589850 KJW589850 KTS589850 LDO589850 LNK589850 LXG589850 MHC589850 MQY589850 NAU589850 NKQ589850 NUM589850 OEI589850 OOE589850 OYA589850 PHW589850 PRS589850 QBO589850 QLK589850 QVG589850 RFC589850 ROY589850 RYU589850 SIQ589850 SSM589850 TCI589850 TME589850 TWA589850 UFW589850 UPS589850 UZO589850 VJK589850 VTG589850 WDC589850 WMY589850 WWU589850 AM655386 KI655386 UE655386 AEA655386 ANW655386 AXS655386 BHO655386 BRK655386 CBG655386 CLC655386 CUY655386 DEU655386 DOQ655386 DYM655386 EII655386 ESE655386 FCA655386 FLW655386 FVS655386 GFO655386 GPK655386 GZG655386 HJC655386 HSY655386 ICU655386 IMQ655386 IWM655386 JGI655386 JQE655386 KAA655386 KJW655386 KTS655386 LDO655386 LNK655386 LXG655386 MHC655386 MQY655386 NAU655386 NKQ655386 NUM655386 OEI655386 OOE655386 OYA655386 PHW655386 PRS655386 QBO655386 QLK655386 QVG655386 RFC655386 ROY655386 RYU655386 SIQ655386 SSM655386 TCI655386 TME655386 TWA655386 UFW655386 UPS655386 UZO655386 VJK655386 VTG655386 WDC655386 WMY655386 WWU655386 AM720922 KI720922 UE720922 AEA720922 ANW720922 AXS720922 BHO720922 BRK720922 CBG720922 CLC720922 CUY720922 DEU720922 DOQ720922 DYM720922 EII720922 ESE720922 FCA720922 FLW720922 FVS720922 GFO720922 GPK720922 GZG720922 HJC720922 HSY720922 ICU720922 IMQ720922 IWM720922 JGI720922 JQE720922 KAA720922 KJW720922 KTS720922 LDO720922 LNK720922 LXG720922 MHC720922 MQY720922 NAU720922 NKQ720922 NUM720922 OEI720922 OOE720922 OYA720922 PHW720922 PRS720922 QBO720922 QLK720922 QVG720922 RFC720922 ROY720922 RYU720922 SIQ720922 SSM720922 TCI720922 TME720922 TWA720922 UFW720922 UPS720922 UZO720922 VJK720922 VTG720922 WDC720922 WMY720922 WWU720922 AM786458 KI786458 UE786458 AEA786458 ANW786458 AXS786458 BHO786458 BRK786458 CBG786458 CLC786458 CUY786458 DEU786458 DOQ786458 DYM786458 EII786458 ESE786458 FCA786458 FLW786458 FVS786458 GFO786458 GPK786458 GZG786458 HJC786458 HSY786458 ICU786458 IMQ786458 IWM786458 JGI786458 JQE786458 KAA786458 KJW786458 KTS786458 LDO786458 LNK786458 LXG786458 MHC786458 MQY786458 NAU786458 NKQ786458 NUM786458 OEI786458 OOE786458 OYA786458 PHW786458 PRS786458 QBO786458 QLK786458 QVG786458 RFC786458 ROY786458 RYU786458 SIQ786458 SSM786458 TCI786458 TME786458 TWA786458 UFW786458 UPS786458 UZO786458 VJK786458 VTG786458 WDC786458 WMY786458 WWU786458 AM851994 KI851994 UE851994 AEA851994 ANW851994 AXS851994 BHO851994 BRK851994 CBG851994 CLC851994 CUY851994 DEU851994 DOQ851994 DYM851994 EII851994 ESE851994 FCA851994 FLW851994 FVS851994 GFO851994 GPK851994 GZG851994 HJC851994 HSY851994 ICU851994 IMQ851994 IWM851994 JGI851994 JQE851994 KAA851994 KJW851994 KTS851994 LDO851994 LNK851994 LXG851994 MHC851994 MQY851994 NAU851994 NKQ851994 NUM851994 OEI851994 OOE851994 OYA851994 PHW851994 PRS851994 QBO851994 QLK851994 QVG851994 RFC851994 ROY851994 RYU851994 SIQ851994 SSM851994 TCI851994 TME851994 TWA851994 UFW851994 UPS851994 UZO851994 VJK851994 VTG851994 WDC851994 WMY851994 WWU851994 AM917530 KI917530 UE917530 AEA917530 ANW917530 AXS917530 BHO917530 BRK917530 CBG917530 CLC917530 CUY917530 DEU917530 DOQ917530 DYM917530 EII917530 ESE917530 FCA917530 FLW917530 FVS917530 GFO917530 GPK917530 GZG917530 HJC917530 HSY917530 ICU917530 IMQ917530 IWM917530 JGI917530 JQE917530 KAA917530 KJW917530 KTS917530 LDO917530 LNK917530 LXG917530 MHC917530 MQY917530 NAU917530 NKQ917530 NUM917530 OEI917530 OOE917530 OYA917530 PHW917530 PRS917530 QBO917530 QLK917530 QVG917530 RFC917530 ROY917530 RYU917530 SIQ917530 SSM917530 TCI917530 TME917530 TWA917530 UFW917530 UPS917530 UZO917530 VJK917530 VTG917530 WDC917530 WMY917530 WWU917530 AM983066 KI983066 UE983066 AEA983066 ANW983066 AXS983066 BHO983066 BRK983066 CBG983066 CLC983066 CUY983066 DEU983066 DOQ983066 DYM983066 EII983066 ESE983066 FCA983066 FLW983066 FVS983066 GFO983066 GPK983066 GZG983066 HJC983066 HSY983066 ICU983066 IMQ983066 IWM983066 JGI983066 JQE983066 KAA983066 KJW983066 KTS983066 LDO983066 LNK983066 LXG983066 MHC983066 MQY983066 NAU983066 NKQ983066 NUM983066 OEI983066 OOE983066 OYA983066 PHW983066 PRS983066 QBO983066 QLK983066 QVG983066 RFC983066 ROY983066 RYU983066 SIQ983066 SSM983066 TCI983066 TME983066 TWA983066 UFW983066 UPS983066 UZO983066 VJK983066 VTG983066 WDC983066 WMY983066">
      <formula1>"x"</formula1>
      <formula2>0</formula2>
    </dataValidation>
    <dataValidation type="list" showDropDown="1" showInputMessage="1" showErrorMessage="1" error="Vyznačí sa iba  x" prompt="_x000a_    Vyznačí sa x,     _x000a_ak ide o mimoriadnu_x000a_  účtovnú závierku" sqref="U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U65561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097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33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169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05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41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777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13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49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385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21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457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1993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29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065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WWI983072 JW26 TS26 ADO26 ANK26 AXG26 BHC26 BQY26 CAU26 CKQ26 CUM26 DEI26 DOE26 DYA26 EHW26 ERS26 FBO26 FLK26 FVG26 GFC26 GOY26 GYU26 HIQ26 HSM26 ICI26 IME26 IWA26 JFW26 JPS26 JZO26 KJK26 KTG26 LDC26 LMY26 LWU26 MGQ26 MQM26 NAI26 NKE26 NUA26 ODW26 ONS26 OXO26 PHK26 PRG26 QBC26 QKY26 QUU26 REQ26 ROM26 RYI26 SIE26 SSA26 TBW26 TLS26 TVO26 UFK26 UPG26 UZC26 VIY26 VSU26 WCQ26 WMM26 WWI26 AA65562 JW65562 TS65562 ADO65562 ANK65562 AXG65562 BHC65562 BQY65562 CAU65562 CKQ65562 CUM65562 DEI65562 DOE65562 DYA65562 EHW65562 ERS65562 FBO65562 FLK65562 FVG65562 GFC65562 GOY65562 GYU65562 HIQ65562 HSM65562 ICI65562 IME65562 IWA65562 JFW65562 JPS65562 JZO65562 KJK65562 KTG65562 LDC65562 LMY65562 LWU65562 MGQ65562 MQM65562 NAI65562 NKE65562 NUA65562 ODW65562 ONS65562 OXO65562 PHK65562 PRG65562 QBC65562 QKY65562 QUU65562 REQ65562 ROM65562 RYI65562 SIE65562 SSA65562 TBW65562 TLS65562 TVO65562 UFK65562 UPG65562 UZC65562 VIY65562 VSU65562 WCQ65562 WMM65562 WWI65562 AA131098 JW131098 TS131098 ADO131098 ANK131098 AXG131098 BHC131098 BQY131098 CAU131098 CKQ131098 CUM131098 DEI131098 DOE131098 DYA131098 EHW131098 ERS131098 FBO131098 FLK131098 FVG131098 GFC131098 GOY131098 GYU131098 HIQ131098 HSM131098 ICI131098 IME131098 IWA131098 JFW131098 JPS131098 JZO131098 KJK131098 KTG131098 LDC131098 LMY131098 LWU131098 MGQ131098 MQM131098 NAI131098 NKE131098 NUA131098 ODW131098 ONS131098 OXO131098 PHK131098 PRG131098 QBC131098 QKY131098 QUU131098 REQ131098 ROM131098 RYI131098 SIE131098 SSA131098 TBW131098 TLS131098 TVO131098 UFK131098 UPG131098 UZC131098 VIY131098 VSU131098 WCQ131098 WMM131098 WWI131098 AA196634 JW196634 TS196634 ADO196634 ANK196634 AXG196634 BHC196634 BQY196634 CAU196634 CKQ196634 CUM196634 DEI196634 DOE196634 DYA196634 EHW196634 ERS196634 FBO196634 FLK196634 FVG196634 GFC196634 GOY196634 GYU196634 HIQ196634 HSM196634 ICI196634 IME196634 IWA196634 JFW196634 JPS196634 JZO196634 KJK196634 KTG196634 LDC196634 LMY196634 LWU196634 MGQ196634 MQM196634 NAI196634 NKE196634 NUA196634 ODW196634 ONS196634 OXO196634 PHK196634 PRG196634 QBC196634 QKY196634 QUU196634 REQ196634 ROM196634 RYI196634 SIE196634 SSA196634 TBW196634 TLS196634 TVO196634 UFK196634 UPG196634 UZC196634 VIY196634 VSU196634 WCQ196634 WMM196634 WWI196634 AA262170 JW262170 TS262170 ADO262170 ANK262170 AXG262170 BHC262170 BQY262170 CAU262170 CKQ262170 CUM262170 DEI262170 DOE262170 DYA262170 EHW262170 ERS262170 FBO262170 FLK262170 FVG262170 GFC262170 GOY262170 GYU262170 HIQ262170 HSM262170 ICI262170 IME262170 IWA262170 JFW262170 JPS262170 JZO262170 KJK262170 KTG262170 LDC262170 LMY262170 LWU262170 MGQ262170 MQM262170 NAI262170 NKE262170 NUA262170 ODW262170 ONS262170 OXO262170 PHK262170 PRG262170 QBC262170 QKY262170 QUU262170 REQ262170 ROM262170 RYI262170 SIE262170 SSA262170 TBW262170 TLS262170 TVO262170 UFK262170 UPG262170 UZC262170 VIY262170 VSU262170 WCQ262170 WMM262170 WWI262170 AA327706 JW327706 TS327706 ADO327706 ANK327706 AXG327706 BHC327706 BQY327706 CAU327706 CKQ327706 CUM327706 DEI327706 DOE327706 DYA327706 EHW327706 ERS327706 FBO327706 FLK327706 FVG327706 GFC327706 GOY327706 GYU327706 HIQ327706 HSM327706 ICI327706 IME327706 IWA327706 JFW327706 JPS327706 JZO327706 KJK327706 KTG327706 LDC327706 LMY327706 LWU327706 MGQ327706 MQM327706 NAI327706 NKE327706 NUA327706 ODW327706 ONS327706 OXO327706 PHK327706 PRG327706 QBC327706 QKY327706 QUU327706 REQ327706 ROM327706 RYI327706 SIE327706 SSA327706 TBW327706 TLS327706 TVO327706 UFK327706 UPG327706 UZC327706 VIY327706 VSU327706 WCQ327706 WMM327706 WWI327706 AA393242 JW393242 TS393242 ADO393242 ANK393242 AXG393242 BHC393242 BQY393242 CAU393242 CKQ393242 CUM393242 DEI393242 DOE393242 DYA393242 EHW393242 ERS393242 FBO393242 FLK393242 FVG393242 GFC393242 GOY393242 GYU393242 HIQ393242 HSM393242 ICI393242 IME393242 IWA393242 JFW393242 JPS393242 JZO393242 KJK393242 KTG393242 LDC393242 LMY393242 LWU393242 MGQ393242 MQM393242 NAI393242 NKE393242 NUA393242 ODW393242 ONS393242 OXO393242 PHK393242 PRG393242 QBC393242 QKY393242 QUU393242 REQ393242 ROM393242 RYI393242 SIE393242 SSA393242 TBW393242 TLS393242 TVO393242 UFK393242 UPG393242 UZC393242 VIY393242 VSU393242 WCQ393242 WMM393242 WWI393242 AA458778 JW458778 TS458778 ADO458778 ANK458778 AXG458778 BHC458778 BQY458778 CAU458778 CKQ458778 CUM458778 DEI458778 DOE458778 DYA458778 EHW458778 ERS458778 FBO458778 FLK458778 FVG458778 GFC458778 GOY458778 GYU458778 HIQ458778 HSM458778 ICI458778 IME458778 IWA458778 JFW458778 JPS458778 JZO458778 KJK458778 KTG458778 LDC458778 LMY458778 LWU458778 MGQ458778 MQM458778 NAI458778 NKE458778 NUA458778 ODW458778 ONS458778 OXO458778 PHK458778 PRG458778 QBC458778 QKY458778 QUU458778 REQ458778 ROM458778 RYI458778 SIE458778 SSA458778 TBW458778 TLS458778 TVO458778 UFK458778 UPG458778 UZC458778 VIY458778 VSU458778 WCQ458778 WMM458778 WWI458778 AA524314 JW524314 TS524314 ADO524314 ANK524314 AXG524314 BHC524314 BQY524314 CAU524314 CKQ524314 CUM524314 DEI524314 DOE524314 DYA524314 EHW524314 ERS524314 FBO524314 FLK524314 FVG524314 GFC524314 GOY524314 GYU524314 HIQ524314 HSM524314 ICI524314 IME524314 IWA524314 JFW524314 JPS524314 JZO524314 KJK524314 KTG524314 LDC524314 LMY524314 LWU524314 MGQ524314 MQM524314 NAI524314 NKE524314 NUA524314 ODW524314 ONS524314 OXO524314 PHK524314 PRG524314 QBC524314 QKY524314 QUU524314 REQ524314 ROM524314 RYI524314 SIE524314 SSA524314 TBW524314 TLS524314 TVO524314 UFK524314 UPG524314 UZC524314 VIY524314 VSU524314 WCQ524314 WMM524314 WWI524314 AA589850 JW589850 TS589850 ADO589850 ANK589850 AXG589850 BHC589850 BQY589850 CAU589850 CKQ589850 CUM589850 DEI589850 DOE589850 DYA589850 EHW589850 ERS589850 FBO589850 FLK589850 FVG589850 GFC589850 GOY589850 GYU589850 HIQ589850 HSM589850 ICI589850 IME589850 IWA589850 JFW589850 JPS589850 JZO589850 KJK589850 KTG589850 LDC589850 LMY589850 LWU589850 MGQ589850 MQM589850 NAI589850 NKE589850 NUA589850 ODW589850 ONS589850 OXO589850 PHK589850 PRG589850 QBC589850 QKY589850 QUU589850 REQ589850 ROM589850 RYI589850 SIE589850 SSA589850 TBW589850 TLS589850 TVO589850 UFK589850 UPG589850 UZC589850 VIY589850 VSU589850 WCQ589850 WMM589850 WWI589850 AA655386 JW655386 TS655386 ADO655386 ANK655386 AXG655386 BHC655386 BQY655386 CAU655386 CKQ655386 CUM655386 DEI655386 DOE655386 DYA655386 EHW655386 ERS655386 FBO655386 FLK655386 FVG655386 GFC655386 GOY655386 GYU655386 HIQ655386 HSM655386 ICI655386 IME655386 IWA655386 JFW655386 JPS655386 JZO655386 KJK655386 KTG655386 LDC655386 LMY655386 LWU655386 MGQ655386 MQM655386 NAI655386 NKE655386 NUA655386 ODW655386 ONS655386 OXO655386 PHK655386 PRG655386 QBC655386 QKY655386 QUU655386 REQ655386 ROM655386 RYI655386 SIE655386 SSA655386 TBW655386 TLS655386 TVO655386 UFK655386 UPG655386 UZC655386 VIY655386 VSU655386 WCQ655386 WMM655386 WWI655386 AA720922 JW720922 TS720922 ADO720922 ANK720922 AXG720922 BHC720922 BQY720922 CAU720922 CKQ720922 CUM720922 DEI720922 DOE720922 DYA720922 EHW720922 ERS720922 FBO720922 FLK720922 FVG720922 GFC720922 GOY720922 GYU720922 HIQ720922 HSM720922 ICI720922 IME720922 IWA720922 JFW720922 JPS720922 JZO720922 KJK720922 KTG720922 LDC720922 LMY720922 LWU720922 MGQ720922 MQM720922 NAI720922 NKE720922 NUA720922 ODW720922 ONS720922 OXO720922 PHK720922 PRG720922 QBC720922 QKY720922 QUU720922 REQ720922 ROM720922 RYI720922 SIE720922 SSA720922 TBW720922 TLS720922 TVO720922 UFK720922 UPG720922 UZC720922 VIY720922 VSU720922 WCQ720922 WMM720922 WWI720922 AA786458 JW786458 TS786458 ADO786458 ANK786458 AXG786458 BHC786458 BQY786458 CAU786458 CKQ786458 CUM786458 DEI786458 DOE786458 DYA786458 EHW786458 ERS786458 FBO786458 FLK786458 FVG786458 GFC786458 GOY786458 GYU786458 HIQ786458 HSM786458 ICI786458 IME786458 IWA786458 JFW786458 JPS786458 JZO786458 KJK786458 KTG786458 LDC786458 LMY786458 LWU786458 MGQ786458 MQM786458 NAI786458 NKE786458 NUA786458 ODW786458 ONS786458 OXO786458 PHK786458 PRG786458 QBC786458 QKY786458 QUU786458 REQ786458 ROM786458 RYI786458 SIE786458 SSA786458 TBW786458 TLS786458 TVO786458 UFK786458 UPG786458 UZC786458 VIY786458 VSU786458 WCQ786458 WMM786458 WWI786458 AA851994 JW851994 TS851994 ADO851994 ANK851994 AXG851994 BHC851994 BQY851994 CAU851994 CKQ851994 CUM851994 DEI851994 DOE851994 DYA851994 EHW851994 ERS851994 FBO851994 FLK851994 FVG851994 GFC851994 GOY851994 GYU851994 HIQ851994 HSM851994 ICI851994 IME851994 IWA851994 JFW851994 JPS851994 JZO851994 KJK851994 KTG851994 LDC851994 LMY851994 LWU851994 MGQ851994 MQM851994 NAI851994 NKE851994 NUA851994 ODW851994 ONS851994 OXO851994 PHK851994 PRG851994 QBC851994 QKY851994 QUU851994 REQ851994 ROM851994 RYI851994 SIE851994 SSA851994 TBW851994 TLS851994 TVO851994 UFK851994 UPG851994 UZC851994 VIY851994 VSU851994 WCQ851994 WMM851994 WWI851994 AA917530 JW917530 TS917530 ADO917530 ANK917530 AXG917530 BHC917530 BQY917530 CAU917530 CKQ917530 CUM917530 DEI917530 DOE917530 DYA917530 EHW917530 ERS917530 FBO917530 FLK917530 FVG917530 GFC917530 GOY917530 GYU917530 HIQ917530 HSM917530 ICI917530 IME917530 IWA917530 JFW917530 JPS917530 JZO917530 KJK917530 KTG917530 LDC917530 LMY917530 LWU917530 MGQ917530 MQM917530 NAI917530 NKE917530 NUA917530 ODW917530 ONS917530 OXO917530 PHK917530 PRG917530 QBC917530 QKY917530 QUU917530 REQ917530 ROM917530 RYI917530 SIE917530 SSA917530 TBW917530 TLS917530 TVO917530 UFK917530 UPG917530 UZC917530 VIY917530 VSU917530 WCQ917530 WMM917530 WWI917530 AA983066 JW983066 TS983066 ADO983066 ANK983066 AXG983066 BHC983066 BQY983066 CAU983066 CKQ983066 CUM983066 DEI983066 DOE983066 DYA983066 EHW983066 ERS983066 FBO983066 FLK983066 FVG983066 GFC983066 GOY983066 GYU983066 HIQ983066 HSM983066 ICI983066 IME983066 IWA983066 JFW983066 JPS983066 JZO983066 KJK983066 KTG983066 LDC983066 LMY983066 LWU983066 MGQ983066 MQM983066 NAI983066 NKE983066 NUA983066 ODW983066 ONS983066 OXO983066 PHK983066 PRG983066 QBC983066 QKY983066 QUU983066 REQ983066 ROM983066 RYI983066 SIE983066 SSA983066 TBW983066 TLS983066 TVO983066 UFK983066 UPG983066 UZC983066 VIY983066 VSU983066 WCQ983066 WMM983066 WWI983066 WMM98307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formula1>"x"</formula1>
      <formula2>0</formula2>
    </dataValidation>
    <dataValidation type="list" showDropDown="1" showInputMessage="1" showErrorMessage="1" error="Vyznačí sa iba  x" prompt="_x000a_    Vyznačí sa x,     _x000a_ak ide o priebežnú_x000a_účtovnú závierku" sqref="U30:U32 JQ30:JQ32 TM30:TM32 ADI30:ADI32 ANE30:ANE32 AXA30:AXA32 BGW30:BGW32 BQS30:BQS32 CAO30:CAO32 CKK30:CKK32 CUG30:CUG32 DEC30:DEC32 DNY30:DNY32 DXU30:DXU32 EHQ30:EHQ32 ERM30:ERM32 FBI30:FBI32 FLE30:FLE32 FVA30:FVA32 GEW30:GEW32 GOS30:GOS32 GYO30:GYO32 HIK30:HIK32 HSG30:HSG32 ICC30:ICC32 ILY30:ILY32 IVU30:IVU32 JFQ30:JFQ32 JPM30:JPM32 JZI30:JZI32 KJE30:KJE32 KTA30:KTA32 LCW30:LCW32 LMS30:LMS32 LWO30:LWO32 MGK30:MGK32 MQG30:MQG32 NAC30:NAC32 NJY30:NJY32 NTU30:NTU32 ODQ30:ODQ32 ONM30:ONM32 OXI30:OXI32 PHE30:PHE32 PRA30:PRA32 QAW30:QAW32 QKS30:QKS32 QUO30:QUO32 REK30:REK32 ROG30:ROG32 RYC30:RYC32 SHY30:SHY32 SRU30:SRU32 TBQ30:TBQ32 TLM30:TLM32 TVI30:TVI32 UFE30:UFE32 UPA30:UPA32 UYW30:UYW32 VIS30:VIS32 VSO30:VSO32 WCK30:WCK32 WMG30:WMG32 WWC30:WWC32 U65566:U65568 JQ65566:JQ65568 TM65566:TM65568 ADI65566:ADI65568 ANE65566:ANE65568 AXA65566:AXA65568 BGW65566:BGW65568 BQS65566:BQS65568 CAO65566:CAO65568 CKK65566:CKK65568 CUG65566:CUG65568 DEC65566:DEC65568 DNY65566:DNY65568 DXU65566:DXU65568 EHQ65566:EHQ65568 ERM65566:ERM65568 FBI65566:FBI65568 FLE65566:FLE65568 FVA65566:FVA65568 GEW65566:GEW65568 GOS65566:GOS65568 GYO65566:GYO65568 HIK65566:HIK65568 HSG65566:HSG65568 ICC65566:ICC65568 ILY65566:ILY65568 IVU65566:IVU65568 JFQ65566:JFQ65568 JPM65566:JPM65568 JZI65566:JZI65568 KJE65566:KJE65568 KTA65566:KTA65568 LCW65566:LCW65568 LMS65566:LMS65568 LWO65566:LWO65568 MGK65566:MGK65568 MQG65566:MQG65568 NAC65566:NAC65568 NJY65566:NJY65568 NTU65566:NTU65568 ODQ65566:ODQ65568 ONM65566:ONM65568 OXI65566:OXI65568 PHE65566:PHE65568 PRA65566:PRA65568 QAW65566:QAW65568 QKS65566:QKS65568 QUO65566:QUO65568 REK65566:REK65568 ROG65566:ROG65568 RYC65566:RYC65568 SHY65566:SHY65568 SRU65566:SRU65568 TBQ65566:TBQ65568 TLM65566:TLM65568 TVI65566:TVI65568 UFE65566:UFE65568 UPA65566:UPA65568 UYW65566:UYW65568 VIS65566:VIS65568 VSO65566:VSO65568 WCK65566:WCK65568 WMG65566:WMG65568 WWC65566:WWC65568 U131102:U131104 JQ131102:JQ131104 TM131102:TM131104 ADI131102:ADI131104 ANE131102:ANE131104 AXA131102:AXA131104 BGW131102:BGW131104 BQS131102:BQS131104 CAO131102:CAO131104 CKK131102:CKK131104 CUG131102:CUG131104 DEC131102:DEC131104 DNY131102:DNY131104 DXU131102:DXU131104 EHQ131102:EHQ131104 ERM131102:ERM131104 FBI131102:FBI131104 FLE131102:FLE131104 FVA131102:FVA131104 GEW131102:GEW131104 GOS131102:GOS131104 GYO131102:GYO131104 HIK131102:HIK131104 HSG131102:HSG131104 ICC131102:ICC131104 ILY131102:ILY131104 IVU131102:IVU131104 JFQ131102:JFQ131104 JPM131102:JPM131104 JZI131102:JZI131104 KJE131102:KJE131104 KTA131102:KTA131104 LCW131102:LCW131104 LMS131102:LMS131104 LWO131102:LWO131104 MGK131102:MGK131104 MQG131102:MQG131104 NAC131102:NAC131104 NJY131102:NJY131104 NTU131102:NTU131104 ODQ131102:ODQ131104 ONM131102:ONM131104 OXI131102:OXI131104 PHE131102:PHE131104 PRA131102:PRA131104 QAW131102:QAW131104 QKS131102:QKS131104 QUO131102:QUO131104 REK131102:REK131104 ROG131102:ROG131104 RYC131102:RYC131104 SHY131102:SHY131104 SRU131102:SRU131104 TBQ131102:TBQ131104 TLM131102:TLM131104 TVI131102:TVI131104 UFE131102:UFE131104 UPA131102:UPA131104 UYW131102:UYW131104 VIS131102:VIS131104 VSO131102:VSO131104 WCK131102:WCK131104 WMG131102:WMG131104 WWC131102:WWC131104 U196638:U196640 JQ196638:JQ196640 TM196638:TM196640 ADI196638:ADI196640 ANE196638:ANE196640 AXA196638:AXA196640 BGW196638:BGW196640 BQS196638:BQS196640 CAO196638:CAO196640 CKK196638:CKK196640 CUG196638:CUG196640 DEC196638:DEC196640 DNY196638:DNY196640 DXU196638:DXU196640 EHQ196638:EHQ196640 ERM196638:ERM196640 FBI196638:FBI196640 FLE196638:FLE196640 FVA196638:FVA196640 GEW196638:GEW196640 GOS196638:GOS196640 GYO196638:GYO196640 HIK196638:HIK196640 HSG196638:HSG196640 ICC196638:ICC196640 ILY196638:ILY196640 IVU196638:IVU196640 JFQ196638:JFQ196640 JPM196638:JPM196640 JZI196638:JZI196640 KJE196638:KJE196640 KTA196638:KTA196640 LCW196638:LCW196640 LMS196638:LMS196640 LWO196638:LWO196640 MGK196638:MGK196640 MQG196638:MQG196640 NAC196638:NAC196640 NJY196638:NJY196640 NTU196638:NTU196640 ODQ196638:ODQ196640 ONM196638:ONM196640 OXI196638:OXI196640 PHE196638:PHE196640 PRA196638:PRA196640 QAW196638:QAW196640 QKS196638:QKS196640 QUO196638:QUO196640 REK196638:REK196640 ROG196638:ROG196640 RYC196638:RYC196640 SHY196638:SHY196640 SRU196638:SRU196640 TBQ196638:TBQ196640 TLM196638:TLM196640 TVI196638:TVI196640 UFE196638:UFE196640 UPA196638:UPA196640 UYW196638:UYW196640 VIS196638:VIS196640 VSO196638:VSO196640 WCK196638:WCK196640 WMG196638:WMG196640 WWC196638:WWC196640 U262174:U262176 JQ262174:JQ262176 TM262174:TM262176 ADI262174:ADI262176 ANE262174:ANE262176 AXA262174:AXA262176 BGW262174:BGW262176 BQS262174:BQS262176 CAO262174:CAO262176 CKK262174:CKK262176 CUG262174:CUG262176 DEC262174:DEC262176 DNY262174:DNY262176 DXU262174:DXU262176 EHQ262174:EHQ262176 ERM262174:ERM262176 FBI262174:FBI262176 FLE262174:FLE262176 FVA262174:FVA262176 GEW262174:GEW262176 GOS262174:GOS262176 GYO262174:GYO262176 HIK262174:HIK262176 HSG262174:HSG262176 ICC262174:ICC262176 ILY262174:ILY262176 IVU262174:IVU262176 JFQ262174:JFQ262176 JPM262174:JPM262176 JZI262174:JZI262176 KJE262174:KJE262176 KTA262174:KTA262176 LCW262174:LCW262176 LMS262174:LMS262176 LWO262174:LWO262176 MGK262174:MGK262176 MQG262174:MQG262176 NAC262174:NAC262176 NJY262174:NJY262176 NTU262174:NTU262176 ODQ262174:ODQ262176 ONM262174:ONM262176 OXI262174:OXI262176 PHE262174:PHE262176 PRA262174:PRA262176 QAW262174:QAW262176 QKS262174:QKS262176 QUO262174:QUO262176 REK262174:REK262176 ROG262174:ROG262176 RYC262174:RYC262176 SHY262174:SHY262176 SRU262174:SRU262176 TBQ262174:TBQ262176 TLM262174:TLM262176 TVI262174:TVI262176 UFE262174:UFE262176 UPA262174:UPA262176 UYW262174:UYW262176 VIS262174:VIS262176 VSO262174:VSO262176 WCK262174:WCK262176 WMG262174:WMG262176 WWC262174:WWC262176 U327710:U327712 JQ327710:JQ327712 TM327710:TM327712 ADI327710:ADI327712 ANE327710:ANE327712 AXA327710:AXA327712 BGW327710:BGW327712 BQS327710:BQS327712 CAO327710:CAO327712 CKK327710:CKK327712 CUG327710:CUG327712 DEC327710:DEC327712 DNY327710:DNY327712 DXU327710:DXU327712 EHQ327710:EHQ327712 ERM327710:ERM327712 FBI327710:FBI327712 FLE327710:FLE327712 FVA327710:FVA327712 GEW327710:GEW327712 GOS327710:GOS327712 GYO327710:GYO327712 HIK327710:HIK327712 HSG327710:HSG327712 ICC327710:ICC327712 ILY327710:ILY327712 IVU327710:IVU327712 JFQ327710:JFQ327712 JPM327710:JPM327712 JZI327710:JZI327712 KJE327710:KJE327712 KTA327710:KTA327712 LCW327710:LCW327712 LMS327710:LMS327712 LWO327710:LWO327712 MGK327710:MGK327712 MQG327710:MQG327712 NAC327710:NAC327712 NJY327710:NJY327712 NTU327710:NTU327712 ODQ327710:ODQ327712 ONM327710:ONM327712 OXI327710:OXI327712 PHE327710:PHE327712 PRA327710:PRA327712 QAW327710:QAW327712 QKS327710:QKS327712 QUO327710:QUO327712 REK327710:REK327712 ROG327710:ROG327712 RYC327710:RYC327712 SHY327710:SHY327712 SRU327710:SRU327712 TBQ327710:TBQ327712 TLM327710:TLM327712 TVI327710:TVI327712 UFE327710:UFE327712 UPA327710:UPA327712 UYW327710:UYW327712 VIS327710:VIS327712 VSO327710:VSO327712 WCK327710:WCK327712 WMG327710:WMG327712 WWC327710:WWC327712 U393246:U393248 JQ393246:JQ393248 TM393246:TM393248 ADI393246:ADI393248 ANE393246:ANE393248 AXA393246:AXA393248 BGW393246:BGW393248 BQS393246:BQS393248 CAO393246:CAO393248 CKK393246:CKK393248 CUG393246:CUG393248 DEC393246:DEC393248 DNY393246:DNY393248 DXU393246:DXU393248 EHQ393246:EHQ393248 ERM393246:ERM393248 FBI393246:FBI393248 FLE393246:FLE393248 FVA393246:FVA393248 GEW393246:GEW393248 GOS393246:GOS393248 GYO393246:GYO393248 HIK393246:HIK393248 HSG393246:HSG393248 ICC393246:ICC393248 ILY393246:ILY393248 IVU393246:IVU393248 JFQ393246:JFQ393248 JPM393246:JPM393248 JZI393246:JZI393248 KJE393246:KJE393248 KTA393246:KTA393248 LCW393246:LCW393248 LMS393246:LMS393248 LWO393246:LWO393248 MGK393246:MGK393248 MQG393246:MQG393248 NAC393246:NAC393248 NJY393246:NJY393248 NTU393246:NTU393248 ODQ393246:ODQ393248 ONM393246:ONM393248 OXI393246:OXI393248 PHE393246:PHE393248 PRA393246:PRA393248 QAW393246:QAW393248 QKS393246:QKS393248 QUO393246:QUO393248 REK393246:REK393248 ROG393246:ROG393248 RYC393246:RYC393248 SHY393246:SHY393248 SRU393246:SRU393248 TBQ393246:TBQ393248 TLM393246:TLM393248 TVI393246:TVI393248 UFE393246:UFE393248 UPA393246:UPA393248 UYW393246:UYW393248 VIS393246:VIS393248 VSO393246:VSO393248 WCK393246:WCK393248 WMG393246:WMG393248 WWC393246:WWC393248 U458782:U458784 JQ458782:JQ458784 TM458782:TM458784 ADI458782:ADI458784 ANE458782:ANE458784 AXA458782:AXA458784 BGW458782:BGW458784 BQS458782:BQS458784 CAO458782:CAO458784 CKK458782:CKK458784 CUG458782:CUG458784 DEC458782:DEC458784 DNY458782:DNY458784 DXU458782:DXU458784 EHQ458782:EHQ458784 ERM458782:ERM458784 FBI458782:FBI458784 FLE458782:FLE458784 FVA458782:FVA458784 GEW458782:GEW458784 GOS458782:GOS458784 GYO458782:GYO458784 HIK458782:HIK458784 HSG458782:HSG458784 ICC458782:ICC458784 ILY458782:ILY458784 IVU458782:IVU458784 JFQ458782:JFQ458784 JPM458782:JPM458784 JZI458782:JZI458784 KJE458782:KJE458784 KTA458782:KTA458784 LCW458782:LCW458784 LMS458782:LMS458784 LWO458782:LWO458784 MGK458782:MGK458784 MQG458782:MQG458784 NAC458782:NAC458784 NJY458782:NJY458784 NTU458782:NTU458784 ODQ458782:ODQ458784 ONM458782:ONM458784 OXI458782:OXI458784 PHE458782:PHE458784 PRA458782:PRA458784 QAW458782:QAW458784 QKS458782:QKS458784 QUO458782:QUO458784 REK458782:REK458784 ROG458782:ROG458784 RYC458782:RYC458784 SHY458782:SHY458784 SRU458782:SRU458784 TBQ458782:TBQ458784 TLM458782:TLM458784 TVI458782:TVI458784 UFE458782:UFE458784 UPA458782:UPA458784 UYW458782:UYW458784 VIS458782:VIS458784 VSO458782:VSO458784 WCK458782:WCK458784 WMG458782:WMG458784 WWC458782:WWC458784 U524318:U524320 JQ524318:JQ524320 TM524318:TM524320 ADI524318:ADI524320 ANE524318:ANE524320 AXA524318:AXA524320 BGW524318:BGW524320 BQS524318:BQS524320 CAO524318:CAO524320 CKK524318:CKK524320 CUG524318:CUG524320 DEC524318:DEC524320 DNY524318:DNY524320 DXU524318:DXU524320 EHQ524318:EHQ524320 ERM524318:ERM524320 FBI524318:FBI524320 FLE524318:FLE524320 FVA524318:FVA524320 GEW524318:GEW524320 GOS524318:GOS524320 GYO524318:GYO524320 HIK524318:HIK524320 HSG524318:HSG524320 ICC524318:ICC524320 ILY524318:ILY524320 IVU524318:IVU524320 JFQ524318:JFQ524320 JPM524318:JPM524320 JZI524318:JZI524320 KJE524318:KJE524320 KTA524318:KTA524320 LCW524318:LCW524320 LMS524318:LMS524320 LWO524318:LWO524320 MGK524318:MGK524320 MQG524318:MQG524320 NAC524318:NAC524320 NJY524318:NJY524320 NTU524318:NTU524320 ODQ524318:ODQ524320 ONM524318:ONM524320 OXI524318:OXI524320 PHE524318:PHE524320 PRA524318:PRA524320 QAW524318:QAW524320 QKS524318:QKS524320 QUO524318:QUO524320 REK524318:REK524320 ROG524318:ROG524320 RYC524318:RYC524320 SHY524318:SHY524320 SRU524318:SRU524320 TBQ524318:TBQ524320 TLM524318:TLM524320 TVI524318:TVI524320 UFE524318:UFE524320 UPA524318:UPA524320 UYW524318:UYW524320 VIS524318:VIS524320 VSO524318:VSO524320 WCK524318:WCK524320 WMG524318:WMG524320 WWC524318:WWC524320 U589854:U589856 JQ589854:JQ589856 TM589854:TM589856 ADI589854:ADI589856 ANE589854:ANE589856 AXA589854:AXA589856 BGW589854:BGW589856 BQS589854:BQS589856 CAO589854:CAO589856 CKK589854:CKK589856 CUG589854:CUG589856 DEC589854:DEC589856 DNY589854:DNY589856 DXU589854:DXU589856 EHQ589854:EHQ589856 ERM589854:ERM589856 FBI589854:FBI589856 FLE589854:FLE589856 FVA589854:FVA589856 GEW589854:GEW589856 GOS589854:GOS589856 GYO589854:GYO589856 HIK589854:HIK589856 HSG589854:HSG589856 ICC589854:ICC589856 ILY589854:ILY589856 IVU589854:IVU589856 JFQ589854:JFQ589856 JPM589854:JPM589856 JZI589854:JZI589856 KJE589854:KJE589856 KTA589854:KTA589856 LCW589854:LCW589856 LMS589854:LMS589856 LWO589854:LWO589856 MGK589854:MGK589856 MQG589854:MQG589856 NAC589854:NAC589856 NJY589854:NJY589856 NTU589854:NTU589856 ODQ589854:ODQ589856 ONM589854:ONM589856 OXI589854:OXI589856 PHE589854:PHE589856 PRA589854:PRA589856 QAW589854:QAW589856 QKS589854:QKS589856 QUO589854:QUO589856 REK589854:REK589856 ROG589854:ROG589856 RYC589854:RYC589856 SHY589854:SHY589856 SRU589854:SRU589856 TBQ589854:TBQ589856 TLM589854:TLM589856 TVI589854:TVI589856 UFE589854:UFE589856 UPA589854:UPA589856 UYW589854:UYW589856 VIS589854:VIS589856 VSO589854:VSO589856 WCK589854:WCK589856 WMG589854:WMG589856 WWC589854:WWC589856 U655390:U655392 JQ655390:JQ655392 TM655390:TM655392 ADI655390:ADI655392 ANE655390:ANE655392 AXA655390:AXA655392 BGW655390:BGW655392 BQS655390:BQS655392 CAO655390:CAO655392 CKK655390:CKK655392 CUG655390:CUG655392 DEC655390:DEC655392 DNY655390:DNY655392 DXU655390:DXU655392 EHQ655390:EHQ655392 ERM655390:ERM655392 FBI655390:FBI655392 FLE655390:FLE655392 FVA655390:FVA655392 GEW655390:GEW655392 GOS655390:GOS655392 GYO655390:GYO655392 HIK655390:HIK655392 HSG655390:HSG655392 ICC655390:ICC655392 ILY655390:ILY655392 IVU655390:IVU655392 JFQ655390:JFQ655392 JPM655390:JPM655392 JZI655390:JZI655392 KJE655390:KJE655392 KTA655390:KTA655392 LCW655390:LCW655392 LMS655390:LMS655392 LWO655390:LWO655392 MGK655390:MGK655392 MQG655390:MQG655392 NAC655390:NAC655392 NJY655390:NJY655392 NTU655390:NTU655392 ODQ655390:ODQ655392 ONM655390:ONM655392 OXI655390:OXI655392 PHE655390:PHE655392 PRA655390:PRA655392 QAW655390:QAW655392 QKS655390:QKS655392 QUO655390:QUO655392 REK655390:REK655392 ROG655390:ROG655392 RYC655390:RYC655392 SHY655390:SHY655392 SRU655390:SRU655392 TBQ655390:TBQ655392 TLM655390:TLM655392 TVI655390:TVI655392 UFE655390:UFE655392 UPA655390:UPA655392 UYW655390:UYW655392 VIS655390:VIS655392 VSO655390:VSO655392 WCK655390:WCK655392 WMG655390:WMG655392 WWC655390:WWC655392 U720926:U720928 JQ720926:JQ720928 TM720926:TM720928 ADI720926:ADI720928 ANE720926:ANE720928 AXA720926:AXA720928 BGW720926:BGW720928 BQS720926:BQS720928 CAO720926:CAO720928 CKK720926:CKK720928 CUG720926:CUG720928 DEC720926:DEC720928 DNY720926:DNY720928 DXU720926:DXU720928 EHQ720926:EHQ720928 ERM720926:ERM720928 FBI720926:FBI720928 FLE720926:FLE720928 FVA720926:FVA720928 GEW720926:GEW720928 GOS720926:GOS720928 GYO720926:GYO720928 HIK720926:HIK720928 HSG720926:HSG720928 ICC720926:ICC720928 ILY720926:ILY720928 IVU720926:IVU720928 JFQ720926:JFQ720928 JPM720926:JPM720928 JZI720926:JZI720928 KJE720926:KJE720928 KTA720926:KTA720928 LCW720926:LCW720928 LMS720926:LMS720928 LWO720926:LWO720928 MGK720926:MGK720928 MQG720926:MQG720928 NAC720926:NAC720928 NJY720926:NJY720928 NTU720926:NTU720928 ODQ720926:ODQ720928 ONM720926:ONM720928 OXI720926:OXI720928 PHE720926:PHE720928 PRA720926:PRA720928 QAW720926:QAW720928 QKS720926:QKS720928 QUO720926:QUO720928 REK720926:REK720928 ROG720926:ROG720928 RYC720926:RYC720928 SHY720926:SHY720928 SRU720926:SRU720928 TBQ720926:TBQ720928 TLM720926:TLM720928 TVI720926:TVI720928 UFE720926:UFE720928 UPA720926:UPA720928 UYW720926:UYW720928 VIS720926:VIS720928 VSO720926:VSO720928 WCK720926:WCK720928 WMG720926:WMG720928 WWC720926:WWC720928 U786462:U786464 JQ786462:JQ786464 TM786462:TM786464 ADI786462:ADI786464 ANE786462:ANE786464 AXA786462:AXA786464 BGW786462:BGW786464 BQS786462:BQS786464 CAO786462:CAO786464 CKK786462:CKK786464 CUG786462:CUG786464 DEC786462:DEC786464 DNY786462:DNY786464 DXU786462:DXU786464 EHQ786462:EHQ786464 ERM786462:ERM786464 FBI786462:FBI786464 FLE786462:FLE786464 FVA786462:FVA786464 GEW786462:GEW786464 GOS786462:GOS786464 GYO786462:GYO786464 HIK786462:HIK786464 HSG786462:HSG786464 ICC786462:ICC786464 ILY786462:ILY786464 IVU786462:IVU786464 JFQ786462:JFQ786464 JPM786462:JPM786464 JZI786462:JZI786464 KJE786462:KJE786464 KTA786462:KTA786464 LCW786462:LCW786464 LMS786462:LMS786464 LWO786462:LWO786464 MGK786462:MGK786464 MQG786462:MQG786464 NAC786462:NAC786464 NJY786462:NJY786464 NTU786462:NTU786464 ODQ786462:ODQ786464 ONM786462:ONM786464 OXI786462:OXI786464 PHE786462:PHE786464 PRA786462:PRA786464 QAW786462:QAW786464 QKS786462:QKS786464 QUO786462:QUO786464 REK786462:REK786464 ROG786462:ROG786464 RYC786462:RYC786464 SHY786462:SHY786464 SRU786462:SRU786464 TBQ786462:TBQ786464 TLM786462:TLM786464 TVI786462:TVI786464 UFE786462:UFE786464 UPA786462:UPA786464 UYW786462:UYW786464 VIS786462:VIS786464 VSO786462:VSO786464 WCK786462:WCK786464 WMG786462:WMG786464 WWC786462:WWC786464 U851998:U852000 JQ851998:JQ852000 TM851998:TM852000 ADI851998:ADI852000 ANE851998:ANE852000 AXA851998:AXA852000 BGW851998:BGW852000 BQS851998:BQS852000 CAO851998:CAO852000 CKK851998:CKK852000 CUG851998:CUG852000 DEC851998:DEC852000 DNY851998:DNY852000 DXU851998:DXU852000 EHQ851998:EHQ852000 ERM851998:ERM852000 FBI851998:FBI852000 FLE851998:FLE852000 FVA851998:FVA852000 GEW851998:GEW852000 GOS851998:GOS852000 GYO851998:GYO852000 HIK851998:HIK852000 HSG851998:HSG852000 ICC851998:ICC852000 ILY851998:ILY852000 IVU851998:IVU852000 JFQ851998:JFQ852000 JPM851998:JPM852000 JZI851998:JZI852000 KJE851998:KJE852000 KTA851998:KTA852000 LCW851998:LCW852000 LMS851998:LMS852000 LWO851998:LWO852000 MGK851998:MGK852000 MQG851998:MQG852000 NAC851998:NAC852000 NJY851998:NJY852000 NTU851998:NTU852000 ODQ851998:ODQ852000 ONM851998:ONM852000 OXI851998:OXI852000 PHE851998:PHE852000 PRA851998:PRA852000 QAW851998:QAW852000 QKS851998:QKS852000 QUO851998:QUO852000 REK851998:REK852000 ROG851998:ROG852000 RYC851998:RYC852000 SHY851998:SHY852000 SRU851998:SRU852000 TBQ851998:TBQ852000 TLM851998:TLM852000 TVI851998:TVI852000 UFE851998:UFE852000 UPA851998:UPA852000 UYW851998:UYW852000 VIS851998:VIS852000 VSO851998:VSO852000 WCK851998:WCK852000 WMG851998:WMG852000 WWC851998:WWC852000 U917534:U917536 JQ917534:JQ917536 TM917534:TM917536 ADI917534:ADI917536 ANE917534:ANE917536 AXA917534:AXA917536 BGW917534:BGW917536 BQS917534:BQS917536 CAO917534:CAO917536 CKK917534:CKK917536 CUG917534:CUG917536 DEC917534:DEC917536 DNY917534:DNY917536 DXU917534:DXU917536 EHQ917534:EHQ917536 ERM917534:ERM917536 FBI917534:FBI917536 FLE917534:FLE917536 FVA917534:FVA917536 GEW917534:GEW917536 GOS917534:GOS917536 GYO917534:GYO917536 HIK917534:HIK917536 HSG917534:HSG917536 ICC917534:ICC917536 ILY917534:ILY917536 IVU917534:IVU917536 JFQ917534:JFQ917536 JPM917534:JPM917536 JZI917534:JZI917536 KJE917534:KJE917536 KTA917534:KTA917536 LCW917534:LCW917536 LMS917534:LMS917536 LWO917534:LWO917536 MGK917534:MGK917536 MQG917534:MQG917536 NAC917534:NAC917536 NJY917534:NJY917536 NTU917534:NTU917536 ODQ917534:ODQ917536 ONM917534:ONM917536 OXI917534:OXI917536 PHE917534:PHE917536 PRA917534:PRA917536 QAW917534:QAW917536 QKS917534:QKS917536 QUO917534:QUO917536 REK917534:REK917536 ROG917534:ROG917536 RYC917534:RYC917536 SHY917534:SHY917536 SRU917534:SRU917536 TBQ917534:TBQ917536 TLM917534:TLM917536 TVI917534:TVI917536 UFE917534:UFE917536 UPA917534:UPA917536 UYW917534:UYW917536 VIS917534:VIS917536 VSO917534:VSO917536 WCK917534:WCK917536 WMG917534:WMG917536 WWC917534:WWC917536 U983070:U983072 JQ983070:JQ983072 TM983070:TM983072 ADI983070:ADI983072 ANE983070:ANE983072 AXA983070:AXA983072 BGW983070:BGW983072 BQS983070:BQS983072 CAO983070:CAO983072 CKK983070:CKK983072 CUG983070:CUG983072 DEC983070:DEC983072 DNY983070:DNY983072 DXU983070:DXU983072 EHQ983070:EHQ983072 ERM983070:ERM983072 FBI983070:FBI983072 FLE983070:FLE983072 FVA983070:FVA983072 GEW983070:GEW983072 GOS983070:GOS983072 GYO983070:GYO983072 HIK983070:HIK983072 HSG983070:HSG983072 ICC983070:ICC983072 ILY983070:ILY983072 IVU983070:IVU983072 JFQ983070:JFQ983072 JPM983070:JPM983072 JZI983070:JZI983072 KJE983070:KJE983072 KTA983070:KTA983072 LCW983070:LCW983072 LMS983070:LMS983072 LWO983070:LWO983072 MGK983070:MGK983072 MQG983070:MQG983072 NAC983070:NAC983072 NJY983070:NJY983072 NTU983070:NTU983072 ODQ983070:ODQ983072 ONM983070:ONM983072 OXI983070:OXI983072 PHE983070:PHE983072 PRA983070:PRA983072 QAW983070:QAW983072 QKS983070:QKS983072 QUO983070:QUO983072 REK983070:REK983072 ROG983070:ROG983072 RYC983070:RYC983072 SHY983070:SHY983072 SRU983070:SRU983072 TBQ983070:TBQ983072 TLM983070:TLM983072 TVI983070:TVI983072 UFE983070:UFE983072 UPA983070:UPA983072 UYW983070:UYW983072 VIS983070:VIS983072 VSO983070:VSO983072 WCK983070:WCK983072 WMG983070:WMG983072 WWC983070:WWC983072 U34 JQ34 TM34 ADI34 ANE34 AXA34 BGW34 BQS34 CAO34 CKK34 CUG34 DEC34 DNY34 DXU34 EHQ34 ERM34 FBI34 FLE34 FVA34 GEW34 GOS34 GYO34 HIK34 HSG34 ICC34 ILY34 IVU34 JFQ34 JPM34 JZI34 KJE34 KTA34 LCW34 LMS34 LWO34 MGK34 MQG34 NAC34 NJY34 NTU34 ODQ34 ONM34 OXI34 PHE34 PRA34 QAW34 QKS34 QUO34 REK34 ROG34 RYC34 SHY34 SRU34 TBQ34 TLM34 TVI34 UFE34 UPA34 UYW34 VIS34 VSO34 WCK34 WMG34 WWC34 U65570 JQ65570 TM65570 ADI65570 ANE65570 AXA65570 BGW65570 BQS65570 CAO65570 CKK65570 CUG65570 DEC65570 DNY65570 DXU65570 EHQ65570 ERM65570 FBI65570 FLE65570 FVA65570 GEW65570 GOS65570 GYO65570 HIK65570 HSG65570 ICC65570 ILY65570 IVU65570 JFQ65570 JPM65570 JZI65570 KJE65570 KTA65570 LCW65570 LMS65570 LWO65570 MGK65570 MQG65570 NAC65570 NJY65570 NTU65570 ODQ65570 ONM65570 OXI65570 PHE65570 PRA65570 QAW65570 QKS65570 QUO65570 REK65570 ROG65570 RYC65570 SHY65570 SRU65570 TBQ65570 TLM65570 TVI65570 UFE65570 UPA65570 UYW65570 VIS65570 VSO65570 WCK65570 WMG65570 WWC65570 U131106 JQ131106 TM131106 ADI131106 ANE131106 AXA131106 BGW131106 BQS131106 CAO131106 CKK131106 CUG131106 DEC131106 DNY131106 DXU131106 EHQ131106 ERM131106 FBI131106 FLE131106 FVA131106 GEW131106 GOS131106 GYO131106 HIK131106 HSG131106 ICC131106 ILY131106 IVU131106 JFQ131106 JPM131106 JZI131106 KJE131106 KTA131106 LCW131106 LMS131106 LWO131106 MGK131106 MQG131106 NAC131106 NJY131106 NTU131106 ODQ131106 ONM131106 OXI131106 PHE131106 PRA131106 QAW131106 QKS131106 QUO131106 REK131106 ROG131106 RYC131106 SHY131106 SRU131106 TBQ131106 TLM131106 TVI131106 UFE131106 UPA131106 UYW131106 VIS131106 VSO131106 WCK131106 WMG131106 WWC131106 U196642 JQ196642 TM196642 ADI196642 ANE196642 AXA196642 BGW196642 BQS196642 CAO196642 CKK196642 CUG196642 DEC196642 DNY196642 DXU196642 EHQ196642 ERM196642 FBI196642 FLE196642 FVA196642 GEW196642 GOS196642 GYO196642 HIK196642 HSG196642 ICC196642 ILY196642 IVU196642 JFQ196642 JPM196642 JZI196642 KJE196642 KTA196642 LCW196642 LMS196642 LWO196642 MGK196642 MQG196642 NAC196642 NJY196642 NTU196642 ODQ196642 ONM196642 OXI196642 PHE196642 PRA196642 QAW196642 QKS196642 QUO196642 REK196642 ROG196642 RYC196642 SHY196642 SRU196642 TBQ196642 TLM196642 TVI196642 UFE196642 UPA196642 UYW196642 VIS196642 VSO196642 WCK196642 WMG196642 WWC196642 U262178 JQ262178 TM262178 ADI262178 ANE262178 AXA262178 BGW262178 BQS262178 CAO262178 CKK262178 CUG262178 DEC262178 DNY262178 DXU262178 EHQ262178 ERM262178 FBI262178 FLE262178 FVA262178 GEW262178 GOS262178 GYO262178 HIK262178 HSG262178 ICC262178 ILY262178 IVU262178 JFQ262178 JPM262178 JZI262178 KJE262178 KTA262178 LCW262178 LMS262178 LWO262178 MGK262178 MQG262178 NAC262178 NJY262178 NTU262178 ODQ262178 ONM262178 OXI262178 PHE262178 PRA262178 QAW262178 QKS262178 QUO262178 REK262178 ROG262178 RYC262178 SHY262178 SRU262178 TBQ262178 TLM262178 TVI262178 UFE262178 UPA262178 UYW262178 VIS262178 VSO262178 WCK262178 WMG262178 WWC262178 U327714 JQ327714 TM327714 ADI327714 ANE327714 AXA327714 BGW327714 BQS327714 CAO327714 CKK327714 CUG327714 DEC327714 DNY327714 DXU327714 EHQ327714 ERM327714 FBI327714 FLE327714 FVA327714 GEW327714 GOS327714 GYO327714 HIK327714 HSG327714 ICC327714 ILY327714 IVU327714 JFQ327714 JPM327714 JZI327714 KJE327714 KTA327714 LCW327714 LMS327714 LWO327714 MGK327714 MQG327714 NAC327714 NJY327714 NTU327714 ODQ327714 ONM327714 OXI327714 PHE327714 PRA327714 QAW327714 QKS327714 QUO327714 REK327714 ROG327714 RYC327714 SHY327714 SRU327714 TBQ327714 TLM327714 TVI327714 UFE327714 UPA327714 UYW327714 VIS327714 VSO327714 WCK327714 WMG327714 WWC327714 U393250 JQ393250 TM393250 ADI393250 ANE393250 AXA393250 BGW393250 BQS393250 CAO393250 CKK393250 CUG393250 DEC393250 DNY393250 DXU393250 EHQ393250 ERM393250 FBI393250 FLE393250 FVA393250 GEW393250 GOS393250 GYO393250 HIK393250 HSG393250 ICC393250 ILY393250 IVU393250 JFQ393250 JPM393250 JZI393250 KJE393250 KTA393250 LCW393250 LMS393250 LWO393250 MGK393250 MQG393250 NAC393250 NJY393250 NTU393250 ODQ393250 ONM393250 OXI393250 PHE393250 PRA393250 QAW393250 QKS393250 QUO393250 REK393250 ROG393250 RYC393250 SHY393250 SRU393250 TBQ393250 TLM393250 TVI393250 UFE393250 UPA393250 UYW393250 VIS393250 VSO393250 WCK393250 WMG393250 WWC393250 U458786 JQ458786 TM458786 ADI458786 ANE458786 AXA458786 BGW458786 BQS458786 CAO458786 CKK458786 CUG458786 DEC458786 DNY458786 DXU458786 EHQ458786 ERM458786 FBI458786 FLE458786 FVA458786 GEW458786 GOS458786 GYO458786 HIK458786 HSG458786 ICC458786 ILY458786 IVU458786 JFQ458786 JPM458786 JZI458786 KJE458786 KTA458786 LCW458786 LMS458786 LWO458786 MGK458786 MQG458786 NAC458786 NJY458786 NTU458786 ODQ458786 ONM458786 OXI458786 PHE458786 PRA458786 QAW458786 QKS458786 QUO458786 REK458786 ROG458786 RYC458786 SHY458786 SRU458786 TBQ458786 TLM458786 TVI458786 UFE458786 UPA458786 UYW458786 VIS458786 VSO458786 WCK458786 WMG458786 WWC458786 U524322 JQ524322 TM524322 ADI524322 ANE524322 AXA524322 BGW524322 BQS524322 CAO524322 CKK524322 CUG524322 DEC524322 DNY524322 DXU524322 EHQ524322 ERM524322 FBI524322 FLE524322 FVA524322 GEW524322 GOS524322 GYO524322 HIK524322 HSG524322 ICC524322 ILY524322 IVU524322 JFQ524322 JPM524322 JZI524322 KJE524322 KTA524322 LCW524322 LMS524322 LWO524322 MGK524322 MQG524322 NAC524322 NJY524322 NTU524322 ODQ524322 ONM524322 OXI524322 PHE524322 PRA524322 QAW524322 QKS524322 QUO524322 REK524322 ROG524322 RYC524322 SHY524322 SRU524322 TBQ524322 TLM524322 TVI524322 UFE524322 UPA524322 UYW524322 VIS524322 VSO524322 WCK524322 WMG524322 WWC524322 U589858 JQ589858 TM589858 ADI589858 ANE589858 AXA589858 BGW589858 BQS589858 CAO589858 CKK589858 CUG589858 DEC589858 DNY589858 DXU589858 EHQ589858 ERM589858 FBI589858 FLE589858 FVA589858 GEW589858 GOS589858 GYO589858 HIK589858 HSG589858 ICC589858 ILY589858 IVU589858 JFQ589858 JPM589858 JZI589858 KJE589858 KTA589858 LCW589858 LMS589858 LWO589858 MGK589858 MQG589858 NAC589858 NJY589858 NTU589858 ODQ589858 ONM589858 OXI589858 PHE589858 PRA589858 QAW589858 QKS589858 QUO589858 REK589858 ROG589858 RYC589858 SHY589858 SRU589858 TBQ589858 TLM589858 TVI589858 UFE589858 UPA589858 UYW589858 VIS589858 VSO589858 WCK589858 WMG589858 WWC589858 U655394 JQ655394 TM655394 ADI655394 ANE655394 AXA655394 BGW655394 BQS655394 CAO655394 CKK655394 CUG655394 DEC655394 DNY655394 DXU655394 EHQ655394 ERM655394 FBI655394 FLE655394 FVA655394 GEW655394 GOS655394 GYO655394 HIK655394 HSG655394 ICC655394 ILY655394 IVU655394 JFQ655394 JPM655394 JZI655394 KJE655394 KTA655394 LCW655394 LMS655394 LWO655394 MGK655394 MQG655394 NAC655394 NJY655394 NTU655394 ODQ655394 ONM655394 OXI655394 PHE655394 PRA655394 QAW655394 QKS655394 QUO655394 REK655394 ROG655394 RYC655394 SHY655394 SRU655394 TBQ655394 TLM655394 TVI655394 UFE655394 UPA655394 UYW655394 VIS655394 VSO655394 WCK655394 WMG655394 WWC655394 U720930 JQ720930 TM720930 ADI720930 ANE720930 AXA720930 BGW720930 BQS720930 CAO720930 CKK720930 CUG720930 DEC720930 DNY720930 DXU720930 EHQ720930 ERM720930 FBI720930 FLE720930 FVA720930 GEW720930 GOS720930 GYO720930 HIK720930 HSG720930 ICC720930 ILY720930 IVU720930 JFQ720930 JPM720930 JZI720930 KJE720930 KTA720930 LCW720930 LMS720930 LWO720930 MGK720930 MQG720930 NAC720930 NJY720930 NTU720930 ODQ720930 ONM720930 OXI720930 PHE720930 PRA720930 QAW720930 QKS720930 QUO720930 REK720930 ROG720930 RYC720930 SHY720930 SRU720930 TBQ720930 TLM720930 TVI720930 UFE720930 UPA720930 UYW720930 VIS720930 VSO720930 WCK720930 WMG720930 WWC720930 U786466 JQ786466 TM786466 ADI786466 ANE786466 AXA786466 BGW786466 BQS786466 CAO786466 CKK786466 CUG786466 DEC786466 DNY786466 DXU786466 EHQ786466 ERM786466 FBI786466 FLE786466 FVA786466 GEW786466 GOS786466 GYO786466 HIK786466 HSG786466 ICC786466 ILY786466 IVU786466 JFQ786466 JPM786466 JZI786466 KJE786466 KTA786466 LCW786466 LMS786466 LWO786466 MGK786466 MQG786466 NAC786466 NJY786466 NTU786466 ODQ786466 ONM786466 OXI786466 PHE786466 PRA786466 QAW786466 QKS786466 QUO786466 REK786466 ROG786466 RYC786466 SHY786466 SRU786466 TBQ786466 TLM786466 TVI786466 UFE786466 UPA786466 UYW786466 VIS786466 VSO786466 WCK786466 WMG786466 WWC786466 U852002 JQ852002 TM852002 ADI852002 ANE852002 AXA852002 BGW852002 BQS852002 CAO852002 CKK852002 CUG852002 DEC852002 DNY852002 DXU852002 EHQ852002 ERM852002 FBI852002 FLE852002 FVA852002 GEW852002 GOS852002 GYO852002 HIK852002 HSG852002 ICC852002 ILY852002 IVU852002 JFQ852002 JPM852002 JZI852002 KJE852002 KTA852002 LCW852002 LMS852002 LWO852002 MGK852002 MQG852002 NAC852002 NJY852002 NTU852002 ODQ852002 ONM852002 OXI852002 PHE852002 PRA852002 QAW852002 QKS852002 QUO852002 REK852002 ROG852002 RYC852002 SHY852002 SRU852002 TBQ852002 TLM852002 TVI852002 UFE852002 UPA852002 UYW852002 VIS852002 VSO852002 WCK852002 WMG852002 WWC852002 U917538 JQ917538 TM917538 ADI917538 ANE917538 AXA917538 BGW917538 BQS917538 CAO917538 CKK917538 CUG917538 DEC917538 DNY917538 DXU917538 EHQ917538 ERM917538 FBI917538 FLE917538 FVA917538 GEW917538 GOS917538 GYO917538 HIK917538 HSG917538 ICC917538 ILY917538 IVU917538 JFQ917538 JPM917538 JZI917538 KJE917538 KTA917538 LCW917538 LMS917538 LWO917538 MGK917538 MQG917538 NAC917538 NJY917538 NTU917538 ODQ917538 ONM917538 OXI917538 PHE917538 PRA917538 QAW917538 QKS917538 QUO917538 REK917538 ROG917538 RYC917538 SHY917538 SRU917538 TBQ917538 TLM917538 TVI917538 UFE917538 UPA917538 UYW917538 VIS917538 VSO917538 WCK917538 WMG917538 WWC917538 U983074 JQ983074 TM983074 ADI983074 ANE983074 AXA983074 BGW983074 BQS983074 CAO983074 CKK983074 CUG983074 DEC983074 DNY983074 DXU983074 EHQ983074 ERM983074 FBI983074 FLE983074 FVA983074 GEW983074 GOS983074 GYO983074 HIK983074 HSG983074 ICC983074 ILY983074 IVU983074 JFQ983074 JPM983074 JZI983074 KJE983074 KTA983074 LCW983074 LMS983074 LWO983074 MGK983074 MQG983074 NAC983074 NJY983074 NTU983074 ODQ983074 ONM983074 OXI983074 PHE983074 PRA983074 QAW983074 QKS983074 QUO983074 REK983074 ROG983074 RYC983074 SHY983074 SRU983074 TBQ983074 TLM983074 TVI983074 UFE983074 UPA983074 UYW983074 VIS983074 VSO983074 WCK983074 WMG983074 WWC983074">
      <formula1>"x"</formula1>
      <formula2>0</formula2>
    </dataValidation>
    <dataValidation type="whole" showDropDown="1" showInputMessage="1" showErrorMessage="1" error="Môže byť iba číslica." prompt="Posledná číslica _x000a_     bežného _x000a_    účtovného _x000a_     obdobia." sqref="WWY983112:WWY983119 KO8:KO9 UK8:UK9 AEG8:AEG9 AOC8:AOC9 AXY8:AXY9 BHU8:BHU9 BRQ8:BRQ9 CBM8:CBM9 CLI8:CLI9 CVE8:CVE9 DFA8:DFA9 DOW8:DOW9 DYS8:DYS9 EIO8:EIO9 ESK8:ESK9 FCG8:FCG9 FMC8:FMC9 FVY8:FVY9 GFU8:GFU9 GPQ8:GPQ9 GZM8:GZM9 HJI8:HJI9 HTE8:HTE9 IDA8:IDA9 IMW8:IMW9 IWS8:IWS9 JGO8:JGO9 JQK8:JQK9 KAG8:KAG9 KKC8:KKC9 KTY8:KTY9 LDU8:LDU9 LNQ8:LNQ9 LXM8:LXM9 MHI8:MHI9 MRE8:MRE9 NBA8:NBA9 NKW8:NKW9 NUS8:NUS9 OEO8:OEO9 OOK8:OOK9 OYG8:OYG9 PIC8:PIC9 PRY8:PRY9 QBU8:QBU9 QLQ8:QLQ9 QVM8:QVM9 RFI8:RFI9 RPE8:RPE9 RZA8:RZA9 SIW8:SIW9 SSS8:SSS9 TCO8:TCO9 TMK8:TMK9 TWG8:TWG9 UGC8:UGC9 UPY8:UPY9 UZU8:UZU9 VJQ8:VJQ9 VTM8:VTM9 WDI8:WDI9 WNE8:WNE9 WXA8:WXA9 AS65544:AS65545 KO65544:KO65545 UK65544:UK65545 AEG65544:AEG65545 AOC65544:AOC65545 AXY65544:AXY65545 BHU65544:BHU65545 BRQ65544:BRQ65545 CBM65544:CBM65545 CLI65544:CLI65545 CVE65544:CVE65545 DFA65544:DFA65545 DOW65544:DOW65545 DYS65544:DYS65545 EIO65544:EIO65545 ESK65544:ESK65545 FCG65544:FCG65545 FMC65544:FMC65545 FVY65544:FVY65545 GFU65544:GFU65545 GPQ65544:GPQ65545 GZM65544:GZM65545 HJI65544:HJI65545 HTE65544:HTE65545 IDA65544:IDA65545 IMW65544:IMW65545 IWS65544:IWS65545 JGO65544:JGO65545 JQK65544:JQK65545 KAG65544:KAG65545 KKC65544:KKC65545 KTY65544:KTY65545 LDU65544:LDU65545 LNQ65544:LNQ65545 LXM65544:LXM65545 MHI65544:MHI65545 MRE65544:MRE65545 NBA65544:NBA65545 NKW65544:NKW65545 NUS65544:NUS65545 OEO65544:OEO65545 OOK65544:OOK65545 OYG65544:OYG65545 PIC65544:PIC65545 PRY65544:PRY65545 QBU65544:QBU65545 QLQ65544:QLQ65545 QVM65544:QVM65545 RFI65544:RFI65545 RPE65544:RPE65545 RZA65544:RZA65545 SIW65544:SIW65545 SSS65544:SSS65545 TCO65544:TCO65545 TMK65544:TMK65545 TWG65544:TWG65545 UGC65544:UGC65545 UPY65544:UPY65545 UZU65544:UZU65545 VJQ65544:VJQ65545 VTM65544:VTM65545 WDI65544:WDI65545 WNE65544:WNE65545 WXA65544:WXA65545 AS131080:AS131081 KO131080:KO131081 UK131080:UK131081 AEG131080:AEG131081 AOC131080:AOC131081 AXY131080:AXY131081 BHU131080:BHU131081 BRQ131080:BRQ131081 CBM131080:CBM131081 CLI131080:CLI131081 CVE131080:CVE131081 DFA131080:DFA131081 DOW131080:DOW131081 DYS131080:DYS131081 EIO131080:EIO131081 ESK131080:ESK131081 FCG131080:FCG131081 FMC131080:FMC131081 FVY131080:FVY131081 GFU131080:GFU131081 GPQ131080:GPQ131081 GZM131080:GZM131081 HJI131080:HJI131081 HTE131080:HTE131081 IDA131080:IDA131081 IMW131080:IMW131081 IWS131080:IWS131081 JGO131080:JGO131081 JQK131080:JQK131081 KAG131080:KAG131081 KKC131080:KKC131081 KTY131080:KTY131081 LDU131080:LDU131081 LNQ131080:LNQ131081 LXM131080:LXM131081 MHI131080:MHI131081 MRE131080:MRE131081 NBA131080:NBA131081 NKW131080:NKW131081 NUS131080:NUS131081 OEO131080:OEO131081 OOK131080:OOK131081 OYG131080:OYG131081 PIC131080:PIC131081 PRY131080:PRY131081 QBU131080:QBU131081 QLQ131080:QLQ131081 QVM131080:QVM131081 RFI131080:RFI131081 RPE131080:RPE131081 RZA131080:RZA131081 SIW131080:SIW131081 SSS131080:SSS131081 TCO131080:TCO131081 TMK131080:TMK131081 TWG131080:TWG131081 UGC131080:UGC131081 UPY131080:UPY131081 UZU131080:UZU131081 VJQ131080:VJQ131081 VTM131080:VTM131081 WDI131080:WDI131081 WNE131080:WNE131081 WXA131080:WXA131081 AS196616:AS196617 KO196616:KO196617 UK196616:UK196617 AEG196616:AEG196617 AOC196616:AOC196617 AXY196616:AXY196617 BHU196616:BHU196617 BRQ196616:BRQ196617 CBM196616:CBM196617 CLI196616:CLI196617 CVE196616:CVE196617 DFA196616:DFA196617 DOW196616:DOW196617 DYS196616:DYS196617 EIO196616:EIO196617 ESK196616:ESK196617 FCG196616:FCG196617 FMC196616:FMC196617 FVY196616:FVY196617 GFU196616:GFU196617 GPQ196616:GPQ196617 GZM196616:GZM196617 HJI196616:HJI196617 HTE196616:HTE196617 IDA196616:IDA196617 IMW196616:IMW196617 IWS196616:IWS196617 JGO196616:JGO196617 JQK196616:JQK196617 KAG196616:KAG196617 KKC196616:KKC196617 KTY196616:KTY196617 LDU196616:LDU196617 LNQ196616:LNQ196617 LXM196616:LXM196617 MHI196616:MHI196617 MRE196616:MRE196617 NBA196616:NBA196617 NKW196616:NKW196617 NUS196616:NUS196617 OEO196616:OEO196617 OOK196616:OOK196617 OYG196616:OYG196617 PIC196616:PIC196617 PRY196616:PRY196617 QBU196616:QBU196617 QLQ196616:QLQ196617 QVM196616:QVM196617 RFI196616:RFI196617 RPE196616:RPE196617 RZA196616:RZA196617 SIW196616:SIW196617 SSS196616:SSS196617 TCO196616:TCO196617 TMK196616:TMK196617 TWG196616:TWG196617 UGC196616:UGC196617 UPY196616:UPY196617 UZU196616:UZU196617 VJQ196616:VJQ196617 VTM196616:VTM196617 WDI196616:WDI196617 WNE196616:WNE196617 WXA196616:WXA196617 AS262152:AS262153 KO262152:KO262153 UK262152:UK262153 AEG262152:AEG262153 AOC262152:AOC262153 AXY262152:AXY262153 BHU262152:BHU262153 BRQ262152:BRQ262153 CBM262152:CBM262153 CLI262152:CLI262153 CVE262152:CVE262153 DFA262152:DFA262153 DOW262152:DOW262153 DYS262152:DYS262153 EIO262152:EIO262153 ESK262152:ESK262153 FCG262152:FCG262153 FMC262152:FMC262153 FVY262152:FVY262153 GFU262152:GFU262153 GPQ262152:GPQ262153 GZM262152:GZM262153 HJI262152:HJI262153 HTE262152:HTE262153 IDA262152:IDA262153 IMW262152:IMW262153 IWS262152:IWS262153 JGO262152:JGO262153 JQK262152:JQK262153 KAG262152:KAG262153 KKC262152:KKC262153 KTY262152:KTY262153 LDU262152:LDU262153 LNQ262152:LNQ262153 LXM262152:LXM262153 MHI262152:MHI262153 MRE262152:MRE262153 NBA262152:NBA262153 NKW262152:NKW262153 NUS262152:NUS262153 OEO262152:OEO262153 OOK262152:OOK262153 OYG262152:OYG262153 PIC262152:PIC262153 PRY262152:PRY262153 QBU262152:QBU262153 QLQ262152:QLQ262153 QVM262152:QVM262153 RFI262152:RFI262153 RPE262152:RPE262153 RZA262152:RZA262153 SIW262152:SIW262153 SSS262152:SSS262153 TCO262152:TCO262153 TMK262152:TMK262153 TWG262152:TWG262153 UGC262152:UGC262153 UPY262152:UPY262153 UZU262152:UZU262153 VJQ262152:VJQ262153 VTM262152:VTM262153 WDI262152:WDI262153 WNE262152:WNE262153 WXA262152:WXA262153 AS327688:AS327689 KO327688:KO327689 UK327688:UK327689 AEG327688:AEG327689 AOC327688:AOC327689 AXY327688:AXY327689 BHU327688:BHU327689 BRQ327688:BRQ327689 CBM327688:CBM327689 CLI327688:CLI327689 CVE327688:CVE327689 DFA327688:DFA327689 DOW327688:DOW327689 DYS327688:DYS327689 EIO327688:EIO327689 ESK327688:ESK327689 FCG327688:FCG327689 FMC327688:FMC327689 FVY327688:FVY327689 GFU327688:GFU327689 GPQ327688:GPQ327689 GZM327688:GZM327689 HJI327688:HJI327689 HTE327688:HTE327689 IDA327688:IDA327689 IMW327688:IMW327689 IWS327688:IWS327689 JGO327688:JGO327689 JQK327688:JQK327689 KAG327688:KAG327689 KKC327688:KKC327689 KTY327688:KTY327689 LDU327688:LDU327689 LNQ327688:LNQ327689 LXM327688:LXM327689 MHI327688:MHI327689 MRE327688:MRE327689 NBA327688:NBA327689 NKW327688:NKW327689 NUS327688:NUS327689 OEO327688:OEO327689 OOK327688:OOK327689 OYG327688:OYG327689 PIC327688:PIC327689 PRY327688:PRY327689 QBU327688:QBU327689 QLQ327688:QLQ327689 QVM327688:QVM327689 RFI327688:RFI327689 RPE327688:RPE327689 RZA327688:RZA327689 SIW327688:SIW327689 SSS327688:SSS327689 TCO327688:TCO327689 TMK327688:TMK327689 TWG327688:TWG327689 UGC327688:UGC327689 UPY327688:UPY327689 UZU327688:UZU327689 VJQ327688:VJQ327689 VTM327688:VTM327689 WDI327688:WDI327689 WNE327688:WNE327689 WXA327688:WXA327689 AS393224:AS393225 KO393224:KO393225 UK393224:UK393225 AEG393224:AEG393225 AOC393224:AOC393225 AXY393224:AXY393225 BHU393224:BHU393225 BRQ393224:BRQ393225 CBM393224:CBM393225 CLI393224:CLI393225 CVE393224:CVE393225 DFA393224:DFA393225 DOW393224:DOW393225 DYS393224:DYS393225 EIO393224:EIO393225 ESK393224:ESK393225 FCG393224:FCG393225 FMC393224:FMC393225 FVY393224:FVY393225 GFU393224:GFU393225 GPQ393224:GPQ393225 GZM393224:GZM393225 HJI393224:HJI393225 HTE393224:HTE393225 IDA393224:IDA393225 IMW393224:IMW393225 IWS393224:IWS393225 JGO393224:JGO393225 JQK393224:JQK393225 KAG393224:KAG393225 KKC393224:KKC393225 KTY393224:KTY393225 LDU393224:LDU393225 LNQ393224:LNQ393225 LXM393224:LXM393225 MHI393224:MHI393225 MRE393224:MRE393225 NBA393224:NBA393225 NKW393224:NKW393225 NUS393224:NUS393225 OEO393224:OEO393225 OOK393224:OOK393225 OYG393224:OYG393225 PIC393224:PIC393225 PRY393224:PRY393225 QBU393224:QBU393225 QLQ393224:QLQ393225 QVM393224:QVM393225 RFI393224:RFI393225 RPE393224:RPE393225 RZA393224:RZA393225 SIW393224:SIW393225 SSS393224:SSS393225 TCO393224:TCO393225 TMK393224:TMK393225 TWG393224:TWG393225 UGC393224:UGC393225 UPY393224:UPY393225 UZU393224:UZU393225 VJQ393224:VJQ393225 VTM393224:VTM393225 WDI393224:WDI393225 WNE393224:WNE393225 WXA393224:WXA393225 AS458760:AS458761 KO458760:KO458761 UK458760:UK458761 AEG458760:AEG458761 AOC458760:AOC458761 AXY458760:AXY458761 BHU458760:BHU458761 BRQ458760:BRQ458761 CBM458760:CBM458761 CLI458760:CLI458761 CVE458760:CVE458761 DFA458760:DFA458761 DOW458760:DOW458761 DYS458760:DYS458761 EIO458760:EIO458761 ESK458760:ESK458761 FCG458760:FCG458761 FMC458760:FMC458761 FVY458760:FVY458761 GFU458760:GFU458761 GPQ458760:GPQ458761 GZM458760:GZM458761 HJI458760:HJI458761 HTE458760:HTE458761 IDA458760:IDA458761 IMW458760:IMW458761 IWS458760:IWS458761 JGO458760:JGO458761 JQK458760:JQK458761 KAG458760:KAG458761 KKC458760:KKC458761 KTY458760:KTY458761 LDU458760:LDU458761 LNQ458760:LNQ458761 LXM458760:LXM458761 MHI458760:MHI458761 MRE458760:MRE458761 NBA458760:NBA458761 NKW458760:NKW458761 NUS458760:NUS458761 OEO458760:OEO458761 OOK458760:OOK458761 OYG458760:OYG458761 PIC458760:PIC458761 PRY458760:PRY458761 QBU458760:QBU458761 QLQ458760:QLQ458761 QVM458760:QVM458761 RFI458760:RFI458761 RPE458760:RPE458761 RZA458760:RZA458761 SIW458760:SIW458761 SSS458760:SSS458761 TCO458760:TCO458761 TMK458760:TMK458761 TWG458760:TWG458761 UGC458760:UGC458761 UPY458760:UPY458761 UZU458760:UZU458761 VJQ458760:VJQ458761 VTM458760:VTM458761 WDI458760:WDI458761 WNE458760:WNE458761 WXA458760:WXA458761 AS524296:AS524297 KO524296:KO524297 UK524296:UK524297 AEG524296:AEG524297 AOC524296:AOC524297 AXY524296:AXY524297 BHU524296:BHU524297 BRQ524296:BRQ524297 CBM524296:CBM524297 CLI524296:CLI524297 CVE524296:CVE524297 DFA524296:DFA524297 DOW524296:DOW524297 DYS524296:DYS524297 EIO524296:EIO524297 ESK524296:ESK524297 FCG524296:FCG524297 FMC524296:FMC524297 FVY524296:FVY524297 GFU524296:GFU524297 GPQ524296:GPQ524297 GZM524296:GZM524297 HJI524296:HJI524297 HTE524296:HTE524297 IDA524296:IDA524297 IMW524296:IMW524297 IWS524296:IWS524297 JGO524296:JGO524297 JQK524296:JQK524297 KAG524296:KAG524297 KKC524296:KKC524297 KTY524296:KTY524297 LDU524296:LDU524297 LNQ524296:LNQ524297 LXM524296:LXM524297 MHI524296:MHI524297 MRE524296:MRE524297 NBA524296:NBA524297 NKW524296:NKW524297 NUS524296:NUS524297 OEO524296:OEO524297 OOK524296:OOK524297 OYG524296:OYG524297 PIC524296:PIC524297 PRY524296:PRY524297 QBU524296:QBU524297 QLQ524296:QLQ524297 QVM524296:QVM524297 RFI524296:RFI524297 RPE524296:RPE524297 RZA524296:RZA524297 SIW524296:SIW524297 SSS524296:SSS524297 TCO524296:TCO524297 TMK524296:TMK524297 TWG524296:TWG524297 UGC524296:UGC524297 UPY524296:UPY524297 UZU524296:UZU524297 VJQ524296:VJQ524297 VTM524296:VTM524297 WDI524296:WDI524297 WNE524296:WNE524297 WXA524296:WXA524297 AS589832:AS589833 KO589832:KO589833 UK589832:UK589833 AEG589832:AEG589833 AOC589832:AOC589833 AXY589832:AXY589833 BHU589832:BHU589833 BRQ589832:BRQ589833 CBM589832:CBM589833 CLI589832:CLI589833 CVE589832:CVE589833 DFA589832:DFA589833 DOW589832:DOW589833 DYS589832:DYS589833 EIO589832:EIO589833 ESK589832:ESK589833 FCG589832:FCG589833 FMC589832:FMC589833 FVY589832:FVY589833 GFU589832:GFU589833 GPQ589832:GPQ589833 GZM589832:GZM589833 HJI589832:HJI589833 HTE589832:HTE589833 IDA589832:IDA589833 IMW589832:IMW589833 IWS589832:IWS589833 JGO589832:JGO589833 JQK589832:JQK589833 KAG589832:KAG589833 KKC589832:KKC589833 KTY589832:KTY589833 LDU589832:LDU589833 LNQ589832:LNQ589833 LXM589832:LXM589833 MHI589832:MHI589833 MRE589832:MRE589833 NBA589832:NBA589833 NKW589832:NKW589833 NUS589832:NUS589833 OEO589832:OEO589833 OOK589832:OOK589833 OYG589832:OYG589833 PIC589832:PIC589833 PRY589832:PRY589833 QBU589832:QBU589833 QLQ589832:QLQ589833 QVM589832:QVM589833 RFI589832:RFI589833 RPE589832:RPE589833 RZA589832:RZA589833 SIW589832:SIW589833 SSS589832:SSS589833 TCO589832:TCO589833 TMK589832:TMK589833 TWG589832:TWG589833 UGC589832:UGC589833 UPY589832:UPY589833 UZU589832:UZU589833 VJQ589832:VJQ589833 VTM589832:VTM589833 WDI589832:WDI589833 WNE589832:WNE589833 WXA589832:WXA589833 AS655368:AS655369 KO655368:KO655369 UK655368:UK655369 AEG655368:AEG655369 AOC655368:AOC655369 AXY655368:AXY655369 BHU655368:BHU655369 BRQ655368:BRQ655369 CBM655368:CBM655369 CLI655368:CLI655369 CVE655368:CVE655369 DFA655368:DFA655369 DOW655368:DOW655369 DYS655368:DYS655369 EIO655368:EIO655369 ESK655368:ESK655369 FCG655368:FCG655369 FMC655368:FMC655369 FVY655368:FVY655369 GFU655368:GFU655369 GPQ655368:GPQ655369 GZM655368:GZM655369 HJI655368:HJI655369 HTE655368:HTE655369 IDA655368:IDA655369 IMW655368:IMW655369 IWS655368:IWS655369 JGO655368:JGO655369 JQK655368:JQK655369 KAG655368:KAG655369 KKC655368:KKC655369 KTY655368:KTY655369 LDU655368:LDU655369 LNQ655368:LNQ655369 LXM655368:LXM655369 MHI655368:MHI655369 MRE655368:MRE655369 NBA655368:NBA655369 NKW655368:NKW655369 NUS655368:NUS655369 OEO655368:OEO655369 OOK655368:OOK655369 OYG655368:OYG655369 PIC655368:PIC655369 PRY655368:PRY655369 QBU655368:QBU655369 QLQ655368:QLQ655369 QVM655368:QVM655369 RFI655368:RFI655369 RPE655368:RPE655369 RZA655368:RZA655369 SIW655368:SIW655369 SSS655368:SSS655369 TCO655368:TCO655369 TMK655368:TMK655369 TWG655368:TWG655369 UGC655368:UGC655369 UPY655368:UPY655369 UZU655368:UZU655369 VJQ655368:VJQ655369 VTM655368:VTM655369 WDI655368:WDI655369 WNE655368:WNE655369 WXA655368:WXA655369 AS720904:AS720905 KO720904:KO720905 UK720904:UK720905 AEG720904:AEG720905 AOC720904:AOC720905 AXY720904:AXY720905 BHU720904:BHU720905 BRQ720904:BRQ720905 CBM720904:CBM720905 CLI720904:CLI720905 CVE720904:CVE720905 DFA720904:DFA720905 DOW720904:DOW720905 DYS720904:DYS720905 EIO720904:EIO720905 ESK720904:ESK720905 FCG720904:FCG720905 FMC720904:FMC720905 FVY720904:FVY720905 GFU720904:GFU720905 GPQ720904:GPQ720905 GZM720904:GZM720905 HJI720904:HJI720905 HTE720904:HTE720905 IDA720904:IDA720905 IMW720904:IMW720905 IWS720904:IWS720905 JGO720904:JGO720905 JQK720904:JQK720905 KAG720904:KAG720905 KKC720904:KKC720905 KTY720904:KTY720905 LDU720904:LDU720905 LNQ720904:LNQ720905 LXM720904:LXM720905 MHI720904:MHI720905 MRE720904:MRE720905 NBA720904:NBA720905 NKW720904:NKW720905 NUS720904:NUS720905 OEO720904:OEO720905 OOK720904:OOK720905 OYG720904:OYG720905 PIC720904:PIC720905 PRY720904:PRY720905 QBU720904:QBU720905 QLQ720904:QLQ720905 QVM720904:QVM720905 RFI720904:RFI720905 RPE720904:RPE720905 RZA720904:RZA720905 SIW720904:SIW720905 SSS720904:SSS720905 TCO720904:TCO720905 TMK720904:TMK720905 TWG720904:TWG720905 UGC720904:UGC720905 UPY720904:UPY720905 UZU720904:UZU720905 VJQ720904:VJQ720905 VTM720904:VTM720905 WDI720904:WDI720905 WNE720904:WNE720905 WXA720904:WXA720905 AS786440:AS786441 KO786440:KO786441 UK786440:UK786441 AEG786440:AEG786441 AOC786440:AOC786441 AXY786440:AXY786441 BHU786440:BHU786441 BRQ786440:BRQ786441 CBM786440:CBM786441 CLI786440:CLI786441 CVE786440:CVE786441 DFA786440:DFA786441 DOW786440:DOW786441 DYS786440:DYS786441 EIO786440:EIO786441 ESK786440:ESK786441 FCG786440:FCG786441 FMC786440:FMC786441 FVY786440:FVY786441 GFU786440:GFU786441 GPQ786440:GPQ786441 GZM786440:GZM786441 HJI786440:HJI786441 HTE786440:HTE786441 IDA786440:IDA786441 IMW786440:IMW786441 IWS786440:IWS786441 JGO786440:JGO786441 JQK786440:JQK786441 KAG786440:KAG786441 KKC786440:KKC786441 KTY786440:KTY786441 LDU786440:LDU786441 LNQ786440:LNQ786441 LXM786440:LXM786441 MHI786440:MHI786441 MRE786440:MRE786441 NBA786440:NBA786441 NKW786440:NKW786441 NUS786440:NUS786441 OEO786440:OEO786441 OOK786440:OOK786441 OYG786440:OYG786441 PIC786440:PIC786441 PRY786440:PRY786441 QBU786440:QBU786441 QLQ786440:QLQ786441 QVM786440:QVM786441 RFI786440:RFI786441 RPE786440:RPE786441 RZA786440:RZA786441 SIW786440:SIW786441 SSS786440:SSS786441 TCO786440:TCO786441 TMK786440:TMK786441 TWG786440:TWG786441 UGC786440:UGC786441 UPY786440:UPY786441 UZU786440:UZU786441 VJQ786440:VJQ786441 VTM786440:VTM786441 WDI786440:WDI786441 WNE786440:WNE786441 WXA786440:WXA786441 AS851976:AS851977 KO851976:KO851977 UK851976:UK851977 AEG851976:AEG851977 AOC851976:AOC851977 AXY851976:AXY851977 BHU851976:BHU851977 BRQ851976:BRQ851977 CBM851976:CBM851977 CLI851976:CLI851977 CVE851976:CVE851977 DFA851976:DFA851977 DOW851976:DOW851977 DYS851976:DYS851977 EIO851976:EIO851977 ESK851976:ESK851977 FCG851976:FCG851977 FMC851976:FMC851977 FVY851976:FVY851977 GFU851976:GFU851977 GPQ851976:GPQ851977 GZM851976:GZM851977 HJI851976:HJI851977 HTE851976:HTE851977 IDA851976:IDA851977 IMW851976:IMW851977 IWS851976:IWS851977 JGO851976:JGO851977 JQK851976:JQK851977 KAG851976:KAG851977 KKC851976:KKC851977 KTY851976:KTY851977 LDU851976:LDU851977 LNQ851976:LNQ851977 LXM851976:LXM851977 MHI851976:MHI851977 MRE851976:MRE851977 NBA851976:NBA851977 NKW851976:NKW851977 NUS851976:NUS851977 OEO851976:OEO851977 OOK851976:OOK851977 OYG851976:OYG851977 PIC851976:PIC851977 PRY851976:PRY851977 QBU851976:QBU851977 QLQ851976:QLQ851977 QVM851976:QVM851977 RFI851976:RFI851977 RPE851976:RPE851977 RZA851976:RZA851977 SIW851976:SIW851977 SSS851976:SSS851977 TCO851976:TCO851977 TMK851976:TMK851977 TWG851976:TWG851977 UGC851976:UGC851977 UPY851976:UPY851977 UZU851976:UZU851977 VJQ851976:VJQ851977 VTM851976:VTM851977 WDI851976:WDI851977 WNE851976:WNE851977 WXA851976:WXA851977 AS917512:AS917513 KO917512:KO917513 UK917512:UK917513 AEG917512:AEG917513 AOC917512:AOC917513 AXY917512:AXY917513 BHU917512:BHU917513 BRQ917512:BRQ917513 CBM917512:CBM917513 CLI917512:CLI917513 CVE917512:CVE917513 DFA917512:DFA917513 DOW917512:DOW917513 DYS917512:DYS917513 EIO917512:EIO917513 ESK917512:ESK917513 FCG917512:FCG917513 FMC917512:FMC917513 FVY917512:FVY917513 GFU917512:GFU917513 GPQ917512:GPQ917513 GZM917512:GZM917513 HJI917512:HJI917513 HTE917512:HTE917513 IDA917512:IDA917513 IMW917512:IMW917513 IWS917512:IWS917513 JGO917512:JGO917513 JQK917512:JQK917513 KAG917512:KAG917513 KKC917512:KKC917513 KTY917512:KTY917513 LDU917512:LDU917513 LNQ917512:LNQ917513 LXM917512:LXM917513 MHI917512:MHI917513 MRE917512:MRE917513 NBA917512:NBA917513 NKW917512:NKW917513 NUS917512:NUS917513 OEO917512:OEO917513 OOK917512:OOK917513 OYG917512:OYG917513 PIC917512:PIC917513 PRY917512:PRY917513 QBU917512:QBU917513 QLQ917512:QLQ917513 QVM917512:QVM917513 RFI917512:RFI917513 RPE917512:RPE917513 RZA917512:RZA917513 SIW917512:SIW917513 SSS917512:SSS917513 TCO917512:TCO917513 TMK917512:TMK917513 TWG917512:TWG917513 UGC917512:UGC917513 UPY917512:UPY917513 UZU917512:UZU917513 VJQ917512:VJQ917513 VTM917512:VTM917513 WDI917512:WDI917513 WNE917512:WNE917513 WXA917512:WXA917513 AS983048:AS983049 KO983048:KO983049 UK983048:UK983049 AEG983048:AEG983049 AOC983048:AOC983049 AXY983048:AXY983049 BHU983048:BHU983049 BRQ983048:BRQ983049 CBM983048:CBM983049 CLI983048:CLI983049 CVE983048:CVE983049 DFA983048:DFA983049 DOW983048:DOW983049 DYS983048:DYS983049 EIO983048:EIO983049 ESK983048:ESK983049 FCG983048:FCG983049 FMC983048:FMC983049 FVY983048:FVY983049 GFU983048:GFU983049 GPQ983048:GPQ983049 GZM983048:GZM983049 HJI983048:HJI983049 HTE983048:HTE983049 IDA983048:IDA983049 IMW983048:IMW983049 IWS983048:IWS983049 JGO983048:JGO983049 JQK983048:JQK983049 KAG983048:KAG983049 KKC983048:KKC983049 KTY983048:KTY983049 LDU983048:LDU983049 LNQ983048:LNQ983049 LXM983048:LXM983049 MHI983048:MHI983049 MRE983048:MRE983049 NBA983048:NBA983049 NKW983048:NKW983049 NUS983048:NUS983049 OEO983048:OEO983049 OOK983048:OOK983049 OYG983048:OYG983049 PIC983048:PIC983049 PRY983048:PRY983049 QBU983048:QBU983049 QLQ983048:QLQ983049 QVM983048:QVM983049 RFI983048:RFI983049 RPE983048:RPE983049 RZA983048:RZA983049 SIW983048:SIW983049 SSS983048:SSS983049 TCO983048:TCO983049 TMK983048:TMK983049 TWG983048:TWG983049 UGC983048:UGC983049 UPY983048:UPY983049 UZU983048:UZU983049 VJQ983048:VJQ983049 VTM983048:VTM983049 WDI983048:WDI983049 WNE983048:WNE983049 WXA983048:WXA983049 WNC983112:WNC983119 JQ72:JQ79 TM72:TM79 ADI72:ADI79 ANE72:ANE79 AXA72:AXA79 BGW72:BGW79 BQS72:BQS79 CAO72:CAO79 CKK72:CKK79 CUG72:CUG79 DEC72:DEC79 DNY72:DNY79 DXU72:DXU79 EHQ72:EHQ79 ERM72:ERM79 FBI72:FBI79 FLE72:FLE79 FVA72:FVA79 GEW72:GEW79 GOS72:GOS79 GYO72:GYO79 HIK72:HIK79 HSG72:HSG79 ICC72:ICC79 ILY72:ILY79 IVU72:IVU79 JFQ72:JFQ79 JPM72:JPM79 JZI72:JZI79 KJE72:KJE79 KTA72:KTA79 LCW72:LCW79 LMS72:LMS79 LWO72:LWO79 MGK72:MGK79 MQG72:MQG79 NAC72:NAC79 NJY72:NJY79 NTU72:NTU79 ODQ72:ODQ79 ONM72:ONM79 OXI72:OXI79 PHE72:PHE79 PRA72:PRA79 QAW72:QAW79 QKS72:QKS79 QUO72:QUO79 REK72:REK79 ROG72:ROG79 RYC72:RYC79 SHY72:SHY79 SRU72:SRU79 TBQ72:TBQ79 TLM72:TLM79 TVI72:TVI79 UFE72:UFE79 UPA72:UPA79 UYW72:UYW79 VIS72:VIS79 VSO72:VSO79 WCK72:WCK79 WMG72:WMG79 WWC72:WWC79 U65608:U65615 JQ65608:JQ65615 TM65608:TM65615 ADI65608:ADI65615 ANE65608:ANE65615 AXA65608:AXA65615 BGW65608:BGW65615 BQS65608:BQS65615 CAO65608:CAO65615 CKK65608:CKK65615 CUG65608:CUG65615 DEC65608:DEC65615 DNY65608:DNY65615 DXU65608:DXU65615 EHQ65608:EHQ65615 ERM65608:ERM65615 FBI65608:FBI65615 FLE65608:FLE65615 FVA65608:FVA65615 GEW65608:GEW65615 GOS65608:GOS65615 GYO65608:GYO65615 HIK65608:HIK65615 HSG65608:HSG65615 ICC65608:ICC65615 ILY65608:ILY65615 IVU65608:IVU65615 JFQ65608:JFQ65615 JPM65608:JPM65615 JZI65608:JZI65615 KJE65608:KJE65615 KTA65608:KTA65615 LCW65608:LCW65615 LMS65608:LMS65615 LWO65608:LWO65615 MGK65608:MGK65615 MQG65608:MQG65615 NAC65608:NAC65615 NJY65608:NJY65615 NTU65608:NTU65615 ODQ65608:ODQ65615 ONM65608:ONM65615 OXI65608:OXI65615 PHE65608:PHE65615 PRA65608:PRA65615 QAW65608:QAW65615 QKS65608:QKS65615 QUO65608:QUO65615 REK65608:REK65615 ROG65608:ROG65615 RYC65608:RYC65615 SHY65608:SHY65615 SRU65608:SRU65615 TBQ65608:TBQ65615 TLM65608:TLM65615 TVI65608:TVI65615 UFE65608:UFE65615 UPA65608:UPA65615 UYW65608:UYW65615 VIS65608:VIS65615 VSO65608:VSO65615 WCK65608:WCK65615 WMG65608:WMG65615 WWC65608:WWC65615 U131144:U131151 JQ131144:JQ131151 TM131144:TM131151 ADI131144:ADI131151 ANE131144:ANE131151 AXA131144:AXA131151 BGW131144:BGW131151 BQS131144:BQS131151 CAO131144:CAO131151 CKK131144:CKK131151 CUG131144:CUG131151 DEC131144:DEC131151 DNY131144:DNY131151 DXU131144:DXU131151 EHQ131144:EHQ131151 ERM131144:ERM131151 FBI131144:FBI131151 FLE131144:FLE131151 FVA131144:FVA131151 GEW131144:GEW131151 GOS131144:GOS131151 GYO131144:GYO131151 HIK131144:HIK131151 HSG131144:HSG131151 ICC131144:ICC131151 ILY131144:ILY131151 IVU131144:IVU131151 JFQ131144:JFQ131151 JPM131144:JPM131151 JZI131144:JZI131151 KJE131144:KJE131151 KTA131144:KTA131151 LCW131144:LCW131151 LMS131144:LMS131151 LWO131144:LWO131151 MGK131144:MGK131151 MQG131144:MQG131151 NAC131144:NAC131151 NJY131144:NJY131151 NTU131144:NTU131151 ODQ131144:ODQ131151 ONM131144:ONM131151 OXI131144:OXI131151 PHE131144:PHE131151 PRA131144:PRA131151 QAW131144:QAW131151 QKS131144:QKS131151 QUO131144:QUO131151 REK131144:REK131151 ROG131144:ROG131151 RYC131144:RYC131151 SHY131144:SHY131151 SRU131144:SRU131151 TBQ131144:TBQ131151 TLM131144:TLM131151 TVI131144:TVI131151 UFE131144:UFE131151 UPA131144:UPA131151 UYW131144:UYW131151 VIS131144:VIS131151 VSO131144:VSO131151 WCK131144:WCK131151 WMG131144:WMG131151 WWC131144:WWC131151 U196680:U196687 JQ196680:JQ196687 TM196680:TM196687 ADI196680:ADI196687 ANE196680:ANE196687 AXA196680:AXA196687 BGW196680:BGW196687 BQS196680:BQS196687 CAO196680:CAO196687 CKK196680:CKK196687 CUG196680:CUG196687 DEC196680:DEC196687 DNY196680:DNY196687 DXU196680:DXU196687 EHQ196680:EHQ196687 ERM196680:ERM196687 FBI196680:FBI196687 FLE196680:FLE196687 FVA196680:FVA196687 GEW196680:GEW196687 GOS196680:GOS196687 GYO196680:GYO196687 HIK196680:HIK196687 HSG196680:HSG196687 ICC196680:ICC196687 ILY196680:ILY196687 IVU196680:IVU196687 JFQ196680:JFQ196687 JPM196680:JPM196687 JZI196680:JZI196687 KJE196680:KJE196687 KTA196680:KTA196687 LCW196680:LCW196687 LMS196680:LMS196687 LWO196680:LWO196687 MGK196680:MGK196687 MQG196680:MQG196687 NAC196680:NAC196687 NJY196680:NJY196687 NTU196680:NTU196687 ODQ196680:ODQ196687 ONM196680:ONM196687 OXI196680:OXI196687 PHE196680:PHE196687 PRA196680:PRA196687 QAW196680:QAW196687 QKS196680:QKS196687 QUO196680:QUO196687 REK196680:REK196687 ROG196680:ROG196687 RYC196680:RYC196687 SHY196680:SHY196687 SRU196680:SRU196687 TBQ196680:TBQ196687 TLM196680:TLM196687 TVI196680:TVI196687 UFE196680:UFE196687 UPA196680:UPA196687 UYW196680:UYW196687 VIS196680:VIS196687 VSO196680:VSO196687 WCK196680:WCK196687 WMG196680:WMG196687 WWC196680:WWC196687 U262216:U262223 JQ262216:JQ262223 TM262216:TM262223 ADI262216:ADI262223 ANE262216:ANE262223 AXA262216:AXA262223 BGW262216:BGW262223 BQS262216:BQS262223 CAO262216:CAO262223 CKK262216:CKK262223 CUG262216:CUG262223 DEC262216:DEC262223 DNY262216:DNY262223 DXU262216:DXU262223 EHQ262216:EHQ262223 ERM262216:ERM262223 FBI262216:FBI262223 FLE262216:FLE262223 FVA262216:FVA262223 GEW262216:GEW262223 GOS262216:GOS262223 GYO262216:GYO262223 HIK262216:HIK262223 HSG262216:HSG262223 ICC262216:ICC262223 ILY262216:ILY262223 IVU262216:IVU262223 JFQ262216:JFQ262223 JPM262216:JPM262223 JZI262216:JZI262223 KJE262216:KJE262223 KTA262216:KTA262223 LCW262216:LCW262223 LMS262216:LMS262223 LWO262216:LWO262223 MGK262216:MGK262223 MQG262216:MQG262223 NAC262216:NAC262223 NJY262216:NJY262223 NTU262216:NTU262223 ODQ262216:ODQ262223 ONM262216:ONM262223 OXI262216:OXI262223 PHE262216:PHE262223 PRA262216:PRA262223 QAW262216:QAW262223 QKS262216:QKS262223 QUO262216:QUO262223 REK262216:REK262223 ROG262216:ROG262223 RYC262216:RYC262223 SHY262216:SHY262223 SRU262216:SRU262223 TBQ262216:TBQ262223 TLM262216:TLM262223 TVI262216:TVI262223 UFE262216:UFE262223 UPA262216:UPA262223 UYW262216:UYW262223 VIS262216:VIS262223 VSO262216:VSO262223 WCK262216:WCK262223 WMG262216:WMG262223 WWC262216:WWC262223 U327752:U327759 JQ327752:JQ327759 TM327752:TM327759 ADI327752:ADI327759 ANE327752:ANE327759 AXA327752:AXA327759 BGW327752:BGW327759 BQS327752:BQS327759 CAO327752:CAO327759 CKK327752:CKK327759 CUG327752:CUG327759 DEC327752:DEC327759 DNY327752:DNY327759 DXU327752:DXU327759 EHQ327752:EHQ327759 ERM327752:ERM327759 FBI327752:FBI327759 FLE327752:FLE327759 FVA327752:FVA327759 GEW327752:GEW327759 GOS327752:GOS327759 GYO327752:GYO327759 HIK327752:HIK327759 HSG327752:HSG327759 ICC327752:ICC327759 ILY327752:ILY327759 IVU327752:IVU327759 JFQ327752:JFQ327759 JPM327752:JPM327759 JZI327752:JZI327759 KJE327752:KJE327759 KTA327752:KTA327759 LCW327752:LCW327759 LMS327752:LMS327759 LWO327752:LWO327759 MGK327752:MGK327759 MQG327752:MQG327759 NAC327752:NAC327759 NJY327752:NJY327759 NTU327752:NTU327759 ODQ327752:ODQ327759 ONM327752:ONM327759 OXI327752:OXI327759 PHE327752:PHE327759 PRA327752:PRA327759 QAW327752:QAW327759 QKS327752:QKS327759 QUO327752:QUO327759 REK327752:REK327759 ROG327752:ROG327759 RYC327752:RYC327759 SHY327752:SHY327759 SRU327752:SRU327759 TBQ327752:TBQ327759 TLM327752:TLM327759 TVI327752:TVI327759 UFE327752:UFE327759 UPA327752:UPA327759 UYW327752:UYW327759 VIS327752:VIS327759 VSO327752:VSO327759 WCK327752:WCK327759 WMG327752:WMG327759 WWC327752:WWC327759 U393288:U393295 JQ393288:JQ393295 TM393288:TM393295 ADI393288:ADI393295 ANE393288:ANE393295 AXA393288:AXA393295 BGW393288:BGW393295 BQS393288:BQS393295 CAO393288:CAO393295 CKK393288:CKK393295 CUG393288:CUG393295 DEC393288:DEC393295 DNY393288:DNY393295 DXU393288:DXU393295 EHQ393288:EHQ393295 ERM393288:ERM393295 FBI393288:FBI393295 FLE393288:FLE393295 FVA393288:FVA393295 GEW393288:GEW393295 GOS393288:GOS393295 GYO393288:GYO393295 HIK393288:HIK393295 HSG393288:HSG393295 ICC393288:ICC393295 ILY393288:ILY393295 IVU393288:IVU393295 JFQ393288:JFQ393295 JPM393288:JPM393295 JZI393288:JZI393295 KJE393288:KJE393295 KTA393288:KTA393295 LCW393288:LCW393295 LMS393288:LMS393295 LWO393288:LWO393295 MGK393288:MGK393295 MQG393288:MQG393295 NAC393288:NAC393295 NJY393288:NJY393295 NTU393288:NTU393295 ODQ393288:ODQ393295 ONM393288:ONM393295 OXI393288:OXI393295 PHE393288:PHE393295 PRA393288:PRA393295 QAW393288:QAW393295 QKS393288:QKS393295 QUO393288:QUO393295 REK393288:REK393295 ROG393288:ROG393295 RYC393288:RYC393295 SHY393288:SHY393295 SRU393288:SRU393295 TBQ393288:TBQ393295 TLM393288:TLM393295 TVI393288:TVI393295 UFE393288:UFE393295 UPA393288:UPA393295 UYW393288:UYW393295 VIS393288:VIS393295 VSO393288:VSO393295 WCK393288:WCK393295 WMG393288:WMG393295 WWC393288:WWC393295 U458824:U458831 JQ458824:JQ458831 TM458824:TM458831 ADI458824:ADI458831 ANE458824:ANE458831 AXA458824:AXA458831 BGW458824:BGW458831 BQS458824:BQS458831 CAO458824:CAO458831 CKK458824:CKK458831 CUG458824:CUG458831 DEC458824:DEC458831 DNY458824:DNY458831 DXU458824:DXU458831 EHQ458824:EHQ458831 ERM458824:ERM458831 FBI458824:FBI458831 FLE458824:FLE458831 FVA458824:FVA458831 GEW458824:GEW458831 GOS458824:GOS458831 GYO458824:GYO458831 HIK458824:HIK458831 HSG458824:HSG458831 ICC458824:ICC458831 ILY458824:ILY458831 IVU458824:IVU458831 JFQ458824:JFQ458831 JPM458824:JPM458831 JZI458824:JZI458831 KJE458824:KJE458831 KTA458824:KTA458831 LCW458824:LCW458831 LMS458824:LMS458831 LWO458824:LWO458831 MGK458824:MGK458831 MQG458824:MQG458831 NAC458824:NAC458831 NJY458824:NJY458831 NTU458824:NTU458831 ODQ458824:ODQ458831 ONM458824:ONM458831 OXI458824:OXI458831 PHE458824:PHE458831 PRA458824:PRA458831 QAW458824:QAW458831 QKS458824:QKS458831 QUO458824:QUO458831 REK458824:REK458831 ROG458824:ROG458831 RYC458824:RYC458831 SHY458824:SHY458831 SRU458824:SRU458831 TBQ458824:TBQ458831 TLM458824:TLM458831 TVI458824:TVI458831 UFE458824:UFE458831 UPA458824:UPA458831 UYW458824:UYW458831 VIS458824:VIS458831 VSO458824:VSO458831 WCK458824:WCK458831 WMG458824:WMG458831 WWC458824:WWC458831 U524360:U524367 JQ524360:JQ524367 TM524360:TM524367 ADI524360:ADI524367 ANE524360:ANE524367 AXA524360:AXA524367 BGW524360:BGW524367 BQS524360:BQS524367 CAO524360:CAO524367 CKK524360:CKK524367 CUG524360:CUG524367 DEC524360:DEC524367 DNY524360:DNY524367 DXU524360:DXU524367 EHQ524360:EHQ524367 ERM524360:ERM524367 FBI524360:FBI524367 FLE524360:FLE524367 FVA524360:FVA524367 GEW524360:GEW524367 GOS524360:GOS524367 GYO524360:GYO524367 HIK524360:HIK524367 HSG524360:HSG524367 ICC524360:ICC524367 ILY524360:ILY524367 IVU524360:IVU524367 JFQ524360:JFQ524367 JPM524360:JPM524367 JZI524360:JZI524367 KJE524360:KJE524367 KTA524360:KTA524367 LCW524360:LCW524367 LMS524360:LMS524367 LWO524360:LWO524367 MGK524360:MGK524367 MQG524360:MQG524367 NAC524360:NAC524367 NJY524360:NJY524367 NTU524360:NTU524367 ODQ524360:ODQ524367 ONM524360:ONM524367 OXI524360:OXI524367 PHE524360:PHE524367 PRA524360:PRA524367 QAW524360:QAW524367 QKS524360:QKS524367 QUO524360:QUO524367 REK524360:REK524367 ROG524360:ROG524367 RYC524360:RYC524367 SHY524360:SHY524367 SRU524360:SRU524367 TBQ524360:TBQ524367 TLM524360:TLM524367 TVI524360:TVI524367 UFE524360:UFE524367 UPA524360:UPA524367 UYW524360:UYW524367 VIS524360:VIS524367 VSO524360:VSO524367 WCK524360:WCK524367 WMG524360:WMG524367 WWC524360:WWC524367 U589896:U589903 JQ589896:JQ589903 TM589896:TM589903 ADI589896:ADI589903 ANE589896:ANE589903 AXA589896:AXA589903 BGW589896:BGW589903 BQS589896:BQS589903 CAO589896:CAO589903 CKK589896:CKK589903 CUG589896:CUG589903 DEC589896:DEC589903 DNY589896:DNY589903 DXU589896:DXU589903 EHQ589896:EHQ589903 ERM589896:ERM589903 FBI589896:FBI589903 FLE589896:FLE589903 FVA589896:FVA589903 GEW589896:GEW589903 GOS589896:GOS589903 GYO589896:GYO589903 HIK589896:HIK589903 HSG589896:HSG589903 ICC589896:ICC589903 ILY589896:ILY589903 IVU589896:IVU589903 JFQ589896:JFQ589903 JPM589896:JPM589903 JZI589896:JZI589903 KJE589896:KJE589903 KTA589896:KTA589903 LCW589896:LCW589903 LMS589896:LMS589903 LWO589896:LWO589903 MGK589896:MGK589903 MQG589896:MQG589903 NAC589896:NAC589903 NJY589896:NJY589903 NTU589896:NTU589903 ODQ589896:ODQ589903 ONM589896:ONM589903 OXI589896:OXI589903 PHE589896:PHE589903 PRA589896:PRA589903 QAW589896:QAW589903 QKS589896:QKS589903 QUO589896:QUO589903 REK589896:REK589903 ROG589896:ROG589903 RYC589896:RYC589903 SHY589896:SHY589903 SRU589896:SRU589903 TBQ589896:TBQ589903 TLM589896:TLM589903 TVI589896:TVI589903 UFE589896:UFE589903 UPA589896:UPA589903 UYW589896:UYW589903 VIS589896:VIS589903 VSO589896:VSO589903 WCK589896:WCK589903 WMG589896:WMG589903 WWC589896:WWC589903 U655432:U655439 JQ655432:JQ655439 TM655432:TM655439 ADI655432:ADI655439 ANE655432:ANE655439 AXA655432:AXA655439 BGW655432:BGW655439 BQS655432:BQS655439 CAO655432:CAO655439 CKK655432:CKK655439 CUG655432:CUG655439 DEC655432:DEC655439 DNY655432:DNY655439 DXU655432:DXU655439 EHQ655432:EHQ655439 ERM655432:ERM655439 FBI655432:FBI655439 FLE655432:FLE655439 FVA655432:FVA655439 GEW655432:GEW655439 GOS655432:GOS655439 GYO655432:GYO655439 HIK655432:HIK655439 HSG655432:HSG655439 ICC655432:ICC655439 ILY655432:ILY655439 IVU655432:IVU655439 JFQ655432:JFQ655439 JPM655432:JPM655439 JZI655432:JZI655439 KJE655432:KJE655439 KTA655432:KTA655439 LCW655432:LCW655439 LMS655432:LMS655439 LWO655432:LWO655439 MGK655432:MGK655439 MQG655432:MQG655439 NAC655432:NAC655439 NJY655432:NJY655439 NTU655432:NTU655439 ODQ655432:ODQ655439 ONM655432:ONM655439 OXI655432:OXI655439 PHE655432:PHE655439 PRA655432:PRA655439 QAW655432:QAW655439 QKS655432:QKS655439 QUO655432:QUO655439 REK655432:REK655439 ROG655432:ROG655439 RYC655432:RYC655439 SHY655432:SHY655439 SRU655432:SRU655439 TBQ655432:TBQ655439 TLM655432:TLM655439 TVI655432:TVI655439 UFE655432:UFE655439 UPA655432:UPA655439 UYW655432:UYW655439 VIS655432:VIS655439 VSO655432:VSO655439 WCK655432:WCK655439 WMG655432:WMG655439 WWC655432:WWC655439 U720968:U720975 JQ720968:JQ720975 TM720968:TM720975 ADI720968:ADI720975 ANE720968:ANE720975 AXA720968:AXA720975 BGW720968:BGW720975 BQS720968:BQS720975 CAO720968:CAO720975 CKK720968:CKK720975 CUG720968:CUG720975 DEC720968:DEC720975 DNY720968:DNY720975 DXU720968:DXU720975 EHQ720968:EHQ720975 ERM720968:ERM720975 FBI720968:FBI720975 FLE720968:FLE720975 FVA720968:FVA720975 GEW720968:GEW720975 GOS720968:GOS720975 GYO720968:GYO720975 HIK720968:HIK720975 HSG720968:HSG720975 ICC720968:ICC720975 ILY720968:ILY720975 IVU720968:IVU720975 JFQ720968:JFQ720975 JPM720968:JPM720975 JZI720968:JZI720975 KJE720968:KJE720975 KTA720968:KTA720975 LCW720968:LCW720975 LMS720968:LMS720975 LWO720968:LWO720975 MGK720968:MGK720975 MQG720968:MQG720975 NAC720968:NAC720975 NJY720968:NJY720975 NTU720968:NTU720975 ODQ720968:ODQ720975 ONM720968:ONM720975 OXI720968:OXI720975 PHE720968:PHE720975 PRA720968:PRA720975 QAW720968:QAW720975 QKS720968:QKS720975 QUO720968:QUO720975 REK720968:REK720975 ROG720968:ROG720975 RYC720968:RYC720975 SHY720968:SHY720975 SRU720968:SRU720975 TBQ720968:TBQ720975 TLM720968:TLM720975 TVI720968:TVI720975 UFE720968:UFE720975 UPA720968:UPA720975 UYW720968:UYW720975 VIS720968:VIS720975 VSO720968:VSO720975 WCK720968:WCK720975 WMG720968:WMG720975 WWC720968:WWC720975 U786504:U786511 JQ786504:JQ786511 TM786504:TM786511 ADI786504:ADI786511 ANE786504:ANE786511 AXA786504:AXA786511 BGW786504:BGW786511 BQS786504:BQS786511 CAO786504:CAO786511 CKK786504:CKK786511 CUG786504:CUG786511 DEC786504:DEC786511 DNY786504:DNY786511 DXU786504:DXU786511 EHQ786504:EHQ786511 ERM786504:ERM786511 FBI786504:FBI786511 FLE786504:FLE786511 FVA786504:FVA786511 GEW786504:GEW786511 GOS786504:GOS786511 GYO786504:GYO786511 HIK786504:HIK786511 HSG786504:HSG786511 ICC786504:ICC786511 ILY786504:ILY786511 IVU786504:IVU786511 JFQ786504:JFQ786511 JPM786504:JPM786511 JZI786504:JZI786511 KJE786504:KJE786511 KTA786504:KTA786511 LCW786504:LCW786511 LMS786504:LMS786511 LWO786504:LWO786511 MGK786504:MGK786511 MQG786504:MQG786511 NAC786504:NAC786511 NJY786504:NJY786511 NTU786504:NTU786511 ODQ786504:ODQ786511 ONM786504:ONM786511 OXI786504:OXI786511 PHE786504:PHE786511 PRA786504:PRA786511 QAW786504:QAW786511 QKS786504:QKS786511 QUO786504:QUO786511 REK786504:REK786511 ROG786504:ROG786511 RYC786504:RYC786511 SHY786504:SHY786511 SRU786504:SRU786511 TBQ786504:TBQ786511 TLM786504:TLM786511 TVI786504:TVI786511 UFE786504:UFE786511 UPA786504:UPA786511 UYW786504:UYW786511 VIS786504:VIS786511 VSO786504:VSO786511 WCK786504:WCK786511 WMG786504:WMG786511 WWC786504:WWC786511 U852040:U852047 JQ852040:JQ852047 TM852040:TM852047 ADI852040:ADI852047 ANE852040:ANE852047 AXA852040:AXA852047 BGW852040:BGW852047 BQS852040:BQS852047 CAO852040:CAO852047 CKK852040:CKK852047 CUG852040:CUG852047 DEC852040:DEC852047 DNY852040:DNY852047 DXU852040:DXU852047 EHQ852040:EHQ852047 ERM852040:ERM852047 FBI852040:FBI852047 FLE852040:FLE852047 FVA852040:FVA852047 GEW852040:GEW852047 GOS852040:GOS852047 GYO852040:GYO852047 HIK852040:HIK852047 HSG852040:HSG852047 ICC852040:ICC852047 ILY852040:ILY852047 IVU852040:IVU852047 JFQ852040:JFQ852047 JPM852040:JPM852047 JZI852040:JZI852047 KJE852040:KJE852047 KTA852040:KTA852047 LCW852040:LCW852047 LMS852040:LMS852047 LWO852040:LWO852047 MGK852040:MGK852047 MQG852040:MQG852047 NAC852040:NAC852047 NJY852040:NJY852047 NTU852040:NTU852047 ODQ852040:ODQ852047 ONM852040:ONM852047 OXI852040:OXI852047 PHE852040:PHE852047 PRA852040:PRA852047 QAW852040:QAW852047 QKS852040:QKS852047 QUO852040:QUO852047 REK852040:REK852047 ROG852040:ROG852047 RYC852040:RYC852047 SHY852040:SHY852047 SRU852040:SRU852047 TBQ852040:TBQ852047 TLM852040:TLM852047 TVI852040:TVI852047 UFE852040:UFE852047 UPA852040:UPA852047 UYW852040:UYW852047 VIS852040:VIS852047 VSO852040:VSO852047 WCK852040:WCK852047 WMG852040:WMG852047 WWC852040:WWC852047 U917576:U917583 JQ917576:JQ917583 TM917576:TM917583 ADI917576:ADI917583 ANE917576:ANE917583 AXA917576:AXA917583 BGW917576:BGW917583 BQS917576:BQS917583 CAO917576:CAO917583 CKK917576:CKK917583 CUG917576:CUG917583 DEC917576:DEC917583 DNY917576:DNY917583 DXU917576:DXU917583 EHQ917576:EHQ917583 ERM917576:ERM917583 FBI917576:FBI917583 FLE917576:FLE917583 FVA917576:FVA917583 GEW917576:GEW917583 GOS917576:GOS917583 GYO917576:GYO917583 HIK917576:HIK917583 HSG917576:HSG917583 ICC917576:ICC917583 ILY917576:ILY917583 IVU917576:IVU917583 JFQ917576:JFQ917583 JPM917576:JPM917583 JZI917576:JZI917583 KJE917576:KJE917583 KTA917576:KTA917583 LCW917576:LCW917583 LMS917576:LMS917583 LWO917576:LWO917583 MGK917576:MGK917583 MQG917576:MQG917583 NAC917576:NAC917583 NJY917576:NJY917583 NTU917576:NTU917583 ODQ917576:ODQ917583 ONM917576:ONM917583 OXI917576:OXI917583 PHE917576:PHE917583 PRA917576:PRA917583 QAW917576:QAW917583 QKS917576:QKS917583 QUO917576:QUO917583 REK917576:REK917583 ROG917576:ROG917583 RYC917576:RYC917583 SHY917576:SHY917583 SRU917576:SRU917583 TBQ917576:TBQ917583 TLM917576:TLM917583 TVI917576:TVI917583 UFE917576:UFE917583 UPA917576:UPA917583 UYW917576:UYW917583 VIS917576:VIS917583 VSO917576:VSO917583 WCK917576:WCK917583 WMG917576:WMG917583 WWC917576:WWC917583 U983112:U983119 JQ983112:JQ983119 TM983112:TM983119 ADI983112:ADI983119 ANE983112:ANE983119 AXA983112:AXA983119 BGW983112:BGW983119 BQS983112:BQS983119 CAO983112:CAO983119 CKK983112:CKK983119 CUG983112:CUG983119 DEC983112:DEC983119 DNY983112:DNY983119 DXU983112:DXU983119 EHQ983112:EHQ983119 ERM983112:ERM983119 FBI983112:FBI983119 FLE983112:FLE983119 FVA983112:FVA983119 GEW983112:GEW983119 GOS983112:GOS983119 GYO983112:GYO983119 HIK983112:HIK983119 HSG983112:HSG983119 ICC983112:ICC983119 ILY983112:ILY983119 IVU983112:IVU983119 JFQ983112:JFQ983119 JPM983112:JPM983119 JZI983112:JZI983119 KJE983112:KJE983119 KTA983112:KTA983119 LCW983112:LCW983119 LMS983112:LMS983119 LWO983112:LWO983119 MGK983112:MGK983119 MQG983112:MQG983119 NAC983112:NAC983119 NJY983112:NJY983119 NTU983112:NTU983119 ODQ983112:ODQ983119 ONM983112:ONM983119 OXI983112:OXI983119 PHE983112:PHE983119 PRA983112:PRA983119 QAW983112:QAW983119 QKS983112:QKS983119 QUO983112:QUO983119 REK983112:REK983119 ROG983112:ROG983119 RYC983112:RYC983119 SHY983112:SHY983119 SRU983112:SRU983119 TBQ983112:TBQ983119 TLM983112:TLM983119 TVI983112:TVI983119 UFE983112:UFE983119 UPA983112:UPA983119 UYW983112:UYW983119 VIS983112:VIS983119 VSO983112:VSO983119 WCK983112:WCK983119 WMG983112:WMG983119 WWC983112:WWC983119 U74:U79 KM72:KM79 UI72:UI79 AEE72:AEE79 AOA72:AOA79 AXW72:AXW79 BHS72:BHS79 BRO72:BRO79 CBK72:CBK79 CLG72:CLG79 CVC72:CVC79 DEY72:DEY79 DOU72:DOU79 DYQ72:DYQ79 EIM72:EIM79 ESI72:ESI79 FCE72:FCE79 FMA72:FMA79 FVW72:FVW79 GFS72:GFS79 GPO72:GPO79 GZK72:GZK79 HJG72:HJG79 HTC72:HTC79 ICY72:ICY79 IMU72:IMU79 IWQ72:IWQ79 JGM72:JGM79 JQI72:JQI79 KAE72:KAE79 KKA72:KKA79 KTW72:KTW79 LDS72:LDS79 LNO72:LNO79 LXK72:LXK79 MHG72:MHG79 MRC72:MRC79 NAY72:NAY79 NKU72:NKU79 NUQ72:NUQ79 OEM72:OEM79 OOI72:OOI79 OYE72:OYE79 PIA72:PIA79 PRW72:PRW79 QBS72:QBS79 QLO72:QLO79 QVK72:QVK79 RFG72:RFG79 RPC72:RPC79 RYY72:RYY79 SIU72:SIU79 SSQ72:SSQ79 TCM72:TCM79 TMI72:TMI79 TWE72:TWE79 UGA72:UGA79 UPW72:UPW79 UZS72:UZS79 VJO72:VJO79 VTK72:VTK79 WDG72:WDG79 WNC72:WNC79 WWY72:WWY79 AQ65608:AQ65615 KM65608:KM65615 UI65608:UI65615 AEE65608:AEE65615 AOA65608:AOA65615 AXW65608:AXW65615 BHS65608:BHS65615 BRO65608:BRO65615 CBK65608:CBK65615 CLG65608:CLG65615 CVC65608:CVC65615 DEY65608:DEY65615 DOU65608:DOU65615 DYQ65608:DYQ65615 EIM65608:EIM65615 ESI65608:ESI65615 FCE65608:FCE65615 FMA65608:FMA65615 FVW65608:FVW65615 GFS65608:GFS65615 GPO65608:GPO65615 GZK65608:GZK65615 HJG65608:HJG65615 HTC65608:HTC65615 ICY65608:ICY65615 IMU65608:IMU65615 IWQ65608:IWQ65615 JGM65608:JGM65615 JQI65608:JQI65615 KAE65608:KAE65615 KKA65608:KKA65615 KTW65608:KTW65615 LDS65608:LDS65615 LNO65608:LNO65615 LXK65608:LXK65615 MHG65608:MHG65615 MRC65608:MRC65615 NAY65608:NAY65615 NKU65608:NKU65615 NUQ65608:NUQ65615 OEM65608:OEM65615 OOI65608:OOI65615 OYE65608:OYE65615 PIA65608:PIA65615 PRW65608:PRW65615 QBS65608:QBS65615 QLO65608:QLO65615 QVK65608:QVK65615 RFG65608:RFG65615 RPC65608:RPC65615 RYY65608:RYY65615 SIU65608:SIU65615 SSQ65608:SSQ65615 TCM65608:TCM65615 TMI65608:TMI65615 TWE65608:TWE65615 UGA65608:UGA65615 UPW65608:UPW65615 UZS65608:UZS65615 VJO65608:VJO65615 VTK65608:VTK65615 WDG65608:WDG65615 WNC65608:WNC65615 WWY65608:WWY65615 AQ131144:AQ131151 KM131144:KM131151 UI131144:UI131151 AEE131144:AEE131151 AOA131144:AOA131151 AXW131144:AXW131151 BHS131144:BHS131151 BRO131144:BRO131151 CBK131144:CBK131151 CLG131144:CLG131151 CVC131144:CVC131151 DEY131144:DEY131151 DOU131144:DOU131151 DYQ131144:DYQ131151 EIM131144:EIM131151 ESI131144:ESI131151 FCE131144:FCE131151 FMA131144:FMA131151 FVW131144:FVW131151 GFS131144:GFS131151 GPO131144:GPO131151 GZK131144:GZK131151 HJG131144:HJG131151 HTC131144:HTC131151 ICY131144:ICY131151 IMU131144:IMU131151 IWQ131144:IWQ131151 JGM131144:JGM131151 JQI131144:JQI131151 KAE131144:KAE131151 KKA131144:KKA131151 KTW131144:KTW131151 LDS131144:LDS131151 LNO131144:LNO131151 LXK131144:LXK131151 MHG131144:MHG131151 MRC131144:MRC131151 NAY131144:NAY131151 NKU131144:NKU131151 NUQ131144:NUQ131151 OEM131144:OEM131151 OOI131144:OOI131151 OYE131144:OYE131151 PIA131144:PIA131151 PRW131144:PRW131151 QBS131144:QBS131151 QLO131144:QLO131151 QVK131144:QVK131151 RFG131144:RFG131151 RPC131144:RPC131151 RYY131144:RYY131151 SIU131144:SIU131151 SSQ131144:SSQ131151 TCM131144:TCM131151 TMI131144:TMI131151 TWE131144:TWE131151 UGA131144:UGA131151 UPW131144:UPW131151 UZS131144:UZS131151 VJO131144:VJO131151 VTK131144:VTK131151 WDG131144:WDG131151 WNC131144:WNC131151 WWY131144:WWY131151 AQ196680:AQ196687 KM196680:KM196687 UI196680:UI196687 AEE196680:AEE196687 AOA196680:AOA196687 AXW196680:AXW196687 BHS196680:BHS196687 BRO196680:BRO196687 CBK196680:CBK196687 CLG196680:CLG196687 CVC196680:CVC196687 DEY196680:DEY196687 DOU196680:DOU196687 DYQ196680:DYQ196687 EIM196680:EIM196687 ESI196680:ESI196687 FCE196680:FCE196687 FMA196680:FMA196687 FVW196680:FVW196687 GFS196680:GFS196687 GPO196680:GPO196687 GZK196680:GZK196687 HJG196680:HJG196687 HTC196680:HTC196687 ICY196680:ICY196687 IMU196680:IMU196687 IWQ196680:IWQ196687 JGM196680:JGM196687 JQI196680:JQI196687 KAE196680:KAE196687 KKA196680:KKA196687 KTW196680:KTW196687 LDS196680:LDS196687 LNO196680:LNO196687 LXK196680:LXK196687 MHG196680:MHG196687 MRC196680:MRC196687 NAY196680:NAY196687 NKU196680:NKU196687 NUQ196680:NUQ196687 OEM196680:OEM196687 OOI196680:OOI196687 OYE196680:OYE196687 PIA196680:PIA196687 PRW196680:PRW196687 QBS196680:QBS196687 QLO196680:QLO196687 QVK196680:QVK196687 RFG196680:RFG196687 RPC196680:RPC196687 RYY196680:RYY196687 SIU196680:SIU196687 SSQ196680:SSQ196687 TCM196680:TCM196687 TMI196680:TMI196687 TWE196680:TWE196687 UGA196680:UGA196687 UPW196680:UPW196687 UZS196680:UZS196687 VJO196680:VJO196687 VTK196680:VTK196687 WDG196680:WDG196687 WNC196680:WNC196687 WWY196680:WWY196687 AQ262216:AQ262223 KM262216:KM262223 UI262216:UI262223 AEE262216:AEE262223 AOA262216:AOA262223 AXW262216:AXW262223 BHS262216:BHS262223 BRO262216:BRO262223 CBK262216:CBK262223 CLG262216:CLG262223 CVC262216:CVC262223 DEY262216:DEY262223 DOU262216:DOU262223 DYQ262216:DYQ262223 EIM262216:EIM262223 ESI262216:ESI262223 FCE262216:FCE262223 FMA262216:FMA262223 FVW262216:FVW262223 GFS262216:GFS262223 GPO262216:GPO262223 GZK262216:GZK262223 HJG262216:HJG262223 HTC262216:HTC262223 ICY262216:ICY262223 IMU262216:IMU262223 IWQ262216:IWQ262223 JGM262216:JGM262223 JQI262216:JQI262223 KAE262216:KAE262223 KKA262216:KKA262223 KTW262216:KTW262223 LDS262216:LDS262223 LNO262216:LNO262223 LXK262216:LXK262223 MHG262216:MHG262223 MRC262216:MRC262223 NAY262216:NAY262223 NKU262216:NKU262223 NUQ262216:NUQ262223 OEM262216:OEM262223 OOI262216:OOI262223 OYE262216:OYE262223 PIA262216:PIA262223 PRW262216:PRW262223 QBS262216:QBS262223 QLO262216:QLO262223 QVK262216:QVK262223 RFG262216:RFG262223 RPC262216:RPC262223 RYY262216:RYY262223 SIU262216:SIU262223 SSQ262216:SSQ262223 TCM262216:TCM262223 TMI262216:TMI262223 TWE262216:TWE262223 UGA262216:UGA262223 UPW262216:UPW262223 UZS262216:UZS262223 VJO262216:VJO262223 VTK262216:VTK262223 WDG262216:WDG262223 WNC262216:WNC262223 WWY262216:WWY262223 AQ327752:AQ327759 KM327752:KM327759 UI327752:UI327759 AEE327752:AEE327759 AOA327752:AOA327759 AXW327752:AXW327759 BHS327752:BHS327759 BRO327752:BRO327759 CBK327752:CBK327759 CLG327752:CLG327759 CVC327752:CVC327759 DEY327752:DEY327759 DOU327752:DOU327759 DYQ327752:DYQ327759 EIM327752:EIM327759 ESI327752:ESI327759 FCE327752:FCE327759 FMA327752:FMA327759 FVW327752:FVW327759 GFS327752:GFS327759 GPO327752:GPO327759 GZK327752:GZK327759 HJG327752:HJG327759 HTC327752:HTC327759 ICY327752:ICY327759 IMU327752:IMU327759 IWQ327752:IWQ327759 JGM327752:JGM327759 JQI327752:JQI327759 KAE327752:KAE327759 KKA327752:KKA327759 KTW327752:KTW327759 LDS327752:LDS327759 LNO327752:LNO327759 LXK327752:LXK327759 MHG327752:MHG327759 MRC327752:MRC327759 NAY327752:NAY327759 NKU327752:NKU327759 NUQ327752:NUQ327759 OEM327752:OEM327759 OOI327752:OOI327759 OYE327752:OYE327759 PIA327752:PIA327759 PRW327752:PRW327759 QBS327752:QBS327759 QLO327752:QLO327759 QVK327752:QVK327759 RFG327752:RFG327759 RPC327752:RPC327759 RYY327752:RYY327759 SIU327752:SIU327759 SSQ327752:SSQ327759 TCM327752:TCM327759 TMI327752:TMI327759 TWE327752:TWE327759 UGA327752:UGA327759 UPW327752:UPW327759 UZS327752:UZS327759 VJO327752:VJO327759 VTK327752:VTK327759 WDG327752:WDG327759 WNC327752:WNC327759 WWY327752:WWY327759 AQ393288:AQ393295 KM393288:KM393295 UI393288:UI393295 AEE393288:AEE393295 AOA393288:AOA393295 AXW393288:AXW393295 BHS393288:BHS393295 BRO393288:BRO393295 CBK393288:CBK393295 CLG393288:CLG393295 CVC393288:CVC393295 DEY393288:DEY393295 DOU393288:DOU393295 DYQ393288:DYQ393295 EIM393288:EIM393295 ESI393288:ESI393295 FCE393288:FCE393295 FMA393288:FMA393295 FVW393288:FVW393295 GFS393288:GFS393295 GPO393288:GPO393295 GZK393288:GZK393295 HJG393288:HJG393295 HTC393288:HTC393295 ICY393288:ICY393295 IMU393288:IMU393295 IWQ393288:IWQ393295 JGM393288:JGM393295 JQI393288:JQI393295 KAE393288:KAE393295 KKA393288:KKA393295 KTW393288:KTW393295 LDS393288:LDS393295 LNO393288:LNO393295 LXK393288:LXK393295 MHG393288:MHG393295 MRC393288:MRC393295 NAY393288:NAY393295 NKU393288:NKU393295 NUQ393288:NUQ393295 OEM393288:OEM393295 OOI393288:OOI393295 OYE393288:OYE393295 PIA393288:PIA393295 PRW393288:PRW393295 QBS393288:QBS393295 QLO393288:QLO393295 QVK393288:QVK393295 RFG393288:RFG393295 RPC393288:RPC393295 RYY393288:RYY393295 SIU393288:SIU393295 SSQ393288:SSQ393295 TCM393288:TCM393295 TMI393288:TMI393295 TWE393288:TWE393295 UGA393288:UGA393295 UPW393288:UPW393295 UZS393288:UZS393295 VJO393288:VJO393295 VTK393288:VTK393295 WDG393288:WDG393295 WNC393288:WNC393295 WWY393288:WWY393295 AQ458824:AQ458831 KM458824:KM458831 UI458824:UI458831 AEE458824:AEE458831 AOA458824:AOA458831 AXW458824:AXW458831 BHS458824:BHS458831 BRO458824:BRO458831 CBK458824:CBK458831 CLG458824:CLG458831 CVC458824:CVC458831 DEY458824:DEY458831 DOU458824:DOU458831 DYQ458824:DYQ458831 EIM458824:EIM458831 ESI458824:ESI458831 FCE458824:FCE458831 FMA458824:FMA458831 FVW458824:FVW458831 GFS458824:GFS458831 GPO458824:GPO458831 GZK458824:GZK458831 HJG458824:HJG458831 HTC458824:HTC458831 ICY458824:ICY458831 IMU458824:IMU458831 IWQ458824:IWQ458831 JGM458824:JGM458831 JQI458824:JQI458831 KAE458824:KAE458831 KKA458824:KKA458831 KTW458824:KTW458831 LDS458824:LDS458831 LNO458824:LNO458831 LXK458824:LXK458831 MHG458824:MHG458831 MRC458824:MRC458831 NAY458824:NAY458831 NKU458824:NKU458831 NUQ458824:NUQ458831 OEM458824:OEM458831 OOI458824:OOI458831 OYE458824:OYE458831 PIA458824:PIA458831 PRW458824:PRW458831 QBS458824:QBS458831 QLO458824:QLO458831 QVK458824:QVK458831 RFG458824:RFG458831 RPC458824:RPC458831 RYY458824:RYY458831 SIU458824:SIU458831 SSQ458824:SSQ458831 TCM458824:TCM458831 TMI458824:TMI458831 TWE458824:TWE458831 UGA458824:UGA458831 UPW458824:UPW458831 UZS458824:UZS458831 VJO458824:VJO458831 VTK458824:VTK458831 WDG458824:WDG458831 WNC458824:WNC458831 WWY458824:WWY458831 AQ524360:AQ524367 KM524360:KM524367 UI524360:UI524367 AEE524360:AEE524367 AOA524360:AOA524367 AXW524360:AXW524367 BHS524360:BHS524367 BRO524360:BRO524367 CBK524360:CBK524367 CLG524360:CLG524367 CVC524360:CVC524367 DEY524360:DEY524367 DOU524360:DOU524367 DYQ524360:DYQ524367 EIM524360:EIM524367 ESI524360:ESI524367 FCE524360:FCE524367 FMA524360:FMA524367 FVW524360:FVW524367 GFS524360:GFS524367 GPO524360:GPO524367 GZK524360:GZK524367 HJG524360:HJG524367 HTC524360:HTC524367 ICY524360:ICY524367 IMU524360:IMU524367 IWQ524360:IWQ524367 JGM524360:JGM524367 JQI524360:JQI524367 KAE524360:KAE524367 KKA524360:KKA524367 KTW524360:KTW524367 LDS524360:LDS524367 LNO524360:LNO524367 LXK524360:LXK524367 MHG524360:MHG524367 MRC524360:MRC524367 NAY524360:NAY524367 NKU524360:NKU524367 NUQ524360:NUQ524367 OEM524360:OEM524367 OOI524360:OOI524367 OYE524360:OYE524367 PIA524360:PIA524367 PRW524360:PRW524367 QBS524360:QBS524367 QLO524360:QLO524367 QVK524360:QVK524367 RFG524360:RFG524367 RPC524360:RPC524367 RYY524360:RYY524367 SIU524360:SIU524367 SSQ524360:SSQ524367 TCM524360:TCM524367 TMI524360:TMI524367 TWE524360:TWE524367 UGA524360:UGA524367 UPW524360:UPW524367 UZS524360:UZS524367 VJO524360:VJO524367 VTK524360:VTK524367 WDG524360:WDG524367 WNC524360:WNC524367 WWY524360:WWY524367 AQ589896:AQ589903 KM589896:KM589903 UI589896:UI589903 AEE589896:AEE589903 AOA589896:AOA589903 AXW589896:AXW589903 BHS589896:BHS589903 BRO589896:BRO589903 CBK589896:CBK589903 CLG589896:CLG589903 CVC589896:CVC589903 DEY589896:DEY589903 DOU589896:DOU589903 DYQ589896:DYQ589903 EIM589896:EIM589903 ESI589896:ESI589903 FCE589896:FCE589903 FMA589896:FMA589903 FVW589896:FVW589903 GFS589896:GFS589903 GPO589896:GPO589903 GZK589896:GZK589903 HJG589896:HJG589903 HTC589896:HTC589903 ICY589896:ICY589903 IMU589896:IMU589903 IWQ589896:IWQ589903 JGM589896:JGM589903 JQI589896:JQI589903 KAE589896:KAE589903 KKA589896:KKA589903 KTW589896:KTW589903 LDS589896:LDS589903 LNO589896:LNO589903 LXK589896:LXK589903 MHG589896:MHG589903 MRC589896:MRC589903 NAY589896:NAY589903 NKU589896:NKU589903 NUQ589896:NUQ589903 OEM589896:OEM589903 OOI589896:OOI589903 OYE589896:OYE589903 PIA589896:PIA589903 PRW589896:PRW589903 QBS589896:QBS589903 QLO589896:QLO589903 QVK589896:QVK589903 RFG589896:RFG589903 RPC589896:RPC589903 RYY589896:RYY589903 SIU589896:SIU589903 SSQ589896:SSQ589903 TCM589896:TCM589903 TMI589896:TMI589903 TWE589896:TWE589903 UGA589896:UGA589903 UPW589896:UPW589903 UZS589896:UZS589903 VJO589896:VJO589903 VTK589896:VTK589903 WDG589896:WDG589903 WNC589896:WNC589903 WWY589896:WWY589903 AQ655432:AQ655439 KM655432:KM655439 UI655432:UI655439 AEE655432:AEE655439 AOA655432:AOA655439 AXW655432:AXW655439 BHS655432:BHS655439 BRO655432:BRO655439 CBK655432:CBK655439 CLG655432:CLG655439 CVC655432:CVC655439 DEY655432:DEY655439 DOU655432:DOU655439 DYQ655432:DYQ655439 EIM655432:EIM655439 ESI655432:ESI655439 FCE655432:FCE655439 FMA655432:FMA655439 FVW655432:FVW655439 GFS655432:GFS655439 GPO655432:GPO655439 GZK655432:GZK655439 HJG655432:HJG655439 HTC655432:HTC655439 ICY655432:ICY655439 IMU655432:IMU655439 IWQ655432:IWQ655439 JGM655432:JGM655439 JQI655432:JQI655439 KAE655432:KAE655439 KKA655432:KKA655439 KTW655432:KTW655439 LDS655432:LDS655439 LNO655432:LNO655439 LXK655432:LXK655439 MHG655432:MHG655439 MRC655432:MRC655439 NAY655432:NAY655439 NKU655432:NKU655439 NUQ655432:NUQ655439 OEM655432:OEM655439 OOI655432:OOI655439 OYE655432:OYE655439 PIA655432:PIA655439 PRW655432:PRW655439 QBS655432:QBS655439 QLO655432:QLO655439 QVK655432:QVK655439 RFG655432:RFG655439 RPC655432:RPC655439 RYY655432:RYY655439 SIU655432:SIU655439 SSQ655432:SSQ655439 TCM655432:TCM655439 TMI655432:TMI655439 TWE655432:TWE655439 UGA655432:UGA655439 UPW655432:UPW655439 UZS655432:UZS655439 VJO655432:VJO655439 VTK655432:VTK655439 WDG655432:WDG655439 WNC655432:WNC655439 WWY655432:WWY655439 AQ720968:AQ720975 KM720968:KM720975 UI720968:UI720975 AEE720968:AEE720975 AOA720968:AOA720975 AXW720968:AXW720975 BHS720968:BHS720975 BRO720968:BRO720975 CBK720968:CBK720975 CLG720968:CLG720975 CVC720968:CVC720975 DEY720968:DEY720975 DOU720968:DOU720975 DYQ720968:DYQ720975 EIM720968:EIM720975 ESI720968:ESI720975 FCE720968:FCE720975 FMA720968:FMA720975 FVW720968:FVW720975 GFS720968:GFS720975 GPO720968:GPO720975 GZK720968:GZK720975 HJG720968:HJG720975 HTC720968:HTC720975 ICY720968:ICY720975 IMU720968:IMU720975 IWQ720968:IWQ720975 JGM720968:JGM720975 JQI720968:JQI720975 KAE720968:KAE720975 KKA720968:KKA720975 KTW720968:KTW720975 LDS720968:LDS720975 LNO720968:LNO720975 LXK720968:LXK720975 MHG720968:MHG720975 MRC720968:MRC720975 NAY720968:NAY720975 NKU720968:NKU720975 NUQ720968:NUQ720975 OEM720968:OEM720975 OOI720968:OOI720975 OYE720968:OYE720975 PIA720968:PIA720975 PRW720968:PRW720975 QBS720968:QBS720975 QLO720968:QLO720975 QVK720968:QVK720975 RFG720968:RFG720975 RPC720968:RPC720975 RYY720968:RYY720975 SIU720968:SIU720975 SSQ720968:SSQ720975 TCM720968:TCM720975 TMI720968:TMI720975 TWE720968:TWE720975 UGA720968:UGA720975 UPW720968:UPW720975 UZS720968:UZS720975 VJO720968:VJO720975 VTK720968:VTK720975 WDG720968:WDG720975 WNC720968:WNC720975 WWY720968:WWY720975 AQ786504:AQ786511 KM786504:KM786511 UI786504:UI786511 AEE786504:AEE786511 AOA786504:AOA786511 AXW786504:AXW786511 BHS786504:BHS786511 BRO786504:BRO786511 CBK786504:CBK786511 CLG786504:CLG786511 CVC786504:CVC786511 DEY786504:DEY786511 DOU786504:DOU786511 DYQ786504:DYQ786511 EIM786504:EIM786511 ESI786504:ESI786511 FCE786504:FCE786511 FMA786504:FMA786511 FVW786504:FVW786511 GFS786504:GFS786511 GPO786504:GPO786511 GZK786504:GZK786511 HJG786504:HJG786511 HTC786504:HTC786511 ICY786504:ICY786511 IMU786504:IMU786511 IWQ786504:IWQ786511 JGM786504:JGM786511 JQI786504:JQI786511 KAE786504:KAE786511 KKA786504:KKA786511 KTW786504:KTW786511 LDS786504:LDS786511 LNO786504:LNO786511 LXK786504:LXK786511 MHG786504:MHG786511 MRC786504:MRC786511 NAY786504:NAY786511 NKU786504:NKU786511 NUQ786504:NUQ786511 OEM786504:OEM786511 OOI786504:OOI786511 OYE786504:OYE786511 PIA786504:PIA786511 PRW786504:PRW786511 QBS786504:QBS786511 QLO786504:QLO786511 QVK786504:QVK786511 RFG786504:RFG786511 RPC786504:RPC786511 RYY786504:RYY786511 SIU786504:SIU786511 SSQ786504:SSQ786511 TCM786504:TCM786511 TMI786504:TMI786511 TWE786504:TWE786511 UGA786504:UGA786511 UPW786504:UPW786511 UZS786504:UZS786511 VJO786504:VJO786511 VTK786504:VTK786511 WDG786504:WDG786511 WNC786504:WNC786511 WWY786504:WWY786511 AQ852040:AQ852047 KM852040:KM852047 UI852040:UI852047 AEE852040:AEE852047 AOA852040:AOA852047 AXW852040:AXW852047 BHS852040:BHS852047 BRO852040:BRO852047 CBK852040:CBK852047 CLG852040:CLG852047 CVC852040:CVC852047 DEY852040:DEY852047 DOU852040:DOU852047 DYQ852040:DYQ852047 EIM852040:EIM852047 ESI852040:ESI852047 FCE852040:FCE852047 FMA852040:FMA852047 FVW852040:FVW852047 GFS852040:GFS852047 GPO852040:GPO852047 GZK852040:GZK852047 HJG852040:HJG852047 HTC852040:HTC852047 ICY852040:ICY852047 IMU852040:IMU852047 IWQ852040:IWQ852047 JGM852040:JGM852047 JQI852040:JQI852047 KAE852040:KAE852047 KKA852040:KKA852047 KTW852040:KTW852047 LDS852040:LDS852047 LNO852040:LNO852047 LXK852040:LXK852047 MHG852040:MHG852047 MRC852040:MRC852047 NAY852040:NAY852047 NKU852040:NKU852047 NUQ852040:NUQ852047 OEM852040:OEM852047 OOI852040:OOI852047 OYE852040:OYE852047 PIA852040:PIA852047 PRW852040:PRW852047 QBS852040:QBS852047 QLO852040:QLO852047 QVK852040:QVK852047 RFG852040:RFG852047 RPC852040:RPC852047 RYY852040:RYY852047 SIU852040:SIU852047 SSQ852040:SSQ852047 TCM852040:TCM852047 TMI852040:TMI852047 TWE852040:TWE852047 UGA852040:UGA852047 UPW852040:UPW852047 UZS852040:UZS852047 VJO852040:VJO852047 VTK852040:VTK852047 WDG852040:WDG852047 WNC852040:WNC852047 WWY852040:WWY852047 AQ917576:AQ917583 KM917576:KM917583 UI917576:UI917583 AEE917576:AEE917583 AOA917576:AOA917583 AXW917576:AXW917583 BHS917576:BHS917583 BRO917576:BRO917583 CBK917576:CBK917583 CLG917576:CLG917583 CVC917576:CVC917583 DEY917576:DEY917583 DOU917576:DOU917583 DYQ917576:DYQ917583 EIM917576:EIM917583 ESI917576:ESI917583 FCE917576:FCE917583 FMA917576:FMA917583 FVW917576:FVW917583 GFS917576:GFS917583 GPO917576:GPO917583 GZK917576:GZK917583 HJG917576:HJG917583 HTC917576:HTC917583 ICY917576:ICY917583 IMU917576:IMU917583 IWQ917576:IWQ917583 JGM917576:JGM917583 JQI917576:JQI917583 KAE917576:KAE917583 KKA917576:KKA917583 KTW917576:KTW917583 LDS917576:LDS917583 LNO917576:LNO917583 LXK917576:LXK917583 MHG917576:MHG917583 MRC917576:MRC917583 NAY917576:NAY917583 NKU917576:NKU917583 NUQ917576:NUQ917583 OEM917576:OEM917583 OOI917576:OOI917583 OYE917576:OYE917583 PIA917576:PIA917583 PRW917576:PRW917583 QBS917576:QBS917583 QLO917576:QLO917583 QVK917576:QVK917583 RFG917576:RFG917583 RPC917576:RPC917583 RYY917576:RYY917583 SIU917576:SIU917583 SSQ917576:SSQ917583 TCM917576:TCM917583 TMI917576:TMI917583 TWE917576:TWE917583 UGA917576:UGA917583 UPW917576:UPW917583 UZS917576:UZS917583 VJO917576:VJO917583 VTK917576:VTK917583 WDG917576:WDG917583 WNC917576:WNC917583 WWY917576:WWY917583 AQ983112:AQ983119 KM983112:KM983119 UI983112:UI983119 AEE983112:AEE983119 AOA983112:AOA983119 AXW983112:AXW983119 BHS983112:BHS983119 BRO983112:BRO983119 CBK983112:CBK983119 CLG983112:CLG983119 CVC983112:CVC983119 DEY983112:DEY983119 DOU983112:DOU983119 DYQ983112:DYQ983119 EIM983112:EIM983119 ESI983112:ESI983119 FCE983112:FCE983119 FMA983112:FMA983119 FVW983112:FVW983119 GFS983112:GFS983119 GPO983112:GPO983119 GZK983112:GZK983119 HJG983112:HJG983119 HTC983112:HTC983119 ICY983112:ICY983119 IMU983112:IMU983119 IWQ983112:IWQ983119 JGM983112:JGM983119 JQI983112:JQI983119 KAE983112:KAE983119 KKA983112:KKA983119 KTW983112:KTW983119 LDS983112:LDS983119 LNO983112:LNO983119 LXK983112:LXK983119 MHG983112:MHG983119 MRC983112:MRC983119 NAY983112:NAY983119 NKU983112:NKU983119 NUQ983112:NUQ983119 OEM983112:OEM983119 OOI983112:OOI983119 OYE983112:OYE983119 PIA983112:PIA983119 PRW983112:PRW983119 QBS983112:QBS983119 QLO983112:QLO983119 QVK983112:QVK983119 RFG983112:RFG983119 RPC983112:RPC983119 RYY983112:RYY983119 SIU983112:SIU983119 SSQ983112:SSQ983119 TCM983112:TCM983119 TMI983112:TMI983119 TWE983112:TWE983119 UGA983112:UGA983119 UPW983112:UPW983119 UZS983112:UZS983119 VJO983112:VJO983119 VTK983112:VTK983119 WDG983112:WDG983119 AQ74:AQ79">
      <formula1>0</formula1>
      <formula2>9</formula2>
    </dataValidation>
    <dataValidation type="whole" showDropDown="1" showInputMessage="1" showErrorMessage="1" errorTitle="A" error="Môže byť iba 0 alebo 1" prompt="Musí byť _x000a_    iba _x000a_0 alebo 1" sqref="WWM983112 KC8:KC9 TY8:TY9 ADU8:ADU9 ANQ8:ANQ9 AXM8:AXM9 BHI8:BHI9 BRE8:BRE9 CBA8:CBA9 CKW8:CKW9 CUS8:CUS9 DEO8:DEO9 DOK8:DOK9 DYG8:DYG9 EIC8:EIC9 ERY8:ERY9 FBU8:FBU9 FLQ8:FLQ9 FVM8:FVM9 GFI8:GFI9 GPE8:GPE9 GZA8:GZA9 HIW8:HIW9 HSS8:HSS9 ICO8:ICO9 IMK8:IMK9 IWG8:IWG9 JGC8:JGC9 JPY8:JPY9 JZU8:JZU9 KJQ8:KJQ9 KTM8:KTM9 LDI8:LDI9 LNE8:LNE9 LXA8:LXA9 MGW8:MGW9 MQS8:MQS9 NAO8:NAO9 NKK8:NKK9 NUG8:NUG9 OEC8:OEC9 ONY8:ONY9 OXU8:OXU9 PHQ8:PHQ9 PRM8:PRM9 QBI8:QBI9 QLE8:QLE9 QVA8:QVA9 REW8:REW9 ROS8:ROS9 RYO8:RYO9 SIK8:SIK9 SSG8:SSG9 TCC8:TCC9 TLY8:TLY9 TVU8:TVU9 UFQ8:UFQ9 UPM8:UPM9 UZI8:UZI9 VJE8:VJE9 VTA8:VTA9 WCW8:WCW9 WMS8:WMS9 WWO8:WWO9 AG65544:AG65545 KC65544:KC65545 TY65544:TY65545 ADU65544:ADU65545 ANQ65544:ANQ65545 AXM65544:AXM65545 BHI65544:BHI65545 BRE65544:BRE65545 CBA65544:CBA65545 CKW65544:CKW65545 CUS65544:CUS65545 DEO65544:DEO65545 DOK65544:DOK65545 DYG65544:DYG65545 EIC65544:EIC65545 ERY65544:ERY65545 FBU65544:FBU65545 FLQ65544:FLQ65545 FVM65544:FVM65545 GFI65544:GFI65545 GPE65544:GPE65545 GZA65544:GZA65545 HIW65544:HIW65545 HSS65544:HSS65545 ICO65544:ICO65545 IMK65544:IMK65545 IWG65544:IWG65545 JGC65544:JGC65545 JPY65544:JPY65545 JZU65544:JZU65545 KJQ65544:KJQ65545 KTM65544:KTM65545 LDI65544:LDI65545 LNE65544:LNE65545 LXA65544:LXA65545 MGW65544:MGW65545 MQS65544:MQS65545 NAO65544:NAO65545 NKK65544:NKK65545 NUG65544:NUG65545 OEC65544:OEC65545 ONY65544:ONY65545 OXU65544:OXU65545 PHQ65544:PHQ65545 PRM65544:PRM65545 QBI65544:QBI65545 QLE65544:QLE65545 QVA65544:QVA65545 REW65544:REW65545 ROS65544:ROS65545 RYO65544:RYO65545 SIK65544:SIK65545 SSG65544:SSG65545 TCC65544:TCC65545 TLY65544:TLY65545 TVU65544:TVU65545 UFQ65544:UFQ65545 UPM65544:UPM65545 UZI65544:UZI65545 VJE65544:VJE65545 VTA65544:VTA65545 WCW65544:WCW65545 WMS65544:WMS65545 WWO65544:WWO65545 AG131080:AG131081 KC131080:KC131081 TY131080:TY131081 ADU131080:ADU131081 ANQ131080:ANQ131081 AXM131080:AXM131081 BHI131080:BHI131081 BRE131080:BRE131081 CBA131080:CBA131081 CKW131080:CKW131081 CUS131080:CUS131081 DEO131080:DEO131081 DOK131080:DOK131081 DYG131080:DYG131081 EIC131080:EIC131081 ERY131080:ERY131081 FBU131080:FBU131081 FLQ131080:FLQ131081 FVM131080:FVM131081 GFI131080:GFI131081 GPE131080:GPE131081 GZA131080:GZA131081 HIW131080:HIW131081 HSS131080:HSS131081 ICO131080:ICO131081 IMK131080:IMK131081 IWG131080:IWG131081 JGC131080:JGC131081 JPY131080:JPY131081 JZU131080:JZU131081 KJQ131080:KJQ131081 KTM131080:KTM131081 LDI131080:LDI131081 LNE131080:LNE131081 LXA131080:LXA131081 MGW131080:MGW131081 MQS131080:MQS131081 NAO131080:NAO131081 NKK131080:NKK131081 NUG131080:NUG131081 OEC131080:OEC131081 ONY131080:ONY131081 OXU131080:OXU131081 PHQ131080:PHQ131081 PRM131080:PRM131081 QBI131080:QBI131081 QLE131080:QLE131081 QVA131080:QVA131081 REW131080:REW131081 ROS131080:ROS131081 RYO131080:RYO131081 SIK131080:SIK131081 SSG131080:SSG131081 TCC131080:TCC131081 TLY131080:TLY131081 TVU131080:TVU131081 UFQ131080:UFQ131081 UPM131080:UPM131081 UZI131080:UZI131081 VJE131080:VJE131081 VTA131080:VTA131081 WCW131080:WCW131081 WMS131080:WMS131081 WWO131080:WWO131081 AG196616:AG196617 KC196616:KC196617 TY196616:TY196617 ADU196616:ADU196617 ANQ196616:ANQ196617 AXM196616:AXM196617 BHI196616:BHI196617 BRE196616:BRE196617 CBA196616:CBA196617 CKW196616:CKW196617 CUS196616:CUS196617 DEO196616:DEO196617 DOK196616:DOK196617 DYG196616:DYG196617 EIC196616:EIC196617 ERY196616:ERY196617 FBU196616:FBU196617 FLQ196616:FLQ196617 FVM196616:FVM196617 GFI196616:GFI196617 GPE196616:GPE196617 GZA196616:GZA196617 HIW196616:HIW196617 HSS196616:HSS196617 ICO196616:ICO196617 IMK196616:IMK196617 IWG196616:IWG196617 JGC196616:JGC196617 JPY196616:JPY196617 JZU196616:JZU196617 KJQ196616:KJQ196617 KTM196616:KTM196617 LDI196616:LDI196617 LNE196616:LNE196617 LXA196616:LXA196617 MGW196616:MGW196617 MQS196616:MQS196617 NAO196616:NAO196617 NKK196616:NKK196617 NUG196616:NUG196617 OEC196616:OEC196617 ONY196616:ONY196617 OXU196616:OXU196617 PHQ196616:PHQ196617 PRM196616:PRM196617 QBI196616:QBI196617 QLE196616:QLE196617 QVA196616:QVA196617 REW196616:REW196617 ROS196616:ROS196617 RYO196616:RYO196617 SIK196616:SIK196617 SSG196616:SSG196617 TCC196616:TCC196617 TLY196616:TLY196617 TVU196616:TVU196617 UFQ196616:UFQ196617 UPM196616:UPM196617 UZI196616:UZI196617 VJE196616:VJE196617 VTA196616:VTA196617 WCW196616:WCW196617 WMS196616:WMS196617 WWO196616:WWO196617 AG262152:AG262153 KC262152:KC262153 TY262152:TY262153 ADU262152:ADU262153 ANQ262152:ANQ262153 AXM262152:AXM262153 BHI262152:BHI262153 BRE262152:BRE262153 CBA262152:CBA262153 CKW262152:CKW262153 CUS262152:CUS262153 DEO262152:DEO262153 DOK262152:DOK262153 DYG262152:DYG262153 EIC262152:EIC262153 ERY262152:ERY262153 FBU262152:FBU262153 FLQ262152:FLQ262153 FVM262152:FVM262153 GFI262152:GFI262153 GPE262152:GPE262153 GZA262152:GZA262153 HIW262152:HIW262153 HSS262152:HSS262153 ICO262152:ICO262153 IMK262152:IMK262153 IWG262152:IWG262153 JGC262152:JGC262153 JPY262152:JPY262153 JZU262152:JZU262153 KJQ262152:KJQ262153 KTM262152:KTM262153 LDI262152:LDI262153 LNE262152:LNE262153 LXA262152:LXA262153 MGW262152:MGW262153 MQS262152:MQS262153 NAO262152:NAO262153 NKK262152:NKK262153 NUG262152:NUG262153 OEC262152:OEC262153 ONY262152:ONY262153 OXU262152:OXU262153 PHQ262152:PHQ262153 PRM262152:PRM262153 QBI262152:QBI262153 QLE262152:QLE262153 QVA262152:QVA262153 REW262152:REW262153 ROS262152:ROS262153 RYO262152:RYO262153 SIK262152:SIK262153 SSG262152:SSG262153 TCC262152:TCC262153 TLY262152:TLY262153 TVU262152:TVU262153 UFQ262152:UFQ262153 UPM262152:UPM262153 UZI262152:UZI262153 VJE262152:VJE262153 VTA262152:VTA262153 WCW262152:WCW262153 WMS262152:WMS262153 WWO262152:WWO262153 AG327688:AG327689 KC327688:KC327689 TY327688:TY327689 ADU327688:ADU327689 ANQ327688:ANQ327689 AXM327688:AXM327689 BHI327688:BHI327689 BRE327688:BRE327689 CBA327688:CBA327689 CKW327688:CKW327689 CUS327688:CUS327689 DEO327688:DEO327689 DOK327688:DOK327689 DYG327688:DYG327689 EIC327688:EIC327689 ERY327688:ERY327689 FBU327688:FBU327689 FLQ327688:FLQ327689 FVM327688:FVM327689 GFI327688:GFI327689 GPE327688:GPE327689 GZA327688:GZA327689 HIW327688:HIW327689 HSS327688:HSS327689 ICO327688:ICO327689 IMK327688:IMK327689 IWG327688:IWG327689 JGC327688:JGC327689 JPY327688:JPY327689 JZU327688:JZU327689 KJQ327688:KJQ327689 KTM327688:KTM327689 LDI327688:LDI327689 LNE327688:LNE327689 LXA327688:LXA327689 MGW327688:MGW327689 MQS327688:MQS327689 NAO327688:NAO327689 NKK327688:NKK327689 NUG327688:NUG327689 OEC327688:OEC327689 ONY327688:ONY327689 OXU327688:OXU327689 PHQ327688:PHQ327689 PRM327688:PRM327689 QBI327688:QBI327689 QLE327688:QLE327689 QVA327688:QVA327689 REW327688:REW327689 ROS327688:ROS327689 RYO327688:RYO327689 SIK327688:SIK327689 SSG327688:SSG327689 TCC327688:TCC327689 TLY327688:TLY327689 TVU327688:TVU327689 UFQ327688:UFQ327689 UPM327688:UPM327689 UZI327688:UZI327689 VJE327688:VJE327689 VTA327688:VTA327689 WCW327688:WCW327689 WMS327688:WMS327689 WWO327688:WWO327689 AG393224:AG393225 KC393224:KC393225 TY393224:TY393225 ADU393224:ADU393225 ANQ393224:ANQ393225 AXM393224:AXM393225 BHI393224:BHI393225 BRE393224:BRE393225 CBA393224:CBA393225 CKW393224:CKW393225 CUS393224:CUS393225 DEO393224:DEO393225 DOK393224:DOK393225 DYG393224:DYG393225 EIC393224:EIC393225 ERY393224:ERY393225 FBU393224:FBU393225 FLQ393224:FLQ393225 FVM393224:FVM393225 GFI393224:GFI393225 GPE393224:GPE393225 GZA393224:GZA393225 HIW393224:HIW393225 HSS393224:HSS393225 ICO393224:ICO393225 IMK393224:IMK393225 IWG393224:IWG393225 JGC393224:JGC393225 JPY393224:JPY393225 JZU393224:JZU393225 KJQ393224:KJQ393225 KTM393224:KTM393225 LDI393224:LDI393225 LNE393224:LNE393225 LXA393224:LXA393225 MGW393224:MGW393225 MQS393224:MQS393225 NAO393224:NAO393225 NKK393224:NKK393225 NUG393224:NUG393225 OEC393224:OEC393225 ONY393224:ONY393225 OXU393224:OXU393225 PHQ393224:PHQ393225 PRM393224:PRM393225 QBI393224:QBI393225 QLE393224:QLE393225 QVA393224:QVA393225 REW393224:REW393225 ROS393224:ROS393225 RYO393224:RYO393225 SIK393224:SIK393225 SSG393224:SSG393225 TCC393224:TCC393225 TLY393224:TLY393225 TVU393224:TVU393225 UFQ393224:UFQ393225 UPM393224:UPM393225 UZI393224:UZI393225 VJE393224:VJE393225 VTA393224:VTA393225 WCW393224:WCW393225 WMS393224:WMS393225 WWO393224:WWO393225 AG458760:AG458761 KC458760:KC458761 TY458760:TY458761 ADU458760:ADU458761 ANQ458760:ANQ458761 AXM458760:AXM458761 BHI458760:BHI458761 BRE458760:BRE458761 CBA458760:CBA458761 CKW458760:CKW458761 CUS458760:CUS458761 DEO458760:DEO458761 DOK458760:DOK458761 DYG458760:DYG458761 EIC458760:EIC458761 ERY458760:ERY458761 FBU458760:FBU458761 FLQ458760:FLQ458761 FVM458760:FVM458761 GFI458760:GFI458761 GPE458760:GPE458761 GZA458760:GZA458761 HIW458760:HIW458761 HSS458760:HSS458761 ICO458760:ICO458761 IMK458760:IMK458761 IWG458760:IWG458761 JGC458760:JGC458761 JPY458760:JPY458761 JZU458760:JZU458761 KJQ458760:KJQ458761 KTM458760:KTM458761 LDI458760:LDI458761 LNE458760:LNE458761 LXA458760:LXA458761 MGW458760:MGW458761 MQS458760:MQS458761 NAO458760:NAO458761 NKK458760:NKK458761 NUG458760:NUG458761 OEC458760:OEC458761 ONY458760:ONY458761 OXU458760:OXU458761 PHQ458760:PHQ458761 PRM458760:PRM458761 QBI458760:QBI458761 QLE458760:QLE458761 QVA458760:QVA458761 REW458760:REW458761 ROS458760:ROS458761 RYO458760:RYO458761 SIK458760:SIK458761 SSG458760:SSG458761 TCC458760:TCC458761 TLY458760:TLY458761 TVU458760:TVU458761 UFQ458760:UFQ458761 UPM458760:UPM458761 UZI458760:UZI458761 VJE458760:VJE458761 VTA458760:VTA458761 WCW458760:WCW458761 WMS458760:WMS458761 WWO458760:WWO458761 AG524296:AG524297 KC524296:KC524297 TY524296:TY524297 ADU524296:ADU524297 ANQ524296:ANQ524297 AXM524296:AXM524297 BHI524296:BHI524297 BRE524296:BRE524297 CBA524296:CBA524297 CKW524296:CKW524297 CUS524296:CUS524297 DEO524296:DEO524297 DOK524296:DOK524297 DYG524296:DYG524297 EIC524296:EIC524297 ERY524296:ERY524297 FBU524296:FBU524297 FLQ524296:FLQ524297 FVM524296:FVM524297 GFI524296:GFI524297 GPE524296:GPE524297 GZA524296:GZA524297 HIW524296:HIW524297 HSS524296:HSS524297 ICO524296:ICO524297 IMK524296:IMK524297 IWG524296:IWG524297 JGC524296:JGC524297 JPY524296:JPY524297 JZU524296:JZU524297 KJQ524296:KJQ524297 KTM524296:KTM524297 LDI524296:LDI524297 LNE524296:LNE524297 LXA524296:LXA524297 MGW524296:MGW524297 MQS524296:MQS524297 NAO524296:NAO524297 NKK524296:NKK524297 NUG524296:NUG524297 OEC524296:OEC524297 ONY524296:ONY524297 OXU524296:OXU524297 PHQ524296:PHQ524297 PRM524296:PRM524297 QBI524296:QBI524297 QLE524296:QLE524297 QVA524296:QVA524297 REW524296:REW524297 ROS524296:ROS524297 RYO524296:RYO524297 SIK524296:SIK524297 SSG524296:SSG524297 TCC524296:TCC524297 TLY524296:TLY524297 TVU524296:TVU524297 UFQ524296:UFQ524297 UPM524296:UPM524297 UZI524296:UZI524297 VJE524296:VJE524297 VTA524296:VTA524297 WCW524296:WCW524297 WMS524296:WMS524297 WWO524296:WWO524297 AG589832:AG589833 KC589832:KC589833 TY589832:TY589833 ADU589832:ADU589833 ANQ589832:ANQ589833 AXM589832:AXM589833 BHI589832:BHI589833 BRE589832:BRE589833 CBA589832:CBA589833 CKW589832:CKW589833 CUS589832:CUS589833 DEO589832:DEO589833 DOK589832:DOK589833 DYG589832:DYG589833 EIC589832:EIC589833 ERY589832:ERY589833 FBU589832:FBU589833 FLQ589832:FLQ589833 FVM589832:FVM589833 GFI589832:GFI589833 GPE589832:GPE589833 GZA589832:GZA589833 HIW589832:HIW589833 HSS589832:HSS589833 ICO589832:ICO589833 IMK589832:IMK589833 IWG589832:IWG589833 JGC589832:JGC589833 JPY589832:JPY589833 JZU589832:JZU589833 KJQ589832:KJQ589833 KTM589832:KTM589833 LDI589832:LDI589833 LNE589832:LNE589833 LXA589832:LXA589833 MGW589832:MGW589833 MQS589832:MQS589833 NAO589832:NAO589833 NKK589832:NKK589833 NUG589832:NUG589833 OEC589832:OEC589833 ONY589832:ONY589833 OXU589832:OXU589833 PHQ589832:PHQ589833 PRM589832:PRM589833 QBI589832:QBI589833 QLE589832:QLE589833 QVA589832:QVA589833 REW589832:REW589833 ROS589832:ROS589833 RYO589832:RYO589833 SIK589832:SIK589833 SSG589832:SSG589833 TCC589832:TCC589833 TLY589832:TLY589833 TVU589832:TVU589833 UFQ589832:UFQ589833 UPM589832:UPM589833 UZI589832:UZI589833 VJE589832:VJE589833 VTA589832:VTA589833 WCW589832:WCW589833 WMS589832:WMS589833 WWO589832:WWO589833 AG655368:AG655369 KC655368:KC655369 TY655368:TY655369 ADU655368:ADU655369 ANQ655368:ANQ655369 AXM655368:AXM655369 BHI655368:BHI655369 BRE655368:BRE655369 CBA655368:CBA655369 CKW655368:CKW655369 CUS655368:CUS655369 DEO655368:DEO655369 DOK655368:DOK655369 DYG655368:DYG655369 EIC655368:EIC655369 ERY655368:ERY655369 FBU655368:FBU655369 FLQ655368:FLQ655369 FVM655368:FVM655369 GFI655368:GFI655369 GPE655368:GPE655369 GZA655368:GZA655369 HIW655368:HIW655369 HSS655368:HSS655369 ICO655368:ICO655369 IMK655368:IMK655369 IWG655368:IWG655369 JGC655368:JGC655369 JPY655368:JPY655369 JZU655368:JZU655369 KJQ655368:KJQ655369 KTM655368:KTM655369 LDI655368:LDI655369 LNE655368:LNE655369 LXA655368:LXA655369 MGW655368:MGW655369 MQS655368:MQS655369 NAO655368:NAO655369 NKK655368:NKK655369 NUG655368:NUG655369 OEC655368:OEC655369 ONY655368:ONY655369 OXU655368:OXU655369 PHQ655368:PHQ655369 PRM655368:PRM655369 QBI655368:QBI655369 QLE655368:QLE655369 QVA655368:QVA655369 REW655368:REW655369 ROS655368:ROS655369 RYO655368:RYO655369 SIK655368:SIK655369 SSG655368:SSG655369 TCC655368:TCC655369 TLY655368:TLY655369 TVU655368:TVU655369 UFQ655368:UFQ655369 UPM655368:UPM655369 UZI655368:UZI655369 VJE655368:VJE655369 VTA655368:VTA655369 WCW655368:WCW655369 WMS655368:WMS655369 WWO655368:WWO655369 AG720904:AG720905 KC720904:KC720905 TY720904:TY720905 ADU720904:ADU720905 ANQ720904:ANQ720905 AXM720904:AXM720905 BHI720904:BHI720905 BRE720904:BRE720905 CBA720904:CBA720905 CKW720904:CKW720905 CUS720904:CUS720905 DEO720904:DEO720905 DOK720904:DOK720905 DYG720904:DYG720905 EIC720904:EIC720905 ERY720904:ERY720905 FBU720904:FBU720905 FLQ720904:FLQ720905 FVM720904:FVM720905 GFI720904:GFI720905 GPE720904:GPE720905 GZA720904:GZA720905 HIW720904:HIW720905 HSS720904:HSS720905 ICO720904:ICO720905 IMK720904:IMK720905 IWG720904:IWG720905 JGC720904:JGC720905 JPY720904:JPY720905 JZU720904:JZU720905 KJQ720904:KJQ720905 KTM720904:KTM720905 LDI720904:LDI720905 LNE720904:LNE720905 LXA720904:LXA720905 MGW720904:MGW720905 MQS720904:MQS720905 NAO720904:NAO720905 NKK720904:NKK720905 NUG720904:NUG720905 OEC720904:OEC720905 ONY720904:ONY720905 OXU720904:OXU720905 PHQ720904:PHQ720905 PRM720904:PRM720905 QBI720904:QBI720905 QLE720904:QLE720905 QVA720904:QVA720905 REW720904:REW720905 ROS720904:ROS720905 RYO720904:RYO720905 SIK720904:SIK720905 SSG720904:SSG720905 TCC720904:TCC720905 TLY720904:TLY720905 TVU720904:TVU720905 UFQ720904:UFQ720905 UPM720904:UPM720905 UZI720904:UZI720905 VJE720904:VJE720905 VTA720904:VTA720905 WCW720904:WCW720905 WMS720904:WMS720905 WWO720904:WWO720905 AG786440:AG786441 KC786440:KC786441 TY786440:TY786441 ADU786440:ADU786441 ANQ786440:ANQ786441 AXM786440:AXM786441 BHI786440:BHI786441 BRE786440:BRE786441 CBA786440:CBA786441 CKW786440:CKW786441 CUS786440:CUS786441 DEO786440:DEO786441 DOK786440:DOK786441 DYG786440:DYG786441 EIC786440:EIC786441 ERY786440:ERY786441 FBU786440:FBU786441 FLQ786440:FLQ786441 FVM786440:FVM786441 GFI786440:GFI786441 GPE786440:GPE786441 GZA786440:GZA786441 HIW786440:HIW786441 HSS786440:HSS786441 ICO786440:ICO786441 IMK786440:IMK786441 IWG786440:IWG786441 JGC786440:JGC786441 JPY786440:JPY786441 JZU786440:JZU786441 KJQ786440:KJQ786441 KTM786440:KTM786441 LDI786440:LDI786441 LNE786440:LNE786441 LXA786440:LXA786441 MGW786440:MGW786441 MQS786440:MQS786441 NAO786440:NAO786441 NKK786440:NKK786441 NUG786440:NUG786441 OEC786440:OEC786441 ONY786440:ONY786441 OXU786440:OXU786441 PHQ786440:PHQ786441 PRM786440:PRM786441 QBI786440:QBI786441 QLE786440:QLE786441 QVA786440:QVA786441 REW786440:REW786441 ROS786440:ROS786441 RYO786440:RYO786441 SIK786440:SIK786441 SSG786440:SSG786441 TCC786440:TCC786441 TLY786440:TLY786441 TVU786440:TVU786441 UFQ786440:UFQ786441 UPM786440:UPM786441 UZI786440:UZI786441 VJE786440:VJE786441 VTA786440:VTA786441 WCW786440:WCW786441 WMS786440:WMS786441 WWO786440:WWO786441 AG851976:AG851977 KC851976:KC851977 TY851976:TY851977 ADU851976:ADU851977 ANQ851976:ANQ851977 AXM851976:AXM851977 BHI851976:BHI851977 BRE851976:BRE851977 CBA851976:CBA851977 CKW851976:CKW851977 CUS851976:CUS851977 DEO851976:DEO851977 DOK851976:DOK851977 DYG851976:DYG851977 EIC851976:EIC851977 ERY851976:ERY851977 FBU851976:FBU851977 FLQ851976:FLQ851977 FVM851976:FVM851977 GFI851976:GFI851977 GPE851976:GPE851977 GZA851976:GZA851977 HIW851976:HIW851977 HSS851976:HSS851977 ICO851976:ICO851977 IMK851976:IMK851977 IWG851976:IWG851977 JGC851976:JGC851977 JPY851976:JPY851977 JZU851976:JZU851977 KJQ851976:KJQ851977 KTM851976:KTM851977 LDI851976:LDI851977 LNE851976:LNE851977 LXA851976:LXA851977 MGW851976:MGW851977 MQS851976:MQS851977 NAO851976:NAO851977 NKK851976:NKK851977 NUG851976:NUG851977 OEC851976:OEC851977 ONY851976:ONY851977 OXU851976:OXU851977 PHQ851976:PHQ851977 PRM851976:PRM851977 QBI851976:QBI851977 QLE851976:QLE851977 QVA851976:QVA851977 REW851976:REW851977 ROS851976:ROS851977 RYO851976:RYO851977 SIK851976:SIK851977 SSG851976:SSG851977 TCC851976:TCC851977 TLY851976:TLY851977 TVU851976:TVU851977 UFQ851976:UFQ851977 UPM851976:UPM851977 UZI851976:UZI851977 VJE851976:VJE851977 VTA851976:VTA851977 WCW851976:WCW851977 WMS851976:WMS851977 WWO851976:WWO851977 AG917512:AG917513 KC917512:KC917513 TY917512:TY917513 ADU917512:ADU917513 ANQ917512:ANQ917513 AXM917512:AXM917513 BHI917512:BHI917513 BRE917512:BRE917513 CBA917512:CBA917513 CKW917512:CKW917513 CUS917512:CUS917513 DEO917512:DEO917513 DOK917512:DOK917513 DYG917512:DYG917513 EIC917512:EIC917513 ERY917512:ERY917513 FBU917512:FBU917513 FLQ917512:FLQ917513 FVM917512:FVM917513 GFI917512:GFI917513 GPE917512:GPE917513 GZA917512:GZA917513 HIW917512:HIW917513 HSS917512:HSS917513 ICO917512:ICO917513 IMK917512:IMK917513 IWG917512:IWG917513 JGC917512:JGC917513 JPY917512:JPY917513 JZU917512:JZU917513 KJQ917512:KJQ917513 KTM917512:KTM917513 LDI917512:LDI917513 LNE917512:LNE917513 LXA917512:LXA917513 MGW917512:MGW917513 MQS917512:MQS917513 NAO917512:NAO917513 NKK917512:NKK917513 NUG917512:NUG917513 OEC917512:OEC917513 ONY917512:ONY917513 OXU917512:OXU917513 PHQ917512:PHQ917513 PRM917512:PRM917513 QBI917512:QBI917513 QLE917512:QLE917513 QVA917512:QVA917513 REW917512:REW917513 ROS917512:ROS917513 RYO917512:RYO917513 SIK917512:SIK917513 SSG917512:SSG917513 TCC917512:TCC917513 TLY917512:TLY917513 TVU917512:TVU917513 UFQ917512:UFQ917513 UPM917512:UPM917513 UZI917512:UZI917513 VJE917512:VJE917513 VTA917512:VTA917513 WCW917512:WCW917513 WMS917512:WMS917513 WWO917512:WWO917513 AG983048:AG983049 KC983048:KC983049 TY983048:TY983049 ADU983048:ADU983049 ANQ983048:ANQ983049 AXM983048:AXM983049 BHI983048:BHI983049 BRE983048:BRE983049 CBA983048:CBA983049 CKW983048:CKW983049 CUS983048:CUS983049 DEO983048:DEO983049 DOK983048:DOK983049 DYG983048:DYG983049 EIC983048:EIC983049 ERY983048:ERY983049 FBU983048:FBU983049 FLQ983048:FLQ983049 FVM983048:FVM983049 GFI983048:GFI983049 GPE983048:GPE983049 GZA983048:GZA983049 HIW983048:HIW983049 HSS983048:HSS983049 ICO983048:ICO983049 IMK983048:IMK983049 IWG983048:IWG983049 JGC983048:JGC983049 JPY983048:JPY983049 JZU983048:JZU983049 KJQ983048:KJQ983049 KTM983048:KTM983049 LDI983048:LDI983049 LNE983048:LNE983049 LXA983048:LXA983049 MGW983048:MGW983049 MQS983048:MQS983049 NAO983048:NAO983049 NKK983048:NKK983049 NUG983048:NUG983049 OEC983048:OEC983049 ONY983048:ONY983049 OXU983048:OXU983049 PHQ983048:PHQ983049 PRM983048:PRM983049 QBI983048:QBI983049 QLE983048:QLE983049 QVA983048:QVA983049 REW983048:REW983049 ROS983048:ROS983049 RYO983048:RYO983049 SIK983048:SIK983049 SSG983048:SSG983049 TCC983048:TCC983049 TLY983048:TLY983049 TVU983048:TVU983049 UFQ983048:UFQ983049 UPM983048:UPM983049 UZI983048:UZI983049 VJE983048:VJE983049 VTA983048:VTA983049 WCW983048:WCW983049 WMS983048:WMS983049 WWO983048:WWO983049 WMQ983112 JE72:JE79 TA72:TA79 ACW72:ACW79 AMS72:AMS79 AWO72:AWO79 BGK72:BGK79 BQG72:BQG79 CAC72:CAC79 CJY72:CJY79 CTU72:CTU79 DDQ72:DDQ79 DNM72:DNM79 DXI72:DXI79 EHE72:EHE79 ERA72:ERA79 FAW72:FAW79 FKS72:FKS79 FUO72:FUO79 GEK72:GEK79 GOG72:GOG79 GYC72:GYC79 HHY72:HHY79 HRU72:HRU79 IBQ72:IBQ79 ILM72:ILM79 IVI72:IVI79 JFE72:JFE79 JPA72:JPA79 JYW72:JYW79 KIS72:KIS79 KSO72:KSO79 LCK72:LCK79 LMG72:LMG79 LWC72:LWC79 MFY72:MFY79 MPU72:MPU79 MZQ72:MZQ79 NJM72:NJM79 NTI72:NTI79 ODE72:ODE79 ONA72:ONA79 OWW72:OWW79 PGS72:PGS79 PQO72:PQO79 QAK72:QAK79 QKG72:QKG79 QUC72:QUC79 RDY72:RDY79 RNU72:RNU79 RXQ72:RXQ79 SHM72:SHM79 SRI72:SRI79 TBE72:TBE79 TLA72:TLA79 TUW72:TUW79 UES72:UES79 UOO72:UOO79 UYK72:UYK79 VIG72:VIG79 VSC72:VSC79 WBY72:WBY79 WLU72:WLU79 WVQ72:WVQ79 I65608:I65615 JE65608:JE65615 TA65608:TA65615 ACW65608:ACW65615 AMS65608:AMS65615 AWO65608:AWO65615 BGK65608:BGK65615 BQG65608:BQG65615 CAC65608:CAC65615 CJY65608:CJY65615 CTU65608:CTU65615 DDQ65608:DDQ65615 DNM65608:DNM65615 DXI65608:DXI65615 EHE65608:EHE65615 ERA65608:ERA65615 FAW65608:FAW65615 FKS65608:FKS65615 FUO65608:FUO65615 GEK65608:GEK65615 GOG65608:GOG65615 GYC65608:GYC65615 HHY65608:HHY65615 HRU65608:HRU65615 IBQ65608:IBQ65615 ILM65608:ILM65615 IVI65608:IVI65615 JFE65608:JFE65615 JPA65608:JPA65615 JYW65608:JYW65615 KIS65608:KIS65615 KSO65608:KSO65615 LCK65608:LCK65615 LMG65608:LMG65615 LWC65608:LWC65615 MFY65608:MFY65615 MPU65608:MPU65615 MZQ65608:MZQ65615 NJM65608:NJM65615 NTI65608:NTI65615 ODE65608:ODE65615 ONA65608:ONA65615 OWW65608:OWW65615 PGS65608:PGS65615 PQO65608:PQO65615 QAK65608:QAK65615 QKG65608:QKG65615 QUC65608:QUC65615 RDY65608:RDY65615 RNU65608:RNU65615 RXQ65608:RXQ65615 SHM65608:SHM65615 SRI65608:SRI65615 TBE65608:TBE65615 TLA65608:TLA65615 TUW65608:TUW65615 UES65608:UES65615 UOO65608:UOO65615 UYK65608:UYK65615 VIG65608:VIG65615 VSC65608:VSC65615 WBY65608:WBY65615 WLU65608:WLU65615 WVQ65608:WVQ65615 I131144:I131151 JE131144:JE131151 TA131144:TA131151 ACW131144:ACW131151 AMS131144:AMS131151 AWO131144:AWO131151 BGK131144:BGK131151 BQG131144:BQG131151 CAC131144:CAC131151 CJY131144:CJY131151 CTU131144:CTU131151 DDQ131144:DDQ131151 DNM131144:DNM131151 DXI131144:DXI131151 EHE131144:EHE131151 ERA131144:ERA131151 FAW131144:FAW131151 FKS131144:FKS131151 FUO131144:FUO131151 GEK131144:GEK131151 GOG131144:GOG131151 GYC131144:GYC131151 HHY131144:HHY131151 HRU131144:HRU131151 IBQ131144:IBQ131151 ILM131144:ILM131151 IVI131144:IVI131151 JFE131144:JFE131151 JPA131144:JPA131151 JYW131144:JYW131151 KIS131144:KIS131151 KSO131144:KSO131151 LCK131144:LCK131151 LMG131144:LMG131151 LWC131144:LWC131151 MFY131144:MFY131151 MPU131144:MPU131151 MZQ131144:MZQ131151 NJM131144:NJM131151 NTI131144:NTI131151 ODE131144:ODE131151 ONA131144:ONA131151 OWW131144:OWW131151 PGS131144:PGS131151 PQO131144:PQO131151 QAK131144:QAK131151 QKG131144:QKG131151 QUC131144:QUC131151 RDY131144:RDY131151 RNU131144:RNU131151 RXQ131144:RXQ131151 SHM131144:SHM131151 SRI131144:SRI131151 TBE131144:TBE131151 TLA131144:TLA131151 TUW131144:TUW131151 UES131144:UES131151 UOO131144:UOO131151 UYK131144:UYK131151 VIG131144:VIG131151 VSC131144:VSC131151 WBY131144:WBY131151 WLU131144:WLU131151 WVQ131144:WVQ131151 I196680:I196687 JE196680:JE196687 TA196680:TA196687 ACW196680:ACW196687 AMS196680:AMS196687 AWO196680:AWO196687 BGK196680:BGK196687 BQG196680:BQG196687 CAC196680:CAC196687 CJY196680:CJY196687 CTU196680:CTU196687 DDQ196680:DDQ196687 DNM196680:DNM196687 DXI196680:DXI196687 EHE196680:EHE196687 ERA196680:ERA196687 FAW196680:FAW196687 FKS196680:FKS196687 FUO196680:FUO196687 GEK196680:GEK196687 GOG196680:GOG196687 GYC196680:GYC196687 HHY196680:HHY196687 HRU196680:HRU196687 IBQ196680:IBQ196687 ILM196680:ILM196687 IVI196680:IVI196687 JFE196680:JFE196687 JPA196680:JPA196687 JYW196680:JYW196687 KIS196680:KIS196687 KSO196680:KSO196687 LCK196680:LCK196687 LMG196680:LMG196687 LWC196680:LWC196687 MFY196680:MFY196687 MPU196680:MPU196687 MZQ196680:MZQ196687 NJM196680:NJM196687 NTI196680:NTI196687 ODE196680:ODE196687 ONA196680:ONA196687 OWW196680:OWW196687 PGS196680:PGS196687 PQO196680:PQO196687 QAK196680:QAK196687 QKG196680:QKG196687 QUC196680:QUC196687 RDY196680:RDY196687 RNU196680:RNU196687 RXQ196680:RXQ196687 SHM196680:SHM196687 SRI196680:SRI196687 TBE196680:TBE196687 TLA196680:TLA196687 TUW196680:TUW196687 UES196680:UES196687 UOO196680:UOO196687 UYK196680:UYK196687 VIG196680:VIG196687 VSC196680:VSC196687 WBY196680:WBY196687 WLU196680:WLU196687 WVQ196680:WVQ196687 I262216:I262223 JE262216:JE262223 TA262216:TA262223 ACW262216:ACW262223 AMS262216:AMS262223 AWO262216:AWO262223 BGK262216:BGK262223 BQG262216:BQG262223 CAC262216:CAC262223 CJY262216:CJY262223 CTU262216:CTU262223 DDQ262216:DDQ262223 DNM262216:DNM262223 DXI262216:DXI262223 EHE262216:EHE262223 ERA262216:ERA262223 FAW262216:FAW262223 FKS262216:FKS262223 FUO262216:FUO262223 GEK262216:GEK262223 GOG262216:GOG262223 GYC262216:GYC262223 HHY262216:HHY262223 HRU262216:HRU262223 IBQ262216:IBQ262223 ILM262216:ILM262223 IVI262216:IVI262223 JFE262216:JFE262223 JPA262216:JPA262223 JYW262216:JYW262223 KIS262216:KIS262223 KSO262216:KSO262223 LCK262216:LCK262223 LMG262216:LMG262223 LWC262216:LWC262223 MFY262216:MFY262223 MPU262216:MPU262223 MZQ262216:MZQ262223 NJM262216:NJM262223 NTI262216:NTI262223 ODE262216:ODE262223 ONA262216:ONA262223 OWW262216:OWW262223 PGS262216:PGS262223 PQO262216:PQO262223 QAK262216:QAK262223 QKG262216:QKG262223 QUC262216:QUC262223 RDY262216:RDY262223 RNU262216:RNU262223 RXQ262216:RXQ262223 SHM262216:SHM262223 SRI262216:SRI262223 TBE262216:TBE262223 TLA262216:TLA262223 TUW262216:TUW262223 UES262216:UES262223 UOO262216:UOO262223 UYK262216:UYK262223 VIG262216:VIG262223 VSC262216:VSC262223 WBY262216:WBY262223 WLU262216:WLU262223 WVQ262216:WVQ262223 I327752:I327759 JE327752:JE327759 TA327752:TA327759 ACW327752:ACW327759 AMS327752:AMS327759 AWO327752:AWO327759 BGK327752:BGK327759 BQG327752:BQG327759 CAC327752:CAC327759 CJY327752:CJY327759 CTU327752:CTU327759 DDQ327752:DDQ327759 DNM327752:DNM327759 DXI327752:DXI327759 EHE327752:EHE327759 ERA327752:ERA327759 FAW327752:FAW327759 FKS327752:FKS327759 FUO327752:FUO327759 GEK327752:GEK327759 GOG327752:GOG327759 GYC327752:GYC327759 HHY327752:HHY327759 HRU327752:HRU327759 IBQ327752:IBQ327759 ILM327752:ILM327759 IVI327752:IVI327759 JFE327752:JFE327759 JPA327752:JPA327759 JYW327752:JYW327759 KIS327752:KIS327759 KSO327752:KSO327759 LCK327752:LCK327759 LMG327752:LMG327759 LWC327752:LWC327759 MFY327752:MFY327759 MPU327752:MPU327759 MZQ327752:MZQ327759 NJM327752:NJM327759 NTI327752:NTI327759 ODE327752:ODE327759 ONA327752:ONA327759 OWW327752:OWW327759 PGS327752:PGS327759 PQO327752:PQO327759 QAK327752:QAK327759 QKG327752:QKG327759 QUC327752:QUC327759 RDY327752:RDY327759 RNU327752:RNU327759 RXQ327752:RXQ327759 SHM327752:SHM327759 SRI327752:SRI327759 TBE327752:TBE327759 TLA327752:TLA327759 TUW327752:TUW327759 UES327752:UES327759 UOO327752:UOO327759 UYK327752:UYK327759 VIG327752:VIG327759 VSC327752:VSC327759 WBY327752:WBY327759 WLU327752:WLU327759 WVQ327752:WVQ327759 I393288:I393295 JE393288:JE393295 TA393288:TA393295 ACW393288:ACW393295 AMS393288:AMS393295 AWO393288:AWO393295 BGK393288:BGK393295 BQG393288:BQG393295 CAC393288:CAC393295 CJY393288:CJY393295 CTU393288:CTU393295 DDQ393288:DDQ393295 DNM393288:DNM393295 DXI393288:DXI393295 EHE393288:EHE393295 ERA393288:ERA393295 FAW393288:FAW393295 FKS393288:FKS393295 FUO393288:FUO393295 GEK393288:GEK393295 GOG393288:GOG393295 GYC393288:GYC393295 HHY393288:HHY393295 HRU393288:HRU393295 IBQ393288:IBQ393295 ILM393288:ILM393295 IVI393288:IVI393295 JFE393288:JFE393295 JPA393288:JPA393295 JYW393288:JYW393295 KIS393288:KIS393295 KSO393288:KSO393295 LCK393288:LCK393295 LMG393288:LMG393295 LWC393288:LWC393295 MFY393288:MFY393295 MPU393288:MPU393295 MZQ393288:MZQ393295 NJM393288:NJM393295 NTI393288:NTI393295 ODE393288:ODE393295 ONA393288:ONA393295 OWW393288:OWW393295 PGS393288:PGS393295 PQO393288:PQO393295 QAK393288:QAK393295 QKG393288:QKG393295 QUC393288:QUC393295 RDY393288:RDY393295 RNU393288:RNU393295 RXQ393288:RXQ393295 SHM393288:SHM393295 SRI393288:SRI393295 TBE393288:TBE393295 TLA393288:TLA393295 TUW393288:TUW393295 UES393288:UES393295 UOO393288:UOO393295 UYK393288:UYK393295 VIG393288:VIG393295 VSC393288:VSC393295 WBY393288:WBY393295 WLU393288:WLU393295 WVQ393288:WVQ393295 I458824:I458831 JE458824:JE458831 TA458824:TA458831 ACW458824:ACW458831 AMS458824:AMS458831 AWO458824:AWO458831 BGK458824:BGK458831 BQG458824:BQG458831 CAC458824:CAC458831 CJY458824:CJY458831 CTU458824:CTU458831 DDQ458824:DDQ458831 DNM458824:DNM458831 DXI458824:DXI458831 EHE458824:EHE458831 ERA458824:ERA458831 FAW458824:FAW458831 FKS458824:FKS458831 FUO458824:FUO458831 GEK458824:GEK458831 GOG458824:GOG458831 GYC458824:GYC458831 HHY458824:HHY458831 HRU458824:HRU458831 IBQ458824:IBQ458831 ILM458824:ILM458831 IVI458824:IVI458831 JFE458824:JFE458831 JPA458824:JPA458831 JYW458824:JYW458831 KIS458824:KIS458831 KSO458824:KSO458831 LCK458824:LCK458831 LMG458824:LMG458831 LWC458824:LWC458831 MFY458824:MFY458831 MPU458824:MPU458831 MZQ458824:MZQ458831 NJM458824:NJM458831 NTI458824:NTI458831 ODE458824:ODE458831 ONA458824:ONA458831 OWW458824:OWW458831 PGS458824:PGS458831 PQO458824:PQO458831 QAK458824:QAK458831 QKG458824:QKG458831 QUC458824:QUC458831 RDY458824:RDY458831 RNU458824:RNU458831 RXQ458824:RXQ458831 SHM458824:SHM458831 SRI458824:SRI458831 TBE458824:TBE458831 TLA458824:TLA458831 TUW458824:TUW458831 UES458824:UES458831 UOO458824:UOO458831 UYK458824:UYK458831 VIG458824:VIG458831 VSC458824:VSC458831 WBY458824:WBY458831 WLU458824:WLU458831 WVQ458824:WVQ458831 I524360:I524367 JE524360:JE524367 TA524360:TA524367 ACW524360:ACW524367 AMS524360:AMS524367 AWO524360:AWO524367 BGK524360:BGK524367 BQG524360:BQG524367 CAC524360:CAC524367 CJY524360:CJY524367 CTU524360:CTU524367 DDQ524360:DDQ524367 DNM524360:DNM524367 DXI524360:DXI524367 EHE524360:EHE524367 ERA524360:ERA524367 FAW524360:FAW524367 FKS524360:FKS524367 FUO524360:FUO524367 GEK524360:GEK524367 GOG524360:GOG524367 GYC524360:GYC524367 HHY524360:HHY524367 HRU524360:HRU524367 IBQ524360:IBQ524367 ILM524360:ILM524367 IVI524360:IVI524367 JFE524360:JFE524367 JPA524360:JPA524367 JYW524360:JYW524367 KIS524360:KIS524367 KSO524360:KSO524367 LCK524360:LCK524367 LMG524360:LMG524367 LWC524360:LWC524367 MFY524360:MFY524367 MPU524360:MPU524367 MZQ524360:MZQ524367 NJM524360:NJM524367 NTI524360:NTI524367 ODE524360:ODE524367 ONA524360:ONA524367 OWW524360:OWW524367 PGS524360:PGS524367 PQO524360:PQO524367 QAK524360:QAK524367 QKG524360:QKG524367 QUC524360:QUC524367 RDY524360:RDY524367 RNU524360:RNU524367 RXQ524360:RXQ524367 SHM524360:SHM524367 SRI524360:SRI524367 TBE524360:TBE524367 TLA524360:TLA524367 TUW524360:TUW524367 UES524360:UES524367 UOO524360:UOO524367 UYK524360:UYK524367 VIG524360:VIG524367 VSC524360:VSC524367 WBY524360:WBY524367 WLU524360:WLU524367 WVQ524360:WVQ524367 I589896:I589903 JE589896:JE589903 TA589896:TA589903 ACW589896:ACW589903 AMS589896:AMS589903 AWO589896:AWO589903 BGK589896:BGK589903 BQG589896:BQG589903 CAC589896:CAC589903 CJY589896:CJY589903 CTU589896:CTU589903 DDQ589896:DDQ589903 DNM589896:DNM589903 DXI589896:DXI589903 EHE589896:EHE589903 ERA589896:ERA589903 FAW589896:FAW589903 FKS589896:FKS589903 FUO589896:FUO589903 GEK589896:GEK589903 GOG589896:GOG589903 GYC589896:GYC589903 HHY589896:HHY589903 HRU589896:HRU589903 IBQ589896:IBQ589903 ILM589896:ILM589903 IVI589896:IVI589903 JFE589896:JFE589903 JPA589896:JPA589903 JYW589896:JYW589903 KIS589896:KIS589903 KSO589896:KSO589903 LCK589896:LCK589903 LMG589896:LMG589903 LWC589896:LWC589903 MFY589896:MFY589903 MPU589896:MPU589903 MZQ589896:MZQ589903 NJM589896:NJM589903 NTI589896:NTI589903 ODE589896:ODE589903 ONA589896:ONA589903 OWW589896:OWW589903 PGS589896:PGS589903 PQO589896:PQO589903 QAK589896:QAK589903 QKG589896:QKG589903 QUC589896:QUC589903 RDY589896:RDY589903 RNU589896:RNU589903 RXQ589896:RXQ589903 SHM589896:SHM589903 SRI589896:SRI589903 TBE589896:TBE589903 TLA589896:TLA589903 TUW589896:TUW589903 UES589896:UES589903 UOO589896:UOO589903 UYK589896:UYK589903 VIG589896:VIG589903 VSC589896:VSC589903 WBY589896:WBY589903 WLU589896:WLU589903 WVQ589896:WVQ589903 I655432:I655439 JE655432:JE655439 TA655432:TA655439 ACW655432:ACW655439 AMS655432:AMS655439 AWO655432:AWO655439 BGK655432:BGK655439 BQG655432:BQG655439 CAC655432:CAC655439 CJY655432:CJY655439 CTU655432:CTU655439 DDQ655432:DDQ655439 DNM655432:DNM655439 DXI655432:DXI655439 EHE655432:EHE655439 ERA655432:ERA655439 FAW655432:FAW655439 FKS655432:FKS655439 FUO655432:FUO655439 GEK655432:GEK655439 GOG655432:GOG655439 GYC655432:GYC655439 HHY655432:HHY655439 HRU655432:HRU655439 IBQ655432:IBQ655439 ILM655432:ILM655439 IVI655432:IVI655439 JFE655432:JFE655439 JPA655432:JPA655439 JYW655432:JYW655439 KIS655432:KIS655439 KSO655432:KSO655439 LCK655432:LCK655439 LMG655432:LMG655439 LWC655432:LWC655439 MFY655432:MFY655439 MPU655432:MPU655439 MZQ655432:MZQ655439 NJM655432:NJM655439 NTI655432:NTI655439 ODE655432:ODE655439 ONA655432:ONA655439 OWW655432:OWW655439 PGS655432:PGS655439 PQO655432:PQO655439 QAK655432:QAK655439 QKG655432:QKG655439 QUC655432:QUC655439 RDY655432:RDY655439 RNU655432:RNU655439 RXQ655432:RXQ655439 SHM655432:SHM655439 SRI655432:SRI655439 TBE655432:TBE655439 TLA655432:TLA655439 TUW655432:TUW655439 UES655432:UES655439 UOO655432:UOO655439 UYK655432:UYK655439 VIG655432:VIG655439 VSC655432:VSC655439 WBY655432:WBY655439 WLU655432:WLU655439 WVQ655432:WVQ655439 I720968:I720975 JE720968:JE720975 TA720968:TA720975 ACW720968:ACW720975 AMS720968:AMS720975 AWO720968:AWO720975 BGK720968:BGK720975 BQG720968:BQG720975 CAC720968:CAC720975 CJY720968:CJY720975 CTU720968:CTU720975 DDQ720968:DDQ720975 DNM720968:DNM720975 DXI720968:DXI720975 EHE720968:EHE720975 ERA720968:ERA720975 FAW720968:FAW720975 FKS720968:FKS720975 FUO720968:FUO720975 GEK720968:GEK720975 GOG720968:GOG720975 GYC720968:GYC720975 HHY720968:HHY720975 HRU720968:HRU720975 IBQ720968:IBQ720975 ILM720968:ILM720975 IVI720968:IVI720975 JFE720968:JFE720975 JPA720968:JPA720975 JYW720968:JYW720975 KIS720968:KIS720975 KSO720968:KSO720975 LCK720968:LCK720975 LMG720968:LMG720975 LWC720968:LWC720975 MFY720968:MFY720975 MPU720968:MPU720975 MZQ720968:MZQ720975 NJM720968:NJM720975 NTI720968:NTI720975 ODE720968:ODE720975 ONA720968:ONA720975 OWW720968:OWW720975 PGS720968:PGS720975 PQO720968:PQO720975 QAK720968:QAK720975 QKG720968:QKG720975 QUC720968:QUC720975 RDY720968:RDY720975 RNU720968:RNU720975 RXQ720968:RXQ720975 SHM720968:SHM720975 SRI720968:SRI720975 TBE720968:TBE720975 TLA720968:TLA720975 TUW720968:TUW720975 UES720968:UES720975 UOO720968:UOO720975 UYK720968:UYK720975 VIG720968:VIG720975 VSC720968:VSC720975 WBY720968:WBY720975 WLU720968:WLU720975 WVQ720968:WVQ720975 I786504:I786511 JE786504:JE786511 TA786504:TA786511 ACW786504:ACW786511 AMS786504:AMS786511 AWO786504:AWO786511 BGK786504:BGK786511 BQG786504:BQG786511 CAC786504:CAC786511 CJY786504:CJY786511 CTU786504:CTU786511 DDQ786504:DDQ786511 DNM786504:DNM786511 DXI786504:DXI786511 EHE786504:EHE786511 ERA786504:ERA786511 FAW786504:FAW786511 FKS786504:FKS786511 FUO786504:FUO786511 GEK786504:GEK786511 GOG786504:GOG786511 GYC786504:GYC786511 HHY786504:HHY786511 HRU786504:HRU786511 IBQ786504:IBQ786511 ILM786504:ILM786511 IVI786504:IVI786511 JFE786504:JFE786511 JPA786504:JPA786511 JYW786504:JYW786511 KIS786504:KIS786511 KSO786504:KSO786511 LCK786504:LCK786511 LMG786504:LMG786511 LWC786504:LWC786511 MFY786504:MFY786511 MPU786504:MPU786511 MZQ786504:MZQ786511 NJM786504:NJM786511 NTI786504:NTI786511 ODE786504:ODE786511 ONA786504:ONA786511 OWW786504:OWW786511 PGS786504:PGS786511 PQO786504:PQO786511 QAK786504:QAK786511 QKG786504:QKG786511 QUC786504:QUC786511 RDY786504:RDY786511 RNU786504:RNU786511 RXQ786504:RXQ786511 SHM786504:SHM786511 SRI786504:SRI786511 TBE786504:TBE786511 TLA786504:TLA786511 TUW786504:TUW786511 UES786504:UES786511 UOO786504:UOO786511 UYK786504:UYK786511 VIG786504:VIG786511 VSC786504:VSC786511 WBY786504:WBY786511 WLU786504:WLU786511 WVQ786504:WVQ786511 I852040:I852047 JE852040:JE852047 TA852040:TA852047 ACW852040:ACW852047 AMS852040:AMS852047 AWO852040:AWO852047 BGK852040:BGK852047 BQG852040:BQG852047 CAC852040:CAC852047 CJY852040:CJY852047 CTU852040:CTU852047 DDQ852040:DDQ852047 DNM852040:DNM852047 DXI852040:DXI852047 EHE852040:EHE852047 ERA852040:ERA852047 FAW852040:FAW852047 FKS852040:FKS852047 FUO852040:FUO852047 GEK852040:GEK852047 GOG852040:GOG852047 GYC852040:GYC852047 HHY852040:HHY852047 HRU852040:HRU852047 IBQ852040:IBQ852047 ILM852040:ILM852047 IVI852040:IVI852047 JFE852040:JFE852047 JPA852040:JPA852047 JYW852040:JYW852047 KIS852040:KIS852047 KSO852040:KSO852047 LCK852040:LCK852047 LMG852040:LMG852047 LWC852040:LWC852047 MFY852040:MFY852047 MPU852040:MPU852047 MZQ852040:MZQ852047 NJM852040:NJM852047 NTI852040:NTI852047 ODE852040:ODE852047 ONA852040:ONA852047 OWW852040:OWW852047 PGS852040:PGS852047 PQO852040:PQO852047 QAK852040:QAK852047 QKG852040:QKG852047 QUC852040:QUC852047 RDY852040:RDY852047 RNU852040:RNU852047 RXQ852040:RXQ852047 SHM852040:SHM852047 SRI852040:SRI852047 TBE852040:TBE852047 TLA852040:TLA852047 TUW852040:TUW852047 UES852040:UES852047 UOO852040:UOO852047 UYK852040:UYK852047 VIG852040:VIG852047 VSC852040:VSC852047 WBY852040:WBY852047 WLU852040:WLU852047 WVQ852040:WVQ852047 I917576:I917583 JE917576:JE917583 TA917576:TA917583 ACW917576:ACW917583 AMS917576:AMS917583 AWO917576:AWO917583 BGK917576:BGK917583 BQG917576:BQG917583 CAC917576:CAC917583 CJY917576:CJY917583 CTU917576:CTU917583 DDQ917576:DDQ917583 DNM917576:DNM917583 DXI917576:DXI917583 EHE917576:EHE917583 ERA917576:ERA917583 FAW917576:FAW917583 FKS917576:FKS917583 FUO917576:FUO917583 GEK917576:GEK917583 GOG917576:GOG917583 GYC917576:GYC917583 HHY917576:HHY917583 HRU917576:HRU917583 IBQ917576:IBQ917583 ILM917576:ILM917583 IVI917576:IVI917583 JFE917576:JFE917583 JPA917576:JPA917583 JYW917576:JYW917583 KIS917576:KIS917583 KSO917576:KSO917583 LCK917576:LCK917583 LMG917576:LMG917583 LWC917576:LWC917583 MFY917576:MFY917583 MPU917576:MPU917583 MZQ917576:MZQ917583 NJM917576:NJM917583 NTI917576:NTI917583 ODE917576:ODE917583 ONA917576:ONA917583 OWW917576:OWW917583 PGS917576:PGS917583 PQO917576:PQO917583 QAK917576:QAK917583 QKG917576:QKG917583 QUC917576:QUC917583 RDY917576:RDY917583 RNU917576:RNU917583 RXQ917576:RXQ917583 SHM917576:SHM917583 SRI917576:SRI917583 TBE917576:TBE917583 TLA917576:TLA917583 TUW917576:TUW917583 UES917576:UES917583 UOO917576:UOO917583 UYK917576:UYK917583 VIG917576:VIG917583 VSC917576:VSC917583 WBY917576:WBY917583 WLU917576:WLU917583 WVQ917576:WVQ917583 I983112:I983119 JE983112:JE983119 TA983112:TA983119 ACW983112:ACW983119 AMS983112:AMS983119 AWO983112:AWO983119 BGK983112:BGK983119 BQG983112:BQG983119 CAC983112:CAC983119 CJY983112:CJY983119 CTU983112:CTU983119 DDQ983112:DDQ983119 DNM983112:DNM983119 DXI983112:DXI983119 EHE983112:EHE983119 ERA983112:ERA983119 FAW983112:FAW983119 FKS983112:FKS983119 FUO983112:FUO983119 GEK983112:GEK983119 GOG983112:GOG983119 GYC983112:GYC983119 HHY983112:HHY983119 HRU983112:HRU983119 IBQ983112:IBQ983119 ILM983112:ILM983119 IVI983112:IVI983119 JFE983112:JFE983119 JPA983112:JPA983119 JYW983112:JYW983119 KIS983112:KIS983119 KSO983112:KSO983119 LCK983112:LCK983119 LMG983112:LMG983119 LWC983112:LWC983119 MFY983112:MFY983119 MPU983112:MPU983119 MZQ983112:MZQ983119 NJM983112:NJM983119 NTI983112:NTI983119 ODE983112:ODE983119 ONA983112:ONA983119 OWW983112:OWW983119 PGS983112:PGS983119 PQO983112:PQO983119 QAK983112:QAK983119 QKG983112:QKG983119 QUC983112:QUC983119 RDY983112:RDY983119 RNU983112:RNU983119 RXQ983112:RXQ983119 SHM983112:SHM983119 SRI983112:SRI983119 TBE983112:TBE983119 TLA983112:TLA983119 TUW983112:TUW983119 UES983112:UES983119 UOO983112:UOO983119 UYK983112:UYK983119 VIG983112:VIG983119 VSC983112:VSC983119 WBY983112:WBY983119 WLU983112:WLU983119 WVQ983112:WVQ983119 I74:I79 KA72 TW72 ADS72 ANO72 AXK72 BHG72 BRC72 CAY72 CKU72 CUQ72 DEM72 DOI72 DYE72 EIA72 ERW72 FBS72 FLO72 FVK72 GFG72 GPC72 GYY72 HIU72 HSQ72 ICM72 IMI72 IWE72 JGA72 JPW72 JZS72 KJO72 KTK72 LDG72 LNC72 LWY72 MGU72 MQQ72 NAM72 NKI72 NUE72 OEA72 ONW72 OXS72 PHO72 PRK72 QBG72 QLC72 QUY72 REU72 ROQ72 RYM72 SII72 SSE72 TCA72 TLW72 TVS72 UFO72 UPK72 UZG72 VJC72 VSY72 WCU72 WMQ72 WWM72 AE65608 KA65608 TW65608 ADS65608 ANO65608 AXK65608 BHG65608 BRC65608 CAY65608 CKU65608 CUQ65608 DEM65608 DOI65608 DYE65608 EIA65608 ERW65608 FBS65608 FLO65608 FVK65608 GFG65608 GPC65608 GYY65608 HIU65608 HSQ65608 ICM65608 IMI65608 IWE65608 JGA65608 JPW65608 JZS65608 KJO65608 KTK65608 LDG65608 LNC65608 LWY65608 MGU65608 MQQ65608 NAM65608 NKI65608 NUE65608 OEA65608 ONW65608 OXS65608 PHO65608 PRK65608 QBG65608 QLC65608 QUY65608 REU65608 ROQ65608 RYM65608 SII65608 SSE65608 TCA65608 TLW65608 TVS65608 UFO65608 UPK65608 UZG65608 VJC65608 VSY65608 WCU65608 WMQ65608 WWM65608 AE131144 KA131144 TW131144 ADS131144 ANO131144 AXK131144 BHG131144 BRC131144 CAY131144 CKU131144 CUQ131144 DEM131144 DOI131144 DYE131144 EIA131144 ERW131144 FBS131144 FLO131144 FVK131144 GFG131144 GPC131144 GYY131144 HIU131144 HSQ131144 ICM131144 IMI131144 IWE131144 JGA131144 JPW131144 JZS131144 KJO131144 KTK131144 LDG131144 LNC131144 LWY131144 MGU131144 MQQ131144 NAM131144 NKI131144 NUE131144 OEA131144 ONW131144 OXS131144 PHO131144 PRK131144 QBG131144 QLC131144 QUY131144 REU131144 ROQ131144 RYM131144 SII131144 SSE131144 TCA131144 TLW131144 TVS131144 UFO131144 UPK131144 UZG131144 VJC131144 VSY131144 WCU131144 WMQ131144 WWM131144 AE196680 KA196680 TW196680 ADS196680 ANO196680 AXK196680 BHG196680 BRC196680 CAY196680 CKU196680 CUQ196680 DEM196680 DOI196680 DYE196680 EIA196680 ERW196680 FBS196680 FLO196680 FVK196680 GFG196680 GPC196680 GYY196680 HIU196680 HSQ196680 ICM196680 IMI196680 IWE196680 JGA196680 JPW196680 JZS196680 KJO196680 KTK196680 LDG196680 LNC196680 LWY196680 MGU196680 MQQ196680 NAM196680 NKI196680 NUE196680 OEA196680 ONW196680 OXS196680 PHO196680 PRK196680 QBG196680 QLC196680 QUY196680 REU196680 ROQ196680 RYM196680 SII196680 SSE196680 TCA196680 TLW196680 TVS196680 UFO196680 UPK196680 UZG196680 VJC196680 VSY196680 WCU196680 WMQ196680 WWM196680 AE262216 KA262216 TW262216 ADS262216 ANO262216 AXK262216 BHG262216 BRC262216 CAY262216 CKU262216 CUQ262216 DEM262216 DOI262216 DYE262216 EIA262216 ERW262216 FBS262216 FLO262216 FVK262216 GFG262216 GPC262216 GYY262216 HIU262216 HSQ262216 ICM262216 IMI262216 IWE262216 JGA262216 JPW262216 JZS262216 KJO262216 KTK262216 LDG262216 LNC262216 LWY262216 MGU262216 MQQ262216 NAM262216 NKI262216 NUE262216 OEA262216 ONW262216 OXS262216 PHO262216 PRK262216 QBG262216 QLC262216 QUY262216 REU262216 ROQ262216 RYM262216 SII262216 SSE262216 TCA262216 TLW262216 TVS262216 UFO262216 UPK262216 UZG262216 VJC262216 VSY262216 WCU262216 WMQ262216 WWM262216 AE327752 KA327752 TW327752 ADS327752 ANO327752 AXK327752 BHG327752 BRC327752 CAY327752 CKU327752 CUQ327752 DEM327752 DOI327752 DYE327752 EIA327752 ERW327752 FBS327752 FLO327752 FVK327752 GFG327752 GPC327752 GYY327752 HIU327752 HSQ327752 ICM327752 IMI327752 IWE327752 JGA327752 JPW327752 JZS327752 KJO327752 KTK327752 LDG327752 LNC327752 LWY327752 MGU327752 MQQ327752 NAM327752 NKI327752 NUE327752 OEA327752 ONW327752 OXS327752 PHO327752 PRK327752 QBG327752 QLC327752 QUY327752 REU327752 ROQ327752 RYM327752 SII327752 SSE327752 TCA327752 TLW327752 TVS327752 UFO327752 UPK327752 UZG327752 VJC327752 VSY327752 WCU327752 WMQ327752 WWM327752 AE393288 KA393288 TW393288 ADS393288 ANO393288 AXK393288 BHG393288 BRC393288 CAY393288 CKU393288 CUQ393288 DEM393288 DOI393288 DYE393288 EIA393288 ERW393288 FBS393288 FLO393288 FVK393288 GFG393288 GPC393288 GYY393288 HIU393288 HSQ393288 ICM393288 IMI393288 IWE393288 JGA393288 JPW393288 JZS393288 KJO393288 KTK393288 LDG393288 LNC393288 LWY393288 MGU393288 MQQ393288 NAM393288 NKI393288 NUE393288 OEA393288 ONW393288 OXS393288 PHO393288 PRK393288 QBG393288 QLC393288 QUY393288 REU393288 ROQ393288 RYM393288 SII393288 SSE393288 TCA393288 TLW393288 TVS393288 UFO393288 UPK393288 UZG393288 VJC393288 VSY393288 WCU393288 WMQ393288 WWM393288 AE458824 KA458824 TW458824 ADS458824 ANO458824 AXK458824 BHG458824 BRC458824 CAY458824 CKU458824 CUQ458824 DEM458824 DOI458824 DYE458824 EIA458824 ERW458824 FBS458824 FLO458824 FVK458824 GFG458824 GPC458824 GYY458824 HIU458824 HSQ458824 ICM458824 IMI458824 IWE458824 JGA458824 JPW458824 JZS458824 KJO458824 KTK458824 LDG458824 LNC458824 LWY458824 MGU458824 MQQ458824 NAM458824 NKI458824 NUE458824 OEA458824 ONW458824 OXS458824 PHO458824 PRK458824 QBG458824 QLC458824 QUY458824 REU458824 ROQ458824 RYM458824 SII458824 SSE458824 TCA458824 TLW458824 TVS458824 UFO458824 UPK458824 UZG458824 VJC458824 VSY458824 WCU458824 WMQ458824 WWM458824 AE524360 KA524360 TW524360 ADS524360 ANO524360 AXK524360 BHG524360 BRC524360 CAY524360 CKU524360 CUQ524360 DEM524360 DOI524360 DYE524360 EIA524360 ERW524360 FBS524360 FLO524360 FVK524360 GFG524360 GPC524360 GYY524360 HIU524360 HSQ524360 ICM524360 IMI524360 IWE524360 JGA524360 JPW524360 JZS524360 KJO524360 KTK524360 LDG524360 LNC524360 LWY524360 MGU524360 MQQ524360 NAM524360 NKI524360 NUE524360 OEA524360 ONW524360 OXS524360 PHO524360 PRK524360 QBG524360 QLC524360 QUY524360 REU524360 ROQ524360 RYM524360 SII524360 SSE524360 TCA524360 TLW524360 TVS524360 UFO524360 UPK524360 UZG524360 VJC524360 VSY524360 WCU524360 WMQ524360 WWM524360 AE589896 KA589896 TW589896 ADS589896 ANO589896 AXK589896 BHG589896 BRC589896 CAY589896 CKU589896 CUQ589896 DEM589896 DOI589896 DYE589896 EIA589896 ERW589896 FBS589896 FLO589896 FVK589896 GFG589896 GPC589896 GYY589896 HIU589896 HSQ589896 ICM589896 IMI589896 IWE589896 JGA589896 JPW589896 JZS589896 KJO589896 KTK589896 LDG589896 LNC589896 LWY589896 MGU589896 MQQ589896 NAM589896 NKI589896 NUE589896 OEA589896 ONW589896 OXS589896 PHO589896 PRK589896 QBG589896 QLC589896 QUY589896 REU589896 ROQ589896 RYM589896 SII589896 SSE589896 TCA589896 TLW589896 TVS589896 UFO589896 UPK589896 UZG589896 VJC589896 VSY589896 WCU589896 WMQ589896 WWM589896 AE655432 KA655432 TW655432 ADS655432 ANO655432 AXK655432 BHG655432 BRC655432 CAY655432 CKU655432 CUQ655432 DEM655432 DOI655432 DYE655432 EIA655432 ERW655432 FBS655432 FLO655432 FVK655432 GFG655432 GPC655432 GYY655432 HIU655432 HSQ655432 ICM655432 IMI655432 IWE655432 JGA655432 JPW655432 JZS655432 KJO655432 KTK655432 LDG655432 LNC655432 LWY655432 MGU655432 MQQ655432 NAM655432 NKI655432 NUE655432 OEA655432 ONW655432 OXS655432 PHO655432 PRK655432 QBG655432 QLC655432 QUY655432 REU655432 ROQ655432 RYM655432 SII655432 SSE655432 TCA655432 TLW655432 TVS655432 UFO655432 UPK655432 UZG655432 VJC655432 VSY655432 WCU655432 WMQ655432 WWM655432 AE720968 KA720968 TW720968 ADS720968 ANO720968 AXK720968 BHG720968 BRC720968 CAY720968 CKU720968 CUQ720968 DEM720968 DOI720968 DYE720968 EIA720968 ERW720968 FBS720968 FLO720968 FVK720968 GFG720968 GPC720968 GYY720968 HIU720968 HSQ720968 ICM720968 IMI720968 IWE720968 JGA720968 JPW720968 JZS720968 KJO720968 KTK720968 LDG720968 LNC720968 LWY720968 MGU720968 MQQ720968 NAM720968 NKI720968 NUE720968 OEA720968 ONW720968 OXS720968 PHO720968 PRK720968 QBG720968 QLC720968 QUY720968 REU720968 ROQ720968 RYM720968 SII720968 SSE720968 TCA720968 TLW720968 TVS720968 UFO720968 UPK720968 UZG720968 VJC720968 VSY720968 WCU720968 WMQ720968 WWM720968 AE786504 KA786504 TW786504 ADS786504 ANO786504 AXK786504 BHG786504 BRC786504 CAY786504 CKU786504 CUQ786504 DEM786504 DOI786504 DYE786504 EIA786504 ERW786504 FBS786504 FLO786504 FVK786504 GFG786504 GPC786504 GYY786504 HIU786504 HSQ786504 ICM786504 IMI786504 IWE786504 JGA786504 JPW786504 JZS786504 KJO786504 KTK786504 LDG786504 LNC786504 LWY786504 MGU786504 MQQ786504 NAM786504 NKI786504 NUE786504 OEA786504 ONW786504 OXS786504 PHO786504 PRK786504 QBG786504 QLC786504 QUY786504 REU786504 ROQ786504 RYM786504 SII786504 SSE786504 TCA786504 TLW786504 TVS786504 UFO786504 UPK786504 UZG786504 VJC786504 VSY786504 WCU786504 WMQ786504 WWM786504 AE852040 KA852040 TW852040 ADS852040 ANO852040 AXK852040 BHG852040 BRC852040 CAY852040 CKU852040 CUQ852040 DEM852040 DOI852040 DYE852040 EIA852040 ERW852040 FBS852040 FLO852040 FVK852040 GFG852040 GPC852040 GYY852040 HIU852040 HSQ852040 ICM852040 IMI852040 IWE852040 JGA852040 JPW852040 JZS852040 KJO852040 KTK852040 LDG852040 LNC852040 LWY852040 MGU852040 MQQ852040 NAM852040 NKI852040 NUE852040 OEA852040 ONW852040 OXS852040 PHO852040 PRK852040 QBG852040 QLC852040 QUY852040 REU852040 ROQ852040 RYM852040 SII852040 SSE852040 TCA852040 TLW852040 TVS852040 UFO852040 UPK852040 UZG852040 VJC852040 VSY852040 WCU852040 WMQ852040 WWM852040 AE917576 KA917576 TW917576 ADS917576 ANO917576 AXK917576 BHG917576 BRC917576 CAY917576 CKU917576 CUQ917576 DEM917576 DOI917576 DYE917576 EIA917576 ERW917576 FBS917576 FLO917576 FVK917576 GFG917576 GPC917576 GYY917576 HIU917576 HSQ917576 ICM917576 IMI917576 IWE917576 JGA917576 JPW917576 JZS917576 KJO917576 KTK917576 LDG917576 LNC917576 LWY917576 MGU917576 MQQ917576 NAM917576 NKI917576 NUE917576 OEA917576 ONW917576 OXS917576 PHO917576 PRK917576 QBG917576 QLC917576 QUY917576 REU917576 ROQ917576 RYM917576 SII917576 SSE917576 TCA917576 TLW917576 TVS917576 UFO917576 UPK917576 UZG917576 VJC917576 VSY917576 WCU917576 WMQ917576 WWM917576 AE983112 KA983112 TW983112 ADS983112 ANO983112 AXK983112 BHG983112 BRC983112 CAY983112 CKU983112 CUQ983112 DEM983112 DOI983112 DYE983112 EIA983112 ERW983112 FBS983112 FLO983112 FVK983112 GFG983112 GPC983112 GYY983112 HIU983112 HSQ983112 ICM983112 IMI983112 IWE983112 JGA983112 JPW983112 JZS983112 KJO983112 KTK983112 LDG983112 LNC983112 LWY983112 MGU983112 MQQ983112 NAM983112 NKI983112 NUE983112 OEA983112 ONW983112 OXS983112 PHO983112 PRK983112 QBG983112 QLC983112 QUY983112 REU983112 ROQ983112 RYM983112 SII983112 SSE983112 TCA983112 TLW983112 TVS983112 UFO983112 UPK983112 UZG983112 VJC983112 VSY983112 WCU983112">
      <formula1>0</formula1>
      <formula2>1</formula2>
    </dataValidation>
    <dataValidation type="whole" showDropDown="1" showInputMessage="1" showErrorMessage="1" errorTitle="A" error="Môže byť iba 0, 1, 2, 3" prompt="Musí byť _x000a_    iba _x000a_0, 1, 2, 3" sqref="WWL983112:WWL983119 JW8:JW9 TS8:TS9 ADO8:ADO9 ANK8:ANK9 AXG8:AXG9 BHC8:BHC9 BQY8:BQY9 CAU8:CAU9 CKQ8:CKQ9 CUM8:CUM9 DEI8:DEI9 DOE8:DOE9 DYA8:DYA9 EHW8:EHW9 ERS8:ERS9 FBO8:FBO9 FLK8:FLK9 FVG8:FVG9 GFC8:GFC9 GOY8:GOY9 GYU8:GYU9 HIQ8:HIQ9 HSM8:HSM9 ICI8:ICI9 IME8:IME9 IWA8:IWA9 JFW8:JFW9 JPS8:JPS9 JZO8:JZO9 KJK8:KJK9 KTG8:KTG9 LDC8:LDC9 LMY8:LMY9 LWU8:LWU9 MGQ8:MGQ9 MQM8:MQM9 NAI8:NAI9 NKE8:NKE9 NUA8:NUA9 ODW8:ODW9 ONS8:ONS9 OXO8:OXO9 PHK8:PHK9 PRG8:PRG9 QBC8:QBC9 QKY8:QKY9 QUU8:QUU9 REQ8:REQ9 ROM8:ROM9 RYI8:RYI9 SIE8:SIE9 SSA8:SSA9 TBW8:TBW9 TLS8:TLS9 TVO8:TVO9 UFK8:UFK9 UPG8:UPG9 UZC8:UZC9 VIY8:VIY9 VSU8:VSU9 WCQ8:WCQ9 WMM8:WMM9 WWI8:WWI9 AA65544:AA65545 JW65544:JW65545 TS65544:TS65545 ADO65544:ADO65545 ANK65544:ANK65545 AXG65544:AXG65545 BHC65544:BHC65545 BQY65544:BQY65545 CAU65544:CAU65545 CKQ65544:CKQ65545 CUM65544:CUM65545 DEI65544:DEI65545 DOE65544:DOE65545 DYA65544:DYA65545 EHW65544:EHW65545 ERS65544:ERS65545 FBO65544:FBO65545 FLK65544:FLK65545 FVG65544:FVG65545 GFC65544:GFC65545 GOY65544:GOY65545 GYU65544:GYU65545 HIQ65544:HIQ65545 HSM65544:HSM65545 ICI65544:ICI65545 IME65544:IME65545 IWA65544:IWA65545 JFW65544:JFW65545 JPS65544:JPS65545 JZO65544:JZO65545 KJK65544:KJK65545 KTG65544:KTG65545 LDC65544:LDC65545 LMY65544:LMY65545 LWU65544:LWU65545 MGQ65544:MGQ65545 MQM65544:MQM65545 NAI65544:NAI65545 NKE65544:NKE65545 NUA65544:NUA65545 ODW65544:ODW65545 ONS65544:ONS65545 OXO65544:OXO65545 PHK65544:PHK65545 PRG65544:PRG65545 QBC65544:QBC65545 QKY65544:QKY65545 QUU65544:QUU65545 REQ65544:REQ65545 ROM65544:ROM65545 RYI65544:RYI65545 SIE65544:SIE65545 SSA65544:SSA65545 TBW65544:TBW65545 TLS65544:TLS65545 TVO65544:TVO65545 UFK65544:UFK65545 UPG65544:UPG65545 UZC65544:UZC65545 VIY65544:VIY65545 VSU65544:VSU65545 WCQ65544:WCQ65545 WMM65544:WMM65545 WWI65544:WWI65545 AA131080:AA131081 JW131080:JW131081 TS131080:TS131081 ADO131080:ADO131081 ANK131080:ANK131081 AXG131080:AXG131081 BHC131080:BHC131081 BQY131080:BQY131081 CAU131080:CAU131081 CKQ131080:CKQ131081 CUM131080:CUM131081 DEI131080:DEI131081 DOE131080:DOE131081 DYA131080:DYA131081 EHW131080:EHW131081 ERS131080:ERS131081 FBO131080:FBO131081 FLK131080:FLK131081 FVG131080:FVG131081 GFC131080:GFC131081 GOY131080:GOY131081 GYU131080:GYU131081 HIQ131080:HIQ131081 HSM131080:HSM131081 ICI131080:ICI131081 IME131080:IME131081 IWA131080:IWA131081 JFW131080:JFW131081 JPS131080:JPS131081 JZO131080:JZO131081 KJK131080:KJK131081 KTG131080:KTG131081 LDC131080:LDC131081 LMY131080:LMY131081 LWU131080:LWU131081 MGQ131080:MGQ131081 MQM131080:MQM131081 NAI131080:NAI131081 NKE131080:NKE131081 NUA131080:NUA131081 ODW131080:ODW131081 ONS131080:ONS131081 OXO131080:OXO131081 PHK131080:PHK131081 PRG131080:PRG131081 QBC131080:QBC131081 QKY131080:QKY131081 QUU131080:QUU131081 REQ131080:REQ131081 ROM131080:ROM131081 RYI131080:RYI131081 SIE131080:SIE131081 SSA131080:SSA131081 TBW131080:TBW131081 TLS131080:TLS131081 TVO131080:TVO131081 UFK131080:UFK131081 UPG131080:UPG131081 UZC131080:UZC131081 VIY131080:VIY131081 VSU131080:VSU131081 WCQ131080:WCQ131081 WMM131080:WMM131081 WWI131080:WWI131081 AA196616:AA196617 JW196616:JW196617 TS196616:TS196617 ADO196616:ADO196617 ANK196616:ANK196617 AXG196616:AXG196617 BHC196616:BHC196617 BQY196616:BQY196617 CAU196616:CAU196617 CKQ196616:CKQ196617 CUM196616:CUM196617 DEI196616:DEI196617 DOE196616:DOE196617 DYA196616:DYA196617 EHW196616:EHW196617 ERS196616:ERS196617 FBO196616:FBO196617 FLK196616:FLK196617 FVG196616:FVG196617 GFC196616:GFC196617 GOY196616:GOY196617 GYU196616:GYU196617 HIQ196616:HIQ196617 HSM196616:HSM196617 ICI196616:ICI196617 IME196616:IME196617 IWA196616:IWA196617 JFW196616:JFW196617 JPS196616:JPS196617 JZO196616:JZO196617 KJK196616:KJK196617 KTG196616:KTG196617 LDC196616:LDC196617 LMY196616:LMY196617 LWU196616:LWU196617 MGQ196616:MGQ196617 MQM196616:MQM196617 NAI196616:NAI196617 NKE196616:NKE196617 NUA196616:NUA196617 ODW196616:ODW196617 ONS196616:ONS196617 OXO196616:OXO196617 PHK196616:PHK196617 PRG196616:PRG196617 QBC196616:QBC196617 QKY196616:QKY196617 QUU196616:QUU196617 REQ196616:REQ196617 ROM196616:ROM196617 RYI196616:RYI196617 SIE196616:SIE196617 SSA196616:SSA196617 TBW196616:TBW196617 TLS196616:TLS196617 TVO196616:TVO196617 UFK196616:UFK196617 UPG196616:UPG196617 UZC196616:UZC196617 VIY196616:VIY196617 VSU196616:VSU196617 WCQ196616:WCQ196617 WMM196616:WMM196617 WWI196616:WWI196617 AA262152:AA262153 JW262152:JW262153 TS262152:TS262153 ADO262152:ADO262153 ANK262152:ANK262153 AXG262152:AXG262153 BHC262152:BHC262153 BQY262152:BQY262153 CAU262152:CAU262153 CKQ262152:CKQ262153 CUM262152:CUM262153 DEI262152:DEI262153 DOE262152:DOE262153 DYA262152:DYA262153 EHW262152:EHW262153 ERS262152:ERS262153 FBO262152:FBO262153 FLK262152:FLK262153 FVG262152:FVG262153 GFC262152:GFC262153 GOY262152:GOY262153 GYU262152:GYU262153 HIQ262152:HIQ262153 HSM262152:HSM262153 ICI262152:ICI262153 IME262152:IME262153 IWA262152:IWA262153 JFW262152:JFW262153 JPS262152:JPS262153 JZO262152:JZO262153 KJK262152:KJK262153 KTG262152:KTG262153 LDC262152:LDC262153 LMY262152:LMY262153 LWU262152:LWU262153 MGQ262152:MGQ262153 MQM262152:MQM262153 NAI262152:NAI262153 NKE262152:NKE262153 NUA262152:NUA262153 ODW262152:ODW262153 ONS262152:ONS262153 OXO262152:OXO262153 PHK262152:PHK262153 PRG262152:PRG262153 QBC262152:QBC262153 QKY262152:QKY262153 QUU262152:QUU262153 REQ262152:REQ262153 ROM262152:ROM262153 RYI262152:RYI262153 SIE262152:SIE262153 SSA262152:SSA262153 TBW262152:TBW262153 TLS262152:TLS262153 TVO262152:TVO262153 UFK262152:UFK262153 UPG262152:UPG262153 UZC262152:UZC262153 VIY262152:VIY262153 VSU262152:VSU262153 WCQ262152:WCQ262153 WMM262152:WMM262153 WWI262152:WWI262153 AA327688:AA327689 JW327688:JW327689 TS327688:TS327689 ADO327688:ADO327689 ANK327688:ANK327689 AXG327688:AXG327689 BHC327688:BHC327689 BQY327688:BQY327689 CAU327688:CAU327689 CKQ327688:CKQ327689 CUM327688:CUM327689 DEI327688:DEI327689 DOE327688:DOE327689 DYA327688:DYA327689 EHW327688:EHW327689 ERS327688:ERS327689 FBO327688:FBO327689 FLK327688:FLK327689 FVG327688:FVG327689 GFC327688:GFC327689 GOY327688:GOY327689 GYU327688:GYU327689 HIQ327688:HIQ327689 HSM327688:HSM327689 ICI327688:ICI327689 IME327688:IME327689 IWA327688:IWA327689 JFW327688:JFW327689 JPS327688:JPS327689 JZO327688:JZO327689 KJK327688:KJK327689 KTG327688:KTG327689 LDC327688:LDC327689 LMY327688:LMY327689 LWU327688:LWU327689 MGQ327688:MGQ327689 MQM327688:MQM327689 NAI327688:NAI327689 NKE327688:NKE327689 NUA327688:NUA327689 ODW327688:ODW327689 ONS327688:ONS327689 OXO327688:OXO327689 PHK327688:PHK327689 PRG327688:PRG327689 QBC327688:QBC327689 QKY327688:QKY327689 QUU327688:QUU327689 REQ327688:REQ327689 ROM327688:ROM327689 RYI327688:RYI327689 SIE327688:SIE327689 SSA327688:SSA327689 TBW327688:TBW327689 TLS327688:TLS327689 TVO327688:TVO327689 UFK327688:UFK327689 UPG327688:UPG327689 UZC327688:UZC327689 VIY327688:VIY327689 VSU327688:VSU327689 WCQ327688:WCQ327689 WMM327688:WMM327689 WWI327688:WWI327689 AA393224:AA393225 JW393224:JW393225 TS393224:TS393225 ADO393224:ADO393225 ANK393224:ANK393225 AXG393224:AXG393225 BHC393224:BHC393225 BQY393224:BQY393225 CAU393224:CAU393225 CKQ393224:CKQ393225 CUM393224:CUM393225 DEI393224:DEI393225 DOE393224:DOE393225 DYA393224:DYA393225 EHW393224:EHW393225 ERS393224:ERS393225 FBO393224:FBO393225 FLK393224:FLK393225 FVG393224:FVG393225 GFC393224:GFC393225 GOY393224:GOY393225 GYU393224:GYU393225 HIQ393224:HIQ393225 HSM393224:HSM393225 ICI393224:ICI393225 IME393224:IME393225 IWA393224:IWA393225 JFW393224:JFW393225 JPS393224:JPS393225 JZO393224:JZO393225 KJK393224:KJK393225 KTG393224:KTG393225 LDC393224:LDC393225 LMY393224:LMY393225 LWU393224:LWU393225 MGQ393224:MGQ393225 MQM393224:MQM393225 NAI393224:NAI393225 NKE393224:NKE393225 NUA393224:NUA393225 ODW393224:ODW393225 ONS393224:ONS393225 OXO393224:OXO393225 PHK393224:PHK393225 PRG393224:PRG393225 QBC393224:QBC393225 QKY393224:QKY393225 QUU393224:QUU393225 REQ393224:REQ393225 ROM393224:ROM393225 RYI393224:RYI393225 SIE393224:SIE393225 SSA393224:SSA393225 TBW393224:TBW393225 TLS393224:TLS393225 TVO393224:TVO393225 UFK393224:UFK393225 UPG393224:UPG393225 UZC393224:UZC393225 VIY393224:VIY393225 VSU393224:VSU393225 WCQ393224:WCQ393225 WMM393224:WMM393225 WWI393224:WWI393225 AA458760:AA458761 JW458760:JW458761 TS458760:TS458761 ADO458760:ADO458761 ANK458760:ANK458761 AXG458760:AXG458761 BHC458760:BHC458761 BQY458760:BQY458761 CAU458760:CAU458761 CKQ458760:CKQ458761 CUM458760:CUM458761 DEI458760:DEI458761 DOE458760:DOE458761 DYA458760:DYA458761 EHW458760:EHW458761 ERS458760:ERS458761 FBO458760:FBO458761 FLK458760:FLK458761 FVG458760:FVG458761 GFC458760:GFC458761 GOY458760:GOY458761 GYU458760:GYU458761 HIQ458760:HIQ458761 HSM458760:HSM458761 ICI458760:ICI458761 IME458760:IME458761 IWA458760:IWA458761 JFW458760:JFW458761 JPS458760:JPS458761 JZO458760:JZO458761 KJK458760:KJK458761 KTG458760:KTG458761 LDC458760:LDC458761 LMY458760:LMY458761 LWU458760:LWU458761 MGQ458760:MGQ458761 MQM458760:MQM458761 NAI458760:NAI458761 NKE458760:NKE458761 NUA458760:NUA458761 ODW458760:ODW458761 ONS458760:ONS458761 OXO458760:OXO458761 PHK458760:PHK458761 PRG458760:PRG458761 QBC458760:QBC458761 QKY458760:QKY458761 QUU458760:QUU458761 REQ458760:REQ458761 ROM458760:ROM458761 RYI458760:RYI458761 SIE458760:SIE458761 SSA458760:SSA458761 TBW458760:TBW458761 TLS458760:TLS458761 TVO458760:TVO458761 UFK458760:UFK458761 UPG458760:UPG458761 UZC458760:UZC458761 VIY458760:VIY458761 VSU458760:VSU458761 WCQ458760:WCQ458761 WMM458760:WMM458761 WWI458760:WWI458761 AA524296:AA524297 JW524296:JW524297 TS524296:TS524297 ADO524296:ADO524297 ANK524296:ANK524297 AXG524296:AXG524297 BHC524296:BHC524297 BQY524296:BQY524297 CAU524296:CAU524297 CKQ524296:CKQ524297 CUM524296:CUM524297 DEI524296:DEI524297 DOE524296:DOE524297 DYA524296:DYA524297 EHW524296:EHW524297 ERS524296:ERS524297 FBO524296:FBO524297 FLK524296:FLK524297 FVG524296:FVG524297 GFC524296:GFC524297 GOY524296:GOY524297 GYU524296:GYU524297 HIQ524296:HIQ524297 HSM524296:HSM524297 ICI524296:ICI524297 IME524296:IME524297 IWA524296:IWA524297 JFW524296:JFW524297 JPS524296:JPS524297 JZO524296:JZO524297 KJK524296:KJK524297 KTG524296:KTG524297 LDC524296:LDC524297 LMY524296:LMY524297 LWU524296:LWU524297 MGQ524296:MGQ524297 MQM524296:MQM524297 NAI524296:NAI524297 NKE524296:NKE524297 NUA524296:NUA524297 ODW524296:ODW524297 ONS524296:ONS524297 OXO524296:OXO524297 PHK524296:PHK524297 PRG524296:PRG524297 QBC524296:QBC524297 QKY524296:QKY524297 QUU524296:QUU524297 REQ524296:REQ524297 ROM524296:ROM524297 RYI524296:RYI524297 SIE524296:SIE524297 SSA524296:SSA524297 TBW524296:TBW524297 TLS524296:TLS524297 TVO524296:TVO524297 UFK524296:UFK524297 UPG524296:UPG524297 UZC524296:UZC524297 VIY524296:VIY524297 VSU524296:VSU524297 WCQ524296:WCQ524297 WMM524296:WMM524297 WWI524296:WWI524297 AA589832:AA589833 JW589832:JW589833 TS589832:TS589833 ADO589832:ADO589833 ANK589832:ANK589833 AXG589832:AXG589833 BHC589832:BHC589833 BQY589832:BQY589833 CAU589832:CAU589833 CKQ589832:CKQ589833 CUM589832:CUM589833 DEI589832:DEI589833 DOE589832:DOE589833 DYA589832:DYA589833 EHW589832:EHW589833 ERS589832:ERS589833 FBO589832:FBO589833 FLK589832:FLK589833 FVG589832:FVG589833 GFC589832:GFC589833 GOY589832:GOY589833 GYU589832:GYU589833 HIQ589832:HIQ589833 HSM589832:HSM589833 ICI589832:ICI589833 IME589832:IME589833 IWA589832:IWA589833 JFW589832:JFW589833 JPS589832:JPS589833 JZO589832:JZO589833 KJK589832:KJK589833 KTG589832:KTG589833 LDC589832:LDC589833 LMY589832:LMY589833 LWU589832:LWU589833 MGQ589832:MGQ589833 MQM589832:MQM589833 NAI589832:NAI589833 NKE589832:NKE589833 NUA589832:NUA589833 ODW589832:ODW589833 ONS589832:ONS589833 OXO589832:OXO589833 PHK589832:PHK589833 PRG589832:PRG589833 QBC589832:QBC589833 QKY589832:QKY589833 QUU589832:QUU589833 REQ589832:REQ589833 ROM589832:ROM589833 RYI589832:RYI589833 SIE589832:SIE589833 SSA589832:SSA589833 TBW589832:TBW589833 TLS589832:TLS589833 TVO589832:TVO589833 UFK589832:UFK589833 UPG589832:UPG589833 UZC589832:UZC589833 VIY589832:VIY589833 VSU589832:VSU589833 WCQ589832:WCQ589833 WMM589832:WMM589833 WWI589832:WWI589833 AA655368:AA655369 JW655368:JW655369 TS655368:TS655369 ADO655368:ADO655369 ANK655368:ANK655369 AXG655368:AXG655369 BHC655368:BHC655369 BQY655368:BQY655369 CAU655368:CAU655369 CKQ655368:CKQ655369 CUM655368:CUM655369 DEI655368:DEI655369 DOE655368:DOE655369 DYA655368:DYA655369 EHW655368:EHW655369 ERS655368:ERS655369 FBO655368:FBO655369 FLK655368:FLK655369 FVG655368:FVG655369 GFC655368:GFC655369 GOY655368:GOY655369 GYU655368:GYU655369 HIQ655368:HIQ655369 HSM655368:HSM655369 ICI655368:ICI655369 IME655368:IME655369 IWA655368:IWA655369 JFW655368:JFW655369 JPS655368:JPS655369 JZO655368:JZO655369 KJK655368:KJK655369 KTG655368:KTG655369 LDC655368:LDC655369 LMY655368:LMY655369 LWU655368:LWU655369 MGQ655368:MGQ655369 MQM655368:MQM655369 NAI655368:NAI655369 NKE655368:NKE655369 NUA655368:NUA655369 ODW655368:ODW655369 ONS655368:ONS655369 OXO655368:OXO655369 PHK655368:PHK655369 PRG655368:PRG655369 QBC655368:QBC655369 QKY655368:QKY655369 QUU655368:QUU655369 REQ655368:REQ655369 ROM655368:ROM655369 RYI655368:RYI655369 SIE655368:SIE655369 SSA655368:SSA655369 TBW655368:TBW655369 TLS655368:TLS655369 TVO655368:TVO655369 UFK655368:UFK655369 UPG655368:UPG655369 UZC655368:UZC655369 VIY655368:VIY655369 VSU655368:VSU655369 WCQ655368:WCQ655369 WMM655368:WMM655369 WWI655368:WWI655369 AA720904:AA720905 JW720904:JW720905 TS720904:TS720905 ADO720904:ADO720905 ANK720904:ANK720905 AXG720904:AXG720905 BHC720904:BHC720905 BQY720904:BQY720905 CAU720904:CAU720905 CKQ720904:CKQ720905 CUM720904:CUM720905 DEI720904:DEI720905 DOE720904:DOE720905 DYA720904:DYA720905 EHW720904:EHW720905 ERS720904:ERS720905 FBO720904:FBO720905 FLK720904:FLK720905 FVG720904:FVG720905 GFC720904:GFC720905 GOY720904:GOY720905 GYU720904:GYU720905 HIQ720904:HIQ720905 HSM720904:HSM720905 ICI720904:ICI720905 IME720904:IME720905 IWA720904:IWA720905 JFW720904:JFW720905 JPS720904:JPS720905 JZO720904:JZO720905 KJK720904:KJK720905 KTG720904:KTG720905 LDC720904:LDC720905 LMY720904:LMY720905 LWU720904:LWU720905 MGQ720904:MGQ720905 MQM720904:MQM720905 NAI720904:NAI720905 NKE720904:NKE720905 NUA720904:NUA720905 ODW720904:ODW720905 ONS720904:ONS720905 OXO720904:OXO720905 PHK720904:PHK720905 PRG720904:PRG720905 QBC720904:QBC720905 QKY720904:QKY720905 QUU720904:QUU720905 REQ720904:REQ720905 ROM720904:ROM720905 RYI720904:RYI720905 SIE720904:SIE720905 SSA720904:SSA720905 TBW720904:TBW720905 TLS720904:TLS720905 TVO720904:TVO720905 UFK720904:UFK720905 UPG720904:UPG720905 UZC720904:UZC720905 VIY720904:VIY720905 VSU720904:VSU720905 WCQ720904:WCQ720905 WMM720904:WMM720905 WWI720904:WWI720905 AA786440:AA786441 JW786440:JW786441 TS786440:TS786441 ADO786440:ADO786441 ANK786440:ANK786441 AXG786440:AXG786441 BHC786440:BHC786441 BQY786440:BQY786441 CAU786440:CAU786441 CKQ786440:CKQ786441 CUM786440:CUM786441 DEI786440:DEI786441 DOE786440:DOE786441 DYA786440:DYA786441 EHW786440:EHW786441 ERS786440:ERS786441 FBO786440:FBO786441 FLK786440:FLK786441 FVG786440:FVG786441 GFC786440:GFC786441 GOY786440:GOY786441 GYU786440:GYU786441 HIQ786440:HIQ786441 HSM786440:HSM786441 ICI786440:ICI786441 IME786440:IME786441 IWA786440:IWA786441 JFW786440:JFW786441 JPS786440:JPS786441 JZO786440:JZO786441 KJK786440:KJK786441 KTG786440:KTG786441 LDC786440:LDC786441 LMY786440:LMY786441 LWU786440:LWU786441 MGQ786440:MGQ786441 MQM786440:MQM786441 NAI786440:NAI786441 NKE786440:NKE786441 NUA786440:NUA786441 ODW786440:ODW786441 ONS786440:ONS786441 OXO786440:OXO786441 PHK786440:PHK786441 PRG786440:PRG786441 QBC786440:QBC786441 QKY786440:QKY786441 QUU786440:QUU786441 REQ786440:REQ786441 ROM786440:ROM786441 RYI786440:RYI786441 SIE786440:SIE786441 SSA786440:SSA786441 TBW786440:TBW786441 TLS786440:TLS786441 TVO786440:TVO786441 UFK786440:UFK786441 UPG786440:UPG786441 UZC786440:UZC786441 VIY786440:VIY786441 VSU786440:VSU786441 WCQ786440:WCQ786441 WMM786440:WMM786441 WWI786440:WWI786441 AA851976:AA851977 JW851976:JW851977 TS851976:TS851977 ADO851976:ADO851977 ANK851976:ANK851977 AXG851976:AXG851977 BHC851976:BHC851977 BQY851976:BQY851977 CAU851976:CAU851977 CKQ851976:CKQ851977 CUM851976:CUM851977 DEI851976:DEI851977 DOE851976:DOE851977 DYA851976:DYA851977 EHW851976:EHW851977 ERS851976:ERS851977 FBO851976:FBO851977 FLK851976:FLK851977 FVG851976:FVG851977 GFC851976:GFC851977 GOY851976:GOY851977 GYU851976:GYU851977 HIQ851976:HIQ851977 HSM851976:HSM851977 ICI851976:ICI851977 IME851976:IME851977 IWA851976:IWA851977 JFW851976:JFW851977 JPS851976:JPS851977 JZO851976:JZO851977 KJK851976:KJK851977 KTG851976:KTG851977 LDC851976:LDC851977 LMY851976:LMY851977 LWU851976:LWU851977 MGQ851976:MGQ851977 MQM851976:MQM851977 NAI851976:NAI851977 NKE851976:NKE851977 NUA851976:NUA851977 ODW851976:ODW851977 ONS851976:ONS851977 OXO851976:OXO851977 PHK851976:PHK851977 PRG851976:PRG851977 QBC851976:QBC851977 QKY851976:QKY851977 QUU851976:QUU851977 REQ851976:REQ851977 ROM851976:ROM851977 RYI851976:RYI851977 SIE851976:SIE851977 SSA851976:SSA851977 TBW851976:TBW851977 TLS851976:TLS851977 TVO851976:TVO851977 UFK851976:UFK851977 UPG851976:UPG851977 UZC851976:UZC851977 VIY851976:VIY851977 VSU851976:VSU851977 WCQ851976:WCQ851977 WMM851976:WMM851977 WWI851976:WWI851977 AA917512:AA917513 JW917512:JW917513 TS917512:TS917513 ADO917512:ADO917513 ANK917512:ANK917513 AXG917512:AXG917513 BHC917512:BHC917513 BQY917512:BQY917513 CAU917512:CAU917513 CKQ917512:CKQ917513 CUM917512:CUM917513 DEI917512:DEI917513 DOE917512:DOE917513 DYA917512:DYA917513 EHW917512:EHW917513 ERS917512:ERS917513 FBO917512:FBO917513 FLK917512:FLK917513 FVG917512:FVG917513 GFC917512:GFC917513 GOY917512:GOY917513 GYU917512:GYU917513 HIQ917512:HIQ917513 HSM917512:HSM917513 ICI917512:ICI917513 IME917512:IME917513 IWA917512:IWA917513 JFW917512:JFW917513 JPS917512:JPS917513 JZO917512:JZO917513 KJK917512:KJK917513 KTG917512:KTG917513 LDC917512:LDC917513 LMY917512:LMY917513 LWU917512:LWU917513 MGQ917512:MGQ917513 MQM917512:MQM917513 NAI917512:NAI917513 NKE917512:NKE917513 NUA917512:NUA917513 ODW917512:ODW917513 ONS917512:ONS917513 OXO917512:OXO917513 PHK917512:PHK917513 PRG917512:PRG917513 QBC917512:QBC917513 QKY917512:QKY917513 QUU917512:QUU917513 REQ917512:REQ917513 ROM917512:ROM917513 RYI917512:RYI917513 SIE917512:SIE917513 SSA917512:SSA917513 TBW917512:TBW917513 TLS917512:TLS917513 TVO917512:TVO917513 UFK917512:UFK917513 UPG917512:UPG917513 UZC917512:UZC917513 VIY917512:VIY917513 VSU917512:VSU917513 WCQ917512:WCQ917513 WMM917512:WMM917513 WWI917512:WWI917513 AA983048:AA983049 JW983048:JW983049 TS983048:TS983049 ADO983048:ADO983049 ANK983048:ANK983049 AXG983048:AXG983049 BHC983048:BHC983049 BQY983048:BQY983049 CAU983048:CAU983049 CKQ983048:CKQ983049 CUM983048:CUM983049 DEI983048:DEI983049 DOE983048:DOE983049 DYA983048:DYA983049 EHW983048:EHW983049 ERS983048:ERS983049 FBO983048:FBO983049 FLK983048:FLK983049 FVG983048:FVG983049 GFC983048:GFC983049 GOY983048:GOY983049 GYU983048:GYU983049 HIQ983048:HIQ983049 HSM983048:HSM983049 ICI983048:ICI983049 IME983048:IME983049 IWA983048:IWA983049 JFW983048:JFW983049 JPS983048:JPS983049 JZO983048:JZO983049 KJK983048:KJK983049 KTG983048:KTG983049 LDC983048:LDC983049 LMY983048:LMY983049 LWU983048:LWU983049 MGQ983048:MGQ983049 MQM983048:MQM983049 NAI983048:NAI983049 NKE983048:NKE983049 NUA983048:NUA983049 ODW983048:ODW983049 ONS983048:ONS983049 OXO983048:OXO983049 PHK983048:PHK983049 PRG983048:PRG983049 QBC983048:QBC983049 QKY983048:QKY983049 QUU983048:QUU983049 REQ983048:REQ983049 ROM983048:ROM983049 RYI983048:RYI983049 SIE983048:SIE983049 SSA983048:SSA983049 TBW983048:TBW983049 TLS983048:TLS983049 TVO983048:TVO983049 UFK983048:UFK983049 UPG983048:UPG983049 UZC983048:UZC983049 VIY983048:VIY983049 VSU983048:VSU983049 WCQ983048:WCQ983049 WMM983048:WMM983049 WWI983048:WWI983049 WMP983112:WMP983119 IY72:IY79 SU72:SU79 ACQ72:ACQ79 AMM72:AMM79 AWI72:AWI79 BGE72:BGE79 BQA72:BQA79 BZW72:BZW79 CJS72:CJS79 CTO72:CTO79 DDK72:DDK79 DNG72:DNG79 DXC72:DXC79 EGY72:EGY79 EQU72:EQU79 FAQ72:FAQ79 FKM72:FKM79 FUI72:FUI79 GEE72:GEE79 GOA72:GOA79 GXW72:GXW79 HHS72:HHS79 HRO72:HRO79 IBK72:IBK79 ILG72:ILG79 IVC72:IVC79 JEY72:JEY79 JOU72:JOU79 JYQ72:JYQ79 KIM72:KIM79 KSI72:KSI79 LCE72:LCE79 LMA72:LMA79 LVW72:LVW79 MFS72:MFS79 MPO72:MPO79 MZK72:MZK79 NJG72:NJG79 NTC72:NTC79 OCY72:OCY79 OMU72:OMU79 OWQ72:OWQ79 PGM72:PGM79 PQI72:PQI79 QAE72:QAE79 QKA72:QKA79 QTW72:QTW79 RDS72:RDS79 RNO72:RNO79 RXK72:RXK79 SHG72:SHG79 SRC72:SRC79 TAY72:TAY79 TKU72:TKU79 TUQ72:TUQ79 UEM72:UEM79 UOI72:UOI79 UYE72:UYE79 VIA72:VIA79 VRW72:VRW79 WBS72:WBS79 WLO72:WLO79 WVK72:WVK79 C65608:C65615 IY65608:IY65615 SU65608:SU65615 ACQ65608:ACQ65615 AMM65608:AMM65615 AWI65608:AWI65615 BGE65608:BGE65615 BQA65608:BQA65615 BZW65608:BZW65615 CJS65608:CJS65615 CTO65608:CTO65615 DDK65608:DDK65615 DNG65608:DNG65615 DXC65608:DXC65615 EGY65608:EGY65615 EQU65608:EQU65615 FAQ65608:FAQ65615 FKM65608:FKM65615 FUI65608:FUI65615 GEE65608:GEE65615 GOA65608:GOA65615 GXW65608:GXW65615 HHS65608:HHS65615 HRO65608:HRO65615 IBK65608:IBK65615 ILG65608:ILG65615 IVC65608:IVC65615 JEY65608:JEY65615 JOU65608:JOU65615 JYQ65608:JYQ65615 KIM65608:KIM65615 KSI65608:KSI65615 LCE65608:LCE65615 LMA65608:LMA65615 LVW65608:LVW65615 MFS65608:MFS65615 MPO65608:MPO65615 MZK65608:MZK65615 NJG65608:NJG65615 NTC65608:NTC65615 OCY65608:OCY65615 OMU65608:OMU65615 OWQ65608:OWQ65615 PGM65608:PGM65615 PQI65608:PQI65615 QAE65608:QAE65615 QKA65608:QKA65615 QTW65608:QTW65615 RDS65608:RDS65615 RNO65608:RNO65615 RXK65608:RXK65615 SHG65608:SHG65615 SRC65608:SRC65615 TAY65608:TAY65615 TKU65608:TKU65615 TUQ65608:TUQ65615 UEM65608:UEM65615 UOI65608:UOI65615 UYE65608:UYE65615 VIA65608:VIA65615 VRW65608:VRW65615 WBS65608:WBS65615 WLO65608:WLO65615 WVK65608:WVK65615 C131144:C131151 IY131144:IY131151 SU131144:SU131151 ACQ131144:ACQ131151 AMM131144:AMM131151 AWI131144:AWI131151 BGE131144:BGE131151 BQA131144:BQA131151 BZW131144:BZW131151 CJS131144:CJS131151 CTO131144:CTO131151 DDK131144:DDK131151 DNG131144:DNG131151 DXC131144:DXC131151 EGY131144:EGY131151 EQU131144:EQU131151 FAQ131144:FAQ131151 FKM131144:FKM131151 FUI131144:FUI131151 GEE131144:GEE131151 GOA131144:GOA131151 GXW131144:GXW131151 HHS131144:HHS131151 HRO131144:HRO131151 IBK131144:IBK131151 ILG131144:ILG131151 IVC131144:IVC131151 JEY131144:JEY131151 JOU131144:JOU131151 JYQ131144:JYQ131151 KIM131144:KIM131151 KSI131144:KSI131151 LCE131144:LCE131151 LMA131144:LMA131151 LVW131144:LVW131151 MFS131144:MFS131151 MPO131144:MPO131151 MZK131144:MZK131151 NJG131144:NJG131151 NTC131144:NTC131151 OCY131144:OCY131151 OMU131144:OMU131151 OWQ131144:OWQ131151 PGM131144:PGM131151 PQI131144:PQI131151 QAE131144:QAE131151 QKA131144:QKA131151 QTW131144:QTW131151 RDS131144:RDS131151 RNO131144:RNO131151 RXK131144:RXK131151 SHG131144:SHG131151 SRC131144:SRC131151 TAY131144:TAY131151 TKU131144:TKU131151 TUQ131144:TUQ131151 UEM131144:UEM131151 UOI131144:UOI131151 UYE131144:UYE131151 VIA131144:VIA131151 VRW131144:VRW131151 WBS131144:WBS131151 WLO131144:WLO131151 WVK131144:WVK131151 C196680:C196687 IY196680:IY196687 SU196680:SU196687 ACQ196680:ACQ196687 AMM196680:AMM196687 AWI196680:AWI196687 BGE196680:BGE196687 BQA196680:BQA196687 BZW196680:BZW196687 CJS196680:CJS196687 CTO196680:CTO196687 DDK196680:DDK196687 DNG196680:DNG196687 DXC196680:DXC196687 EGY196680:EGY196687 EQU196680:EQU196687 FAQ196680:FAQ196687 FKM196680:FKM196687 FUI196680:FUI196687 GEE196680:GEE196687 GOA196680:GOA196687 GXW196680:GXW196687 HHS196680:HHS196687 HRO196680:HRO196687 IBK196680:IBK196687 ILG196680:ILG196687 IVC196680:IVC196687 JEY196680:JEY196687 JOU196680:JOU196687 JYQ196680:JYQ196687 KIM196680:KIM196687 KSI196680:KSI196687 LCE196680:LCE196687 LMA196680:LMA196687 LVW196680:LVW196687 MFS196680:MFS196687 MPO196680:MPO196687 MZK196680:MZK196687 NJG196680:NJG196687 NTC196680:NTC196687 OCY196680:OCY196687 OMU196680:OMU196687 OWQ196680:OWQ196687 PGM196680:PGM196687 PQI196680:PQI196687 QAE196680:QAE196687 QKA196680:QKA196687 QTW196680:QTW196687 RDS196680:RDS196687 RNO196680:RNO196687 RXK196680:RXK196687 SHG196680:SHG196687 SRC196680:SRC196687 TAY196680:TAY196687 TKU196680:TKU196687 TUQ196680:TUQ196687 UEM196680:UEM196687 UOI196680:UOI196687 UYE196680:UYE196687 VIA196680:VIA196687 VRW196680:VRW196687 WBS196680:WBS196687 WLO196680:WLO196687 WVK196680:WVK196687 C262216:C262223 IY262216:IY262223 SU262216:SU262223 ACQ262216:ACQ262223 AMM262216:AMM262223 AWI262216:AWI262223 BGE262216:BGE262223 BQA262216:BQA262223 BZW262216:BZW262223 CJS262216:CJS262223 CTO262216:CTO262223 DDK262216:DDK262223 DNG262216:DNG262223 DXC262216:DXC262223 EGY262216:EGY262223 EQU262216:EQU262223 FAQ262216:FAQ262223 FKM262216:FKM262223 FUI262216:FUI262223 GEE262216:GEE262223 GOA262216:GOA262223 GXW262216:GXW262223 HHS262216:HHS262223 HRO262216:HRO262223 IBK262216:IBK262223 ILG262216:ILG262223 IVC262216:IVC262223 JEY262216:JEY262223 JOU262216:JOU262223 JYQ262216:JYQ262223 KIM262216:KIM262223 KSI262216:KSI262223 LCE262216:LCE262223 LMA262216:LMA262223 LVW262216:LVW262223 MFS262216:MFS262223 MPO262216:MPO262223 MZK262216:MZK262223 NJG262216:NJG262223 NTC262216:NTC262223 OCY262216:OCY262223 OMU262216:OMU262223 OWQ262216:OWQ262223 PGM262216:PGM262223 PQI262216:PQI262223 QAE262216:QAE262223 QKA262216:QKA262223 QTW262216:QTW262223 RDS262216:RDS262223 RNO262216:RNO262223 RXK262216:RXK262223 SHG262216:SHG262223 SRC262216:SRC262223 TAY262216:TAY262223 TKU262216:TKU262223 TUQ262216:TUQ262223 UEM262216:UEM262223 UOI262216:UOI262223 UYE262216:UYE262223 VIA262216:VIA262223 VRW262216:VRW262223 WBS262216:WBS262223 WLO262216:WLO262223 WVK262216:WVK262223 C327752:C327759 IY327752:IY327759 SU327752:SU327759 ACQ327752:ACQ327759 AMM327752:AMM327759 AWI327752:AWI327759 BGE327752:BGE327759 BQA327752:BQA327759 BZW327752:BZW327759 CJS327752:CJS327759 CTO327752:CTO327759 DDK327752:DDK327759 DNG327752:DNG327759 DXC327752:DXC327759 EGY327752:EGY327759 EQU327752:EQU327759 FAQ327752:FAQ327759 FKM327752:FKM327759 FUI327752:FUI327759 GEE327752:GEE327759 GOA327752:GOA327759 GXW327752:GXW327759 HHS327752:HHS327759 HRO327752:HRO327759 IBK327752:IBK327759 ILG327752:ILG327759 IVC327752:IVC327759 JEY327752:JEY327759 JOU327752:JOU327759 JYQ327752:JYQ327759 KIM327752:KIM327759 KSI327752:KSI327759 LCE327752:LCE327759 LMA327752:LMA327759 LVW327752:LVW327759 MFS327752:MFS327759 MPO327752:MPO327759 MZK327752:MZK327759 NJG327752:NJG327759 NTC327752:NTC327759 OCY327752:OCY327759 OMU327752:OMU327759 OWQ327752:OWQ327759 PGM327752:PGM327759 PQI327752:PQI327759 QAE327752:QAE327759 QKA327752:QKA327759 QTW327752:QTW327759 RDS327752:RDS327759 RNO327752:RNO327759 RXK327752:RXK327759 SHG327752:SHG327759 SRC327752:SRC327759 TAY327752:TAY327759 TKU327752:TKU327759 TUQ327752:TUQ327759 UEM327752:UEM327759 UOI327752:UOI327759 UYE327752:UYE327759 VIA327752:VIA327759 VRW327752:VRW327759 WBS327752:WBS327759 WLO327752:WLO327759 WVK327752:WVK327759 C393288:C393295 IY393288:IY393295 SU393288:SU393295 ACQ393288:ACQ393295 AMM393288:AMM393295 AWI393288:AWI393295 BGE393288:BGE393295 BQA393288:BQA393295 BZW393288:BZW393295 CJS393288:CJS393295 CTO393288:CTO393295 DDK393288:DDK393295 DNG393288:DNG393295 DXC393288:DXC393295 EGY393288:EGY393295 EQU393288:EQU393295 FAQ393288:FAQ393295 FKM393288:FKM393295 FUI393288:FUI393295 GEE393288:GEE393295 GOA393288:GOA393295 GXW393288:GXW393295 HHS393288:HHS393295 HRO393288:HRO393295 IBK393288:IBK393295 ILG393288:ILG393295 IVC393288:IVC393295 JEY393288:JEY393295 JOU393288:JOU393295 JYQ393288:JYQ393295 KIM393288:KIM393295 KSI393288:KSI393295 LCE393288:LCE393295 LMA393288:LMA393295 LVW393288:LVW393295 MFS393288:MFS393295 MPO393288:MPO393295 MZK393288:MZK393295 NJG393288:NJG393295 NTC393288:NTC393295 OCY393288:OCY393295 OMU393288:OMU393295 OWQ393288:OWQ393295 PGM393288:PGM393295 PQI393288:PQI393295 QAE393288:QAE393295 QKA393288:QKA393295 QTW393288:QTW393295 RDS393288:RDS393295 RNO393288:RNO393295 RXK393288:RXK393295 SHG393288:SHG393295 SRC393288:SRC393295 TAY393288:TAY393295 TKU393288:TKU393295 TUQ393288:TUQ393295 UEM393288:UEM393295 UOI393288:UOI393295 UYE393288:UYE393295 VIA393288:VIA393295 VRW393288:VRW393295 WBS393288:WBS393295 WLO393288:WLO393295 WVK393288:WVK393295 C458824:C458831 IY458824:IY458831 SU458824:SU458831 ACQ458824:ACQ458831 AMM458824:AMM458831 AWI458824:AWI458831 BGE458824:BGE458831 BQA458824:BQA458831 BZW458824:BZW458831 CJS458824:CJS458831 CTO458824:CTO458831 DDK458824:DDK458831 DNG458824:DNG458831 DXC458824:DXC458831 EGY458824:EGY458831 EQU458824:EQU458831 FAQ458824:FAQ458831 FKM458824:FKM458831 FUI458824:FUI458831 GEE458824:GEE458831 GOA458824:GOA458831 GXW458824:GXW458831 HHS458824:HHS458831 HRO458824:HRO458831 IBK458824:IBK458831 ILG458824:ILG458831 IVC458824:IVC458831 JEY458824:JEY458831 JOU458824:JOU458831 JYQ458824:JYQ458831 KIM458824:KIM458831 KSI458824:KSI458831 LCE458824:LCE458831 LMA458824:LMA458831 LVW458824:LVW458831 MFS458824:MFS458831 MPO458824:MPO458831 MZK458824:MZK458831 NJG458824:NJG458831 NTC458824:NTC458831 OCY458824:OCY458831 OMU458824:OMU458831 OWQ458824:OWQ458831 PGM458824:PGM458831 PQI458824:PQI458831 QAE458824:QAE458831 QKA458824:QKA458831 QTW458824:QTW458831 RDS458824:RDS458831 RNO458824:RNO458831 RXK458824:RXK458831 SHG458824:SHG458831 SRC458824:SRC458831 TAY458824:TAY458831 TKU458824:TKU458831 TUQ458824:TUQ458831 UEM458824:UEM458831 UOI458824:UOI458831 UYE458824:UYE458831 VIA458824:VIA458831 VRW458824:VRW458831 WBS458824:WBS458831 WLO458824:WLO458831 WVK458824:WVK458831 C524360:C524367 IY524360:IY524367 SU524360:SU524367 ACQ524360:ACQ524367 AMM524360:AMM524367 AWI524360:AWI524367 BGE524360:BGE524367 BQA524360:BQA524367 BZW524360:BZW524367 CJS524360:CJS524367 CTO524360:CTO524367 DDK524360:DDK524367 DNG524360:DNG524367 DXC524360:DXC524367 EGY524360:EGY524367 EQU524360:EQU524367 FAQ524360:FAQ524367 FKM524360:FKM524367 FUI524360:FUI524367 GEE524360:GEE524367 GOA524360:GOA524367 GXW524360:GXW524367 HHS524360:HHS524367 HRO524360:HRO524367 IBK524360:IBK524367 ILG524360:ILG524367 IVC524360:IVC524367 JEY524360:JEY524367 JOU524360:JOU524367 JYQ524360:JYQ524367 KIM524360:KIM524367 KSI524360:KSI524367 LCE524360:LCE524367 LMA524360:LMA524367 LVW524360:LVW524367 MFS524360:MFS524367 MPO524360:MPO524367 MZK524360:MZK524367 NJG524360:NJG524367 NTC524360:NTC524367 OCY524360:OCY524367 OMU524360:OMU524367 OWQ524360:OWQ524367 PGM524360:PGM524367 PQI524360:PQI524367 QAE524360:QAE524367 QKA524360:QKA524367 QTW524360:QTW524367 RDS524360:RDS524367 RNO524360:RNO524367 RXK524360:RXK524367 SHG524360:SHG524367 SRC524360:SRC524367 TAY524360:TAY524367 TKU524360:TKU524367 TUQ524360:TUQ524367 UEM524360:UEM524367 UOI524360:UOI524367 UYE524360:UYE524367 VIA524360:VIA524367 VRW524360:VRW524367 WBS524360:WBS524367 WLO524360:WLO524367 WVK524360:WVK524367 C589896:C589903 IY589896:IY589903 SU589896:SU589903 ACQ589896:ACQ589903 AMM589896:AMM589903 AWI589896:AWI589903 BGE589896:BGE589903 BQA589896:BQA589903 BZW589896:BZW589903 CJS589896:CJS589903 CTO589896:CTO589903 DDK589896:DDK589903 DNG589896:DNG589903 DXC589896:DXC589903 EGY589896:EGY589903 EQU589896:EQU589903 FAQ589896:FAQ589903 FKM589896:FKM589903 FUI589896:FUI589903 GEE589896:GEE589903 GOA589896:GOA589903 GXW589896:GXW589903 HHS589896:HHS589903 HRO589896:HRO589903 IBK589896:IBK589903 ILG589896:ILG589903 IVC589896:IVC589903 JEY589896:JEY589903 JOU589896:JOU589903 JYQ589896:JYQ589903 KIM589896:KIM589903 KSI589896:KSI589903 LCE589896:LCE589903 LMA589896:LMA589903 LVW589896:LVW589903 MFS589896:MFS589903 MPO589896:MPO589903 MZK589896:MZK589903 NJG589896:NJG589903 NTC589896:NTC589903 OCY589896:OCY589903 OMU589896:OMU589903 OWQ589896:OWQ589903 PGM589896:PGM589903 PQI589896:PQI589903 QAE589896:QAE589903 QKA589896:QKA589903 QTW589896:QTW589903 RDS589896:RDS589903 RNO589896:RNO589903 RXK589896:RXK589903 SHG589896:SHG589903 SRC589896:SRC589903 TAY589896:TAY589903 TKU589896:TKU589903 TUQ589896:TUQ589903 UEM589896:UEM589903 UOI589896:UOI589903 UYE589896:UYE589903 VIA589896:VIA589903 VRW589896:VRW589903 WBS589896:WBS589903 WLO589896:WLO589903 WVK589896:WVK589903 C655432:C655439 IY655432:IY655439 SU655432:SU655439 ACQ655432:ACQ655439 AMM655432:AMM655439 AWI655432:AWI655439 BGE655432:BGE655439 BQA655432:BQA655439 BZW655432:BZW655439 CJS655432:CJS655439 CTO655432:CTO655439 DDK655432:DDK655439 DNG655432:DNG655439 DXC655432:DXC655439 EGY655432:EGY655439 EQU655432:EQU655439 FAQ655432:FAQ655439 FKM655432:FKM655439 FUI655432:FUI655439 GEE655432:GEE655439 GOA655432:GOA655439 GXW655432:GXW655439 HHS655432:HHS655439 HRO655432:HRO655439 IBK655432:IBK655439 ILG655432:ILG655439 IVC655432:IVC655439 JEY655432:JEY655439 JOU655432:JOU655439 JYQ655432:JYQ655439 KIM655432:KIM655439 KSI655432:KSI655439 LCE655432:LCE655439 LMA655432:LMA655439 LVW655432:LVW655439 MFS655432:MFS655439 MPO655432:MPO655439 MZK655432:MZK655439 NJG655432:NJG655439 NTC655432:NTC655439 OCY655432:OCY655439 OMU655432:OMU655439 OWQ655432:OWQ655439 PGM655432:PGM655439 PQI655432:PQI655439 QAE655432:QAE655439 QKA655432:QKA655439 QTW655432:QTW655439 RDS655432:RDS655439 RNO655432:RNO655439 RXK655432:RXK655439 SHG655432:SHG655439 SRC655432:SRC655439 TAY655432:TAY655439 TKU655432:TKU655439 TUQ655432:TUQ655439 UEM655432:UEM655439 UOI655432:UOI655439 UYE655432:UYE655439 VIA655432:VIA655439 VRW655432:VRW655439 WBS655432:WBS655439 WLO655432:WLO655439 WVK655432:WVK655439 C720968:C720975 IY720968:IY720975 SU720968:SU720975 ACQ720968:ACQ720975 AMM720968:AMM720975 AWI720968:AWI720975 BGE720968:BGE720975 BQA720968:BQA720975 BZW720968:BZW720975 CJS720968:CJS720975 CTO720968:CTO720975 DDK720968:DDK720975 DNG720968:DNG720975 DXC720968:DXC720975 EGY720968:EGY720975 EQU720968:EQU720975 FAQ720968:FAQ720975 FKM720968:FKM720975 FUI720968:FUI720975 GEE720968:GEE720975 GOA720968:GOA720975 GXW720968:GXW720975 HHS720968:HHS720975 HRO720968:HRO720975 IBK720968:IBK720975 ILG720968:ILG720975 IVC720968:IVC720975 JEY720968:JEY720975 JOU720968:JOU720975 JYQ720968:JYQ720975 KIM720968:KIM720975 KSI720968:KSI720975 LCE720968:LCE720975 LMA720968:LMA720975 LVW720968:LVW720975 MFS720968:MFS720975 MPO720968:MPO720975 MZK720968:MZK720975 NJG720968:NJG720975 NTC720968:NTC720975 OCY720968:OCY720975 OMU720968:OMU720975 OWQ720968:OWQ720975 PGM720968:PGM720975 PQI720968:PQI720975 QAE720968:QAE720975 QKA720968:QKA720975 QTW720968:QTW720975 RDS720968:RDS720975 RNO720968:RNO720975 RXK720968:RXK720975 SHG720968:SHG720975 SRC720968:SRC720975 TAY720968:TAY720975 TKU720968:TKU720975 TUQ720968:TUQ720975 UEM720968:UEM720975 UOI720968:UOI720975 UYE720968:UYE720975 VIA720968:VIA720975 VRW720968:VRW720975 WBS720968:WBS720975 WLO720968:WLO720975 WVK720968:WVK720975 C786504:C786511 IY786504:IY786511 SU786504:SU786511 ACQ786504:ACQ786511 AMM786504:AMM786511 AWI786504:AWI786511 BGE786504:BGE786511 BQA786504:BQA786511 BZW786504:BZW786511 CJS786504:CJS786511 CTO786504:CTO786511 DDK786504:DDK786511 DNG786504:DNG786511 DXC786504:DXC786511 EGY786504:EGY786511 EQU786504:EQU786511 FAQ786504:FAQ786511 FKM786504:FKM786511 FUI786504:FUI786511 GEE786504:GEE786511 GOA786504:GOA786511 GXW786504:GXW786511 HHS786504:HHS786511 HRO786504:HRO786511 IBK786504:IBK786511 ILG786504:ILG786511 IVC786504:IVC786511 JEY786504:JEY786511 JOU786504:JOU786511 JYQ786504:JYQ786511 KIM786504:KIM786511 KSI786504:KSI786511 LCE786504:LCE786511 LMA786504:LMA786511 LVW786504:LVW786511 MFS786504:MFS786511 MPO786504:MPO786511 MZK786504:MZK786511 NJG786504:NJG786511 NTC786504:NTC786511 OCY786504:OCY786511 OMU786504:OMU786511 OWQ786504:OWQ786511 PGM786504:PGM786511 PQI786504:PQI786511 QAE786504:QAE786511 QKA786504:QKA786511 QTW786504:QTW786511 RDS786504:RDS786511 RNO786504:RNO786511 RXK786504:RXK786511 SHG786504:SHG786511 SRC786504:SRC786511 TAY786504:TAY786511 TKU786504:TKU786511 TUQ786504:TUQ786511 UEM786504:UEM786511 UOI786504:UOI786511 UYE786504:UYE786511 VIA786504:VIA786511 VRW786504:VRW786511 WBS786504:WBS786511 WLO786504:WLO786511 WVK786504:WVK786511 C852040:C852047 IY852040:IY852047 SU852040:SU852047 ACQ852040:ACQ852047 AMM852040:AMM852047 AWI852040:AWI852047 BGE852040:BGE852047 BQA852040:BQA852047 BZW852040:BZW852047 CJS852040:CJS852047 CTO852040:CTO852047 DDK852040:DDK852047 DNG852040:DNG852047 DXC852040:DXC852047 EGY852040:EGY852047 EQU852040:EQU852047 FAQ852040:FAQ852047 FKM852040:FKM852047 FUI852040:FUI852047 GEE852040:GEE852047 GOA852040:GOA852047 GXW852040:GXW852047 HHS852040:HHS852047 HRO852040:HRO852047 IBK852040:IBK852047 ILG852040:ILG852047 IVC852040:IVC852047 JEY852040:JEY852047 JOU852040:JOU852047 JYQ852040:JYQ852047 KIM852040:KIM852047 KSI852040:KSI852047 LCE852040:LCE852047 LMA852040:LMA852047 LVW852040:LVW852047 MFS852040:MFS852047 MPO852040:MPO852047 MZK852040:MZK852047 NJG852040:NJG852047 NTC852040:NTC852047 OCY852040:OCY852047 OMU852040:OMU852047 OWQ852040:OWQ852047 PGM852040:PGM852047 PQI852040:PQI852047 QAE852040:QAE852047 QKA852040:QKA852047 QTW852040:QTW852047 RDS852040:RDS852047 RNO852040:RNO852047 RXK852040:RXK852047 SHG852040:SHG852047 SRC852040:SRC852047 TAY852040:TAY852047 TKU852040:TKU852047 TUQ852040:TUQ852047 UEM852040:UEM852047 UOI852040:UOI852047 UYE852040:UYE852047 VIA852040:VIA852047 VRW852040:VRW852047 WBS852040:WBS852047 WLO852040:WLO852047 WVK852040:WVK852047 C917576:C917583 IY917576:IY917583 SU917576:SU917583 ACQ917576:ACQ917583 AMM917576:AMM917583 AWI917576:AWI917583 BGE917576:BGE917583 BQA917576:BQA917583 BZW917576:BZW917583 CJS917576:CJS917583 CTO917576:CTO917583 DDK917576:DDK917583 DNG917576:DNG917583 DXC917576:DXC917583 EGY917576:EGY917583 EQU917576:EQU917583 FAQ917576:FAQ917583 FKM917576:FKM917583 FUI917576:FUI917583 GEE917576:GEE917583 GOA917576:GOA917583 GXW917576:GXW917583 HHS917576:HHS917583 HRO917576:HRO917583 IBK917576:IBK917583 ILG917576:ILG917583 IVC917576:IVC917583 JEY917576:JEY917583 JOU917576:JOU917583 JYQ917576:JYQ917583 KIM917576:KIM917583 KSI917576:KSI917583 LCE917576:LCE917583 LMA917576:LMA917583 LVW917576:LVW917583 MFS917576:MFS917583 MPO917576:MPO917583 MZK917576:MZK917583 NJG917576:NJG917583 NTC917576:NTC917583 OCY917576:OCY917583 OMU917576:OMU917583 OWQ917576:OWQ917583 PGM917576:PGM917583 PQI917576:PQI917583 QAE917576:QAE917583 QKA917576:QKA917583 QTW917576:QTW917583 RDS917576:RDS917583 RNO917576:RNO917583 RXK917576:RXK917583 SHG917576:SHG917583 SRC917576:SRC917583 TAY917576:TAY917583 TKU917576:TKU917583 TUQ917576:TUQ917583 UEM917576:UEM917583 UOI917576:UOI917583 UYE917576:UYE917583 VIA917576:VIA917583 VRW917576:VRW917583 WBS917576:WBS917583 WLO917576:WLO917583 WVK917576:WVK917583 C983112:C983119 IY983112:IY983119 SU983112:SU983119 ACQ983112:ACQ983119 AMM983112:AMM983119 AWI983112:AWI983119 BGE983112:BGE983119 BQA983112:BQA983119 BZW983112:BZW983119 CJS983112:CJS983119 CTO983112:CTO983119 DDK983112:DDK983119 DNG983112:DNG983119 DXC983112:DXC983119 EGY983112:EGY983119 EQU983112:EQU983119 FAQ983112:FAQ983119 FKM983112:FKM983119 FUI983112:FUI983119 GEE983112:GEE983119 GOA983112:GOA983119 GXW983112:GXW983119 HHS983112:HHS983119 HRO983112:HRO983119 IBK983112:IBK983119 ILG983112:ILG983119 IVC983112:IVC983119 JEY983112:JEY983119 JOU983112:JOU983119 JYQ983112:JYQ983119 KIM983112:KIM983119 KSI983112:KSI983119 LCE983112:LCE983119 LMA983112:LMA983119 LVW983112:LVW983119 MFS983112:MFS983119 MPO983112:MPO983119 MZK983112:MZK983119 NJG983112:NJG983119 NTC983112:NTC983119 OCY983112:OCY983119 OMU983112:OMU983119 OWQ983112:OWQ983119 PGM983112:PGM983119 PQI983112:PQI983119 QAE983112:QAE983119 QKA983112:QKA983119 QTW983112:QTW983119 RDS983112:RDS983119 RNO983112:RNO983119 RXK983112:RXK983119 SHG983112:SHG983119 SRC983112:SRC983119 TAY983112:TAY983119 TKU983112:TKU983119 TUQ983112:TUQ983119 UEM983112:UEM983119 UOI983112:UOI983119 UYE983112:UYE983119 VIA983112:VIA983119 VRW983112:VRW983119 WBS983112:WBS983119 WLO983112:WLO983119 WVK983112:WVK983119 C74:C79 JU72:JU79 TQ72:TQ79 ADM72:ADM79 ANI72:ANI79 AXE72:AXE79 BHA72:BHA79 BQW72:BQW79 CAS72:CAS79 CKO72:CKO79 CUK72:CUK79 DEG72:DEG79 DOC72:DOC79 DXY72:DXY79 EHU72:EHU79 ERQ72:ERQ79 FBM72:FBM79 FLI72:FLI79 FVE72:FVE79 GFA72:GFA79 GOW72:GOW79 GYS72:GYS79 HIO72:HIO79 HSK72:HSK79 ICG72:ICG79 IMC72:IMC79 IVY72:IVY79 JFU72:JFU79 JPQ72:JPQ79 JZM72:JZM79 KJI72:KJI79 KTE72:KTE79 LDA72:LDA79 LMW72:LMW79 LWS72:LWS79 MGO72:MGO79 MQK72:MQK79 NAG72:NAG79 NKC72:NKC79 NTY72:NTY79 ODU72:ODU79 ONQ72:ONQ79 OXM72:OXM79 PHI72:PHI79 PRE72:PRE79 QBA72:QBA79 QKW72:QKW79 QUS72:QUS79 REO72:REO79 ROK72:ROK79 RYG72:RYG79 SIC72:SIC79 SRY72:SRY79 TBU72:TBU79 TLQ72:TLQ79 TVM72:TVM79 UFI72:UFI79 UPE72:UPE79 UZA72:UZA79 VIW72:VIW79 VSS72:VSS79 WCO72:WCO79 WMK72:WMK79 WWG72:WWG79 Y65608:Y65615 JU65608:JU65615 TQ65608:TQ65615 ADM65608:ADM65615 ANI65608:ANI65615 AXE65608:AXE65615 BHA65608:BHA65615 BQW65608:BQW65615 CAS65608:CAS65615 CKO65608:CKO65615 CUK65608:CUK65615 DEG65608:DEG65615 DOC65608:DOC65615 DXY65608:DXY65615 EHU65608:EHU65615 ERQ65608:ERQ65615 FBM65608:FBM65615 FLI65608:FLI65615 FVE65608:FVE65615 GFA65608:GFA65615 GOW65608:GOW65615 GYS65608:GYS65615 HIO65608:HIO65615 HSK65608:HSK65615 ICG65608:ICG65615 IMC65608:IMC65615 IVY65608:IVY65615 JFU65608:JFU65615 JPQ65608:JPQ65615 JZM65608:JZM65615 KJI65608:KJI65615 KTE65608:KTE65615 LDA65608:LDA65615 LMW65608:LMW65615 LWS65608:LWS65615 MGO65608:MGO65615 MQK65608:MQK65615 NAG65608:NAG65615 NKC65608:NKC65615 NTY65608:NTY65615 ODU65608:ODU65615 ONQ65608:ONQ65615 OXM65608:OXM65615 PHI65608:PHI65615 PRE65608:PRE65615 QBA65608:QBA65615 QKW65608:QKW65615 QUS65608:QUS65615 REO65608:REO65615 ROK65608:ROK65615 RYG65608:RYG65615 SIC65608:SIC65615 SRY65608:SRY65615 TBU65608:TBU65615 TLQ65608:TLQ65615 TVM65608:TVM65615 UFI65608:UFI65615 UPE65608:UPE65615 UZA65608:UZA65615 VIW65608:VIW65615 VSS65608:VSS65615 WCO65608:WCO65615 WMK65608:WMK65615 WWG65608:WWG65615 Y131144:Y131151 JU131144:JU131151 TQ131144:TQ131151 ADM131144:ADM131151 ANI131144:ANI131151 AXE131144:AXE131151 BHA131144:BHA131151 BQW131144:BQW131151 CAS131144:CAS131151 CKO131144:CKO131151 CUK131144:CUK131151 DEG131144:DEG131151 DOC131144:DOC131151 DXY131144:DXY131151 EHU131144:EHU131151 ERQ131144:ERQ131151 FBM131144:FBM131151 FLI131144:FLI131151 FVE131144:FVE131151 GFA131144:GFA131151 GOW131144:GOW131151 GYS131144:GYS131151 HIO131144:HIO131151 HSK131144:HSK131151 ICG131144:ICG131151 IMC131144:IMC131151 IVY131144:IVY131151 JFU131144:JFU131151 JPQ131144:JPQ131151 JZM131144:JZM131151 KJI131144:KJI131151 KTE131144:KTE131151 LDA131144:LDA131151 LMW131144:LMW131151 LWS131144:LWS131151 MGO131144:MGO131151 MQK131144:MQK131151 NAG131144:NAG131151 NKC131144:NKC131151 NTY131144:NTY131151 ODU131144:ODU131151 ONQ131144:ONQ131151 OXM131144:OXM131151 PHI131144:PHI131151 PRE131144:PRE131151 QBA131144:QBA131151 QKW131144:QKW131151 QUS131144:QUS131151 REO131144:REO131151 ROK131144:ROK131151 RYG131144:RYG131151 SIC131144:SIC131151 SRY131144:SRY131151 TBU131144:TBU131151 TLQ131144:TLQ131151 TVM131144:TVM131151 UFI131144:UFI131151 UPE131144:UPE131151 UZA131144:UZA131151 VIW131144:VIW131151 VSS131144:VSS131151 WCO131144:WCO131151 WMK131144:WMK131151 WWG131144:WWG131151 Y196680:Y196687 JU196680:JU196687 TQ196680:TQ196687 ADM196680:ADM196687 ANI196680:ANI196687 AXE196680:AXE196687 BHA196680:BHA196687 BQW196680:BQW196687 CAS196680:CAS196687 CKO196680:CKO196687 CUK196680:CUK196687 DEG196680:DEG196687 DOC196680:DOC196687 DXY196680:DXY196687 EHU196680:EHU196687 ERQ196680:ERQ196687 FBM196680:FBM196687 FLI196680:FLI196687 FVE196680:FVE196687 GFA196680:GFA196687 GOW196680:GOW196687 GYS196680:GYS196687 HIO196680:HIO196687 HSK196680:HSK196687 ICG196680:ICG196687 IMC196680:IMC196687 IVY196680:IVY196687 JFU196680:JFU196687 JPQ196680:JPQ196687 JZM196680:JZM196687 KJI196680:KJI196687 KTE196680:KTE196687 LDA196680:LDA196687 LMW196680:LMW196687 LWS196680:LWS196687 MGO196680:MGO196687 MQK196680:MQK196687 NAG196680:NAG196687 NKC196680:NKC196687 NTY196680:NTY196687 ODU196680:ODU196687 ONQ196680:ONQ196687 OXM196680:OXM196687 PHI196680:PHI196687 PRE196680:PRE196687 QBA196680:QBA196687 QKW196680:QKW196687 QUS196680:QUS196687 REO196680:REO196687 ROK196680:ROK196687 RYG196680:RYG196687 SIC196680:SIC196687 SRY196680:SRY196687 TBU196680:TBU196687 TLQ196680:TLQ196687 TVM196680:TVM196687 UFI196680:UFI196687 UPE196680:UPE196687 UZA196680:UZA196687 VIW196680:VIW196687 VSS196680:VSS196687 WCO196680:WCO196687 WMK196680:WMK196687 WWG196680:WWG196687 Y262216:Y262223 JU262216:JU262223 TQ262216:TQ262223 ADM262216:ADM262223 ANI262216:ANI262223 AXE262216:AXE262223 BHA262216:BHA262223 BQW262216:BQW262223 CAS262216:CAS262223 CKO262216:CKO262223 CUK262216:CUK262223 DEG262216:DEG262223 DOC262216:DOC262223 DXY262216:DXY262223 EHU262216:EHU262223 ERQ262216:ERQ262223 FBM262216:FBM262223 FLI262216:FLI262223 FVE262216:FVE262223 GFA262216:GFA262223 GOW262216:GOW262223 GYS262216:GYS262223 HIO262216:HIO262223 HSK262216:HSK262223 ICG262216:ICG262223 IMC262216:IMC262223 IVY262216:IVY262223 JFU262216:JFU262223 JPQ262216:JPQ262223 JZM262216:JZM262223 KJI262216:KJI262223 KTE262216:KTE262223 LDA262216:LDA262223 LMW262216:LMW262223 LWS262216:LWS262223 MGO262216:MGO262223 MQK262216:MQK262223 NAG262216:NAG262223 NKC262216:NKC262223 NTY262216:NTY262223 ODU262216:ODU262223 ONQ262216:ONQ262223 OXM262216:OXM262223 PHI262216:PHI262223 PRE262216:PRE262223 QBA262216:QBA262223 QKW262216:QKW262223 QUS262216:QUS262223 REO262216:REO262223 ROK262216:ROK262223 RYG262216:RYG262223 SIC262216:SIC262223 SRY262216:SRY262223 TBU262216:TBU262223 TLQ262216:TLQ262223 TVM262216:TVM262223 UFI262216:UFI262223 UPE262216:UPE262223 UZA262216:UZA262223 VIW262216:VIW262223 VSS262216:VSS262223 WCO262216:WCO262223 WMK262216:WMK262223 WWG262216:WWG262223 Y327752:Y327759 JU327752:JU327759 TQ327752:TQ327759 ADM327752:ADM327759 ANI327752:ANI327759 AXE327752:AXE327759 BHA327752:BHA327759 BQW327752:BQW327759 CAS327752:CAS327759 CKO327752:CKO327759 CUK327752:CUK327759 DEG327752:DEG327759 DOC327752:DOC327759 DXY327752:DXY327759 EHU327752:EHU327759 ERQ327752:ERQ327759 FBM327752:FBM327759 FLI327752:FLI327759 FVE327752:FVE327759 GFA327752:GFA327759 GOW327752:GOW327759 GYS327752:GYS327759 HIO327752:HIO327759 HSK327752:HSK327759 ICG327752:ICG327759 IMC327752:IMC327759 IVY327752:IVY327759 JFU327752:JFU327759 JPQ327752:JPQ327759 JZM327752:JZM327759 KJI327752:KJI327759 KTE327752:KTE327759 LDA327752:LDA327759 LMW327752:LMW327759 LWS327752:LWS327759 MGO327752:MGO327759 MQK327752:MQK327759 NAG327752:NAG327759 NKC327752:NKC327759 NTY327752:NTY327759 ODU327752:ODU327759 ONQ327752:ONQ327759 OXM327752:OXM327759 PHI327752:PHI327759 PRE327752:PRE327759 QBA327752:QBA327759 QKW327752:QKW327759 QUS327752:QUS327759 REO327752:REO327759 ROK327752:ROK327759 RYG327752:RYG327759 SIC327752:SIC327759 SRY327752:SRY327759 TBU327752:TBU327759 TLQ327752:TLQ327759 TVM327752:TVM327759 UFI327752:UFI327759 UPE327752:UPE327759 UZA327752:UZA327759 VIW327752:VIW327759 VSS327752:VSS327759 WCO327752:WCO327759 WMK327752:WMK327759 WWG327752:WWG327759 Y393288:Y393295 JU393288:JU393295 TQ393288:TQ393295 ADM393288:ADM393295 ANI393288:ANI393295 AXE393288:AXE393295 BHA393288:BHA393295 BQW393288:BQW393295 CAS393288:CAS393295 CKO393288:CKO393295 CUK393288:CUK393295 DEG393288:DEG393295 DOC393288:DOC393295 DXY393288:DXY393295 EHU393288:EHU393295 ERQ393288:ERQ393295 FBM393288:FBM393295 FLI393288:FLI393295 FVE393288:FVE393295 GFA393288:GFA393295 GOW393288:GOW393295 GYS393288:GYS393295 HIO393288:HIO393295 HSK393288:HSK393295 ICG393288:ICG393295 IMC393288:IMC393295 IVY393288:IVY393295 JFU393288:JFU393295 JPQ393288:JPQ393295 JZM393288:JZM393295 KJI393288:KJI393295 KTE393288:KTE393295 LDA393288:LDA393295 LMW393288:LMW393295 LWS393288:LWS393295 MGO393288:MGO393295 MQK393288:MQK393295 NAG393288:NAG393295 NKC393288:NKC393295 NTY393288:NTY393295 ODU393288:ODU393295 ONQ393288:ONQ393295 OXM393288:OXM393295 PHI393288:PHI393295 PRE393288:PRE393295 QBA393288:QBA393295 QKW393288:QKW393295 QUS393288:QUS393295 REO393288:REO393295 ROK393288:ROK393295 RYG393288:RYG393295 SIC393288:SIC393295 SRY393288:SRY393295 TBU393288:TBU393295 TLQ393288:TLQ393295 TVM393288:TVM393295 UFI393288:UFI393295 UPE393288:UPE393295 UZA393288:UZA393295 VIW393288:VIW393295 VSS393288:VSS393295 WCO393288:WCO393295 WMK393288:WMK393295 WWG393288:WWG393295 Y458824:Y458831 JU458824:JU458831 TQ458824:TQ458831 ADM458824:ADM458831 ANI458824:ANI458831 AXE458824:AXE458831 BHA458824:BHA458831 BQW458824:BQW458831 CAS458824:CAS458831 CKO458824:CKO458831 CUK458824:CUK458831 DEG458824:DEG458831 DOC458824:DOC458831 DXY458824:DXY458831 EHU458824:EHU458831 ERQ458824:ERQ458831 FBM458824:FBM458831 FLI458824:FLI458831 FVE458824:FVE458831 GFA458824:GFA458831 GOW458824:GOW458831 GYS458824:GYS458831 HIO458824:HIO458831 HSK458824:HSK458831 ICG458824:ICG458831 IMC458824:IMC458831 IVY458824:IVY458831 JFU458824:JFU458831 JPQ458824:JPQ458831 JZM458824:JZM458831 KJI458824:KJI458831 KTE458824:KTE458831 LDA458824:LDA458831 LMW458824:LMW458831 LWS458824:LWS458831 MGO458824:MGO458831 MQK458824:MQK458831 NAG458824:NAG458831 NKC458824:NKC458831 NTY458824:NTY458831 ODU458824:ODU458831 ONQ458824:ONQ458831 OXM458824:OXM458831 PHI458824:PHI458831 PRE458824:PRE458831 QBA458824:QBA458831 QKW458824:QKW458831 QUS458824:QUS458831 REO458824:REO458831 ROK458824:ROK458831 RYG458824:RYG458831 SIC458824:SIC458831 SRY458824:SRY458831 TBU458824:TBU458831 TLQ458824:TLQ458831 TVM458824:TVM458831 UFI458824:UFI458831 UPE458824:UPE458831 UZA458824:UZA458831 VIW458824:VIW458831 VSS458824:VSS458831 WCO458824:WCO458831 WMK458824:WMK458831 WWG458824:WWG458831 Y524360:Y524367 JU524360:JU524367 TQ524360:TQ524367 ADM524360:ADM524367 ANI524360:ANI524367 AXE524360:AXE524367 BHA524360:BHA524367 BQW524360:BQW524367 CAS524360:CAS524367 CKO524360:CKO524367 CUK524360:CUK524367 DEG524360:DEG524367 DOC524360:DOC524367 DXY524360:DXY524367 EHU524360:EHU524367 ERQ524360:ERQ524367 FBM524360:FBM524367 FLI524360:FLI524367 FVE524360:FVE524367 GFA524360:GFA524367 GOW524360:GOW524367 GYS524360:GYS524367 HIO524360:HIO524367 HSK524360:HSK524367 ICG524360:ICG524367 IMC524360:IMC524367 IVY524360:IVY524367 JFU524360:JFU524367 JPQ524360:JPQ524367 JZM524360:JZM524367 KJI524360:KJI524367 KTE524360:KTE524367 LDA524360:LDA524367 LMW524360:LMW524367 LWS524360:LWS524367 MGO524360:MGO524367 MQK524360:MQK524367 NAG524360:NAG524367 NKC524360:NKC524367 NTY524360:NTY524367 ODU524360:ODU524367 ONQ524360:ONQ524367 OXM524360:OXM524367 PHI524360:PHI524367 PRE524360:PRE524367 QBA524360:QBA524367 QKW524360:QKW524367 QUS524360:QUS524367 REO524360:REO524367 ROK524360:ROK524367 RYG524360:RYG524367 SIC524360:SIC524367 SRY524360:SRY524367 TBU524360:TBU524367 TLQ524360:TLQ524367 TVM524360:TVM524367 UFI524360:UFI524367 UPE524360:UPE524367 UZA524360:UZA524367 VIW524360:VIW524367 VSS524360:VSS524367 WCO524360:WCO524367 WMK524360:WMK524367 WWG524360:WWG524367 Y589896:Y589903 JU589896:JU589903 TQ589896:TQ589903 ADM589896:ADM589903 ANI589896:ANI589903 AXE589896:AXE589903 BHA589896:BHA589903 BQW589896:BQW589903 CAS589896:CAS589903 CKO589896:CKO589903 CUK589896:CUK589903 DEG589896:DEG589903 DOC589896:DOC589903 DXY589896:DXY589903 EHU589896:EHU589903 ERQ589896:ERQ589903 FBM589896:FBM589903 FLI589896:FLI589903 FVE589896:FVE589903 GFA589896:GFA589903 GOW589896:GOW589903 GYS589896:GYS589903 HIO589896:HIO589903 HSK589896:HSK589903 ICG589896:ICG589903 IMC589896:IMC589903 IVY589896:IVY589903 JFU589896:JFU589903 JPQ589896:JPQ589903 JZM589896:JZM589903 KJI589896:KJI589903 KTE589896:KTE589903 LDA589896:LDA589903 LMW589896:LMW589903 LWS589896:LWS589903 MGO589896:MGO589903 MQK589896:MQK589903 NAG589896:NAG589903 NKC589896:NKC589903 NTY589896:NTY589903 ODU589896:ODU589903 ONQ589896:ONQ589903 OXM589896:OXM589903 PHI589896:PHI589903 PRE589896:PRE589903 QBA589896:QBA589903 QKW589896:QKW589903 QUS589896:QUS589903 REO589896:REO589903 ROK589896:ROK589903 RYG589896:RYG589903 SIC589896:SIC589903 SRY589896:SRY589903 TBU589896:TBU589903 TLQ589896:TLQ589903 TVM589896:TVM589903 UFI589896:UFI589903 UPE589896:UPE589903 UZA589896:UZA589903 VIW589896:VIW589903 VSS589896:VSS589903 WCO589896:WCO589903 WMK589896:WMK589903 WWG589896:WWG589903 Y655432:Y655439 JU655432:JU655439 TQ655432:TQ655439 ADM655432:ADM655439 ANI655432:ANI655439 AXE655432:AXE655439 BHA655432:BHA655439 BQW655432:BQW655439 CAS655432:CAS655439 CKO655432:CKO655439 CUK655432:CUK655439 DEG655432:DEG655439 DOC655432:DOC655439 DXY655432:DXY655439 EHU655432:EHU655439 ERQ655432:ERQ655439 FBM655432:FBM655439 FLI655432:FLI655439 FVE655432:FVE655439 GFA655432:GFA655439 GOW655432:GOW655439 GYS655432:GYS655439 HIO655432:HIO655439 HSK655432:HSK655439 ICG655432:ICG655439 IMC655432:IMC655439 IVY655432:IVY655439 JFU655432:JFU655439 JPQ655432:JPQ655439 JZM655432:JZM655439 KJI655432:KJI655439 KTE655432:KTE655439 LDA655432:LDA655439 LMW655432:LMW655439 LWS655432:LWS655439 MGO655432:MGO655439 MQK655432:MQK655439 NAG655432:NAG655439 NKC655432:NKC655439 NTY655432:NTY655439 ODU655432:ODU655439 ONQ655432:ONQ655439 OXM655432:OXM655439 PHI655432:PHI655439 PRE655432:PRE655439 QBA655432:QBA655439 QKW655432:QKW655439 QUS655432:QUS655439 REO655432:REO655439 ROK655432:ROK655439 RYG655432:RYG655439 SIC655432:SIC655439 SRY655432:SRY655439 TBU655432:TBU655439 TLQ655432:TLQ655439 TVM655432:TVM655439 UFI655432:UFI655439 UPE655432:UPE655439 UZA655432:UZA655439 VIW655432:VIW655439 VSS655432:VSS655439 WCO655432:WCO655439 WMK655432:WMK655439 WWG655432:WWG655439 Y720968:Y720975 JU720968:JU720975 TQ720968:TQ720975 ADM720968:ADM720975 ANI720968:ANI720975 AXE720968:AXE720975 BHA720968:BHA720975 BQW720968:BQW720975 CAS720968:CAS720975 CKO720968:CKO720975 CUK720968:CUK720975 DEG720968:DEG720975 DOC720968:DOC720975 DXY720968:DXY720975 EHU720968:EHU720975 ERQ720968:ERQ720975 FBM720968:FBM720975 FLI720968:FLI720975 FVE720968:FVE720975 GFA720968:GFA720975 GOW720968:GOW720975 GYS720968:GYS720975 HIO720968:HIO720975 HSK720968:HSK720975 ICG720968:ICG720975 IMC720968:IMC720975 IVY720968:IVY720975 JFU720968:JFU720975 JPQ720968:JPQ720975 JZM720968:JZM720975 KJI720968:KJI720975 KTE720968:KTE720975 LDA720968:LDA720975 LMW720968:LMW720975 LWS720968:LWS720975 MGO720968:MGO720975 MQK720968:MQK720975 NAG720968:NAG720975 NKC720968:NKC720975 NTY720968:NTY720975 ODU720968:ODU720975 ONQ720968:ONQ720975 OXM720968:OXM720975 PHI720968:PHI720975 PRE720968:PRE720975 QBA720968:QBA720975 QKW720968:QKW720975 QUS720968:QUS720975 REO720968:REO720975 ROK720968:ROK720975 RYG720968:RYG720975 SIC720968:SIC720975 SRY720968:SRY720975 TBU720968:TBU720975 TLQ720968:TLQ720975 TVM720968:TVM720975 UFI720968:UFI720975 UPE720968:UPE720975 UZA720968:UZA720975 VIW720968:VIW720975 VSS720968:VSS720975 WCO720968:WCO720975 WMK720968:WMK720975 WWG720968:WWG720975 Y786504:Y786511 JU786504:JU786511 TQ786504:TQ786511 ADM786504:ADM786511 ANI786504:ANI786511 AXE786504:AXE786511 BHA786504:BHA786511 BQW786504:BQW786511 CAS786504:CAS786511 CKO786504:CKO786511 CUK786504:CUK786511 DEG786504:DEG786511 DOC786504:DOC786511 DXY786504:DXY786511 EHU786504:EHU786511 ERQ786504:ERQ786511 FBM786504:FBM786511 FLI786504:FLI786511 FVE786504:FVE786511 GFA786504:GFA786511 GOW786504:GOW786511 GYS786504:GYS786511 HIO786504:HIO786511 HSK786504:HSK786511 ICG786504:ICG786511 IMC786504:IMC786511 IVY786504:IVY786511 JFU786504:JFU786511 JPQ786504:JPQ786511 JZM786504:JZM786511 KJI786504:KJI786511 KTE786504:KTE786511 LDA786504:LDA786511 LMW786504:LMW786511 LWS786504:LWS786511 MGO786504:MGO786511 MQK786504:MQK786511 NAG786504:NAG786511 NKC786504:NKC786511 NTY786504:NTY786511 ODU786504:ODU786511 ONQ786504:ONQ786511 OXM786504:OXM786511 PHI786504:PHI786511 PRE786504:PRE786511 QBA786504:QBA786511 QKW786504:QKW786511 QUS786504:QUS786511 REO786504:REO786511 ROK786504:ROK786511 RYG786504:RYG786511 SIC786504:SIC786511 SRY786504:SRY786511 TBU786504:TBU786511 TLQ786504:TLQ786511 TVM786504:TVM786511 UFI786504:UFI786511 UPE786504:UPE786511 UZA786504:UZA786511 VIW786504:VIW786511 VSS786504:VSS786511 WCO786504:WCO786511 WMK786504:WMK786511 WWG786504:WWG786511 Y852040:Y852047 JU852040:JU852047 TQ852040:TQ852047 ADM852040:ADM852047 ANI852040:ANI852047 AXE852040:AXE852047 BHA852040:BHA852047 BQW852040:BQW852047 CAS852040:CAS852047 CKO852040:CKO852047 CUK852040:CUK852047 DEG852040:DEG852047 DOC852040:DOC852047 DXY852040:DXY852047 EHU852040:EHU852047 ERQ852040:ERQ852047 FBM852040:FBM852047 FLI852040:FLI852047 FVE852040:FVE852047 GFA852040:GFA852047 GOW852040:GOW852047 GYS852040:GYS852047 HIO852040:HIO852047 HSK852040:HSK852047 ICG852040:ICG852047 IMC852040:IMC852047 IVY852040:IVY852047 JFU852040:JFU852047 JPQ852040:JPQ852047 JZM852040:JZM852047 KJI852040:KJI852047 KTE852040:KTE852047 LDA852040:LDA852047 LMW852040:LMW852047 LWS852040:LWS852047 MGO852040:MGO852047 MQK852040:MQK852047 NAG852040:NAG852047 NKC852040:NKC852047 NTY852040:NTY852047 ODU852040:ODU852047 ONQ852040:ONQ852047 OXM852040:OXM852047 PHI852040:PHI852047 PRE852040:PRE852047 QBA852040:QBA852047 QKW852040:QKW852047 QUS852040:QUS852047 REO852040:REO852047 ROK852040:ROK852047 RYG852040:RYG852047 SIC852040:SIC852047 SRY852040:SRY852047 TBU852040:TBU852047 TLQ852040:TLQ852047 TVM852040:TVM852047 UFI852040:UFI852047 UPE852040:UPE852047 UZA852040:UZA852047 VIW852040:VIW852047 VSS852040:VSS852047 WCO852040:WCO852047 WMK852040:WMK852047 WWG852040:WWG852047 Y917576:Y917583 JU917576:JU917583 TQ917576:TQ917583 ADM917576:ADM917583 ANI917576:ANI917583 AXE917576:AXE917583 BHA917576:BHA917583 BQW917576:BQW917583 CAS917576:CAS917583 CKO917576:CKO917583 CUK917576:CUK917583 DEG917576:DEG917583 DOC917576:DOC917583 DXY917576:DXY917583 EHU917576:EHU917583 ERQ917576:ERQ917583 FBM917576:FBM917583 FLI917576:FLI917583 FVE917576:FVE917583 GFA917576:GFA917583 GOW917576:GOW917583 GYS917576:GYS917583 HIO917576:HIO917583 HSK917576:HSK917583 ICG917576:ICG917583 IMC917576:IMC917583 IVY917576:IVY917583 JFU917576:JFU917583 JPQ917576:JPQ917583 JZM917576:JZM917583 KJI917576:KJI917583 KTE917576:KTE917583 LDA917576:LDA917583 LMW917576:LMW917583 LWS917576:LWS917583 MGO917576:MGO917583 MQK917576:MQK917583 NAG917576:NAG917583 NKC917576:NKC917583 NTY917576:NTY917583 ODU917576:ODU917583 ONQ917576:ONQ917583 OXM917576:OXM917583 PHI917576:PHI917583 PRE917576:PRE917583 QBA917576:QBA917583 QKW917576:QKW917583 QUS917576:QUS917583 REO917576:REO917583 ROK917576:ROK917583 RYG917576:RYG917583 SIC917576:SIC917583 SRY917576:SRY917583 TBU917576:TBU917583 TLQ917576:TLQ917583 TVM917576:TVM917583 UFI917576:UFI917583 UPE917576:UPE917583 UZA917576:UZA917583 VIW917576:VIW917583 VSS917576:VSS917583 WCO917576:WCO917583 WMK917576:WMK917583 WWG917576:WWG917583 Y983112:Y983119 JU983112:JU983119 TQ983112:TQ983119 ADM983112:ADM983119 ANI983112:ANI983119 AXE983112:AXE983119 BHA983112:BHA983119 BQW983112:BQW983119 CAS983112:CAS983119 CKO983112:CKO983119 CUK983112:CUK983119 DEG983112:DEG983119 DOC983112:DOC983119 DXY983112:DXY983119 EHU983112:EHU983119 ERQ983112:ERQ983119 FBM983112:FBM983119 FLI983112:FLI983119 FVE983112:FVE983119 GFA983112:GFA983119 GOW983112:GOW983119 GYS983112:GYS983119 HIO983112:HIO983119 HSK983112:HSK983119 ICG983112:ICG983119 IMC983112:IMC983119 IVY983112:IVY983119 JFU983112:JFU983119 JPQ983112:JPQ983119 JZM983112:JZM983119 KJI983112:KJI983119 KTE983112:KTE983119 LDA983112:LDA983119 LMW983112:LMW983119 LWS983112:LWS983119 MGO983112:MGO983119 MQK983112:MQK983119 NAG983112:NAG983119 NKC983112:NKC983119 NTY983112:NTY983119 ODU983112:ODU983119 ONQ983112:ONQ983119 OXM983112:OXM983119 PHI983112:PHI983119 PRE983112:PRE983119 QBA983112:QBA983119 QKW983112:QKW983119 QUS983112:QUS983119 REO983112:REO983119 ROK983112:ROK983119 RYG983112:RYG983119 SIC983112:SIC983119 SRY983112:SRY983119 TBU983112:TBU983119 TLQ983112:TLQ983119 TVM983112:TVM983119 UFI983112:UFI983119 UPE983112:UPE983119 UZA983112:UZA983119 VIW983112:VIW983119 VSS983112:VSS983119 WCO983112:WCO983119 WMK983112:WMK983119 WWG983112:WWG983119 AD72:AD79 JZ72:JZ79 TV72:TV79 ADR72:ADR79 ANN72:ANN79 AXJ72:AXJ79 BHF72:BHF79 BRB72:BRB79 CAX72:CAX79 CKT72:CKT79 CUP72:CUP79 DEL72:DEL79 DOH72:DOH79 DYD72:DYD79 EHZ72:EHZ79 ERV72:ERV79 FBR72:FBR79 FLN72:FLN79 FVJ72:FVJ79 GFF72:GFF79 GPB72:GPB79 GYX72:GYX79 HIT72:HIT79 HSP72:HSP79 ICL72:ICL79 IMH72:IMH79 IWD72:IWD79 JFZ72:JFZ79 JPV72:JPV79 JZR72:JZR79 KJN72:KJN79 KTJ72:KTJ79 LDF72:LDF79 LNB72:LNB79 LWX72:LWX79 MGT72:MGT79 MQP72:MQP79 NAL72:NAL79 NKH72:NKH79 NUD72:NUD79 ODZ72:ODZ79 ONV72:ONV79 OXR72:OXR79 PHN72:PHN79 PRJ72:PRJ79 QBF72:QBF79 QLB72:QLB79 QUX72:QUX79 RET72:RET79 ROP72:ROP79 RYL72:RYL79 SIH72:SIH79 SSD72:SSD79 TBZ72:TBZ79 TLV72:TLV79 TVR72:TVR79 UFN72:UFN79 UPJ72:UPJ79 UZF72:UZF79 VJB72:VJB79 VSX72:VSX79 WCT72:WCT79 WMP72:WMP79 WWL72:WWL79 AD65608:AD65615 JZ65608:JZ65615 TV65608:TV65615 ADR65608:ADR65615 ANN65608:ANN65615 AXJ65608:AXJ65615 BHF65608:BHF65615 BRB65608:BRB65615 CAX65608:CAX65615 CKT65608:CKT65615 CUP65608:CUP65615 DEL65608:DEL65615 DOH65608:DOH65615 DYD65608:DYD65615 EHZ65608:EHZ65615 ERV65608:ERV65615 FBR65608:FBR65615 FLN65608:FLN65615 FVJ65608:FVJ65615 GFF65608:GFF65615 GPB65608:GPB65615 GYX65608:GYX65615 HIT65608:HIT65615 HSP65608:HSP65615 ICL65608:ICL65615 IMH65608:IMH65615 IWD65608:IWD65615 JFZ65608:JFZ65615 JPV65608:JPV65615 JZR65608:JZR65615 KJN65608:KJN65615 KTJ65608:KTJ65615 LDF65608:LDF65615 LNB65608:LNB65615 LWX65608:LWX65615 MGT65608:MGT65615 MQP65608:MQP65615 NAL65608:NAL65615 NKH65608:NKH65615 NUD65608:NUD65615 ODZ65608:ODZ65615 ONV65608:ONV65615 OXR65608:OXR65615 PHN65608:PHN65615 PRJ65608:PRJ65615 QBF65608:QBF65615 QLB65608:QLB65615 QUX65608:QUX65615 RET65608:RET65615 ROP65608:ROP65615 RYL65608:RYL65615 SIH65608:SIH65615 SSD65608:SSD65615 TBZ65608:TBZ65615 TLV65608:TLV65615 TVR65608:TVR65615 UFN65608:UFN65615 UPJ65608:UPJ65615 UZF65608:UZF65615 VJB65608:VJB65615 VSX65608:VSX65615 WCT65608:WCT65615 WMP65608:WMP65615 WWL65608:WWL65615 AD131144:AD131151 JZ131144:JZ131151 TV131144:TV131151 ADR131144:ADR131151 ANN131144:ANN131151 AXJ131144:AXJ131151 BHF131144:BHF131151 BRB131144:BRB131151 CAX131144:CAX131151 CKT131144:CKT131151 CUP131144:CUP131151 DEL131144:DEL131151 DOH131144:DOH131151 DYD131144:DYD131151 EHZ131144:EHZ131151 ERV131144:ERV131151 FBR131144:FBR131151 FLN131144:FLN131151 FVJ131144:FVJ131151 GFF131144:GFF131151 GPB131144:GPB131151 GYX131144:GYX131151 HIT131144:HIT131151 HSP131144:HSP131151 ICL131144:ICL131151 IMH131144:IMH131151 IWD131144:IWD131151 JFZ131144:JFZ131151 JPV131144:JPV131151 JZR131144:JZR131151 KJN131144:KJN131151 KTJ131144:KTJ131151 LDF131144:LDF131151 LNB131144:LNB131151 LWX131144:LWX131151 MGT131144:MGT131151 MQP131144:MQP131151 NAL131144:NAL131151 NKH131144:NKH131151 NUD131144:NUD131151 ODZ131144:ODZ131151 ONV131144:ONV131151 OXR131144:OXR131151 PHN131144:PHN131151 PRJ131144:PRJ131151 QBF131144:QBF131151 QLB131144:QLB131151 QUX131144:QUX131151 RET131144:RET131151 ROP131144:ROP131151 RYL131144:RYL131151 SIH131144:SIH131151 SSD131144:SSD131151 TBZ131144:TBZ131151 TLV131144:TLV131151 TVR131144:TVR131151 UFN131144:UFN131151 UPJ131144:UPJ131151 UZF131144:UZF131151 VJB131144:VJB131151 VSX131144:VSX131151 WCT131144:WCT131151 WMP131144:WMP131151 WWL131144:WWL131151 AD196680:AD196687 JZ196680:JZ196687 TV196680:TV196687 ADR196680:ADR196687 ANN196680:ANN196687 AXJ196680:AXJ196687 BHF196680:BHF196687 BRB196680:BRB196687 CAX196680:CAX196687 CKT196680:CKT196687 CUP196680:CUP196687 DEL196680:DEL196687 DOH196680:DOH196687 DYD196680:DYD196687 EHZ196680:EHZ196687 ERV196680:ERV196687 FBR196680:FBR196687 FLN196680:FLN196687 FVJ196680:FVJ196687 GFF196680:GFF196687 GPB196680:GPB196687 GYX196680:GYX196687 HIT196680:HIT196687 HSP196680:HSP196687 ICL196680:ICL196687 IMH196680:IMH196687 IWD196680:IWD196687 JFZ196680:JFZ196687 JPV196680:JPV196687 JZR196680:JZR196687 KJN196680:KJN196687 KTJ196680:KTJ196687 LDF196680:LDF196687 LNB196680:LNB196687 LWX196680:LWX196687 MGT196680:MGT196687 MQP196680:MQP196687 NAL196680:NAL196687 NKH196680:NKH196687 NUD196680:NUD196687 ODZ196680:ODZ196687 ONV196680:ONV196687 OXR196680:OXR196687 PHN196680:PHN196687 PRJ196680:PRJ196687 QBF196680:QBF196687 QLB196680:QLB196687 QUX196680:QUX196687 RET196680:RET196687 ROP196680:ROP196687 RYL196680:RYL196687 SIH196680:SIH196687 SSD196680:SSD196687 TBZ196680:TBZ196687 TLV196680:TLV196687 TVR196680:TVR196687 UFN196680:UFN196687 UPJ196680:UPJ196687 UZF196680:UZF196687 VJB196680:VJB196687 VSX196680:VSX196687 WCT196680:WCT196687 WMP196680:WMP196687 WWL196680:WWL196687 AD262216:AD262223 JZ262216:JZ262223 TV262216:TV262223 ADR262216:ADR262223 ANN262216:ANN262223 AXJ262216:AXJ262223 BHF262216:BHF262223 BRB262216:BRB262223 CAX262216:CAX262223 CKT262216:CKT262223 CUP262216:CUP262223 DEL262216:DEL262223 DOH262216:DOH262223 DYD262216:DYD262223 EHZ262216:EHZ262223 ERV262216:ERV262223 FBR262216:FBR262223 FLN262216:FLN262223 FVJ262216:FVJ262223 GFF262216:GFF262223 GPB262216:GPB262223 GYX262216:GYX262223 HIT262216:HIT262223 HSP262216:HSP262223 ICL262216:ICL262223 IMH262216:IMH262223 IWD262216:IWD262223 JFZ262216:JFZ262223 JPV262216:JPV262223 JZR262216:JZR262223 KJN262216:KJN262223 KTJ262216:KTJ262223 LDF262216:LDF262223 LNB262216:LNB262223 LWX262216:LWX262223 MGT262216:MGT262223 MQP262216:MQP262223 NAL262216:NAL262223 NKH262216:NKH262223 NUD262216:NUD262223 ODZ262216:ODZ262223 ONV262216:ONV262223 OXR262216:OXR262223 PHN262216:PHN262223 PRJ262216:PRJ262223 QBF262216:QBF262223 QLB262216:QLB262223 QUX262216:QUX262223 RET262216:RET262223 ROP262216:ROP262223 RYL262216:RYL262223 SIH262216:SIH262223 SSD262216:SSD262223 TBZ262216:TBZ262223 TLV262216:TLV262223 TVR262216:TVR262223 UFN262216:UFN262223 UPJ262216:UPJ262223 UZF262216:UZF262223 VJB262216:VJB262223 VSX262216:VSX262223 WCT262216:WCT262223 WMP262216:WMP262223 WWL262216:WWL262223 AD327752:AD327759 JZ327752:JZ327759 TV327752:TV327759 ADR327752:ADR327759 ANN327752:ANN327759 AXJ327752:AXJ327759 BHF327752:BHF327759 BRB327752:BRB327759 CAX327752:CAX327759 CKT327752:CKT327759 CUP327752:CUP327759 DEL327752:DEL327759 DOH327752:DOH327759 DYD327752:DYD327759 EHZ327752:EHZ327759 ERV327752:ERV327759 FBR327752:FBR327759 FLN327752:FLN327759 FVJ327752:FVJ327759 GFF327752:GFF327759 GPB327752:GPB327759 GYX327752:GYX327759 HIT327752:HIT327759 HSP327752:HSP327759 ICL327752:ICL327759 IMH327752:IMH327759 IWD327752:IWD327759 JFZ327752:JFZ327759 JPV327752:JPV327759 JZR327752:JZR327759 KJN327752:KJN327759 KTJ327752:KTJ327759 LDF327752:LDF327759 LNB327752:LNB327759 LWX327752:LWX327759 MGT327752:MGT327759 MQP327752:MQP327759 NAL327752:NAL327759 NKH327752:NKH327759 NUD327752:NUD327759 ODZ327752:ODZ327759 ONV327752:ONV327759 OXR327752:OXR327759 PHN327752:PHN327759 PRJ327752:PRJ327759 QBF327752:QBF327759 QLB327752:QLB327759 QUX327752:QUX327759 RET327752:RET327759 ROP327752:ROP327759 RYL327752:RYL327759 SIH327752:SIH327759 SSD327752:SSD327759 TBZ327752:TBZ327759 TLV327752:TLV327759 TVR327752:TVR327759 UFN327752:UFN327759 UPJ327752:UPJ327759 UZF327752:UZF327759 VJB327752:VJB327759 VSX327752:VSX327759 WCT327752:WCT327759 WMP327752:WMP327759 WWL327752:WWL327759 AD393288:AD393295 JZ393288:JZ393295 TV393288:TV393295 ADR393288:ADR393295 ANN393288:ANN393295 AXJ393288:AXJ393295 BHF393288:BHF393295 BRB393288:BRB393295 CAX393288:CAX393295 CKT393288:CKT393295 CUP393288:CUP393295 DEL393288:DEL393295 DOH393288:DOH393295 DYD393288:DYD393295 EHZ393288:EHZ393295 ERV393288:ERV393295 FBR393288:FBR393295 FLN393288:FLN393295 FVJ393288:FVJ393295 GFF393288:GFF393295 GPB393288:GPB393295 GYX393288:GYX393295 HIT393288:HIT393295 HSP393288:HSP393295 ICL393288:ICL393295 IMH393288:IMH393295 IWD393288:IWD393295 JFZ393288:JFZ393295 JPV393288:JPV393295 JZR393288:JZR393295 KJN393288:KJN393295 KTJ393288:KTJ393295 LDF393288:LDF393295 LNB393288:LNB393295 LWX393288:LWX393295 MGT393288:MGT393295 MQP393288:MQP393295 NAL393288:NAL393295 NKH393288:NKH393295 NUD393288:NUD393295 ODZ393288:ODZ393295 ONV393288:ONV393295 OXR393288:OXR393295 PHN393288:PHN393295 PRJ393288:PRJ393295 QBF393288:QBF393295 QLB393288:QLB393295 QUX393288:QUX393295 RET393288:RET393295 ROP393288:ROP393295 RYL393288:RYL393295 SIH393288:SIH393295 SSD393288:SSD393295 TBZ393288:TBZ393295 TLV393288:TLV393295 TVR393288:TVR393295 UFN393288:UFN393295 UPJ393288:UPJ393295 UZF393288:UZF393295 VJB393288:VJB393295 VSX393288:VSX393295 WCT393288:WCT393295 WMP393288:WMP393295 WWL393288:WWL393295 AD458824:AD458831 JZ458824:JZ458831 TV458824:TV458831 ADR458824:ADR458831 ANN458824:ANN458831 AXJ458824:AXJ458831 BHF458824:BHF458831 BRB458824:BRB458831 CAX458824:CAX458831 CKT458824:CKT458831 CUP458824:CUP458831 DEL458824:DEL458831 DOH458824:DOH458831 DYD458824:DYD458831 EHZ458824:EHZ458831 ERV458824:ERV458831 FBR458824:FBR458831 FLN458824:FLN458831 FVJ458824:FVJ458831 GFF458824:GFF458831 GPB458824:GPB458831 GYX458824:GYX458831 HIT458824:HIT458831 HSP458824:HSP458831 ICL458824:ICL458831 IMH458824:IMH458831 IWD458824:IWD458831 JFZ458824:JFZ458831 JPV458824:JPV458831 JZR458824:JZR458831 KJN458824:KJN458831 KTJ458824:KTJ458831 LDF458824:LDF458831 LNB458824:LNB458831 LWX458824:LWX458831 MGT458824:MGT458831 MQP458824:MQP458831 NAL458824:NAL458831 NKH458824:NKH458831 NUD458824:NUD458831 ODZ458824:ODZ458831 ONV458824:ONV458831 OXR458824:OXR458831 PHN458824:PHN458831 PRJ458824:PRJ458831 QBF458824:QBF458831 QLB458824:QLB458831 QUX458824:QUX458831 RET458824:RET458831 ROP458824:ROP458831 RYL458824:RYL458831 SIH458824:SIH458831 SSD458824:SSD458831 TBZ458824:TBZ458831 TLV458824:TLV458831 TVR458824:TVR458831 UFN458824:UFN458831 UPJ458824:UPJ458831 UZF458824:UZF458831 VJB458824:VJB458831 VSX458824:VSX458831 WCT458824:WCT458831 WMP458824:WMP458831 WWL458824:WWL458831 AD524360:AD524367 JZ524360:JZ524367 TV524360:TV524367 ADR524360:ADR524367 ANN524360:ANN524367 AXJ524360:AXJ524367 BHF524360:BHF524367 BRB524360:BRB524367 CAX524360:CAX524367 CKT524360:CKT524367 CUP524360:CUP524367 DEL524360:DEL524367 DOH524360:DOH524367 DYD524360:DYD524367 EHZ524360:EHZ524367 ERV524360:ERV524367 FBR524360:FBR524367 FLN524360:FLN524367 FVJ524360:FVJ524367 GFF524360:GFF524367 GPB524360:GPB524367 GYX524360:GYX524367 HIT524360:HIT524367 HSP524360:HSP524367 ICL524360:ICL524367 IMH524360:IMH524367 IWD524360:IWD524367 JFZ524360:JFZ524367 JPV524360:JPV524367 JZR524360:JZR524367 KJN524360:KJN524367 KTJ524360:KTJ524367 LDF524360:LDF524367 LNB524360:LNB524367 LWX524360:LWX524367 MGT524360:MGT524367 MQP524360:MQP524367 NAL524360:NAL524367 NKH524360:NKH524367 NUD524360:NUD524367 ODZ524360:ODZ524367 ONV524360:ONV524367 OXR524360:OXR524367 PHN524360:PHN524367 PRJ524360:PRJ524367 QBF524360:QBF524367 QLB524360:QLB524367 QUX524360:QUX524367 RET524360:RET524367 ROP524360:ROP524367 RYL524360:RYL524367 SIH524360:SIH524367 SSD524360:SSD524367 TBZ524360:TBZ524367 TLV524360:TLV524367 TVR524360:TVR524367 UFN524360:UFN524367 UPJ524360:UPJ524367 UZF524360:UZF524367 VJB524360:VJB524367 VSX524360:VSX524367 WCT524360:WCT524367 WMP524360:WMP524367 WWL524360:WWL524367 AD589896:AD589903 JZ589896:JZ589903 TV589896:TV589903 ADR589896:ADR589903 ANN589896:ANN589903 AXJ589896:AXJ589903 BHF589896:BHF589903 BRB589896:BRB589903 CAX589896:CAX589903 CKT589896:CKT589903 CUP589896:CUP589903 DEL589896:DEL589903 DOH589896:DOH589903 DYD589896:DYD589903 EHZ589896:EHZ589903 ERV589896:ERV589903 FBR589896:FBR589903 FLN589896:FLN589903 FVJ589896:FVJ589903 GFF589896:GFF589903 GPB589896:GPB589903 GYX589896:GYX589903 HIT589896:HIT589903 HSP589896:HSP589903 ICL589896:ICL589903 IMH589896:IMH589903 IWD589896:IWD589903 JFZ589896:JFZ589903 JPV589896:JPV589903 JZR589896:JZR589903 KJN589896:KJN589903 KTJ589896:KTJ589903 LDF589896:LDF589903 LNB589896:LNB589903 LWX589896:LWX589903 MGT589896:MGT589903 MQP589896:MQP589903 NAL589896:NAL589903 NKH589896:NKH589903 NUD589896:NUD589903 ODZ589896:ODZ589903 ONV589896:ONV589903 OXR589896:OXR589903 PHN589896:PHN589903 PRJ589896:PRJ589903 QBF589896:QBF589903 QLB589896:QLB589903 QUX589896:QUX589903 RET589896:RET589903 ROP589896:ROP589903 RYL589896:RYL589903 SIH589896:SIH589903 SSD589896:SSD589903 TBZ589896:TBZ589903 TLV589896:TLV589903 TVR589896:TVR589903 UFN589896:UFN589903 UPJ589896:UPJ589903 UZF589896:UZF589903 VJB589896:VJB589903 VSX589896:VSX589903 WCT589896:WCT589903 WMP589896:WMP589903 WWL589896:WWL589903 AD655432:AD655439 JZ655432:JZ655439 TV655432:TV655439 ADR655432:ADR655439 ANN655432:ANN655439 AXJ655432:AXJ655439 BHF655432:BHF655439 BRB655432:BRB655439 CAX655432:CAX655439 CKT655432:CKT655439 CUP655432:CUP655439 DEL655432:DEL655439 DOH655432:DOH655439 DYD655432:DYD655439 EHZ655432:EHZ655439 ERV655432:ERV655439 FBR655432:FBR655439 FLN655432:FLN655439 FVJ655432:FVJ655439 GFF655432:GFF655439 GPB655432:GPB655439 GYX655432:GYX655439 HIT655432:HIT655439 HSP655432:HSP655439 ICL655432:ICL655439 IMH655432:IMH655439 IWD655432:IWD655439 JFZ655432:JFZ655439 JPV655432:JPV655439 JZR655432:JZR655439 KJN655432:KJN655439 KTJ655432:KTJ655439 LDF655432:LDF655439 LNB655432:LNB655439 LWX655432:LWX655439 MGT655432:MGT655439 MQP655432:MQP655439 NAL655432:NAL655439 NKH655432:NKH655439 NUD655432:NUD655439 ODZ655432:ODZ655439 ONV655432:ONV655439 OXR655432:OXR655439 PHN655432:PHN655439 PRJ655432:PRJ655439 QBF655432:QBF655439 QLB655432:QLB655439 QUX655432:QUX655439 RET655432:RET655439 ROP655432:ROP655439 RYL655432:RYL655439 SIH655432:SIH655439 SSD655432:SSD655439 TBZ655432:TBZ655439 TLV655432:TLV655439 TVR655432:TVR655439 UFN655432:UFN655439 UPJ655432:UPJ655439 UZF655432:UZF655439 VJB655432:VJB655439 VSX655432:VSX655439 WCT655432:WCT655439 WMP655432:WMP655439 WWL655432:WWL655439 AD720968:AD720975 JZ720968:JZ720975 TV720968:TV720975 ADR720968:ADR720975 ANN720968:ANN720975 AXJ720968:AXJ720975 BHF720968:BHF720975 BRB720968:BRB720975 CAX720968:CAX720975 CKT720968:CKT720975 CUP720968:CUP720975 DEL720968:DEL720975 DOH720968:DOH720975 DYD720968:DYD720975 EHZ720968:EHZ720975 ERV720968:ERV720975 FBR720968:FBR720975 FLN720968:FLN720975 FVJ720968:FVJ720975 GFF720968:GFF720975 GPB720968:GPB720975 GYX720968:GYX720975 HIT720968:HIT720975 HSP720968:HSP720975 ICL720968:ICL720975 IMH720968:IMH720975 IWD720968:IWD720975 JFZ720968:JFZ720975 JPV720968:JPV720975 JZR720968:JZR720975 KJN720968:KJN720975 KTJ720968:KTJ720975 LDF720968:LDF720975 LNB720968:LNB720975 LWX720968:LWX720975 MGT720968:MGT720975 MQP720968:MQP720975 NAL720968:NAL720975 NKH720968:NKH720975 NUD720968:NUD720975 ODZ720968:ODZ720975 ONV720968:ONV720975 OXR720968:OXR720975 PHN720968:PHN720975 PRJ720968:PRJ720975 QBF720968:QBF720975 QLB720968:QLB720975 QUX720968:QUX720975 RET720968:RET720975 ROP720968:ROP720975 RYL720968:RYL720975 SIH720968:SIH720975 SSD720968:SSD720975 TBZ720968:TBZ720975 TLV720968:TLV720975 TVR720968:TVR720975 UFN720968:UFN720975 UPJ720968:UPJ720975 UZF720968:UZF720975 VJB720968:VJB720975 VSX720968:VSX720975 WCT720968:WCT720975 WMP720968:WMP720975 WWL720968:WWL720975 AD786504:AD786511 JZ786504:JZ786511 TV786504:TV786511 ADR786504:ADR786511 ANN786504:ANN786511 AXJ786504:AXJ786511 BHF786504:BHF786511 BRB786504:BRB786511 CAX786504:CAX786511 CKT786504:CKT786511 CUP786504:CUP786511 DEL786504:DEL786511 DOH786504:DOH786511 DYD786504:DYD786511 EHZ786504:EHZ786511 ERV786504:ERV786511 FBR786504:FBR786511 FLN786504:FLN786511 FVJ786504:FVJ786511 GFF786504:GFF786511 GPB786504:GPB786511 GYX786504:GYX786511 HIT786504:HIT786511 HSP786504:HSP786511 ICL786504:ICL786511 IMH786504:IMH786511 IWD786504:IWD786511 JFZ786504:JFZ786511 JPV786504:JPV786511 JZR786504:JZR786511 KJN786504:KJN786511 KTJ786504:KTJ786511 LDF786504:LDF786511 LNB786504:LNB786511 LWX786504:LWX786511 MGT786504:MGT786511 MQP786504:MQP786511 NAL786504:NAL786511 NKH786504:NKH786511 NUD786504:NUD786511 ODZ786504:ODZ786511 ONV786504:ONV786511 OXR786504:OXR786511 PHN786504:PHN786511 PRJ786504:PRJ786511 QBF786504:QBF786511 QLB786504:QLB786511 QUX786504:QUX786511 RET786504:RET786511 ROP786504:ROP786511 RYL786504:RYL786511 SIH786504:SIH786511 SSD786504:SSD786511 TBZ786504:TBZ786511 TLV786504:TLV786511 TVR786504:TVR786511 UFN786504:UFN786511 UPJ786504:UPJ786511 UZF786504:UZF786511 VJB786504:VJB786511 VSX786504:VSX786511 WCT786504:WCT786511 WMP786504:WMP786511 WWL786504:WWL786511 AD852040:AD852047 JZ852040:JZ852047 TV852040:TV852047 ADR852040:ADR852047 ANN852040:ANN852047 AXJ852040:AXJ852047 BHF852040:BHF852047 BRB852040:BRB852047 CAX852040:CAX852047 CKT852040:CKT852047 CUP852040:CUP852047 DEL852040:DEL852047 DOH852040:DOH852047 DYD852040:DYD852047 EHZ852040:EHZ852047 ERV852040:ERV852047 FBR852040:FBR852047 FLN852040:FLN852047 FVJ852040:FVJ852047 GFF852040:GFF852047 GPB852040:GPB852047 GYX852040:GYX852047 HIT852040:HIT852047 HSP852040:HSP852047 ICL852040:ICL852047 IMH852040:IMH852047 IWD852040:IWD852047 JFZ852040:JFZ852047 JPV852040:JPV852047 JZR852040:JZR852047 KJN852040:KJN852047 KTJ852040:KTJ852047 LDF852040:LDF852047 LNB852040:LNB852047 LWX852040:LWX852047 MGT852040:MGT852047 MQP852040:MQP852047 NAL852040:NAL852047 NKH852040:NKH852047 NUD852040:NUD852047 ODZ852040:ODZ852047 ONV852040:ONV852047 OXR852040:OXR852047 PHN852040:PHN852047 PRJ852040:PRJ852047 QBF852040:QBF852047 QLB852040:QLB852047 QUX852040:QUX852047 RET852040:RET852047 ROP852040:ROP852047 RYL852040:RYL852047 SIH852040:SIH852047 SSD852040:SSD852047 TBZ852040:TBZ852047 TLV852040:TLV852047 TVR852040:TVR852047 UFN852040:UFN852047 UPJ852040:UPJ852047 UZF852040:UZF852047 VJB852040:VJB852047 VSX852040:VSX852047 WCT852040:WCT852047 WMP852040:WMP852047 WWL852040:WWL852047 AD917576:AD917583 JZ917576:JZ917583 TV917576:TV917583 ADR917576:ADR917583 ANN917576:ANN917583 AXJ917576:AXJ917583 BHF917576:BHF917583 BRB917576:BRB917583 CAX917576:CAX917583 CKT917576:CKT917583 CUP917576:CUP917583 DEL917576:DEL917583 DOH917576:DOH917583 DYD917576:DYD917583 EHZ917576:EHZ917583 ERV917576:ERV917583 FBR917576:FBR917583 FLN917576:FLN917583 FVJ917576:FVJ917583 GFF917576:GFF917583 GPB917576:GPB917583 GYX917576:GYX917583 HIT917576:HIT917583 HSP917576:HSP917583 ICL917576:ICL917583 IMH917576:IMH917583 IWD917576:IWD917583 JFZ917576:JFZ917583 JPV917576:JPV917583 JZR917576:JZR917583 KJN917576:KJN917583 KTJ917576:KTJ917583 LDF917576:LDF917583 LNB917576:LNB917583 LWX917576:LWX917583 MGT917576:MGT917583 MQP917576:MQP917583 NAL917576:NAL917583 NKH917576:NKH917583 NUD917576:NUD917583 ODZ917576:ODZ917583 ONV917576:ONV917583 OXR917576:OXR917583 PHN917576:PHN917583 PRJ917576:PRJ917583 QBF917576:QBF917583 QLB917576:QLB917583 QUX917576:QUX917583 RET917576:RET917583 ROP917576:ROP917583 RYL917576:RYL917583 SIH917576:SIH917583 SSD917576:SSD917583 TBZ917576:TBZ917583 TLV917576:TLV917583 TVR917576:TVR917583 UFN917576:UFN917583 UPJ917576:UPJ917583 UZF917576:UZF917583 VJB917576:VJB917583 VSX917576:VSX917583 WCT917576:WCT917583 WMP917576:WMP917583 WWL917576:WWL917583 AD983112:AD983119 JZ983112:JZ983119 TV983112:TV983119 ADR983112:ADR983119 ANN983112:ANN983119 AXJ983112:AXJ983119 BHF983112:BHF983119 BRB983112:BRB983119 CAX983112:CAX983119 CKT983112:CKT983119 CUP983112:CUP983119 DEL983112:DEL983119 DOH983112:DOH983119 DYD983112:DYD983119 EHZ983112:EHZ983119 ERV983112:ERV983119 FBR983112:FBR983119 FLN983112:FLN983119 FVJ983112:FVJ983119 GFF983112:GFF983119 GPB983112:GPB983119 GYX983112:GYX983119 HIT983112:HIT983119 HSP983112:HSP983119 ICL983112:ICL983119 IMH983112:IMH983119 IWD983112:IWD983119 JFZ983112:JFZ983119 JPV983112:JPV983119 JZR983112:JZR983119 KJN983112:KJN983119 KTJ983112:KTJ983119 LDF983112:LDF983119 LNB983112:LNB983119 LWX983112:LWX983119 MGT983112:MGT983119 MQP983112:MQP983119 NAL983112:NAL983119 NKH983112:NKH983119 NUD983112:NUD983119 ODZ983112:ODZ983119 ONV983112:ONV983119 OXR983112:OXR983119 PHN983112:PHN983119 PRJ983112:PRJ983119 QBF983112:QBF983119 QLB983112:QLB983119 QUX983112:QUX983119 RET983112:RET983119 ROP983112:ROP983119 RYL983112:RYL983119 SIH983112:SIH983119 SSD983112:SSD983119 TBZ983112:TBZ983119 TLV983112:TLV983119 TVR983112:TVR983119 UFN983112:UFN983119 UPJ983112:UPJ983119 UZF983112:UZF983119 VJB983112:VJB983119 VSX983112:VSX983119 WCT983112:WCT983119 Y74:Y79">
      <formula1>0</formula1>
      <formula2>3</formula2>
    </dataValidation>
    <dataValidation type="whole" showDropDown="1" showInputMessage="1" showErrorMessage="1" error="Môže byť iba _x000a_1, 2, 3, 4, 5, 6, 7, 8, 9 - ak prvá číslica je 0_x000a__x000a_0, 1, 2                           - ak prvá číslica je 1" prompt="        Musí byť iba _x000a__x000a_1, 2, 3, 4, 5, 6, 7, 8, 9  _x000a_  (ak prvá číslica je 0)_x000a__x000a_           0, 1, 2 _x000a_  (ak prvá číslica je 1)" sqref="WWO983112:WWO983119 KE8:KE9 UA8:UA9 ADW8:ADW9 ANS8:ANS9 AXO8:AXO9 BHK8:BHK9 BRG8:BRG9 CBC8:CBC9 CKY8:CKY9 CUU8:CUU9 DEQ8:DEQ9 DOM8:DOM9 DYI8:DYI9 EIE8:EIE9 ESA8:ESA9 FBW8:FBW9 FLS8:FLS9 FVO8:FVO9 GFK8:GFK9 GPG8:GPG9 GZC8:GZC9 HIY8:HIY9 HSU8:HSU9 ICQ8:ICQ9 IMM8:IMM9 IWI8:IWI9 JGE8:JGE9 JQA8:JQA9 JZW8:JZW9 KJS8:KJS9 KTO8:KTO9 LDK8:LDK9 LNG8:LNG9 LXC8:LXC9 MGY8:MGY9 MQU8:MQU9 NAQ8:NAQ9 NKM8:NKM9 NUI8:NUI9 OEE8:OEE9 OOA8:OOA9 OXW8:OXW9 PHS8:PHS9 PRO8:PRO9 QBK8:QBK9 QLG8:QLG9 QVC8:QVC9 REY8:REY9 ROU8:ROU9 RYQ8:RYQ9 SIM8:SIM9 SSI8:SSI9 TCE8:TCE9 TMA8:TMA9 TVW8:TVW9 UFS8:UFS9 UPO8:UPO9 UZK8:UZK9 VJG8:VJG9 VTC8:VTC9 WCY8:WCY9 WMU8:WMU9 WWQ8:WWQ9 AI65544:AI65545 KE65544:KE65545 UA65544:UA65545 ADW65544:ADW65545 ANS65544:ANS65545 AXO65544:AXO65545 BHK65544:BHK65545 BRG65544:BRG65545 CBC65544:CBC65545 CKY65544:CKY65545 CUU65544:CUU65545 DEQ65544:DEQ65545 DOM65544:DOM65545 DYI65544:DYI65545 EIE65544:EIE65545 ESA65544:ESA65545 FBW65544:FBW65545 FLS65544:FLS65545 FVO65544:FVO65545 GFK65544:GFK65545 GPG65544:GPG65545 GZC65544:GZC65545 HIY65544:HIY65545 HSU65544:HSU65545 ICQ65544:ICQ65545 IMM65544:IMM65545 IWI65544:IWI65545 JGE65544:JGE65545 JQA65544:JQA65545 JZW65544:JZW65545 KJS65544:KJS65545 KTO65544:KTO65545 LDK65544:LDK65545 LNG65544:LNG65545 LXC65544:LXC65545 MGY65544:MGY65545 MQU65544:MQU65545 NAQ65544:NAQ65545 NKM65544:NKM65545 NUI65544:NUI65545 OEE65544:OEE65545 OOA65544:OOA65545 OXW65544:OXW65545 PHS65544:PHS65545 PRO65544:PRO65545 QBK65544:QBK65545 QLG65544:QLG65545 QVC65544:QVC65545 REY65544:REY65545 ROU65544:ROU65545 RYQ65544:RYQ65545 SIM65544:SIM65545 SSI65544:SSI65545 TCE65544:TCE65545 TMA65544:TMA65545 TVW65544:TVW65545 UFS65544:UFS65545 UPO65544:UPO65545 UZK65544:UZK65545 VJG65544:VJG65545 VTC65544:VTC65545 WCY65544:WCY65545 WMU65544:WMU65545 WWQ65544:WWQ65545 AI131080:AI131081 KE131080:KE131081 UA131080:UA131081 ADW131080:ADW131081 ANS131080:ANS131081 AXO131080:AXO131081 BHK131080:BHK131081 BRG131080:BRG131081 CBC131080:CBC131081 CKY131080:CKY131081 CUU131080:CUU131081 DEQ131080:DEQ131081 DOM131080:DOM131081 DYI131080:DYI131081 EIE131080:EIE131081 ESA131080:ESA131081 FBW131080:FBW131081 FLS131080:FLS131081 FVO131080:FVO131081 GFK131080:GFK131081 GPG131080:GPG131081 GZC131080:GZC131081 HIY131080:HIY131081 HSU131080:HSU131081 ICQ131080:ICQ131081 IMM131080:IMM131081 IWI131080:IWI131081 JGE131080:JGE131081 JQA131080:JQA131081 JZW131080:JZW131081 KJS131080:KJS131081 KTO131080:KTO131081 LDK131080:LDK131081 LNG131080:LNG131081 LXC131080:LXC131081 MGY131080:MGY131081 MQU131080:MQU131081 NAQ131080:NAQ131081 NKM131080:NKM131081 NUI131080:NUI131081 OEE131080:OEE131081 OOA131080:OOA131081 OXW131080:OXW131081 PHS131080:PHS131081 PRO131080:PRO131081 QBK131080:QBK131081 QLG131080:QLG131081 QVC131080:QVC131081 REY131080:REY131081 ROU131080:ROU131081 RYQ131080:RYQ131081 SIM131080:SIM131081 SSI131080:SSI131081 TCE131080:TCE131081 TMA131080:TMA131081 TVW131080:TVW131081 UFS131080:UFS131081 UPO131080:UPO131081 UZK131080:UZK131081 VJG131080:VJG131081 VTC131080:VTC131081 WCY131080:WCY131081 WMU131080:WMU131081 WWQ131080:WWQ131081 AI196616:AI196617 KE196616:KE196617 UA196616:UA196617 ADW196616:ADW196617 ANS196616:ANS196617 AXO196616:AXO196617 BHK196616:BHK196617 BRG196616:BRG196617 CBC196616:CBC196617 CKY196616:CKY196617 CUU196616:CUU196617 DEQ196616:DEQ196617 DOM196616:DOM196617 DYI196616:DYI196617 EIE196616:EIE196617 ESA196616:ESA196617 FBW196616:FBW196617 FLS196616:FLS196617 FVO196616:FVO196617 GFK196616:GFK196617 GPG196616:GPG196617 GZC196616:GZC196617 HIY196616:HIY196617 HSU196616:HSU196617 ICQ196616:ICQ196617 IMM196616:IMM196617 IWI196616:IWI196617 JGE196616:JGE196617 JQA196616:JQA196617 JZW196616:JZW196617 KJS196616:KJS196617 KTO196616:KTO196617 LDK196616:LDK196617 LNG196616:LNG196617 LXC196616:LXC196617 MGY196616:MGY196617 MQU196616:MQU196617 NAQ196616:NAQ196617 NKM196616:NKM196617 NUI196616:NUI196617 OEE196616:OEE196617 OOA196616:OOA196617 OXW196616:OXW196617 PHS196616:PHS196617 PRO196616:PRO196617 QBK196616:QBK196617 QLG196616:QLG196617 QVC196616:QVC196617 REY196616:REY196617 ROU196616:ROU196617 RYQ196616:RYQ196617 SIM196616:SIM196617 SSI196616:SSI196617 TCE196616:TCE196617 TMA196616:TMA196617 TVW196616:TVW196617 UFS196616:UFS196617 UPO196616:UPO196617 UZK196616:UZK196617 VJG196616:VJG196617 VTC196616:VTC196617 WCY196616:WCY196617 WMU196616:WMU196617 WWQ196616:WWQ196617 AI262152:AI262153 KE262152:KE262153 UA262152:UA262153 ADW262152:ADW262153 ANS262152:ANS262153 AXO262152:AXO262153 BHK262152:BHK262153 BRG262152:BRG262153 CBC262152:CBC262153 CKY262152:CKY262153 CUU262152:CUU262153 DEQ262152:DEQ262153 DOM262152:DOM262153 DYI262152:DYI262153 EIE262152:EIE262153 ESA262152:ESA262153 FBW262152:FBW262153 FLS262152:FLS262153 FVO262152:FVO262153 GFK262152:GFK262153 GPG262152:GPG262153 GZC262152:GZC262153 HIY262152:HIY262153 HSU262152:HSU262153 ICQ262152:ICQ262153 IMM262152:IMM262153 IWI262152:IWI262153 JGE262152:JGE262153 JQA262152:JQA262153 JZW262152:JZW262153 KJS262152:KJS262153 KTO262152:KTO262153 LDK262152:LDK262153 LNG262152:LNG262153 LXC262152:LXC262153 MGY262152:MGY262153 MQU262152:MQU262153 NAQ262152:NAQ262153 NKM262152:NKM262153 NUI262152:NUI262153 OEE262152:OEE262153 OOA262152:OOA262153 OXW262152:OXW262153 PHS262152:PHS262153 PRO262152:PRO262153 QBK262152:QBK262153 QLG262152:QLG262153 QVC262152:QVC262153 REY262152:REY262153 ROU262152:ROU262153 RYQ262152:RYQ262153 SIM262152:SIM262153 SSI262152:SSI262153 TCE262152:TCE262153 TMA262152:TMA262153 TVW262152:TVW262153 UFS262152:UFS262153 UPO262152:UPO262153 UZK262152:UZK262153 VJG262152:VJG262153 VTC262152:VTC262153 WCY262152:WCY262153 WMU262152:WMU262153 WWQ262152:WWQ262153 AI327688:AI327689 KE327688:KE327689 UA327688:UA327689 ADW327688:ADW327689 ANS327688:ANS327689 AXO327688:AXO327689 BHK327688:BHK327689 BRG327688:BRG327689 CBC327688:CBC327689 CKY327688:CKY327689 CUU327688:CUU327689 DEQ327688:DEQ327689 DOM327688:DOM327689 DYI327688:DYI327689 EIE327688:EIE327689 ESA327688:ESA327689 FBW327688:FBW327689 FLS327688:FLS327689 FVO327688:FVO327689 GFK327688:GFK327689 GPG327688:GPG327689 GZC327688:GZC327689 HIY327688:HIY327689 HSU327688:HSU327689 ICQ327688:ICQ327689 IMM327688:IMM327689 IWI327688:IWI327689 JGE327688:JGE327689 JQA327688:JQA327689 JZW327688:JZW327689 KJS327688:KJS327689 KTO327688:KTO327689 LDK327688:LDK327689 LNG327688:LNG327689 LXC327688:LXC327689 MGY327688:MGY327689 MQU327688:MQU327689 NAQ327688:NAQ327689 NKM327688:NKM327689 NUI327688:NUI327689 OEE327688:OEE327689 OOA327688:OOA327689 OXW327688:OXW327689 PHS327688:PHS327689 PRO327688:PRO327689 QBK327688:QBK327689 QLG327688:QLG327689 QVC327688:QVC327689 REY327688:REY327689 ROU327688:ROU327689 RYQ327688:RYQ327689 SIM327688:SIM327689 SSI327688:SSI327689 TCE327688:TCE327689 TMA327688:TMA327689 TVW327688:TVW327689 UFS327688:UFS327689 UPO327688:UPO327689 UZK327688:UZK327689 VJG327688:VJG327689 VTC327688:VTC327689 WCY327688:WCY327689 WMU327688:WMU327689 WWQ327688:WWQ327689 AI393224:AI393225 KE393224:KE393225 UA393224:UA393225 ADW393224:ADW393225 ANS393224:ANS393225 AXO393224:AXO393225 BHK393224:BHK393225 BRG393224:BRG393225 CBC393224:CBC393225 CKY393224:CKY393225 CUU393224:CUU393225 DEQ393224:DEQ393225 DOM393224:DOM393225 DYI393224:DYI393225 EIE393224:EIE393225 ESA393224:ESA393225 FBW393224:FBW393225 FLS393224:FLS393225 FVO393224:FVO393225 GFK393224:GFK393225 GPG393224:GPG393225 GZC393224:GZC393225 HIY393224:HIY393225 HSU393224:HSU393225 ICQ393224:ICQ393225 IMM393224:IMM393225 IWI393224:IWI393225 JGE393224:JGE393225 JQA393224:JQA393225 JZW393224:JZW393225 KJS393224:KJS393225 KTO393224:KTO393225 LDK393224:LDK393225 LNG393224:LNG393225 LXC393224:LXC393225 MGY393224:MGY393225 MQU393224:MQU393225 NAQ393224:NAQ393225 NKM393224:NKM393225 NUI393224:NUI393225 OEE393224:OEE393225 OOA393224:OOA393225 OXW393224:OXW393225 PHS393224:PHS393225 PRO393224:PRO393225 QBK393224:QBK393225 QLG393224:QLG393225 QVC393224:QVC393225 REY393224:REY393225 ROU393224:ROU393225 RYQ393224:RYQ393225 SIM393224:SIM393225 SSI393224:SSI393225 TCE393224:TCE393225 TMA393224:TMA393225 TVW393224:TVW393225 UFS393224:UFS393225 UPO393224:UPO393225 UZK393224:UZK393225 VJG393224:VJG393225 VTC393224:VTC393225 WCY393224:WCY393225 WMU393224:WMU393225 WWQ393224:WWQ393225 AI458760:AI458761 KE458760:KE458761 UA458760:UA458761 ADW458760:ADW458761 ANS458760:ANS458761 AXO458760:AXO458761 BHK458760:BHK458761 BRG458760:BRG458761 CBC458760:CBC458761 CKY458760:CKY458761 CUU458760:CUU458761 DEQ458760:DEQ458761 DOM458760:DOM458761 DYI458760:DYI458761 EIE458760:EIE458761 ESA458760:ESA458761 FBW458760:FBW458761 FLS458760:FLS458761 FVO458760:FVO458761 GFK458760:GFK458761 GPG458760:GPG458761 GZC458760:GZC458761 HIY458760:HIY458761 HSU458760:HSU458761 ICQ458760:ICQ458761 IMM458760:IMM458761 IWI458760:IWI458761 JGE458760:JGE458761 JQA458760:JQA458761 JZW458760:JZW458761 KJS458760:KJS458761 KTO458760:KTO458761 LDK458760:LDK458761 LNG458760:LNG458761 LXC458760:LXC458761 MGY458760:MGY458761 MQU458760:MQU458761 NAQ458760:NAQ458761 NKM458760:NKM458761 NUI458760:NUI458761 OEE458760:OEE458761 OOA458760:OOA458761 OXW458760:OXW458761 PHS458760:PHS458761 PRO458760:PRO458761 QBK458760:QBK458761 QLG458760:QLG458761 QVC458760:QVC458761 REY458760:REY458761 ROU458760:ROU458761 RYQ458760:RYQ458761 SIM458760:SIM458761 SSI458760:SSI458761 TCE458760:TCE458761 TMA458760:TMA458761 TVW458760:TVW458761 UFS458760:UFS458761 UPO458760:UPO458761 UZK458760:UZK458761 VJG458760:VJG458761 VTC458760:VTC458761 WCY458760:WCY458761 WMU458760:WMU458761 WWQ458760:WWQ458761 AI524296:AI524297 KE524296:KE524297 UA524296:UA524297 ADW524296:ADW524297 ANS524296:ANS524297 AXO524296:AXO524297 BHK524296:BHK524297 BRG524296:BRG524297 CBC524296:CBC524297 CKY524296:CKY524297 CUU524296:CUU524297 DEQ524296:DEQ524297 DOM524296:DOM524297 DYI524296:DYI524297 EIE524296:EIE524297 ESA524296:ESA524297 FBW524296:FBW524297 FLS524296:FLS524297 FVO524296:FVO524297 GFK524296:GFK524297 GPG524296:GPG524297 GZC524296:GZC524297 HIY524296:HIY524297 HSU524296:HSU524297 ICQ524296:ICQ524297 IMM524296:IMM524297 IWI524296:IWI524297 JGE524296:JGE524297 JQA524296:JQA524297 JZW524296:JZW524297 KJS524296:KJS524297 KTO524296:KTO524297 LDK524296:LDK524297 LNG524296:LNG524297 LXC524296:LXC524297 MGY524296:MGY524297 MQU524296:MQU524297 NAQ524296:NAQ524297 NKM524296:NKM524297 NUI524296:NUI524297 OEE524296:OEE524297 OOA524296:OOA524297 OXW524296:OXW524297 PHS524296:PHS524297 PRO524296:PRO524297 QBK524296:QBK524297 QLG524296:QLG524297 QVC524296:QVC524297 REY524296:REY524297 ROU524296:ROU524297 RYQ524296:RYQ524297 SIM524296:SIM524297 SSI524296:SSI524297 TCE524296:TCE524297 TMA524296:TMA524297 TVW524296:TVW524297 UFS524296:UFS524297 UPO524296:UPO524297 UZK524296:UZK524297 VJG524296:VJG524297 VTC524296:VTC524297 WCY524296:WCY524297 WMU524296:WMU524297 WWQ524296:WWQ524297 AI589832:AI589833 KE589832:KE589833 UA589832:UA589833 ADW589832:ADW589833 ANS589832:ANS589833 AXO589832:AXO589833 BHK589832:BHK589833 BRG589832:BRG589833 CBC589832:CBC589833 CKY589832:CKY589833 CUU589832:CUU589833 DEQ589832:DEQ589833 DOM589832:DOM589833 DYI589832:DYI589833 EIE589832:EIE589833 ESA589832:ESA589833 FBW589832:FBW589833 FLS589832:FLS589833 FVO589832:FVO589833 GFK589832:GFK589833 GPG589832:GPG589833 GZC589832:GZC589833 HIY589832:HIY589833 HSU589832:HSU589833 ICQ589832:ICQ589833 IMM589832:IMM589833 IWI589832:IWI589833 JGE589832:JGE589833 JQA589832:JQA589833 JZW589832:JZW589833 KJS589832:KJS589833 KTO589832:KTO589833 LDK589832:LDK589833 LNG589832:LNG589833 LXC589832:LXC589833 MGY589832:MGY589833 MQU589832:MQU589833 NAQ589832:NAQ589833 NKM589832:NKM589833 NUI589832:NUI589833 OEE589832:OEE589833 OOA589832:OOA589833 OXW589832:OXW589833 PHS589832:PHS589833 PRO589832:PRO589833 QBK589832:QBK589833 QLG589832:QLG589833 QVC589832:QVC589833 REY589832:REY589833 ROU589832:ROU589833 RYQ589832:RYQ589833 SIM589832:SIM589833 SSI589832:SSI589833 TCE589832:TCE589833 TMA589832:TMA589833 TVW589832:TVW589833 UFS589832:UFS589833 UPO589832:UPO589833 UZK589832:UZK589833 VJG589832:VJG589833 VTC589832:VTC589833 WCY589832:WCY589833 WMU589832:WMU589833 WWQ589832:WWQ589833 AI655368:AI655369 KE655368:KE655369 UA655368:UA655369 ADW655368:ADW655369 ANS655368:ANS655369 AXO655368:AXO655369 BHK655368:BHK655369 BRG655368:BRG655369 CBC655368:CBC655369 CKY655368:CKY655369 CUU655368:CUU655369 DEQ655368:DEQ655369 DOM655368:DOM655369 DYI655368:DYI655369 EIE655368:EIE655369 ESA655368:ESA655369 FBW655368:FBW655369 FLS655368:FLS655369 FVO655368:FVO655369 GFK655368:GFK655369 GPG655368:GPG655369 GZC655368:GZC655369 HIY655368:HIY655369 HSU655368:HSU655369 ICQ655368:ICQ655369 IMM655368:IMM655369 IWI655368:IWI655369 JGE655368:JGE655369 JQA655368:JQA655369 JZW655368:JZW655369 KJS655368:KJS655369 KTO655368:KTO655369 LDK655368:LDK655369 LNG655368:LNG655369 LXC655368:LXC655369 MGY655368:MGY655369 MQU655368:MQU655369 NAQ655368:NAQ655369 NKM655368:NKM655369 NUI655368:NUI655369 OEE655368:OEE655369 OOA655368:OOA655369 OXW655368:OXW655369 PHS655368:PHS655369 PRO655368:PRO655369 QBK655368:QBK655369 QLG655368:QLG655369 QVC655368:QVC655369 REY655368:REY655369 ROU655368:ROU655369 RYQ655368:RYQ655369 SIM655368:SIM655369 SSI655368:SSI655369 TCE655368:TCE655369 TMA655368:TMA655369 TVW655368:TVW655369 UFS655368:UFS655369 UPO655368:UPO655369 UZK655368:UZK655369 VJG655368:VJG655369 VTC655368:VTC655369 WCY655368:WCY655369 WMU655368:WMU655369 WWQ655368:WWQ655369 AI720904:AI720905 KE720904:KE720905 UA720904:UA720905 ADW720904:ADW720905 ANS720904:ANS720905 AXO720904:AXO720905 BHK720904:BHK720905 BRG720904:BRG720905 CBC720904:CBC720905 CKY720904:CKY720905 CUU720904:CUU720905 DEQ720904:DEQ720905 DOM720904:DOM720905 DYI720904:DYI720905 EIE720904:EIE720905 ESA720904:ESA720905 FBW720904:FBW720905 FLS720904:FLS720905 FVO720904:FVO720905 GFK720904:GFK720905 GPG720904:GPG720905 GZC720904:GZC720905 HIY720904:HIY720905 HSU720904:HSU720905 ICQ720904:ICQ720905 IMM720904:IMM720905 IWI720904:IWI720905 JGE720904:JGE720905 JQA720904:JQA720905 JZW720904:JZW720905 KJS720904:KJS720905 KTO720904:KTO720905 LDK720904:LDK720905 LNG720904:LNG720905 LXC720904:LXC720905 MGY720904:MGY720905 MQU720904:MQU720905 NAQ720904:NAQ720905 NKM720904:NKM720905 NUI720904:NUI720905 OEE720904:OEE720905 OOA720904:OOA720905 OXW720904:OXW720905 PHS720904:PHS720905 PRO720904:PRO720905 QBK720904:QBK720905 QLG720904:QLG720905 QVC720904:QVC720905 REY720904:REY720905 ROU720904:ROU720905 RYQ720904:RYQ720905 SIM720904:SIM720905 SSI720904:SSI720905 TCE720904:TCE720905 TMA720904:TMA720905 TVW720904:TVW720905 UFS720904:UFS720905 UPO720904:UPO720905 UZK720904:UZK720905 VJG720904:VJG720905 VTC720904:VTC720905 WCY720904:WCY720905 WMU720904:WMU720905 WWQ720904:WWQ720905 AI786440:AI786441 KE786440:KE786441 UA786440:UA786441 ADW786440:ADW786441 ANS786440:ANS786441 AXO786440:AXO786441 BHK786440:BHK786441 BRG786440:BRG786441 CBC786440:CBC786441 CKY786440:CKY786441 CUU786440:CUU786441 DEQ786440:DEQ786441 DOM786440:DOM786441 DYI786440:DYI786441 EIE786440:EIE786441 ESA786440:ESA786441 FBW786440:FBW786441 FLS786440:FLS786441 FVO786440:FVO786441 GFK786440:GFK786441 GPG786440:GPG786441 GZC786440:GZC786441 HIY786440:HIY786441 HSU786440:HSU786441 ICQ786440:ICQ786441 IMM786440:IMM786441 IWI786440:IWI786441 JGE786440:JGE786441 JQA786440:JQA786441 JZW786440:JZW786441 KJS786440:KJS786441 KTO786440:KTO786441 LDK786440:LDK786441 LNG786440:LNG786441 LXC786440:LXC786441 MGY786440:MGY786441 MQU786440:MQU786441 NAQ786440:NAQ786441 NKM786440:NKM786441 NUI786440:NUI786441 OEE786440:OEE786441 OOA786440:OOA786441 OXW786440:OXW786441 PHS786440:PHS786441 PRO786440:PRO786441 QBK786440:QBK786441 QLG786440:QLG786441 QVC786440:QVC786441 REY786440:REY786441 ROU786440:ROU786441 RYQ786440:RYQ786441 SIM786440:SIM786441 SSI786440:SSI786441 TCE786440:TCE786441 TMA786440:TMA786441 TVW786440:TVW786441 UFS786440:UFS786441 UPO786440:UPO786441 UZK786440:UZK786441 VJG786440:VJG786441 VTC786440:VTC786441 WCY786440:WCY786441 WMU786440:WMU786441 WWQ786440:WWQ786441 AI851976:AI851977 KE851976:KE851977 UA851976:UA851977 ADW851976:ADW851977 ANS851976:ANS851977 AXO851976:AXO851977 BHK851976:BHK851977 BRG851976:BRG851977 CBC851976:CBC851977 CKY851976:CKY851977 CUU851976:CUU851977 DEQ851976:DEQ851977 DOM851976:DOM851977 DYI851976:DYI851977 EIE851976:EIE851977 ESA851976:ESA851977 FBW851976:FBW851977 FLS851976:FLS851977 FVO851976:FVO851977 GFK851976:GFK851977 GPG851976:GPG851977 GZC851976:GZC851977 HIY851976:HIY851977 HSU851976:HSU851977 ICQ851976:ICQ851977 IMM851976:IMM851977 IWI851976:IWI851977 JGE851976:JGE851977 JQA851976:JQA851977 JZW851976:JZW851977 KJS851976:KJS851977 KTO851976:KTO851977 LDK851976:LDK851977 LNG851976:LNG851977 LXC851976:LXC851977 MGY851976:MGY851977 MQU851976:MQU851977 NAQ851976:NAQ851977 NKM851976:NKM851977 NUI851976:NUI851977 OEE851976:OEE851977 OOA851976:OOA851977 OXW851976:OXW851977 PHS851976:PHS851977 PRO851976:PRO851977 QBK851976:QBK851977 QLG851976:QLG851977 QVC851976:QVC851977 REY851976:REY851977 ROU851976:ROU851977 RYQ851976:RYQ851977 SIM851976:SIM851977 SSI851976:SSI851977 TCE851976:TCE851977 TMA851976:TMA851977 TVW851976:TVW851977 UFS851976:UFS851977 UPO851976:UPO851977 UZK851976:UZK851977 VJG851976:VJG851977 VTC851976:VTC851977 WCY851976:WCY851977 WMU851976:WMU851977 WWQ851976:WWQ851977 AI917512:AI917513 KE917512:KE917513 UA917512:UA917513 ADW917512:ADW917513 ANS917512:ANS917513 AXO917512:AXO917513 BHK917512:BHK917513 BRG917512:BRG917513 CBC917512:CBC917513 CKY917512:CKY917513 CUU917512:CUU917513 DEQ917512:DEQ917513 DOM917512:DOM917513 DYI917512:DYI917513 EIE917512:EIE917513 ESA917512:ESA917513 FBW917512:FBW917513 FLS917512:FLS917513 FVO917512:FVO917513 GFK917512:GFK917513 GPG917512:GPG917513 GZC917512:GZC917513 HIY917512:HIY917513 HSU917512:HSU917513 ICQ917512:ICQ917513 IMM917512:IMM917513 IWI917512:IWI917513 JGE917512:JGE917513 JQA917512:JQA917513 JZW917512:JZW917513 KJS917512:KJS917513 KTO917512:KTO917513 LDK917512:LDK917513 LNG917512:LNG917513 LXC917512:LXC917513 MGY917512:MGY917513 MQU917512:MQU917513 NAQ917512:NAQ917513 NKM917512:NKM917513 NUI917512:NUI917513 OEE917512:OEE917513 OOA917512:OOA917513 OXW917512:OXW917513 PHS917512:PHS917513 PRO917512:PRO917513 QBK917512:QBK917513 QLG917512:QLG917513 QVC917512:QVC917513 REY917512:REY917513 ROU917512:ROU917513 RYQ917512:RYQ917513 SIM917512:SIM917513 SSI917512:SSI917513 TCE917512:TCE917513 TMA917512:TMA917513 TVW917512:TVW917513 UFS917512:UFS917513 UPO917512:UPO917513 UZK917512:UZK917513 VJG917512:VJG917513 VTC917512:VTC917513 WCY917512:WCY917513 WMU917512:WMU917513 WWQ917512:WWQ917513 AI983048:AI983049 KE983048:KE983049 UA983048:UA983049 ADW983048:ADW983049 ANS983048:ANS983049 AXO983048:AXO983049 BHK983048:BHK983049 BRG983048:BRG983049 CBC983048:CBC983049 CKY983048:CKY983049 CUU983048:CUU983049 DEQ983048:DEQ983049 DOM983048:DOM983049 DYI983048:DYI983049 EIE983048:EIE983049 ESA983048:ESA983049 FBW983048:FBW983049 FLS983048:FLS983049 FVO983048:FVO983049 GFK983048:GFK983049 GPG983048:GPG983049 GZC983048:GZC983049 HIY983048:HIY983049 HSU983048:HSU983049 ICQ983048:ICQ983049 IMM983048:IMM983049 IWI983048:IWI983049 JGE983048:JGE983049 JQA983048:JQA983049 JZW983048:JZW983049 KJS983048:KJS983049 KTO983048:KTO983049 LDK983048:LDK983049 LNG983048:LNG983049 LXC983048:LXC983049 MGY983048:MGY983049 MQU983048:MQU983049 NAQ983048:NAQ983049 NKM983048:NKM983049 NUI983048:NUI983049 OEE983048:OEE983049 OOA983048:OOA983049 OXW983048:OXW983049 PHS983048:PHS983049 PRO983048:PRO983049 QBK983048:QBK983049 QLG983048:QLG983049 QVC983048:QVC983049 REY983048:REY983049 ROU983048:ROU983049 RYQ983048:RYQ983049 SIM983048:SIM983049 SSI983048:SSI983049 TCE983048:TCE983049 TMA983048:TMA983049 TVW983048:TVW983049 UFS983048:UFS983049 UPO983048:UPO983049 UZK983048:UZK983049 VJG983048:VJG983049 VTC983048:VTC983049 WCY983048:WCY983049 WMU983048:WMU983049 WWQ983048:WWQ983049 WMS983112:WMS983119 JG72:JG79 TC72:TC79 ACY72:ACY79 AMU72:AMU79 AWQ72:AWQ79 BGM72:BGM79 BQI72:BQI79 CAE72:CAE79 CKA72:CKA79 CTW72:CTW79 DDS72:DDS79 DNO72:DNO79 DXK72:DXK79 EHG72:EHG79 ERC72:ERC79 FAY72:FAY79 FKU72:FKU79 FUQ72:FUQ79 GEM72:GEM79 GOI72:GOI79 GYE72:GYE79 HIA72:HIA79 HRW72:HRW79 IBS72:IBS79 ILO72:ILO79 IVK72:IVK79 JFG72:JFG79 JPC72:JPC79 JYY72:JYY79 KIU72:KIU79 KSQ72:KSQ79 LCM72:LCM79 LMI72:LMI79 LWE72:LWE79 MGA72:MGA79 MPW72:MPW79 MZS72:MZS79 NJO72:NJO79 NTK72:NTK79 ODG72:ODG79 ONC72:ONC79 OWY72:OWY79 PGU72:PGU79 PQQ72:PQQ79 QAM72:QAM79 QKI72:QKI79 QUE72:QUE79 REA72:REA79 RNW72:RNW79 RXS72:RXS79 SHO72:SHO79 SRK72:SRK79 TBG72:TBG79 TLC72:TLC79 TUY72:TUY79 UEU72:UEU79 UOQ72:UOQ79 UYM72:UYM79 VII72:VII79 VSE72:VSE79 WCA72:WCA79 WLW72:WLW79 WVS72:WVS79 K65608:K65615 JG65608:JG65615 TC65608:TC65615 ACY65608:ACY65615 AMU65608:AMU65615 AWQ65608:AWQ65615 BGM65608:BGM65615 BQI65608:BQI65615 CAE65608:CAE65615 CKA65608:CKA65615 CTW65608:CTW65615 DDS65608:DDS65615 DNO65608:DNO65615 DXK65608:DXK65615 EHG65608:EHG65615 ERC65608:ERC65615 FAY65608:FAY65615 FKU65608:FKU65615 FUQ65608:FUQ65615 GEM65608:GEM65615 GOI65608:GOI65615 GYE65608:GYE65615 HIA65608:HIA65615 HRW65608:HRW65615 IBS65608:IBS65615 ILO65608:ILO65615 IVK65608:IVK65615 JFG65608:JFG65615 JPC65608:JPC65615 JYY65608:JYY65615 KIU65608:KIU65615 KSQ65608:KSQ65615 LCM65608:LCM65615 LMI65608:LMI65615 LWE65608:LWE65615 MGA65608:MGA65615 MPW65608:MPW65615 MZS65608:MZS65615 NJO65608:NJO65615 NTK65608:NTK65615 ODG65608:ODG65615 ONC65608:ONC65615 OWY65608:OWY65615 PGU65608:PGU65615 PQQ65608:PQQ65615 QAM65608:QAM65615 QKI65608:QKI65615 QUE65608:QUE65615 REA65608:REA65615 RNW65608:RNW65615 RXS65608:RXS65615 SHO65608:SHO65615 SRK65608:SRK65615 TBG65608:TBG65615 TLC65608:TLC65615 TUY65608:TUY65615 UEU65608:UEU65615 UOQ65608:UOQ65615 UYM65608:UYM65615 VII65608:VII65615 VSE65608:VSE65615 WCA65608:WCA65615 WLW65608:WLW65615 WVS65608:WVS65615 K131144:K131151 JG131144:JG131151 TC131144:TC131151 ACY131144:ACY131151 AMU131144:AMU131151 AWQ131144:AWQ131151 BGM131144:BGM131151 BQI131144:BQI131151 CAE131144:CAE131151 CKA131144:CKA131151 CTW131144:CTW131151 DDS131144:DDS131151 DNO131144:DNO131151 DXK131144:DXK131151 EHG131144:EHG131151 ERC131144:ERC131151 FAY131144:FAY131151 FKU131144:FKU131151 FUQ131144:FUQ131151 GEM131144:GEM131151 GOI131144:GOI131151 GYE131144:GYE131151 HIA131144:HIA131151 HRW131144:HRW131151 IBS131144:IBS131151 ILO131144:ILO131151 IVK131144:IVK131151 JFG131144:JFG131151 JPC131144:JPC131151 JYY131144:JYY131151 KIU131144:KIU131151 KSQ131144:KSQ131151 LCM131144:LCM131151 LMI131144:LMI131151 LWE131144:LWE131151 MGA131144:MGA131151 MPW131144:MPW131151 MZS131144:MZS131151 NJO131144:NJO131151 NTK131144:NTK131151 ODG131144:ODG131151 ONC131144:ONC131151 OWY131144:OWY131151 PGU131144:PGU131151 PQQ131144:PQQ131151 QAM131144:QAM131151 QKI131144:QKI131151 QUE131144:QUE131151 REA131144:REA131151 RNW131144:RNW131151 RXS131144:RXS131151 SHO131144:SHO131151 SRK131144:SRK131151 TBG131144:TBG131151 TLC131144:TLC131151 TUY131144:TUY131151 UEU131144:UEU131151 UOQ131144:UOQ131151 UYM131144:UYM131151 VII131144:VII131151 VSE131144:VSE131151 WCA131144:WCA131151 WLW131144:WLW131151 WVS131144:WVS131151 K196680:K196687 JG196680:JG196687 TC196680:TC196687 ACY196680:ACY196687 AMU196680:AMU196687 AWQ196680:AWQ196687 BGM196680:BGM196687 BQI196680:BQI196687 CAE196680:CAE196687 CKA196680:CKA196687 CTW196680:CTW196687 DDS196680:DDS196687 DNO196680:DNO196687 DXK196680:DXK196687 EHG196680:EHG196687 ERC196680:ERC196687 FAY196680:FAY196687 FKU196680:FKU196687 FUQ196680:FUQ196687 GEM196680:GEM196687 GOI196680:GOI196687 GYE196680:GYE196687 HIA196680:HIA196687 HRW196680:HRW196687 IBS196680:IBS196687 ILO196680:ILO196687 IVK196680:IVK196687 JFG196680:JFG196687 JPC196680:JPC196687 JYY196680:JYY196687 KIU196680:KIU196687 KSQ196680:KSQ196687 LCM196680:LCM196687 LMI196680:LMI196687 LWE196680:LWE196687 MGA196680:MGA196687 MPW196680:MPW196687 MZS196680:MZS196687 NJO196680:NJO196687 NTK196680:NTK196687 ODG196680:ODG196687 ONC196680:ONC196687 OWY196680:OWY196687 PGU196680:PGU196687 PQQ196680:PQQ196687 QAM196680:QAM196687 QKI196680:QKI196687 QUE196680:QUE196687 REA196680:REA196687 RNW196680:RNW196687 RXS196680:RXS196687 SHO196680:SHO196687 SRK196680:SRK196687 TBG196680:TBG196687 TLC196680:TLC196687 TUY196680:TUY196687 UEU196680:UEU196687 UOQ196680:UOQ196687 UYM196680:UYM196687 VII196680:VII196687 VSE196680:VSE196687 WCA196680:WCA196687 WLW196680:WLW196687 WVS196680:WVS196687 K262216:K262223 JG262216:JG262223 TC262216:TC262223 ACY262216:ACY262223 AMU262216:AMU262223 AWQ262216:AWQ262223 BGM262216:BGM262223 BQI262216:BQI262223 CAE262216:CAE262223 CKA262216:CKA262223 CTW262216:CTW262223 DDS262216:DDS262223 DNO262216:DNO262223 DXK262216:DXK262223 EHG262216:EHG262223 ERC262216:ERC262223 FAY262216:FAY262223 FKU262216:FKU262223 FUQ262216:FUQ262223 GEM262216:GEM262223 GOI262216:GOI262223 GYE262216:GYE262223 HIA262216:HIA262223 HRW262216:HRW262223 IBS262216:IBS262223 ILO262216:ILO262223 IVK262216:IVK262223 JFG262216:JFG262223 JPC262216:JPC262223 JYY262216:JYY262223 KIU262216:KIU262223 KSQ262216:KSQ262223 LCM262216:LCM262223 LMI262216:LMI262223 LWE262216:LWE262223 MGA262216:MGA262223 MPW262216:MPW262223 MZS262216:MZS262223 NJO262216:NJO262223 NTK262216:NTK262223 ODG262216:ODG262223 ONC262216:ONC262223 OWY262216:OWY262223 PGU262216:PGU262223 PQQ262216:PQQ262223 QAM262216:QAM262223 QKI262216:QKI262223 QUE262216:QUE262223 REA262216:REA262223 RNW262216:RNW262223 RXS262216:RXS262223 SHO262216:SHO262223 SRK262216:SRK262223 TBG262216:TBG262223 TLC262216:TLC262223 TUY262216:TUY262223 UEU262216:UEU262223 UOQ262216:UOQ262223 UYM262216:UYM262223 VII262216:VII262223 VSE262216:VSE262223 WCA262216:WCA262223 WLW262216:WLW262223 WVS262216:WVS262223 K327752:K327759 JG327752:JG327759 TC327752:TC327759 ACY327752:ACY327759 AMU327752:AMU327759 AWQ327752:AWQ327759 BGM327752:BGM327759 BQI327752:BQI327759 CAE327752:CAE327759 CKA327752:CKA327759 CTW327752:CTW327759 DDS327752:DDS327759 DNO327752:DNO327759 DXK327752:DXK327759 EHG327752:EHG327759 ERC327752:ERC327759 FAY327752:FAY327759 FKU327752:FKU327759 FUQ327752:FUQ327759 GEM327752:GEM327759 GOI327752:GOI327759 GYE327752:GYE327759 HIA327752:HIA327759 HRW327752:HRW327759 IBS327752:IBS327759 ILO327752:ILO327759 IVK327752:IVK327759 JFG327752:JFG327759 JPC327752:JPC327759 JYY327752:JYY327759 KIU327752:KIU327759 KSQ327752:KSQ327759 LCM327752:LCM327759 LMI327752:LMI327759 LWE327752:LWE327759 MGA327752:MGA327759 MPW327752:MPW327759 MZS327752:MZS327759 NJO327752:NJO327759 NTK327752:NTK327759 ODG327752:ODG327759 ONC327752:ONC327759 OWY327752:OWY327759 PGU327752:PGU327759 PQQ327752:PQQ327759 QAM327752:QAM327759 QKI327752:QKI327759 QUE327752:QUE327759 REA327752:REA327759 RNW327752:RNW327759 RXS327752:RXS327759 SHO327752:SHO327759 SRK327752:SRK327759 TBG327752:TBG327759 TLC327752:TLC327759 TUY327752:TUY327759 UEU327752:UEU327759 UOQ327752:UOQ327759 UYM327752:UYM327759 VII327752:VII327759 VSE327752:VSE327759 WCA327752:WCA327759 WLW327752:WLW327759 WVS327752:WVS327759 K393288:K393295 JG393288:JG393295 TC393288:TC393295 ACY393288:ACY393295 AMU393288:AMU393295 AWQ393288:AWQ393295 BGM393288:BGM393295 BQI393288:BQI393295 CAE393288:CAE393295 CKA393288:CKA393295 CTW393288:CTW393295 DDS393288:DDS393295 DNO393288:DNO393295 DXK393288:DXK393295 EHG393288:EHG393295 ERC393288:ERC393295 FAY393288:FAY393295 FKU393288:FKU393295 FUQ393288:FUQ393295 GEM393288:GEM393295 GOI393288:GOI393295 GYE393288:GYE393295 HIA393288:HIA393295 HRW393288:HRW393295 IBS393288:IBS393295 ILO393288:ILO393295 IVK393288:IVK393295 JFG393288:JFG393295 JPC393288:JPC393295 JYY393288:JYY393295 KIU393288:KIU393295 KSQ393288:KSQ393295 LCM393288:LCM393295 LMI393288:LMI393295 LWE393288:LWE393295 MGA393288:MGA393295 MPW393288:MPW393295 MZS393288:MZS393295 NJO393288:NJO393295 NTK393288:NTK393295 ODG393288:ODG393295 ONC393288:ONC393295 OWY393288:OWY393295 PGU393288:PGU393295 PQQ393288:PQQ393295 QAM393288:QAM393295 QKI393288:QKI393295 QUE393288:QUE393295 REA393288:REA393295 RNW393288:RNW393295 RXS393288:RXS393295 SHO393288:SHO393295 SRK393288:SRK393295 TBG393288:TBG393295 TLC393288:TLC393295 TUY393288:TUY393295 UEU393288:UEU393295 UOQ393288:UOQ393295 UYM393288:UYM393295 VII393288:VII393295 VSE393288:VSE393295 WCA393288:WCA393295 WLW393288:WLW393295 WVS393288:WVS393295 K458824:K458831 JG458824:JG458831 TC458824:TC458831 ACY458824:ACY458831 AMU458824:AMU458831 AWQ458824:AWQ458831 BGM458824:BGM458831 BQI458824:BQI458831 CAE458824:CAE458831 CKA458824:CKA458831 CTW458824:CTW458831 DDS458824:DDS458831 DNO458824:DNO458831 DXK458824:DXK458831 EHG458824:EHG458831 ERC458824:ERC458831 FAY458824:FAY458831 FKU458824:FKU458831 FUQ458824:FUQ458831 GEM458824:GEM458831 GOI458824:GOI458831 GYE458824:GYE458831 HIA458824:HIA458831 HRW458824:HRW458831 IBS458824:IBS458831 ILO458824:ILO458831 IVK458824:IVK458831 JFG458824:JFG458831 JPC458824:JPC458831 JYY458824:JYY458831 KIU458824:KIU458831 KSQ458824:KSQ458831 LCM458824:LCM458831 LMI458824:LMI458831 LWE458824:LWE458831 MGA458824:MGA458831 MPW458824:MPW458831 MZS458824:MZS458831 NJO458824:NJO458831 NTK458824:NTK458831 ODG458824:ODG458831 ONC458824:ONC458831 OWY458824:OWY458831 PGU458824:PGU458831 PQQ458824:PQQ458831 QAM458824:QAM458831 QKI458824:QKI458831 QUE458824:QUE458831 REA458824:REA458831 RNW458824:RNW458831 RXS458824:RXS458831 SHO458824:SHO458831 SRK458824:SRK458831 TBG458824:TBG458831 TLC458824:TLC458831 TUY458824:TUY458831 UEU458824:UEU458831 UOQ458824:UOQ458831 UYM458824:UYM458831 VII458824:VII458831 VSE458824:VSE458831 WCA458824:WCA458831 WLW458824:WLW458831 WVS458824:WVS458831 K524360:K524367 JG524360:JG524367 TC524360:TC524367 ACY524360:ACY524367 AMU524360:AMU524367 AWQ524360:AWQ524367 BGM524360:BGM524367 BQI524360:BQI524367 CAE524360:CAE524367 CKA524360:CKA524367 CTW524360:CTW524367 DDS524360:DDS524367 DNO524360:DNO524367 DXK524360:DXK524367 EHG524360:EHG524367 ERC524360:ERC524367 FAY524360:FAY524367 FKU524360:FKU524367 FUQ524360:FUQ524367 GEM524360:GEM524367 GOI524360:GOI524367 GYE524360:GYE524367 HIA524360:HIA524367 HRW524360:HRW524367 IBS524360:IBS524367 ILO524360:ILO524367 IVK524360:IVK524367 JFG524360:JFG524367 JPC524360:JPC524367 JYY524360:JYY524367 KIU524360:KIU524367 KSQ524360:KSQ524367 LCM524360:LCM524367 LMI524360:LMI524367 LWE524360:LWE524367 MGA524360:MGA524367 MPW524360:MPW524367 MZS524360:MZS524367 NJO524360:NJO524367 NTK524360:NTK524367 ODG524360:ODG524367 ONC524360:ONC524367 OWY524360:OWY524367 PGU524360:PGU524367 PQQ524360:PQQ524367 QAM524360:QAM524367 QKI524360:QKI524367 QUE524360:QUE524367 REA524360:REA524367 RNW524360:RNW524367 RXS524360:RXS524367 SHO524360:SHO524367 SRK524360:SRK524367 TBG524360:TBG524367 TLC524360:TLC524367 TUY524360:TUY524367 UEU524360:UEU524367 UOQ524360:UOQ524367 UYM524360:UYM524367 VII524360:VII524367 VSE524360:VSE524367 WCA524360:WCA524367 WLW524360:WLW524367 WVS524360:WVS524367 K589896:K589903 JG589896:JG589903 TC589896:TC589903 ACY589896:ACY589903 AMU589896:AMU589903 AWQ589896:AWQ589903 BGM589896:BGM589903 BQI589896:BQI589903 CAE589896:CAE589903 CKA589896:CKA589903 CTW589896:CTW589903 DDS589896:DDS589903 DNO589896:DNO589903 DXK589896:DXK589903 EHG589896:EHG589903 ERC589896:ERC589903 FAY589896:FAY589903 FKU589896:FKU589903 FUQ589896:FUQ589903 GEM589896:GEM589903 GOI589896:GOI589903 GYE589896:GYE589903 HIA589896:HIA589903 HRW589896:HRW589903 IBS589896:IBS589903 ILO589896:ILO589903 IVK589896:IVK589903 JFG589896:JFG589903 JPC589896:JPC589903 JYY589896:JYY589903 KIU589896:KIU589903 KSQ589896:KSQ589903 LCM589896:LCM589903 LMI589896:LMI589903 LWE589896:LWE589903 MGA589896:MGA589903 MPW589896:MPW589903 MZS589896:MZS589903 NJO589896:NJO589903 NTK589896:NTK589903 ODG589896:ODG589903 ONC589896:ONC589903 OWY589896:OWY589903 PGU589896:PGU589903 PQQ589896:PQQ589903 QAM589896:QAM589903 QKI589896:QKI589903 QUE589896:QUE589903 REA589896:REA589903 RNW589896:RNW589903 RXS589896:RXS589903 SHO589896:SHO589903 SRK589896:SRK589903 TBG589896:TBG589903 TLC589896:TLC589903 TUY589896:TUY589903 UEU589896:UEU589903 UOQ589896:UOQ589903 UYM589896:UYM589903 VII589896:VII589903 VSE589896:VSE589903 WCA589896:WCA589903 WLW589896:WLW589903 WVS589896:WVS589903 K655432:K655439 JG655432:JG655439 TC655432:TC655439 ACY655432:ACY655439 AMU655432:AMU655439 AWQ655432:AWQ655439 BGM655432:BGM655439 BQI655432:BQI655439 CAE655432:CAE655439 CKA655432:CKA655439 CTW655432:CTW655439 DDS655432:DDS655439 DNO655432:DNO655439 DXK655432:DXK655439 EHG655432:EHG655439 ERC655432:ERC655439 FAY655432:FAY655439 FKU655432:FKU655439 FUQ655432:FUQ655439 GEM655432:GEM655439 GOI655432:GOI655439 GYE655432:GYE655439 HIA655432:HIA655439 HRW655432:HRW655439 IBS655432:IBS655439 ILO655432:ILO655439 IVK655432:IVK655439 JFG655432:JFG655439 JPC655432:JPC655439 JYY655432:JYY655439 KIU655432:KIU655439 KSQ655432:KSQ655439 LCM655432:LCM655439 LMI655432:LMI655439 LWE655432:LWE655439 MGA655432:MGA655439 MPW655432:MPW655439 MZS655432:MZS655439 NJO655432:NJO655439 NTK655432:NTK655439 ODG655432:ODG655439 ONC655432:ONC655439 OWY655432:OWY655439 PGU655432:PGU655439 PQQ655432:PQQ655439 QAM655432:QAM655439 QKI655432:QKI655439 QUE655432:QUE655439 REA655432:REA655439 RNW655432:RNW655439 RXS655432:RXS655439 SHO655432:SHO655439 SRK655432:SRK655439 TBG655432:TBG655439 TLC655432:TLC655439 TUY655432:TUY655439 UEU655432:UEU655439 UOQ655432:UOQ655439 UYM655432:UYM655439 VII655432:VII655439 VSE655432:VSE655439 WCA655432:WCA655439 WLW655432:WLW655439 WVS655432:WVS655439 K720968:K720975 JG720968:JG720975 TC720968:TC720975 ACY720968:ACY720975 AMU720968:AMU720975 AWQ720968:AWQ720975 BGM720968:BGM720975 BQI720968:BQI720975 CAE720968:CAE720975 CKA720968:CKA720975 CTW720968:CTW720975 DDS720968:DDS720975 DNO720968:DNO720975 DXK720968:DXK720975 EHG720968:EHG720975 ERC720968:ERC720975 FAY720968:FAY720975 FKU720968:FKU720975 FUQ720968:FUQ720975 GEM720968:GEM720975 GOI720968:GOI720975 GYE720968:GYE720975 HIA720968:HIA720975 HRW720968:HRW720975 IBS720968:IBS720975 ILO720968:ILO720975 IVK720968:IVK720975 JFG720968:JFG720975 JPC720968:JPC720975 JYY720968:JYY720975 KIU720968:KIU720975 KSQ720968:KSQ720975 LCM720968:LCM720975 LMI720968:LMI720975 LWE720968:LWE720975 MGA720968:MGA720975 MPW720968:MPW720975 MZS720968:MZS720975 NJO720968:NJO720975 NTK720968:NTK720975 ODG720968:ODG720975 ONC720968:ONC720975 OWY720968:OWY720975 PGU720968:PGU720975 PQQ720968:PQQ720975 QAM720968:QAM720975 QKI720968:QKI720975 QUE720968:QUE720975 REA720968:REA720975 RNW720968:RNW720975 RXS720968:RXS720975 SHO720968:SHO720975 SRK720968:SRK720975 TBG720968:TBG720975 TLC720968:TLC720975 TUY720968:TUY720975 UEU720968:UEU720975 UOQ720968:UOQ720975 UYM720968:UYM720975 VII720968:VII720975 VSE720968:VSE720975 WCA720968:WCA720975 WLW720968:WLW720975 WVS720968:WVS720975 K786504:K786511 JG786504:JG786511 TC786504:TC786511 ACY786504:ACY786511 AMU786504:AMU786511 AWQ786504:AWQ786511 BGM786504:BGM786511 BQI786504:BQI786511 CAE786504:CAE786511 CKA786504:CKA786511 CTW786504:CTW786511 DDS786504:DDS786511 DNO786504:DNO786511 DXK786504:DXK786511 EHG786504:EHG786511 ERC786504:ERC786511 FAY786504:FAY786511 FKU786504:FKU786511 FUQ786504:FUQ786511 GEM786504:GEM786511 GOI786504:GOI786511 GYE786504:GYE786511 HIA786504:HIA786511 HRW786504:HRW786511 IBS786504:IBS786511 ILO786504:ILO786511 IVK786504:IVK786511 JFG786504:JFG786511 JPC786504:JPC786511 JYY786504:JYY786511 KIU786504:KIU786511 KSQ786504:KSQ786511 LCM786504:LCM786511 LMI786504:LMI786511 LWE786504:LWE786511 MGA786504:MGA786511 MPW786504:MPW786511 MZS786504:MZS786511 NJO786504:NJO786511 NTK786504:NTK786511 ODG786504:ODG786511 ONC786504:ONC786511 OWY786504:OWY786511 PGU786504:PGU786511 PQQ786504:PQQ786511 QAM786504:QAM786511 QKI786504:QKI786511 QUE786504:QUE786511 REA786504:REA786511 RNW786504:RNW786511 RXS786504:RXS786511 SHO786504:SHO786511 SRK786504:SRK786511 TBG786504:TBG786511 TLC786504:TLC786511 TUY786504:TUY786511 UEU786504:UEU786511 UOQ786504:UOQ786511 UYM786504:UYM786511 VII786504:VII786511 VSE786504:VSE786511 WCA786504:WCA786511 WLW786504:WLW786511 WVS786504:WVS786511 K852040:K852047 JG852040:JG852047 TC852040:TC852047 ACY852040:ACY852047 AMU852040:AMU852047 AWQ852040:AWQ852047 BGM852040:BGM852047 BQI852040:BQI852047 CAE852040:CAE852047 CKA852040:CKA852047 CTW852040:CTW852047 DDS852040:DDS852047 DNO852040:DNO852047 DXK852040:DXK852047 EHG852040:EHG852047 ERC852040:ERC852047 FAY852040:FAY852047 FKU852040:FKU852047 FUQ852040:FUQ852047 GEM852040:GEM852047 GOI852040:GOI852047 GYE852040:GYE852047 HIA852040:HIA852047 HRW852040:HRW852047 IBS852040:IBS852047 ILO852040:ILO852047 IVK852040:IVK852047 JFG852040:JFG852047 JPC852040:JPC852047 JYY852040:JYY852047 KIU852040:KIU852047 KSQ852040:KSQ852047 LCM852040:LCM852047 LMI852040:LMI852047 LWE852040:LWE852047 MGA852040:MGA852047 MPW852040:MPW852047 MZS852040:MZS852047 NJO852040:NJO852047 NTK852040:NTK852047 ODG852040:ODG852047 ONC852040:ONC852047 OWY852040:OWY852047 PGU852040:PGU852047 PQQ852040:PQQ852047 QAM852040:QAM852047 QKI852040:QKI852047 QUE852040:QUE852047 REA852040:REA852047 RNW852040:RNW852047 RXS852040:RXS852047 SHO852040:SHO852047 SRK852040:SRK852047 TBG852040:TBG852047 TLC852040:TLC852047 TUY852040:TUY852047 UEU852040:UEU852047 UOQ852040:UOQ852047 UYM852040:UYM852047 VII852040:VII852047 VSE852040:VSE852047 WCA852040:WCA852047 WLW852040:WLW852047 WVS852040:WVS852047 K917576:K917583 JG917576:JG917583 TC917576:TC917583 ACY917576:ACY917583 AMU917576:AMU917583 AWQ917576:AWQ917583 BGM917576:BGM917583 BQI917576:BQI917583 CAE917576:CAE917583 CKA917576:CKA917583 CTW917576:CTW917583 DDS917576:DDS917583 DNO917576:DNO917583 DXK917576:DXK917583 EHG917576:EHG917583 ERC917576:ERC917583 FAY917576:FAY917583 FKU917576:FKU917583 FUQ917576:FUQ917583 GEM917576:GEM917583 GOI917576:GOI917583 GYE917576:GYE917583 HIA917576:HIA917583 HRW917576:HRW917583 IBS917576:IBS917583 ILO917576:ILO917583 IVK917576:IVK917583 JFG917576:JFG917583 JPC917576:JPC917583 JYY917576:JYY917583 KIU917576:KIU917583 KSQ917576:KSQ917583 LCM917576:LCM917583 LMI917576:LMI917583 LWE917576:LWE917583 MGA917576:MGA917583 MPW917576:MPW917583 MZS917576:MZS917583 NJO917576:NJO917583 NTK917576:NTK917583 ODG917576:ODG917583 ONC917576:ONC917583 OWY917576:OWY917583 PGU917576:PGU917583 PQQ917576:PQQ917583 QAM917576:QAM917583 QKI917576:QKI917583 QUE917576:QUE917583 REA917576:REA917583 RNW917576:RNW917583 RXS917576:RXS917583 SHO917576:SHO917583 SRK917576:SRK917583 TBG917576:TBG917583 TLC917576:TLC917583 TUY917576:TUY917583 UEU917576:UEU917583 UOQ917576:UOQ917583 UYM917576:UYM917583 VII917576:VII917583 VSE917576:VSE917583 WCA917576:WCA917583 WLW917576:WLW917583 WVS917576:WVS917583 K983112:K983119 JG983112:JG983119 TC983112:TC983119 ACY983112:ACY983119 AMU983112:AMU983119 AWQ983112:AWQ983119 BGM983112:BGM983119 BQI983112:BQI983119 CAE983112:CAE983119 CKA983112:CKA983119 CTW983112:CTW983119 DDS983112:DDS983119 DNO983112:DNO983119 DXK983112:DXK983119 EHG983112:EHG983119 ERC983112:ERC983119 FAY983112:FAY983119 FKU983112:FKU983119 FUQ983112:FUQ983119 GEM983112:GEM983119 GOI983112:GOI983119 GYE983112:GYE983119 HIA983112:HIA983119 HRW983112:HRW983119 IBS983112:IBS983119 ILO983112:ILO983119 IVK983112:IVK983119 JFG983112:JFG983119 JPC983112:JPC983119 JYY983112:JYY983119 KIU983112:KIU983119 KSQ983112:KSQ983119 LCM983112:LCM983119 LMI983112:LMI983119 LWE983112:LWE983119 MGA983112:MGA983119 MPW983112:MPW983119 MZS983112:MZS983119 NJO983112:NJO983119 NTK983112:NTK983119 ODG983112:ODG983119 ONC983112:ONC983119 OWY983112:OWY983119 PGU983112:PGU983119 PQQ983112:PQQ983119 QAM983112:QAM983119 QKI983112:QKI983119 QUE983112:QUE983119 REA983112:REA983119 RNW983112:RNW983119 RXS983112:RXS983119 SHO983112:SHO983119 SRK983112:SRK983119 TBG983112:TBG983119 TLC983112:TLC983119 TUY983112:TUY983119 UEU983112:UEU983119 UOQ983112:UOQ983119 UYM983112:UYM983119 VII983112:VII983119 VSE983112:VSE983119 WCA983112:WCA983119 WLW983112:WLW983119 WVS983112:WVS983119 K74:K79 KC72:KC79 TY72:TY79 ADU72:ADU79 ANQ72:ANQ79 AXM72:AXM79 BHI72:BHI79 BRE72:BRE79 CBA72:CBA79 CKW72:CKW79 CUS72:CUS79 DEO72:DEO79 DOK72:DOK79 DYG72:DYG79 EIC72:EIC79 ERY72:ERY79 FBU72:FBU79 FLQ72:FLQ79 FVM72:FVM79 GFI72:GFI79 GPE72:GPE79 GZA72:GZA79 HIW72:HIW79 HSS72:HSS79 ICO72:ICO79 IMK72:IMK79 IWG72:IWG79 JGC72:JGC79 JPY72:JPY79 JZU72:JZU79 KJQ72:KJQ79 KTM72:KTM79 LDI72:LDI79 LNE72:LNE79 LXA72:LXA79 MGW72:MGW79 MQS72:MQS79 NAO72:NAO79 NKK72:NKK79 NUG72:NUG79 OEC72:OEC79 ONY72:ONY79 OXU72:OXU79 PHQ72:PHQ79 PRM72:PRM79 QBI72:QBI79 QLE72:QLE79 QVA72:QVA79 REW72:REW79 ROS72:ROS79 RYO72:RYO79 SIK72:SIK79 SSG72:SSG79 TCC72:TCC79 TLY72:TLY79 TVU72:TVU79 UFQ72:UFQ79 UPM72:UPM79 UZI72:UZI79 VJE72:VJE79 VTA72:VTA79 WCW72:WCW79 WMS72:WMS79 WWO72:WWO79 AG65608:AG65615 KC65608:KC65615 TY65608:TY65615 ADU65608:ADU65615 ANQ65608:ANQ65615 AXM65608:AXM65615 BHI65608:BHI65615 BRE65608:BRE65615 CBA65608:CBA65615 CKW65608:CKW65615 CUS65608:CUS65615 DEO65608:DEO65615 DOK65608:DOK65615 DYG65608:DYG65615 EIC65608:EIC65615 ERY65608:ERY65615 FBU65608:FBU65615 FLQ65608:FLQ65615 FVM65608:FVM65615 GFI65608:GFI65615 GPE65608:GPE65615 GZA65608:GZA65615 HIW65608:HIW65615 HSS65608:HSS65615 ICO65608:ICO65615 IMK65608:IMK65615 IWG65608:IWG65615 JGC65608:JGC65615 JPY65608:JPY65615 JZU65608:JZU65615 KJQ65608:KJQ65615 KTM65608:KTM65615 LDI65608:LDI65615 LNE65608:LNE65615 LXA65608:LXA65615 MGW65608:MGW65615 MQS65608:MQS65615 NAO65608:NAO65615 NKK65608:NKK65615 NUG65608:NUG65615 OEC65608:OEC65615 ONY65608:ONY65615 OXU65608:OXU65615 PHQ65608:PHQ65615 PRM65608:PRM65615 QBI65608:QBI65615 QLE65608:QLE65615 QVA65608:QVA65615 REW65608:REW65615 ROS65608:ROS65615 RYO65608:RYO65615 SIK65608:SIK65615 SSG65608:SSG65615 TCC65608:TCC65615 TLY65608:TLY65615 TVU65608:TVU65615 UFQ65608:UFQ65615 UPM65608:UPM65615 UZI65608:UZI65615 VJE65608:VJE65615 VTA65608:VTA65615 WCW65608:WCW65615 WMS65608:WMS65615 WWO65608:WWO65615 AG131144:AG131151 KC131144:KC131151 TY131144:TY131151 ADU131144:ADU131151 ANQ131144:ANQ131151 AXM131144:AXM131151 BHI131144:BHI131151 BRE131144:BRE131151 CBA131144:CBA131151 CKW131144:CKW131151 CUS131144:CUS131151 DEO131144:DEO131151 DOK131144:DOK131151 DYG131144:DYG131151 EIC131144:EIC131151 ERY131144:ERY131151 FBU131144:FBU131151 FLQ131144:FLQ131151 FVM131144:FVM131151 GFI131144:GFI131151 GPE131144:GPE131151 GZA131144:GZA131151 HIW131144:HIW131151 HSS131144:HSS131151 ICO131144:ICO131151 IMK131144:IMK131151 IWG131144:IWG131151 JGC131144:JGC131151 JPY131144:JPY131151 JZU131144:JZU131151 KJQ131144:KJQ131151 KTM131144:KTM131151 LDI131144:LDI131151 LNE131144:LNE131151 LXA131144:LXA131151 MGW131144:MGW131151 MQS131144:MQS131151 NAO131144:NAO131151 NKK131144:NKK131151 NUG131144:NUG131151 OEC131144:OEC131151 ONY131144:ONY131151 OXU131144:OXU131151 PHQ131144:PHQ131151 PRM131144:PRM131151 QBI131144:QBI131151 QLE131144:QLE131151 QVA131144:QVA131151 REW131144:REW131151 ROS131144:ROS131151 RYO131144:RYO131151 SIK131144:SIK131151 SSG131144:SSG131151 TCC131144:TCC131151 TLY131144:TLY131151 TVU131144:TVU131151 UFQ131144:UFQ131151 UPM131144:UPM131151 UZI131144:UZI131151 VJE131144:VJE131151 VTA131144:VTA131151 WCW131144:WCW131151 WMS131144:WMS131151 WWO131144:WWO131151 AG196680:AG196687 KC196680:KC196687 TY196680:TY196687 ADU196680:ADU196687 ANQ196680:ANQ196687 AXM196680:AXM196687 BHI196680:BHI196687 BRE196680:BRE196687 CBA196680:CBA196687 CKW196680:CKW196687 CUS196680:CUS196687 DEO196680:DEO196687 DOK196680:DOK196687 DYG196680:DYG196687 EIC196680:EIC196687 ERY196680:ERY196687 FBU196680:FBU196687 FLQ196680:FLQ196687 FVM196680:FVM196687 GFI196680:GFI196687 GPE196680:GPE196687 GZA196680:GZA196687 HIW196680:HIW196687 HSS196680:HSS196687 ICO196680:ICO196687 IMK196680:IMK196687 IWG196680:IWG196687 JGC196680:JGC196687 JPY196680:JPY196687 JZU196680:JZU196687 KJQ196680:KJQ196687 KTM196680:KTM196687 LDI196680:LDI196687 LNE196680:LNE196687 LXA196680:LXA196687 MGW196680:MGW196687 MQS196680:MQS196687 NAO196680:NAO196687 NKK196680:NKK196687 NUG196680:NUG196687 OEC196680:OEC196687 ONY196680:ONY196687 OXU196680:OXU196687 PHQ196680:PHQ196687 PRM196680:PRM196687 QBI196680:QBI196687 QLE196680:QLE196687 QVA196680:QVA196687 REW196680:REW196687 ROS196680:ROS196687 RYO196680:RYO196687 SIK196680:SIK196687 SSG196680:SSG196687 TCC196680:TCC196687 TLY196680:TLY196687 TVU196680:TVU196687 UFQ196680:UFQ196687 UPM196680:UPM196687 UZI196680:UZI196687 VJE196680:VJE196687 VTA196680:VTA196687 WCW196680:WCW196687 WMS196680:WMS196687 WWO196680:WWO196687 AG262216:AG262223 KC262216:KC262223 TY262216:TY262223 ADU262216:ADU262223 ANQ262216:ANQ262223 AXM262216:AXM262223 BHI262216:BHI262223 BRE262216:BRE262223 CBA262216:CBA262223 CKW262216:CKW262223 CUS262216:CUS262223 DEO262216:DEO262223 DOK262216:DOK262223 DYG262216:DYG262223 EIC262216:EIC262223 ERY262216:ERY262223 FBU262216:FBU262223 FLQ262216:FLQ262223 FVM262216:FVM262223 GFI262216:GFI262223 GPE262216:GPE262223 GZA262216:GZA262223 HIW262216:HIW262223 HSS262216:HSS262223 ICO262216:ICO262223 IMK262216:IMK262223 IWG262216:IWG262223 JGC262216:JGC262223 JPY262216:JPY262223 JZU262216:JZU262223 KJQ262216:KJQ262223 KTM262216:KTM262223 LDI262216:LDI262223 LNE262216:LNE262223 LXA262216:LXA262223 MGW262216:MGW262223 MQS262216:MQS262223 NAO262216:NAO262223 NKK262216:NKK262223 NUG262216:NUG262223 OEC262216:OEC262223 ONY262216:ONY262223 OXU262216:OXU262223 PHQ262216:PHQ262223 PRM262216:PRM262223 QBI262216:QBI262223 QLE262216:QLE262223 QVA262216:QVA262223 REW262216:REW262223 ROS262216:ROS262223 RYO262216:RYO262223 SIK262216:SIK262223 SSG262216:SSG262223 TCC262216:TCC262223 TLY262216:TLY262223 TVU262216:TVU262223 UFQ262216:UFQ262223 UPM262216:UPM262223 UZI262216:UZI262223 VJE262216:VJE262223 VTA262216:VTA262223 WCW262216:WCW262223 WMS262216:WMS262223 WWO262216:WWO262223 AG327752:AG327759 KC327752:KC327759 TY327752:TY327759 ADU327752:ADU327759 ANQ327752:ANQ327759 AXM327752:AXM327759 BHI327752:BHI327759 BRE327752:BRE327759 CBA327752:CBA327759 CKW327752:CKW327759 CUS327752:CUS327759 DEO327752:DEO327759 DOK327752:DOK327759 DYG327752:DYG327759 EIC327752:EIC327759 ERY327752:ERY327759 FBU327752:FBU327759 FLQ327752:FLQ327759 FVM327752:FVM327759 GFI327752:GFI327759 GPE327752:GPE327759 GZA327752:GZA327759 HIW327752:HIW327759 HSS327752:HSS327759 ICO327752:ICO327759 IMK327752:IMK327759 IWG327752:IWG327759 JGC327752:JGC327759 JPY327752:JPY327759 JZU327752:JZU327759 KJQ327752:KJQ327759 KTM327752:KTM327759 LDI327752:LDI327759 LNE327752:LNE327759 LXA327752:LXA327759 MGW327752:MGW327759 MQS327752:MQS327759 NAO327752:NAO327759 NKK327752:NKK327759 NUG327752:NUG327759 OEC327752:OEC327759 ONY327752:ONY327759 OXU327752:OXU327759 PHQ327752:PHQ327759 PRM327752:PRM327759 QBI327752:QBI327759 QLE327752:QLE327759 QVA327752:QVA327759 REW327752:REW327759 ROS327752:ROS327759 RYO327752:RYO327759 SIK327752:SIK327759 SSG327752:SSG327759 TCC327752:TCC327759 TLY327752:TLY327759 TVU327752:TVU327759 UFQ327752:UFQ327759 UPM327752:UPM327759 UZI327752:UZI327759 VJE327752:VJE327759 VTA327752:VTA327759 WCW327752:WCW327759 WMS327752:WMS327759 WWO327752:WWO327759 AG393288:AG393295 KC393288:KC393295 TY393288:TY393295 ADU393288:ADU393295 ANQ393288:ANQ393295 AXM393288:AXM393295 BHI393288:BHI393295 BRE393288:BRE393295 CBA393288:CBA393295 CKW393288:CKW393295 CUS393288:CUS393295 DEO393288:DEO393295 DOK393288:DOK393295 DYG393288:DYG393295 EIC393288:EIC393295 ERY393288:ERY393295 FBU393288:FBU393295 FLQ393288:FLQ393295 FVM393288:FVM393295 GFI393288:GFI393295 GPE393288:GPE393295 GZA393288:GZA393295 HIW393288:HIW393295 HSS393288:HSS393295 ICO393288:ICO393295 IMK393288:IMK393295 IWG393288:IWG393295 JGC393288:JGC393295 JPY393288:JPY393295 JZU393288:JZU393295 KJQ393288:KJQ393295 KTM393288:KTM393295 LDI393288:LDI393295 LNE393288:LNE393295 LXA393288:LXA393295 MGW393288:MGW393295 MQS393288:MQS393295 NAO393288:NAO393295 NKK393288:NKK393295 NUG393288:NUG393295 OEC393288:OEC393295 ONY393288:ONY393295 OXU393288:OXU393295 PHQ393288:PHQ393295 PRM393288:PRM393295 QBI393288:QBI393295 QLE393288:QLE393295 QVA393288:QVA393295 REW393288:REW393295 ROS393288:ROS393295 RYO393288:RYO393295 SIK393288:SIK393295 SSG393288:SSG393295 TCC393288:TCC393295 TLY393288:TLY393295 TVU393288:TVU393295 UFQ393288:UFQ393295 UPM393288:UPM393295 UZI393288:UZI393295 VJE393288:VJE393295 VTA393288:VTA393295 WCW393288:WCW393295 WMS393288:WMS393295 WWO393288:WWO393295 AG458824:AG458831 KC458824:KC458831 TY458824:TY458831 ADU458824:ADU458831 ANQ458824:ANQ458831 AXM458824:AXM458831 BHI458824:BHI458831 BRE458824:BRE458831 CBA458824:CBA458831 CKW458824:CKW458831 CUS458824:CUS458831 DEO458824:DEO458831 DOK458824:DOK458831 DYG458824:DYG458831 EIC458824:EIC458831 ERY458824:ERY458831 FBU458824:FBU458831 FLQ458824:FLQ458831 FVM458824:FVM458831 GFI458824:GFI458831 GPE458824:GPE458831 GZA458824:GZA458831 HIW458824:HIW458831 HSS458824:HSS458831 ICO458824:ICO458831 IMK458824:IMK458831 IWG458824:IWG458831 JGC458824:JGC458831 JPY458824:JPY458831 JZU458824:JZU458831 KJQ458824:KJQ458831 KTM458824:KTM458831 LDI458824:LDI458831 LNE458824:LNE458831 LXA458824:LXA458831 MGW458824:MGW458831 MQS458824:MQS458831 NAO458824:NAO458831 NKK458824:NKK458831 NUG458824:NUG458831 OEC458824:OEC458831 ONY458824:ONY458831 OXU458824:OXU458831 PHQ458824:PHQ458831 PRM458824:PRM458831 QBI458824:QBI458831 QLE458824:QLE458831 QVA458824:QVA458831 REW458824:REW458831 ROS458824:ROS458831 RYO458824:RYO458831 SIK458824:SIK458831 SSG458824:SSG458831 TCC458824:TCC458831 TLY458824:TLY458831 TVU458824:TVU458831 UFQ458824:UFQ458831 UPM458824:UPM458831 UZI458824:UZI458831 VJE458824:VJE458831 VTA458824:VTA458831 WCW458824:WCW458831 WMS458824:WMS458831 WWO458824:WWO458831 AG524360:AG524367 KC524360:KC524367 TY524360:TY524367 ADU524360:ADU524367 ANQ524360:ANQ524367 AXM524360:AXM524367 BHI524360:BHI524367 BRE524360:BRE524367 CBA524360:CBA524367 CKW524360:CKW524367 CUS524360:CUS524367 DEO524360:DEO524367 DOK524360:DOK524367 DYG524360:DYG524367 EIC524360:EIC524367 ERY524360:ERY524367 FBU524360:FBU524367 FLQ524360:FLQ524367 FVM524360:FVM524367 GFI524360:GFI524367 GPE524360:GPE524367 GZA524360:GZA524367 HIW524360:HIW524367 HSS524360:HSS524367 ICO524360:ICO524367 IMK524360:IMK524367 IWG524360:IWG524367 JGC524360:JGC524367 JPY524360:JPY524367 JZU524360:JZU524367 KJQ524360:KJQ524367 KTM524360:KTM524367 LDI524360:LDI524367 LNE524360:LNE524367 LXA524360:LXA524367 MGW524360:MGW524367 MQS524360:MQS524367 NAO524360:NAO524367 NKK524360:NKK524367 NUG524360:NUG524367 OEC524360:OEC524367 ONY524360:ONY524367 OXU524360:OXU524367 PHQ524360:PHQ524367 PRM524360:PRM524367 QBI524360:QBI524367 QLE524360:QLE524367 QVA524360:QVA524367 REW524360:REW524367 ROS524360:ROS524367 RYO524360:RYO524367 SIK524360:SIK524367 SSG524360:SSG524367 TCC524360:TCC524367 TLY524360:TLY524367 TVU524360:TVU524367 UFQ524360:UFQ524367 UPM524360:UPM524367 UZI524360:UZI524367 VJE524360:VJE524367 VTA524360:VTA524367 WCW524360:WCW524367 WMS524360:WMS524367 WWO524360:WWO524367 AG589896:AG589903 KC589896:KC589903 TY589896:TY589903 ADU589896:ADU589903 ANQ589896:ANQ589903 AXM589896:AXM589903 BHI589896:BHI589903 BRE589896:BRE589903 CBA589896:CBA589903 CKW589896:CKW589903 CUS589896:CUS589903 DEO589896:DEO589903 DOK589896:DOK589903 DYG589896:DYG589903 EIC589896:EIC589903 ERY589896:ERY589903 FBU589896:FBU589903 FLQ589896:FLQ589903 FVM589896:FVM589903 GFI589896:GFI589903 GPE589896:GPE589903 GZA589896:GZA589903 HIW589896:HIW589903 HSS589896:HSS589903 ICO589896:ICO589903 IMK589896:IMK589903 IWG589896:IWG589903 JGC589896:JGC589903 JPY589896:JPY589903 JZU589896:JZU589903 KJQ589896:KJQ589903 KTM589896:KTM589903 LDI589896:LDI589903 LNE589896:LNE589903 LXA589896:LXA589903 MGW589896:MGW589903 MQS589896:MQS589903 NAO589896:NAO589903 NKK589896:NKK589903 NUG589896:NUG589903 OEC589896:OEC589903 ONY589896:ONY589903 OXU589896:OXU589903 PHQ589896:PHQ589903 PRM589896:PRM589903 QBI589896:QBI589903 QLE589896:QLE589903 QVA589896:QVA589903 REW589896:REW589903 ROS589896:ROS589903 RYO589896:RYO589903 SIK589896:SIK589903 SSG589896:SSG589903 TCC589896:TCC589903 TLY589896:TLY589903 TVU589896:TVU589903 UFQ589896:UFQ589903 UPM589896:UPM589903 UZI589896:UZI589903 VJE589896:VJE589903 VTA589896:VTA589903 WCW589896:WCW589903 WMS589896:WMS589903 WWO589896:WWO589903 AG655432:AG655439 KC655432:KC655439 TY655432:TY655439 ADU655432:ADU655439 ANQ655432:ANQ655439 AXM655432:AXM655439 BHI655432:BHI655439 BRE655432:BRE655439 CBA655432:CBA655439 CKW655432:CKW655439 CUS655432:CUS655439 DEO655432:DEO655439 DOK655432:DOK655439 DYG655432:DYG655439 EIC655432:EIC655439 ERY655432:ERY655439 FBU655432:FBU655439 FLQ655432:FLQ655439 FVM655432:FVM655439 GFI655432:GFI655439 GPE655432:GPE655439 GZA655432:GZA655439 HIW655432:HIW655439 HSS655432:HSS655439 ICO655432:ICO655439 IMK655432:IMK655439 IWG655432:IWG655439 JGC655432:JGC655439 JPY655432:JPY655439 JZU655432:JZU655439 KJQ655432:KJQ655439 KTM655432:KTM655439 LDI655432:LDI655439 LNE655432:LNE655439 LXA655432:LXA655439 MGW655432:MGW655439 MQS655432:MQS655439 NAO655432:NAO655439 NKK655432:NKK655439 NUG655432:NUG655439 OEC655432:OEC655439 ONY655432:ONY655439 OXU655432:OXU655439 PHQ655432:PHQ655439 PRM655432:PRM655439 QBI655432:QBI655439 QLE655432:QLE655439 QVA655432:QVA655439 REW655432:REW655439 ROS655432:ROS655439 RYO655432:RYO655439 SIK655432:SIK655439 SSG655432:SSG655439 TCC655432:TCC655439 TLY655432:TLY655439 TVU655432:TVU655439 UFQ655432:UFQ655439 UPM655432:UPM655439 UZI655432:UZI655439 VJE655432:VJE655439 VTA655432:VTA655439 WCW655432:WCW655439 WMS655432:WMS655439 WWO655432:WWO655439 AG720968:AG720975 KC720968:KC720975 TY720968:TY720975 ADU720968:ADU720975 ANQ720968:ANQ720975 AXM720968:AXM720975 BHI720968:BHI720975 BRE720968:BRE720975 CBA720968:CBA720975 CKW720968:CKW720975 CUS720968:CUS720975 DEO720968:DEO720975 DOK720968:DOK720975 DYG720968:DYG720975 EIC720968:EIC720975 ERY720968:ERY720975 FBU720968:FBU720975 FLQ720968:FLQ720975 FVM720968:FVM720975 GFI720968:GFI720975 GPE720968:GPE720975 GZA720968:GZA720975 HIW720968:HIW720975 HSS720968:HSS720975 ICO720968:ICO720975 IMK720968:IMK720975 IWG720968:IWG720975 JGC720968:JGC720975 JPY720968:JPY720975 JZU720968:JZU720975 KJQ720968:KJQ720975 KTM720968:KTM720975 LDI720968:LDI720975 LNE720968:LNE720975 LXA720968:LXA720975 MGW720968:MGW720975 MQS720968:MQS720975 NAO720968:NAO720975 NKK720968:NKK720975 NUG720968:NUG720975 OEC720968:OEC720975 ONY720968:ONY720975 OXU720968:OXU720975 PHQ720968:PHQ720975 PRM720968:PRM720975 QBI720968:QBI720975 QLE720968:QLE720975 QVA720968:QVA720975 REW720968:REW720975 ROS720968:ROS720975 RYO720968:RYO720975 SIK720968:SIK720975 SSG720968:SSG720975 TCC720968:TCC720975 TLY720968:TLY720975 TVU720968:TVU720975 UFQ720968:UFQ720975 UPM720968:UPM720975 UZI720968:UZI720975 VJE720968:VJE720975 VTA720968:VTA720975 WCW720968:WCW720975 WMS720968:WMS720975 WWO720968:WWO720975 AG786504:AG786511 KC786504:KC786511 TY786504:TY786511 ADU786504:ADU786511 ANQ786504:ANQ786511 AXM786504:AXM786511 BHI786504:BHI786511 BRE786504:BRE786511 CBA786504:CBA786511 CKW786504:CKW786511 CUS786504:CUS786511 DEO786504:DEO786511 DOK786504:DOK786511 DYG786504:DYG786511 EIC786504:EIC786511 ERY786504:ERY786511 FBU786504:FBU786511 FLQ786504:FLQ786511 FVM786504:FVM786511 GFI786504:GFI786511 GPE786504:GPE786511 GZA786504:GZA786511 HIW786504:HIW786511 HSS786504:HSS786511 ICO786504:ICO786511 IMK786504:IMK786511 IWG786504:IWG786511 JGC786504:JGC786511 JPY786504:JPY786511 JZU786504:JZU786511 KJQ786504:KJQ786511 KTM786504:KTM786511 LDI786504:LDI786511 LNE786504:LNE786511 LXA786504:LXA786511 MGW786504:MGW786511 MQS786504:MQS786511 NAO786504:NAO786511 NKK786504:NKK786511 NUG786504:NUG786511 OEC786504:OEC786511 ONY786504:ONY786511 OXU786504:OXU786511 PHQ786504:PHQ786511 PRM786504:PRM786511 QBI786504:QBI786511 QLE786504:QLE786511 QVA786504:QVA786511 REW786504:REW786511 ROS786504:ROS786511 RYO786504:RYO786511 SIK786504:SIK786511 SSG786504:SSG786511 TCC786504:TCC786511 TLY786504:TLY786511 TVU786504:TVU786511 UFQ786504:UFQ786511 UPM786504:UPM786511 UZI786504:UZI786511 VJE786504:VJE786511 VTA786504:VTA786511 WCW786504:WCW786511 WMS786504:WMS786511 WWO786504:WWO786511 AG852040:AG852047 KC852040:KC852047 TY852040:TY852047 ADU852040:ADU852047 ANQ852040:ANQ852047 AXM852040:AXM852047 BHI852040:BHI852047 BRE852040:BRE852047 CBA852040:CBA852047 CKW852040:CKW852047 CUS852040:CUS852047 DEO852040:DEO852047 DOK852040:DOK852047 DYG852040:DYG852047 EIC852040:EIC852047 ERY852040:ERY852047 FBU852040:FBU852047 FLQ852040:FLQ852047 FVM852040:FVM852047 GFI852040:GFI852047 GPE852040:GPE852047 GZA852040:GZA852047 HIW852040:HIW852047 HSS852040:HSS852047 ICO852040:ICO852047 IMK852040:IMK852047 IWG852040:IWG852047 JGC852040:JGC852047 JPY852040:JPY852047 JZU852040:JZU852047 KJQ852040:KJQ852047 KTM852040:KTM852047 LDI852040:LDI852047 LNE852040:LNE852047 LXA852040:LXA852047 MGW852040:MGW852047 MQS852040:MQS852047 NAO852040:NAO852047 NKK852040:NKK852047 NUG852040:NUG852047 OEC852040:OEC852047 ONY852040:ONY852047 OXU852040:OXU852047 PHQ852040:PHQ852047 PRM852040:PRM852047 QBI852040:QBI852047 QLE852040:QLE852047 QVA852040:QVA852047 REW852040:REW852047 ROS852040:ROS852047 RYO852040:RYO852047 SIK852040:SIK852047 SSG852040:SSG852047 TCC852040:TCC852047 TLY852040:TLY852047 TVU852040:TVU852047 UFQ852040:UFQ852047 UPM852040:UPM852047 UZI852040:UZI852047 VJE852040:VJE852047 VTA852040:VTA852047 WCW852040:WCW852047 WMS852040:WMS852047 WWO852040:WWO852047 AG917576:AG917583 KC917576:KC917583 TY917576:TY917583 ADU917576:ADU917583 ANQ917576:ANQ917583 AXM917576:AXM917583 BHI917576:BHI917583 BRE917576:BRE917583 CBA917576:CBA917583 CKW917576:CKW917583 CUS917576:CUS917583 DEO917576:DEO917583 DOK917576:DOK917583 DYG917576:DYG917583 EIC917576:EIC917583 ERY917576:ERY917583 FBU917576:FBU917583 FLQ917576:FLQ917583 FVM917576:FVM917583 GFI917576:GFI917583 GPE917576:GPE917583 GZA917576:GZA917583 HIW917576:HIW917583 HSS917576:HSS917583 ICO917576:ICO917583 IMK917576:IMK917583 IWG917576:IWG917583 JGC917576:JGC917583 JPY917576:JPY917583 JZU917576:JZU917583 KJQ917576:KJQ917583 KTM917576:KTM917583 LDI917576:LDI917583 LNE917576:LNE917583 LXA917576:LXA917583 MGW917576:MGW917583 MQS917576:MQS917583 NAO917576:NAO917583 NKK917576:NKK917583 NUG917576:NUG917583 OEC917576:OEC917583 ONY917576:ONY917583 OXU917576:OXU917583 PHQ917576:PHQ917583 PRM917576:PRM917583 QBI917576:QBI917583 QLE917576:QLE917583 QVA917576:QVA917583 REW917576:REW917583 ROS917576:ROS917583 RYO917576:RYO917583 SIK917576:SIK917583 SSG917576:SSG917583 TCC917576:TCC917583 TLY917576:TLY917583 TVU917576:TVU917583 UFQ917576:UFQ917583 UPM917576:UPM917583 UZI917576:UZI917583 VJE917576:VJE917583 VTA917576:VTA917583 WCW917576:WCW917583 WMS917576:WMS917583 WWO917576:WWO917583 AG983112:AG983119 KC983112:KC983119 TY983112:TY983119 ADU983112:ADU983119 ANQ983112:ANQ983119 AXM983112:AXM983119 BHI983112:BHI983119 BRE983112:BRE983119 CBA983112:CBA983119 CKW983112:CKW983119 CUS983112:CUS983119 DEO983112:DEO983119 DOK983112:DOK983119 DYG983112:DYG983119 EIC983112:EIC983119 ERY983112:ERY983119 FBU983112:FBU983119 FLQ983112:FLQ983119 FVM983112:FVM983119 GFI983112:GFI983119 GPE983112:GPE983119 GZA983112:GZA983119 HIW983112:HIW983119 HSS983112:HSS983119 ICO983112:ICO983119 IMK983112:IMK983119 IWG983112:IWG983119 JGC983112:JGC983119 JPY983112:JPY983119 JZU983112:JZU983119 KJQ983112:KJQ983119 KTM983112:KTM983119 LDI983112:LDI983119 LNE983112:LNE983119 LXA983112:LXA983119 MGW983112:MGW983119 MQS983112:MQS983119 NAO983112:NAO983119 NKK983112:NKK983119 NUG983112:NUG983119 OEC983112:OEC983119 ONY983112:ONY983119 OXU983112:OXU983119 PHQ983112:PHQ983119 PRM983112:PRM983119 QBI983112:QBI983119 QLE983112:QLE983119 QVA983112:QVA983119 REW983112:REW983119 ROS983112:ROS983119 RYO983112:RYO983119 SIK983112:SIK983119 SSG983112:SSG983119 TCC983112:TCC983119 TLY983112:TLY983119 TVU983112:TVU983119 UFQ983112:UFQ983119 UPM983112:UPM983119 UZI983112:UZI983119 VJE983112:VJE983119 VTA983112:VTA983119 WCW983112:WCW983119 AG74:AG79">
      <formula1>0</formula1>
      <formula2>9</formula2>
    </dataValidation>
    <dataValidation type="whole" showDropDown="1" showInputMessage="1" showErrorMessage="1" error="Môže byť iba číslica." prompt="           Musí byť iba _x000a__x000a_  1, 2, 3, 4, 5, 6, 7, 8, 9  _x000a_   (ak prvá číslica je 0)_x000a__x000a_ 0, 1, 2, 3, 4, 5, 6, 7, 8, 9  _x000a_(ak prvá číslica je 1 alebo 2)_x000a__x000a_                 0, 1 _x000a_     (ak prvá číslica je 3)" sqref="WWI983112:WWI98311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WMM983112:WMM983119 JA72:JA79 SW72:SW79 ACS72:ACS79 AMO72:AMO79 AWK72:AWK79 BGG72:BGG79 BQC72:BQC79 BZY72:BZY79 CJU72:CJU79 CTQ72:CTQ79 DDM72:DDM79 DNI72:DNI79 DXE72:DXE79 EHA72:EHA79 EQW72:EQW79 FAS72:FAS79 FKO72:FKO79 FUK72:FUK79 GEG72:GEG79 GOC72:GOC79 GXY72:GXY79 HHU72:HHU79 HRQ72:HRQ79 IBM72:IBM79 ILI72:ILI79 IVE72:IVE79 JFA72:JFA79 JOW72:JOW79 JYS72:JYS79 KIO72:KIO79 KSK72:KSK79 LCG72:LCG79 LMC72:LMC79 LVY72:LVY79 MFU72:MFU79 MPQ72:MPQ79 MZM72:MZM79 NJI72:NJI79 NTE72:NTE79 ODA72:ODA79 OMW72:OMW79 OWS72:OWS79 PGO72:PGO79 PQK72:PQK79 QAG72:QAG79 QKC72:QKC79 QTY72:QTY79 RDU72:RDU79 RNQ72:RNQ79 RXM72:RXM79 SHI72:SHI79 SRE72:SRE79 TBA72:TBA79 TKW72:TKW79 TUS72:TUS79 UEO72:UEO79 UOK72:UOK79 UYG72:UYG79 VIC72:VIC79 VRY72:VRY79 WBU72:WBU79 WLQ72:WLQ79 WVM72:WVM79 E65608:E65615 JA65608:JA65615 SW65608:SW65615 ACS65608:ACS65615 AMO65608:AMO65615 AWK65608:AWK65615 BGG65608:BGG65615 BQC65608:BQC65615 BZY65608:BZY65615 CJU65608:CJU65615 CTQ65608:CTQ65615 DDM65608:DDM65615 DNI65608:DNI65615 DXE65608:DXE65615 EHA65608:EHA65615 EQW65608:EQW65615 FAS65608:FAS65615 FKO65608:FKO65615 FUK65608:FUK65615 GEG65608:GEG65615 GOC65608:GOC65615 GXY65608:GXY65615 HHU65608:HHU65615 HRQ65608:HRQ65615 IBM65608:IBM65615 ILI65608:ILI65615 IVE65608:IVE65615 JFA65608:JFA65615 JOW65608:JOW65615 JYS65608:JYS65615 KIO65608:KIO65615 KSK65608:KSK65615 LCG65608:LCG65615 LMC65608:LMC65615 LVY65608:LVY65615 MFU65608:MFU65615 MPQ65608:MPQ65615 MZM65608:MZM65615 NJI65608:NJI65615 NTE65608:NTE65615 ODA65608:ODA65615 OMW65608:OMW65615 OWS65608:OWS65615 PGO65608:PGO65615 PQK65608:PQK65615 QAG65608:QAG65615 QKC65608:QKC65615 QTY65608:QTY65615 RDU65608:RDU65615 RNQ65608:RNQ65615 RXM65608:RXM65615 SHI65608:SHI65615 SRE65608:SRE65615 TBA65608:TBA65615 TKW65608:TKW65615 TUS65608:TUS65615 UEO65608:UEO65615 UOK65608:UOK65615 UYG65608:UYG65615 VIC65608:VIC65615 VRY65608:VRY65615 WBU65608:WBU65615 WLQ65608:WLQ65615 WVM65608:WVM65615 E131144:E131151 JA131144:JA131151 SW131144:SW131151 ACS131144:ACS131151 AMO131144:AMO131151 AWK131144:AWK131151 BGG131144:BGG131151 BQC131144:BQC131151 BZY131144:BZY131151 CJU131144:CJU131151 CTQ131144:CTQ131151 DDM131144:DDM131151 DNI131144:DNI131151 DXE131144:DXE131151 EHA131144:EHA131151 EQW131144:EQW131151 FAS131144:FAS131151 FKO131144:FKO131151 FUK131144:FUK131151 GEG131144:GEG131151 GOC131144:GOC131151 GXY131144:GXY131151 HHU131144:HHU131151 HRQ131144:HRQ131151 IBM131144:IBM131151 ILI131144:ILI131151 IVE131144:IVE131151 JFA131144:JFA131151 JOW131144:JOW131151 JYS131144:JYS131151 KIO131144:KIO131151 KSK131144:KSK131151 LCG131144:LCG131151 LMC131144:LMC131151 LVY131144:LVY131151 MFU131144:MFU131151 MPQ131144:MPQ131151 MZM131144:MZM131151 NJI131144:NJI131151 NTE131144:NTE131151 ODA131144:ODA131151 OMW131144:OMW131151 OWS131144:OWS131151 PGO131144:PGO131151 PQK131144:PQK131151 QAG131144:QAG131151 QKC131144:QKC131151 QTY131144:QTY131151 RDU131144:RDU131151 RNQ131144:RNQ131151 RXM131144:RXM131151 SHI131144:SHI131151 SRE131144:SRE131151 TBA131144:TBA131151 TKW131144:TKW131151 TUS131144:TUS131151 UEO131144:UEO131151 UOK131144:UOK131151 UYG131144:UYG131151 VIC131144:VIC131151 VRY131144:VRY131151 WBU131144:WBU131151 WLQ131144:WLQ131151 WVM131144:WVM131151 E196680:E196687 JA196680:JA196687 SW196680:SW196687 ACS196680:ACS196687 AMO196680:AMO196687 AWK196680:AWK196687 BGG196680:BGG196687 BQC196680:BQC196687 BZY196680:BZY196687 CJU196680:CJU196687 CTQ196680:CTQ196687 DDM196680:DDM196687 DNI196680:DNI196687 DXE196680:DXE196687 EHA196680:EHA196687 EQW196680:EQW196687 FAS196680:FAS196687 FKO196680:FKO196687 FUK196680:FUK196687 GEG196680:GEG196687 GOC196680:GOC196687 GXY196680:GXY196687 HHU196680:HHU196687 HRQ196680:HRQ196687 IBM196680:IBM196687 ILI196680:ILI196687 IVE196680:IVE196687 JFA196680:JFA196687 JOW196680:JOW196687 JYS196680:JYS196687 KIO196680:KIO196687 KSK196680:KSK196687 LCG196680:LCG196687 LMC196680:LMC196687 LVY196680:LVY196687 MFU196680:MFU196687 MPQ196680:MPQ196687 MZM196680:MZM196687 NJI196680:NJI196687 NTE196680:NTE196687 ODA196680:ODA196687 OMW196680:OMW196687 OWS196680:OWS196687 PGO196680:PGO196687 PQK196680:PQK196687 QAG196680:QAG196687 QKC196680:QKC196687 QTY196680:QTY196687 RDU196680:RDU196687 RNQ196680:RNQ196687 RXM196680:RXM196687 SHI196680:SHI196687 SRE196680:SRE196687 TBA196680:TBA196687 TKW196680:TKW196687 TUS196680:TUS196687 UEO196680:UEO196687 UOK196680:UOK196687 UYG196680:UYG196687 VIC196680:VIC196687 VRY196680:VRY196687 WBU196680:WBU196687 WLQ196680:WLQ196687 WVM196680:WVM196687 E262216:E262223 JA262216:JA262223 SW262216:SW262223 ACS262216:ACS262223 AMO262216:AMO262223 AWK262216:AWK262223 BGG262216:BGG262223 BQC262216:BQC262223 BZY262216:BZY262223 CJU262216:CJU262223 CTQ262216:CTQ262223 DDM262216:DDM262223 DNI262216:DNI262223 DXE262216:DXE262223 EHA262216:EHA262223 EQW262216:EQW262223 FAS262216:FAS262223 FKO262216:FKO262223 FUK262216:FUK262223 GEG262216:GEG262223 GOC262216:GOC262223 GXY262216:GXY262223 HHU262216:HHU262223 HRQ262216:HRQ262223 IBM262216:IBM262223 ILI262216:ILI262223 IVE262216:IVE262223 JFA262216:JFA262223 JOW262216:JOW262223 JYS262216:JYS262223 KIO262216:KIO262223 KSK262216:KSK262223 LCG262216:LCG262223 LMC262216:LMC262223 LVY262216:LVY262223 MFU262216:MFU262223 MPQ262216:MPQ262223 MZM262216:MZM262223 NJI262216:NJI262223 NTE262216:NTE262223 ODA262216:ODA262223 OMW262216:OMW262223 OWS262216:OWS262223 PGO262216:PGO262223 PQK262216:PQK262223 QAG262216:QAG262223 QKC262216:QKC262223 QTY262216:QTY262223 RDU262216:RDU262223 RNQ262216:RNQ262223 RXM262216:RXM262223 SHI262216:SHI262223 SRE262216:SRE262223 TBA262216:TBA262223 TKW262216:TKW262223 TUS262216:TUS262223 UEO262216:UEO262223 UOK262216:UOK262223 UYG262216:UYG262223 VIC262216:VIC262223 VRY262216:VRY262223 WBU262216:WBU262223 WLQ262216:WLQ262223 WVM262216:WVM262223 E327752:E327759 JA327752:JA327759 SW327752:SW327759 ACS327752:ACS327759 AMO327752:AMO327759 AWK327752:AWK327759 BGG327752:BGG327759 BQC327752:BQC327759 BZY327752:BZY327759 CJU327752:CJU327759 CTQ327752:CTQ327759 DDM327752:DDM327759 DNI327752:DNI327759 DXE327752:DXE327759 EHA327752:EHA327759 EQW327752:EQW327759 FAS327752:FAS327759 FKO327752:FKO327759 FUK327752:FUK327759 GEG327752:GEG327759 GOC327752:GOC327759 GXY327752:GXY327759 HHU327752:HHU327759 HRQ327752:HRQ327759 IBM327752:IBM327759 ILI327752:ILI327759 IVE327752:IVE327759 JFA327752:JFA327759 JOW327752:JOW327759 JYS327752:JYS327759 KIO327752:KIO327759 KSK327752:KSK327759 LCG327752:LCG327759 LMC327752:LMC327759 LVY327752:LVY327759 MFU327752:MFU327759 MPQ327752:MPQ327759 MZM327752:MZM327759 NJI327752:NJI327759 NTE327752:NTE327759 ODA327752:ODA327759 OMW327752:OMW327759 OWS327752:OWS327759 PGO327752:PGO327759 PQK327752:PQK327759 QAG327752:QAG327759 QKC327752:QKC327759 QTY327752:QTY327759 RDU327752:RDU327759 RNQ327752:RNQ327759 RXM327752:RXM327759 SHI327752:SHI327759 SRE327752:SRE327759 TBA327752:TBA327759 TKW327752:TKW327759 TUS327752:TUS327759 UEO327752:UEO327759 UOK327752:UOK327759 UYG327752:UYG327759 VIC327752:VIC327759 VRY327752:VRY327759 WBU327752:WBU327759 WLQ327752:WLQ327759 WVM327752:WVM327759 E393288:E393295 JA393288:JA393295 SW393288:SW393295 ACS393288:ACS393295 AMO393288:AMO393295 AWK393288:AWK393295 BGG393288:BGG393295 BQC393288:BQC393295 BZY393288:BZY393295 CJU393288:CJU393295 CTQ393288:CTQ393295 DDM393288:DDM393295 DNI393288:DNI393295 DXE393288:DXE393295 EHA393288:EHA393295 EQW393288:EQW393295 FAS393288:FAS393295 FKO393288:FKO393295 FUK393288:FUK393295 GEG393288:GEG393295 GOC393288:GOC393295 GXY393288:GXY393295 HHU393288:HHU393295 HRQ393288:HRQ393295 IBM393288:IBM393295 ILI393288:ILI393295 IVE393288:IVE393295 JFA393288:JFA393295 JOW393288:JOW393295 JYS393288:JYS393295 KIO393288:KIO393295 KSK393288:KSK393295 LCG393288:LCG393295 LMC393288:LMC393295 LVY393288:LVY393295 MFU393288:MFU393295 MPQ393288:MPQ393295 MZM393288:MZM393295 NJI393288:NJI393295 NTE393288:NTE393295 ODA393288:ODA393295 OMW393288:OMW393295 OWS393288:OWS393295 PGO393288:PGO393295 PQK393288:PQK393295 QAG393288:QAG393295 QKC393288:QKC393295 QTY393288:QTY393295 RDU393288:RDU393295 RNQ393288:RNQ393295 RXM393288:RXM393295 SHI393288:SHI393295 SRE393288:SRE393295 TBA393288:TBA393295 TKW393288:TKW393295 TUS393288:TUS393295 UEO393288:UEO393295 UOK393288:UOK393295 UYG393288:UYG393295 VIC393288:VIC393295 VRY393288:VRY393295 WBU393288:WBU393295 WLQ393288:WLQ393295 WVM393288:WVM393295 E458824:E458831 JA458824:JA458831 SW458824:SW458831 ACS458824:ACS458831 AMO458824:AMO458831 AWK458824:AWK458831 BGG458824:BGG458831 BQC458824:BQC458831 BZY458824:BZY458831 CJU458824:CJU458831 CTQ458824:CTQ458831 DDM458824:DDM458831 DNI458824:DNI458831 DXE458824:DXE458831 EHA458824:EHA458831 EQW458824:EQW458831 FAS458824:FAS458831 FKO458824:FKO458831 FUK458824:FUK458831 GEG458824:GEG458831 GOC458824:GOC458831 GXY458824:GXY458831 HHU458824:HHU458831 HRQ458824:HRQ458831 IBM458824:IBM458831 ILI458824:ILI458831 IVE458824:IVE458831 JFA458824:JFA458831 JOW458824:JOW458831 JYS458824:JYS458831 KIO458824:KIO458831 KSK458824:KSK458831 LCG458824:LCG458831 LMC458824:LMC458831 LVY458824:LVY458831 MFU458824:MFU458831 MPQ458824:MPQ458831 MZM458824:MZM458831 NJI458824:NJI458831 NTE458824:NTE458831 ODA458824:ODA458831 OMW458824:OMW458831 OWS458824:OWS458831 PGO458824:PGO458831 PQK458824:PQK458831 QAG458824:QAG458831 QKC458824:QKC458831 QTY458824:QTY458831 RDU458824:RDU458831 RNQ458824:RNQ458831 RXM458824:RXM458831 SHI458824:SHI458831 SRE458824:SRE458831 TBA458824:TBA458831 TKW458824:TKW458831 TUS458824:TUS458831 UEO458824:UEO458831 UOK458824:UOK458831 UYG458824:UYG458831 VIC458824:VIC458831 VRY458824:VRY458831 WBU458824:WBU458831 WLQ458824:WLQ458831 WVM458824:WVM458831 E524360:E524367 JA524360:JA524367 SW524360:SW524367 ACS524360:ACS524367 AMO524360:AMO524367 AWK524360:AWK524367 BGG524360:BGG524367 BQC524360:BQC524367 BZY524360:BZY524367 CJU524360:CJU524367 CTQ524360:CTQ524367 DDM524360:DDM524367 DNI524360:DNI524367 DXE524360:DXE524367 EHA524360:EHA524367 EQW524360:EQW524367 FAS524360:FAS524367 FKO524360:FKO524367 FUK524360:FUK524367 GEG524360:GEG524367 GOC524360:GOC524367 GXY524360:GXY524367 HHU524360:HHU524367 HRQ524360:HRQ524367 IBM524360:IBM524367 ILI524360:ILI524367 IVE524360:IVE524367 JFA524360:JFA524367 JOW524360:JOW524367 JYS524360:JYS524367 KIO524360:KIO524367 KSK524360:KSK524367 LCG524360:LCG524367 LMC524360:LMC524367 LVY524360:LVY524367 MFU524360:MFU524367 MPQ524360:MPQ524367 MZM524360:MZM524367 NJI524360:NJI524367 NTE524360:NTE524367 ODA524360:ODA524367 OMW524360:OMW524367 OWS524360:OWS524367 PGO524360:PGO524367 PQK524360:PQK524367 QAG524360:QAG524367 QKC524360:QKC524367 QTY524360:QTY524367 RDU524360:RDU524367 RNQ524360:RNQ524367 RXM524360:RXM524367 SHI524360:SHI524367 SRE524360:SRE524367 TBA524360:TBA524367 TKW524360:TKW524367 TUS524360:TUS524367 UEO524360:UEO524367 UOK524360:UOK524367 UYG524360:UYG524367 VIC524360:VIC524367 VRY524360:VRY524367 WBU524360:WBU524367 WLQ524360:WLQ524367 WVM524360:WVM524367 E589896:E589903 JA589896:JA589903 SW589896:SW589903 ACS589896:ACS589903 AMO589896:AMO589903 AWK589896:AWK589903 BGG589896:BGG589903 BQC589896:BQC589903 BZY589896:BZY589903 CJU589896:CJU589903 CTQ589896:CTQ589903 DDM589896:DDM589903 DNI589896:DNI589903 DXE589896:DXE589903 EHA589896:EHA589903 EQW589896:EQW589903 FAS589896:FAS589903 FKO589896:FKO589903 FUK589896:FUK589903 GEG589896:GEG589903 GOC589896:GOC589903 GXY589896:GXY589903 HHU589896:HHU589903 HRQ589896:HRQ589903 IBM589896:IBM589903 ILI589896:ILI589903 IVE589896:IVE589903 JFA589896:JFA589903 JOW589896:JOW589903 JYS589896:JYS589903 KIO589896:KIO589903 KSK589896:KSK589903 LCG589896:LCG589903 LMC589896:LMC589903 LVY589896:LVY589903 MFU589896:MFU589903 MPQ589896:MPQ589903 MZM589896:MZM589903 NJI589896:NJI589903 NTE589896:NTE589903 ODA589896:ODA589903 OMW589896:OMW589903 OWS589896:OWS589903 PGO589896:PGO589903 PQK589896:PQK589903 QAG589896:QAG589903 QKC589896:QKC589903 QTY589896:QTY589903 RDU589896:RDU589903 RNQ589896:RNQ589903 RXM589896:RXM589903 SHI589896:SHI589903 SRE589896:SRE589903 TBA589896:TBA589903 TKW589896:TKW589903 TUS589896:TUS589903 UEO589896:UEO589903 UOK589896:UOK589903 UYG589896:UYG589903 VIC589896:VIC589903 VRY589896:VRY589903 WBU589896:WBU589903 WLQ589896:WLQ589903 WVM589896:WVM589903 E655432:E655439 JA655432:JA655439 SW655432:SW655439 ACS655432:ACS655439 AMO655432:AMO655439 AWK655432:AWK655439 BGG655432:BGG655439 BQC655432:BQC655439 BZY655432:BZY655439 CJU655432:CJU655439 CTQ655432:CTQ655439 DDM655432:DDM655439 DNI655432:DNI655439 DXE655432:DXE655439 EHA655432:EHA655439 EQW655432:EQW655439 FAS655432:FAS655439 FKO655432:FKO655439 FUK655432:FUK655439 GEG655432:GEG655439 GOC655432:GOC655439 GXY655432:GXY655439 HHU655432:HHU655439 HRQ655432:HRQ655439 IBM655432:IBM655439 ILI655432:ILI655439 IVE655432:IVE655439 JFA655432:JFA655439 JOW655432:JOW655439 JYS655432:JYS655439 KIO655432:KIO655439 KSK655432:KSK655439 LCG655432:LCG655439 LMC655432:LMC655439 LVY655432:LVY655439 MFU655432:MFU655439 MPQ655432:MPQ655439 MZM655432:MZM655439 NJI655432:NJI655439 NTE655432:NTE655439 ODA655432:ODA655439 OMW655432:OMW655439 OWS655432:OWS655439 PGO655432:PGO655439 PQK655432:PQK655439 QAG655432:QAG655439 QKC655432:QKC655439 QTY655432:QTY655439 RDU655432:RDU655439 RNQ655432:RNQ655439 RXM655432:RXM655439 SHI655432:SHI655439 SRE655432:SRE655439 TBA655432:TBA655439 TKW655432:TKW655439 TUS655432:TUS655439 UEO655432:UEO655439 UOK655432:UOK655439 UYG655432:UYG655439 VIC655432:VIC655439 VRY655432:VRY655439 WBU655432:WBU655439 WLQ655432:WLQ655439 WVM655432:WVM655439 E720968:E720975 JA720968:JA720975 SW720968:SW720975 ACS720968:ACS720975 AMO720968:AMO720975 AWK720968:AWK720975 BGG720968:BGG720975 BQC720968:BQC720975 BZY720968:BZY720975 CJU720968:CJU720975 CTQ720968:CTQ720975 DDM720968:DDM720975 DNI720968:DNI720975 DXE720968:DXE720975 EHA720968:EHA720975 EQW720968:EQW720975 FAS720968:FAS720975 FKO720968:FKO720975 FUK720968:FUK720975 GEG720968:GEG720975 GOC720968:GOC720975 GXY720968:GXY720975 HHU720968:HHU720975 HRQ720968:HRQ720975 IBM720968:IBM720975 ILI720968:ILI720975 IVE720968:IVE720975 JFA720968:JFA720975 JOW720968:JOW720975 JYS720968:JYS720975 KIO720968:KIO720975 KSK720968:KSK720975 LCG720968:LCG720975 LMC720968:LMC720975 LVY720968:LVY720975 MFU720968:MFU720975 MPQ720968:MPQ720975 MZM720968:MZM720975 NJI720968:NJI720975 NTE720968:NTE720975 ODA720968:ODA720975 OMW720968:OMW720975 OWS720968:OWS720975 PGO720968:PGO720975 PQK720968:PQK720975 QAG720968:QAG720975 QKC720968:QKC720975 QTY720968:QTY720975 RDU720968:RDU720975 RNQ720968:RNQ720975 RXM720968:RXM720975 SHI720968:SHI720975 SRE720968:SRE720975 TBA720968:TBA720975 TKW720968:TKW720975 TUS720968:TUS720975 UEO720968:UEO720975 UOK720968:UOK720975 UYG720968:UYG720975 VIC720968:VIC720975 VRY720968:VRY720975 WBU720968:WBU720975 WLQ720968:WLQ720975 WVM720968:WVM720975 E786504:E786511 JA786504:JA786511 SW786504:SW786511 ACS786504:ACS786511 AMO786504:AMO786511 AWK786504:AWK786511 BGG786504:BGG786511 BQC786504:BQC786511 BZY786504:BZY786511 CJU786504:CJU786511 CTQ786504:CTQ786511 DDM786504:DDM786511 DNI786504:DNI786511 DXE786504:DXE786511 EHA786504:EHA786511 EQW786504:EQW786511 FAS786504:FAS786511 FKO786504:FKO786511 FUK786504:FUK786511 GEG786504:GEG786511 GOC786504:GOC786511 GXY786504:GXY786511 HHU786504:HHU786511 HRQ786504:HRQ786511 IBM786504:IBM786511 ILI786504:ILI786511 IVE786504:IVE786511 JFA786504:JFA786511 JOW786504:JOW786511 JYS786504:JYS786511 KIO786504:KIO786511 KSK786504:KSK786511 LCG786504:LCG786511 LMC786504:LMC786511 LVY786504:LVY786511 MFU786504:MFU786511 MPQ786504:MPQ786511 MZM786504:MZM786511 NJI786504:NJI786511 NTE786504:NTE786511 ODA786504:ODA786511 OMW786504:OMW786511 OWS786504:OWS786511 PGO786504:PGO786511 PQK786504:PQK786511 QAG786504:QAG786511 QKC786504:QKC786511 QTY786504:QTY786511 RDU786504:RDU786511 RNQ786504:RNQ786511 RXM786504:RXM786511 SHI786504:SHI786511 SRE786504:SRE786511 TBA786504:TBA786511 TKW786504:TKW786511 TUS786504:TUS786511 UEO786504:UEO786511 UOK786504:UOK786511 UYG786504:UYG786511 VIC786504:VIC786511 VRY786504:VRY786511 WBU786504:WBU786511 WLQ786504:WLQ786511 WVM786504:WVM786511 E852040:E852047 JA852040:JA852047 SW852040:SW852047 ACS852040:ACS852047 AMO852040:AMO852047 AWK852040:AWK852047 BGG852040:BGG852047 BQC852040:BQC852047 BZY852040:BZY852047 CJU852040:CJU852047 CTQ852040:CTQ852047 DDM852040:DDM852047 DNI852040:DNI852047 DXE852040:DXE852047 EHA852040:EHA852047 EQW852040:EQW852047 FAS852040:FAS852047 FKO852040:FKO852047 FUK852040:FUK852047 GEG852040:GEG852047 GOC852040:GOC852047 GXY852040:GXY852047 HHU852040:HHU852047 HRQ852040:HRQ852047 IBM852040:IBM852047 ILI852040:ILI852047 IVE852040:IVE852047 JFA852040:JFA852047 JOW852040:JOW852047 JYS852040:JYS852047 KIO852040:KIO852047 KSK852040:KSK852047 LCG852040:LCG852047 LMC852040:LMC852047 LVY852040:LVY852047 MFU852040:MFU852047 MPQ852040:MPQ852047 MZM852040:MZM852047 NJI852040:NJI852047 NTE852040:NTE852047 ODA852040:ODA852047 OMW852040:OMW852047 OWS852040:OWS852047 PGO852040:PGO852047 PQK852040:PQK852047 QAG852040:QAG852047 QKC852040:QKC852047 QTY852040:QTY852047 RDU852040:RDU852047 RNQ852040:RNQ852047 RXM852040:RXM852047 SHI852040:SHI852047 SRE852040:SRE852047 TBA852040:TBA852047 TKW852040:TKW852047 TUS852040:TUS852047 UEO852040:UEO852047 UOK852040:UOK852047 UYG852040:UYG852047 VIC852040:VIC852047 VRY852040:VRY852047 WBU852040:WBU852047 WLQ852040:WLQ852047 WVM852040:WVM852047 E917576:E917583 JA917576:JA917583 SW917576:SW917583 ACS917576:ACS917583 AMO917576:AMO917583 AWK917576:AWK917583 BGG917576:BGG917583 BQC917576:BQC917583 BZY917576:BZY917583 CJU917576:CJU917583 CTQ917576:CTQ917583 DDM917576:DDM917583 DNI917576:DNI917583 DXE917576:DXE917583 EHA917576:EHA917583 EQW917576:EQW917583 FAS917576:FAS917583 FKO917576:FKO917583 FUK917576:FUK917583 GEG917576:GEG917583 GOC917576:GOC917583 GXY917576:GXY917583 HHU917576:HHU917583 HRQ917576:HRQ917583 IBM917576:IBM917583 ILI917576:ILI917583 IVE917576:IVE917583 JFA917576:JFA917583 JOW917576:JOW917583 JYS917576:JYS917583 KIO917576:KIO917583 KSK917576:KSK917583 LCG917576:LCG917583 LMC917576:LMC917583 LVY917576:LVY917583 MFU917576:MFU917583 MPQ917576:MPQ917583 MZM917576:MZM917583 NJI917576:NJI917583 NTE917576:NTE917583 ODA917576:ODA917583 OMW917576:OMW917583 OWS917576:OWS917583 PGO917576:PGO917583 PQK917576:PQK917583 QAG917576:QAG917583 QKC917576:QKC917583 QTY917576:QTY917583 RDU917576:RDU917583 RNQ917576:RNQ917583 RXM917576:RXM917583 SHI917576:SHI917583 SRE917576:SRE917583 TBA917576:TBA917583 TKW917576:TKW917583 TUS917576:TUS917583 UEO917576:UEO917583 UOK917576:UOK917583 UYG917576:UYG917583 VIC917576:VIC917583 VRY917576:VRY917583 WBU917576:WBU917583 WLQ917576:WLQ917583 WVM917576:WVM917583 E983112:E983119 JA983112:JA983119 SW983112:SW983119 ACS983112:ACS983119 AMO983112:AMO983119 AWK983112:AWK983119 BGG983112:BGG983119 BQC983112:BQC983119 BZY983112:BZY983119 CJU983112:CJU983119 CTQ983112:CTQ983119 DDM983112:DDM983119 DNI983112:DNI983119 DXE983112:DXE983119 EHA983112:EHA983119 EQW983112:EQW983119 FAS983112:FAS983119 FKO983112:FKO983119 FUK983112:FUK983119 GEG983112:GEG983119 GOC983112:GOC983119 GXY983112:GXY983119 HHU983112:HHU983119 HRQ983112:HRQ983119 IBM983112:IBM983119 ILI983112:ILI983119 IVE983112:IVE983119 JFA983112:JFA983119 JOW983112:JOW983119 JYS983112:JYS983119 KIO983112:KIO983119 KSK983112:KSK983119 LCG983112:LCG983119 LMC983112:LMC983119 LVY983112:LVY983119 MFU983112:MFU983119 MPQ983112:MPQ983119 MZM983112:MZM983119 NJI983112:NJI983119 NTE983112:NTE983119 ODA983112:ODA983119 OMW983112:OMW983119 OWS983112:OWS983119 PGO983112:PGO983119 PQK983112:PQK983119 QAG983112:QAG983119 QKC983112:QKC983119 QTY983112:QTY983119 RDU983112:RDU983119 RNQ983112:RNQ983119 RXM983112:RXM983119 SHI983112:SHI983119 SRE983112:SRE983119 TBA983112:TBA983119 TKW983112:TKW983119 TUS983112:TUS983119 UEO983112:UEO983119 UOK983112:UOK983119 UYG983112:UYG983119 VIC983112:VIC983119 VRY983112:VRY983119 WBU983112:WBU983119 WLQ983112:WLQ983119 WVM983112:WVM983119 E74:E79 JW72:JW79 TS72:TS79 ADO72:ADO79 ANK72:ANK79 AXG72:AXG79 BHC72:BHC79 BQY72:BQY79 CAU72:CAU79 CKQ72:CKQ79 CUM72:CUM79 DEI72:DEI79 DOE72:DOE79 DYA72:DYA79 EHW72:EHW79 ERS72:ERS79 FBO72:FBO79 FLK72:FLK79 FVG72:FVG79 GFC72:GFC79 GOY72:GOY79 GYU72:GYU79 HIQ72:HIQ79 HSM72:HSM79 ICI72:ICI79 IME72:IME79 IWA72:IWA79 JFW72:JFW79 JPS72:JPS79 JZO72:JZO79 KJK72:KJK79 KTG72:KTG79 LDC72:LDC79 LMY72:LMY79 LWU72:LWU79 MGQ72:MGQ79 MQM72:MQM79 NAI72:NAI79 NKE72:NKE79 NUA72:NUA79 ODW72:ODW79 ONS72:ONS79 OXO72:OXO79 PHK72:PHK79 PRG72:PRG79 QBC72:QBC79 QKY72:QKY79 QUU72:QUU79 REQ72:REQ79 ROM72:ROM79 RYI72:RYI79 SIE72:SIE79 SSA72:SSA79 TBW72:TBW79 TLS72:TLS79 TVO72:TVO79 UFK72:UFK79 UPG72:UPG79 UZC72:UZC79 VIY72:VIY79 VSU72:VSU79 WCQ72:WCQ79 WMM72:WMM79 WWI72:WWI79 AA65608:AA65615 JW65608:JW65615 TS65608:TS65615 ADO65608:ADO65615 ANK65608:ANK65615 AXG65608:AXG65615 BHC65608:BHC65615 BQY65608:BQY65615 CAU65608:CAU65615 CKQ65608:CKQ65615 CUM65608:CUM65615 DEI65608:DEI65615 DOE65608:DOE65615 DYA65608:DYA65615 EHW65608:EHW65615 ERS65608:ERS65615 FBO65608:FBO65615 FLK65608:FLK65615 FVG65608:FVG65615 GFC65608:GFC65615 GOY65608:GOY65615 GYU65608:GYU65615 HIQ65608:HIQ65615 HSM65608:HSM65615 ICI65608:ICI65615 IME65608:IME65615 IWA65608:IWA65615 JFW65608:JFW65615 JPS65608:JPS65615 JZO65608:JZO65615 KJK65608:KJK65615 KTG65608:KTG65615 LDC65608:LDC65615 LMY65608:LMY65615 LWU65608:LWU65615 MGQ65608:MGQ65615 MQM65608:MQM65615 NAI65608:NAI65615 NKE65608:NKE65615 NUA65608:NUA65615 ODW65608:ODW65615 ONS65608:ONS65615 OXO65608:OXO65615 PHK65608:PHK65615 PRG65608:PRG65615 QBC65608:QBC65615 QKY65608:QKY65615 QUU65608:QUU65615 REQ65608:REQ65615 ROM65608:ROM65615 RYI65608:RYI65615 SIE65608:SIE65615 SSA65608:SSA65615 TBW65608:TBW65615 TLS65608:TLS65615 TVO65608:TVO65615 UFK65608:UFK65615 UPG65608:UPG65615 UZC65608:UZC65615 VIY65608:VIY65615 VSU65608:VSU65615 WCQ65608:WCQ65615 WMM65608:WMM65615 WWI65608:WWI65615 AA131144:AA131151 JW131144:JW131151 TS131144:TS131151 ADO131144:ADO131151 ANK131144:ANK131151 AXG131144:AXG131151 BHC131144:BHC131151 BQY131144:BQY131151 CAU131144:CAU131151 CKQ131144:CKQ131151 CUM131144:CUM131151 DEI131144:DEI131151 DOE131144:DOE131151 DYA131144:DYA131151 EHW131144:EHW131151 ERS131144:ERS131151 FBO131144:FBO131151 FLK131144:FLK131151 FVG131144:FVG131151 GFC131144:GFC131151 GOY131144:GOY131151 GYU131144:GYU131151 HIQ131144:HIQ131151 HSM131144:HSM131151 ICI131144:ICI131151 IME131144:IME131151 IWA131144:IWA131151 JFW131144:JFW131151 JPS131144:JPS131151 JZO131144:JZO131151 KJK131144:KJK131151 KTG131144:KTG131151 LDC131144:LDC131151 LMY131144:LMY131151 LWU131144:LWU131151 MGQ131144:MGQ131151 MQM131144:MQM131151 NAI131144:NAI131151 NKE131144:NKE131151 NUA131144:NUA131151 ODW131144:ODW131151 ONS131144:ONS131151 OXO131144:OXO131151 PHK131144:PHK131151 PRG131144:PRG131151 QBC131144:QBC131151 QKY131144:QKY131151 QUU131144:QUU131151 REQ131144:REQ131151 ROM131144:ROM131151 RYI131144:RYI131151 SIE131144:SIE131151 SSA131144:SSA131151 TBW131144:TBW131151 TLS131144:TLS131151 TVO131144:TVO131151 UFK131144:UFK131151 UPG131144:UPG131151 UZC131144:UZC131151 VIY131144:VIY131151 VSU131144:VSU131151 WCQ131144:WCQ131151 WMM131144:WMM131151 WWI131144:WWI131151 AA196680:AA196687 JW196680:JW196687 TS196680:TS196687 ADO196680:ADO196687 ANK196680:ANK196687 AXG196680:AXG196687 BHC196680:BHC196687 BQY196680:BQY196687 CAU196680:CAU196687 CKQ196680:CKQ196687 CUM196680:CUM196687 DEI196680:DEI196687 DOE196680:DOE196687 DYA196680:DYA196687 EHW196680:EHW196687 ERS196680:ERS196687 FBO196680:FBO196687 FLK196680:FLK196687 FVG196680:FVG196687 GFC196680:GFC196687 GOY196680:GOY196687 GYU196680:GYU196687 HIQ196680:HIQ196687 HSM196680:HSM196687 ICI196680:ICI196687 IME196680:IME196687 IWA196680:IWA196687 JFW196680:JFW196687 JPS196680:JPS196687 JZO196680:JZO196687 KJK196680:KJK196687 KTG196680:KTG196687 LDC196680:LDC196687 LMY196680:LMY196687 LWU196680:LWU196687 MGQ196680:MGQ196687 MQM196680:MQM196687 NAI196680:NAI196687 NKE196680:NKE196687 NUA196680:NUA196687 ODW196680:ODW196687 ONS196680:ONS196687 OXO196680:OXO196687 PHK196680:PHK196687 PRG196680:PRG196687 QBC196680:QBC196687 QKY196680:QKY196687 QUU196680:QUU196687 REQ196680:REQ196687 ROM196680:ROM196687 RYI196680:RYI196687 SIE196680:SIE196687 SSA196680:SSA196687 TBW196680:TBW196687 TLS196680:TLS196687 TVO196680:TVO196687 UFK196680:UFK196687 UPG196680:UPG196687 UZC196680:UZC196687 VIY196680:VIY196687 VSU196680:VSU196687 WCQ196680:WCQ196687 WMM196680:WMM196687 WWI196680:WWI196687 AA262216:AA262223 JW262216:JW262223 TS262216:TS262223 ADO262216:ADO262223 ANK262216:ANK262223 AXG262216:AXG262223 BHC262216:BHC262223 BQY262216:BQY262223 CAU262216:CAU262223 CKQ262216:CKQ262223 CUM262216:CUM262223 DEI262216:DEI262223 DOE262216:DOE262223 DYA262216:DYA262223 EHW262216:EHW262223 ERS262216:ERS262223 FBO262216:FBO262223 FLK262216:FLK262223 FVG262216:FVG262223 GFC262216:GFC262223 GOY262216:GOY262223 GYU262216:GYU262223 HIQ262216:HIQ262223 HSM262216:HSM262223 ICI262216:ICI262223 IME262216:IME262223 IWA262216:IWA262223 JFW262216:JFW262223 JPS262216:JPS262223 JZO262216:JZO262223 KJK262216:KJK262223 KTG262216:KTG262223 LDC262216:LDC262223 LMY262216:LMY262223 LWU262216:LWU262223 MGQ262216:MGQ262223 MQM262216:MQM262223 NAI262216:NAI262223 NKE262216:NKE262223 NUA262216:NUA262223 ODW262216:ODW262223 ONS262216:ONS262223 OXO262216:OXO262223 PHK262216:PHK262223 PRG262216:PRG262223 QBC262216:QBC262223 QKY262216:QKY262223 QUU262216:QUU262223 REQ262216:REQ262223 ROM262216:ROM262223 RYI262216:RYI262223 SIE262216:SIE262223 SSA262216:SSA262223 TBW262216:TBW262223 TLS262216:TLS262223 TVO262216:TVO262223 UFK262216:UFK262223 UPG262216:UPG262223 UZC262216:UZC262223 VIY262216:VIY262223 VSU262216:VSU262223 WCQ262216:WCQ262223 WMM262216:WMM262223 WWI262216:WWI262223 AA327752:AA327759 JW327752:JW327759 TS327752:TS327759 ADO327752:ADO327759 ANK327752:ANK327759 AXG327752:AXG327759 BHC327752:BHC327759 BQY327752:BQY327759 CAU327752:CAU327759 CKQ327752:CKQ327759 CUM327752:CUM327759 DEI327752:DEI327759 DOE327752:DOE327759 DYA327752:DYA327759 EHW327752:EHW327759 ERS327752:ERS327759 FBO327752:FBO327759 FLK327752:FLK327759 FVG327752:FVG327759 GFC327752:GFC327759 GOY327752:GOY327759 GYU327752:GYU327759 HIQ327752:HIQ327759 HSM327752:HSM327759 ICI327752:ICI327759 IME327752:IME327759 IWA327752:IWA327759 JFW327752:JFW327759 JPS327752:JPS327759 JZO327752:JZO327759 KJK327752:KJK327759 KTG327752:KTG327759 LDC327752:LDC327759 LMY327752:LMY327759 LWU327752:LWU327759 MGQ327752:MGQ327759 MQM327752:MQM327759 NAI327752:NAI327759 NKE327752:NKE327759 NUA327752:NUA327759 ODW327752:ODW327759 ONS327752:ONS327759 OXO327752:OXO327759 PHK327752:PHK327759 PRG327752:PRG327759 QBC327752:QBC327759 QKY327752:QKY327759 QUU327752:QUU327759 REQ327752:REQ327759 ROM327752:ROM327759 RYI327752:RYI327759 SIE327752:SIE327759 SSA327752:SSA327759 TBW327752:TBW327759 TLS327752:TLS327759 TVO327752:TVO327759 UFK327752:UFK327759 UPG327752:UPG327759 UZC327752:UZC327759 VIY327752:VIY327759 VSU327752:VSU327759 WCQ327752:WCQ327759 WMM327752:WMM327759 WWI327752:WWI327759 AA393288:AA393295 JW393288:JW393295 TS393288:TS393295 ADO393288:ADO393295 ANK393288:ANK393295 AXG393288:AXG393295 BHC393288:BHC393295 BQY393288:BQY393295 CAU393288:CAU393295 CKQ393288:CKQ393295 CUM393288:CUM393295 DEI393288:DEI393295 DOE393288:DOE393295 DYA393288:DYA393295 EHW393288:EHW393295 ERS393288:ERS393295 FBO393288:FBO393295 FLK393288:FLK393295 FVG393288:FVG393295 GFC393288:GFC393295 GOY393288:GOY393295 GYU393288:GYU393295 HIQ393288:HIQ393295 HSM393288:HSM393295 ICI393288:ICI393295 IME393288:IME393295 IWA393288:IWA393295 JFW393288:JFW393295 JPS393288:JPS393295 JZO393288:JZO393295 KJK393288:KJK393295 KTG393288:KTG393295 LDC393288:LDC393295 LMY393288:LMY393295 LWU393288:LWU393295 MGQ393288:MGQ393295 MQM393288:MQM393295 NAI393288:NAI393295 NKE393288:NKE393295 NUA393288:NUA393295 ODW393288:ODW393295 ONS393288:ONS393295 OXO393288:OXO393295 PHK393288:PHK393295 PRG393288:PRG393295 QBC393288:QBC393295 QKY393288:QKY393295 QUU393288:QUU393295 REQ393288:REQ393295 ROM393288:ROM393295 RYI393288:RYI393295 SIE393288:SIE393295 SSA393288:SSA393295 TBW393288:TBW393295 TLS393288:TLS393295 TVO393288:TVO393295 UFK393288:UFK393295 UPG393288:UPG393295 UZC393288:UZC393295 VIY393288:VIY393295 VSU393288:VSU393295 WCQ393288:WCQ393295 WMM393288:WMM393295 WWI393288:WWI393295 AA458824:AA458831 JW458824:JW458831 TS458824:TS458831 ADO458824:ADO458831 ANK458824:ANK458831 AXG458824:AXG458831 BHC458824:BHC458831 BQY458824:BQY458831 CAU458824:CAU458831 CKQ458824:CKQ458831 CUM458824:CUM458831 DEI458824:DEI458831 DOE458824:DOE458831 DYA458824:DYA458831 EHW458824:EHW458831 ERS458824:ERS458831 FBO458824:FBO458831 FLK458824:FLK458831 FVG458824:FVG458831 GFC458824:GFC458831 GOY458824:GOY458831 GYU458824:GYU458831 HIQ458824:HIQ458831 HSM458824:HSM458831 ICI458824:ICI458831 IME458824:IME458831 IWA458824:IWA458831 JFW458824:JFW458831 JPS458824:JPS458831 JZO458824:JZO458831 KJK458824:KJK458831 KTG458824:KTG458831 LDC458824:LDC458831 LMY458824:LMY458831 LWU458824:LWU458831 MGQ458824:MGQ458831 MQM458824:MQM458831 NAI458824:NAI458831 NKE458824:NKE458831 NUA458824:NUA458831 ODW458824:ODW458831 ONS458824:ONS458831 OXO458824:OXO458831 PHK458824:PHK458831 PRG458824:PRG458831 QBC458824:QBC458831 QKY458824:QKY458831 QUU458824:QUU458831 REQ458824:REQ458831 ROM458824:ROM458831 RYI458824:RYI458831 SIE458824:SIE458831 SSA458824:SSA458831 TBW458824:TBW458831 TLS458824:TLS458831 TVO458824:TVO458831 UFK458824:UFK458831 UPG458824:UPG458831 UZC458824:UZC458831 VIY458824:VIY458831 VSU458824:VSU458831 WCQ458824:WCQ458831 WMM458824:WMM458831 WWI458824:WWI458831 AA524360:AA524367 JW524360:JW524367 TS524360:TS524367 ADO524360:ADO524367 ANK524360:ANK524367 AXG524360:AXG524367 BHC524360:BHC524367 BQY524360:BQY524367 CAU524360:CAU524367 CKQ524360:CKQ524367 CUM524360:CUM524367 DEI524360:DEI524367 DOE524360:DOE524367 DYA524360:DYA524367 EHW524360:EHW524367 ERS524360:ERS524367 FBO524360:FBO524367 FLK524360:FLK524367 FVG524360:FVG524367 GFC524360:GFC524367 GOY524360:GOY524367 GYU524360:GYU524367 HIQ524360:HIQ524367 HSM524360:HSM524367 ICI524360:ICI524367 IME524360:IME524367 IWA524360:IWA524367 JFW524360:JFW524367 JPS524360:JPS524367 JZO524360:JZO524367 KJK524360:KJK524367 KTG524360:KTG524367 LDC524360:LDC524367 LMY524360:LMY524367 LWU524360:LWU524367 MGQ524360:MGQ524367 MQM524360:MQM524367 NAI524360:NAI524367 NKE524360:NKE524367 NUA524360:NUA524367 ODW524360:ODW524367 ONS524360:ONS524367 OXO524360:OXO524367 PHK524360:PHK524367 PRG524360:PRG524367 QBC524360:QBC524367 QKY524360:QKY524367 QUU524360:QUU524367 REQ524360:REQ524367 ROM524360:ROM524367 RYI524360:RYI524367 SIE524360:SIE524367 SSA524360:SSA524367 TBW524360:TBW524367 TLS524360:TLS524367 TVO524360:TVO524367 UFK524360:UFK524367 UPG524360:UPG524367 UZC524360:UZC524367 VIY524360:VIY524367 VSU524360:VSU524367 WCQ524360:WCQ524367 WMM524360:WMM524367 WWI524360:WWI524367 AA589896:AA589903 JW589896:JW589903 TS589896:TS589903 ADO589896:ADO589903 ANK589896:ANK589903 AXG589896:AXG589903 BHC589896:BHC589903 BQY589896:BQY589903 CAU589896:CAU589903 CKQ589896:CKQ589903 CUM589896:CUM589903 DEI589896:DEI589903 DOE589896:DOE589903 DYA589896:DYA589903 EHW589896:EHW589903 ERS589896:ERS589903 FBO589896:FBO589903 FLK589896:FLK589903 FVG589896:FVG589903 GFC589896:GFC589903 GOY589896:GOY589903 GYU589896:GYU589903 HIQ589896:HIQ589903 HSM589896:HSM589903 ICI589896:ICI589903 IME589896:IME589903 IWA589896:IWA589903 JFW589896:JFW589903 JPS589896:JPS589903 JZO589896:JZO589903 KJK589896:KJK589903 KTG589896:KTG589903 LDC589896:LDC589903 LMY589896:LMY589903 LWU589896:LWU589903 MGQ589896:MGQ589903 MQM589896:MQM589903 NAI589896:NAI589903 NKE589896:NKE589903 NUA589896:NUA589903 ODW589896:ODW589903 ONS589896:ONS589903 OXO589896:OXO589903 PHK589896:PHK589903 PRG589896:PRG589903 QBC589896:QBC589903 QKY589896:QKY589903 QUU589896:QUU589903 REQ589896:REQ589903 ROM589896:ROM589903 RYI589896:RYI589903 SIE589896:SIE589903 SSA589896:SSA589903 TBW589896:TBW589903 TLS589896:TLS589903 TVO589896:TVO589903 UFK589896:UFK589903 UPG589896:UPG589903 UZC589896:UZC589903 VIY589896:VIY589903 VSU589896:VSU589903 WCQ589896:WCQ589903 WMM589896:WMM589903 WWI589896:WWI589903 AA655432:AA655439 JW655432:JW655439 TS655432:TS655439 ADO655432:ADO655439 ANK655432:ANK655439 AXG655432:AXG655439 BHC655432:BHC655439 BQY655432:BQY655439 CAU655432:CAU655439 CKQ655432:CKQ655439 CUM655432:CUM655439 DEI655432:DEI655439 DOE655432:DOE655439 DYA655432:DYA655439 EHW655432:EHW655439 ERS655432:ERS655439 FBO655432:FBO655439 FLK655432:FLK655439 FVG655432:FVG655439 GFC655432:GFC655439 GOY655432:GOY655439 GYU655432:GYU655439 HIQ655432:HIQ655439 HSM655432:HSM655439 ICI655432:ICI655439 IME655432:IME655439 IWA655432:IWA655439 JFW655432:JFW655439 JPS655432:JPS655439 JZO655432:JZO655439 KJK655432:KJK655439 KTG655432:KTG655439 LDC655432:LDC655439 LMY655432:LMY655439 LWU655432:LWU655439 MGQ655432:MGQ655439 MQM655432:MQM655439 NAI655432:NAI655439 NKE655432:NKE655439 NUA655432:NUA655439 ODW655432:ODW655439 ONS655432:ONS655439 OXO655432:OXO655439 PHK655432:PHK655439 PRG655432:PRG655439 QBC655432:QBC655439 QKY655432:QKY655439 QUU655432:QUU655439 REQ655432:REQ655439 ROM655432:ROM655439 RYI655432:RYI655439 SIE655432:SIE655439 SSA655432:SSA655439 TBW655432:TBW655439 TLS655432:TLS655439 TVO655432:TVO655439 UFK655432:UFK655439 UPG655432:UPG655439 UZC655432:UZC655439 VIY655432:VIY655439 VSU655432:VSU655439 WCQ655432:WCQ655439 WMM655432:WMM655439 WWI655432:WWI655439 AA720968:AA720975 JW720968:JW720975 TS720968:TS720975 ADO720968:ADO720975 ANK720968:ANK720975 AXG720968:AXG720975 BHC720968:BHC720975 BQY720968:BQY720975 CAU720968:CAU720975 CKQ720968:CKQ720975 CUM720968:CUM720975 DEI720968:DEI720975 DOE720968:DOE720975 DYA720968:DYA720975 EHW720968:EHW720975 ERS720968:ERS720975 FBO720968:FBO720975 FLK720968:FLK720975 FVG720968:FVG720975 GFC720968:GFC720975 GOY720968:GOY720975 GYU720968:GYU720975 HIQ720968:HIQ720975 HSM720968:HSM720975 ICI720968:ICI720975 IME720968:IME720975 IWA720968:IWA720975 JFW720968:JFW720975 JPS720968:JPS720975 JZO720968:JZO720975 KJK720968:KJK720975 KTG720968:KTG720975 LDC720968:LDC720975 LMY720968:LMY720975 LWU720968:LWU720975 MGQ720968:MGQ720975 MQM720968:MQM720975 NAI720968:NAI720975 NKE720968:NKE720975 NUA720968:NUA720975 ODW720968:ODW720975 ONS720968:ONS720975 OXO720968:OXO720975 PHK720968:PHK720975 PRG720968:PRG720975 QBC720968:QBC720975 QKY720968:QKY720975 QUU720968:QUU720975 REQ720968:REQ720975 ROM720968:ROM720975 RYI720968:RYI720975 SIE720968:SIE720975 SSA720968:SSA720975 TBW720968:TBW720975 TLS720968:TLS720975 TVO720968:TVO720975 UFK720968:UFK720975 UPG720968:UPG720975 UZC720968:UZC720975 VIY720968:VIY720975 VSU720968:VSU720975 WCQ720968:WCQ720975 WMM720968:WMM720975 WWI720968:WWI720975 AA786504:AA786511 JW786504:JW786511 TS786504:TS786511 ADO786504:ADO786511 ANK786504:ANK786511 AXG786504:AXG786511 BHC786504:BHC786511 BQY786504:BQY786511 CAU786504:CAU786511 CKQ786504:CKQ786511 CUM786504:CUM786511 DEI786504:DEI786511 DOE786504:DOE786511 DYA786504:DYA786511 EHW786504:EHW786511 ERS786504:ERS786511 FBO786504:FBO786511 FLK786504:FLK786511 FVG786504:FVG786511 GFC786504:GFC786511 GOY786504:GOY786511 GYU786504:GYU786511 HIQ786504:HIQ786511 HSM786504:HSM786511 ICI786504:ICI786511 IME786504:IME786511 IWA786504:IWA786511 JFW786504:JFW786511 JPS786504:JPS786511 JZO786504:JZO786511 KJK786504:KJK786511 KTG786504:KTG786511 LDC786504:LDC786511 LMY786504:LMY786511 LWU786504:LWU786511 MGQ786504:MGQ786511 MQM786504:MQM786511 NAI786504:NAI786511 NKE786504:NKE786511 NUA786504:NUA786511 ODW786504:ODW786511 ONS786504:ONS786511 OXO786504:OXO786511 PHK786504:PHK786511 PRG786504:PRG786511 QBC786504:QBC786511 QKY786504:QKY786511 QUU786504:QUU786511 REQ786504:REQ786511 ROM786504:ROM786511 RYI786504:RYI786511 SIE786504:SIE786511 SSA786504:SSA786511 TBW786504:TBW786511 TLS786504:TLS786511 TVO786504:TVO786511 UFK786504:UFK786511 UPG786504:UPG786511 UZC786504:UZC786511 VIY786504:VIY786511 VSU786504:VSU786511 WCQ786504:WCQ786511 WMM786504:WMM786511 WWI786504:WWI786511 AA852040:AA852047 JW852040:JW852047 TS852040:TS852047 ADO852040:ADO852047 ANK852040:ANK852047 AXG852040:AXG852047 BHC852040:BHC852047 BQY852040:BQY852047 CAU852040:CAU852047 CKQ852040:CKQ852047 CUM852040:CUM852047 DEI852040:DEI852047 DOE852040:DOE852047 DYA852040:DYA852047 EHW852040:EHW852047 ERS852040:ERS852047 FBO852040:FBO852047 FLK852040:FLK852047 FVG852040:FVG852047 GFC852040:GFC852047 GOY852040:GOY852047 GYU852040:GYU852047 HIQ852040:HIQ852047 HSM852040:HSM852047 ICI852040:ICI852047 IME852040:IME852047 IWA852040:IWA852047 JFW852040:JFW852047 JPS852040:JPS852047 JZO852040:JZO852047 KJK852040:KJK852047 KTG852040:KTG852047 LDC852040:LDC852047 LMY852040:LMY852047 LWU852040:LWU852047 MGQ852040:MGQ852047 MQM852040:MQM852047 NAI852040:NAI852047 NKE852040:NKE852047 NUA852040:NUA852047 ODW852040:ODW852047 ONS852040:ONS852047 OXO852040:OXO852047 PHK852040:PHK852047 PRG852040:PRG852047 QBC852040:QBC852047 QKY852040:QKY852047 QUU852040:QUU852047 REQ852040:REQ852047 ROM852040:ROM852047 RYI852040:RYI852047 SIE852040:SIE852047 SSA852040:SSA852047 TBW852040:TBW852047 TLS852040:TLS852047 TVO852040:TVO852047 UFK852040:UFK852047 UPG852040:UPG852047 UZC852040:UZC852047 VIY852040:VIY852047 VSU852040:VSU852047 WCQ852040:WCQ852047 WMM852040:WMM852047 WWI852040:WWI852047 AA917576:AA917583 JW917576:JW917583 TS917576:TS917583 ADO917576:ADO917583 ANK917576:ANK917583 AXG917576:AXG917583 BHC917576:BHC917583 BQY917576:BQY917583 CAU917576:CAU917583 CKQ917576:CKQ917583 CUM917576:CUM917583 DEI917576:DEI917583 DOE917576:DOE917583 DYA917576:DYA917583 EHW917576:EHW917583 ERS917576:ERS917583 FBO917576:FBO917583 FLK917576:FLK917583 FVG917576:FVG917583 GFC917576:GFC917583 GOY917576:GOY917583 GYU917576:GYU917583 HIQ917576:HIQ917583 HSM917576:HSM917583 ICI917576:ICI917583 IME917576:IME917583 IWA917576:IWA917583 JFW917576:JFW917583 JPS917576:JPS917583 JZO917576:JZO917583 KJK917576:KJK917583 KTG917576:KTG917583 LDC917576:LDC917583 LMY917576:LMY917583 LWU917576:LWU917583 MGQ917576:MGQ917583 MQM917576:MQM917583 NAI917576:NAI917583 NKE917576:NKE917583 NUA917576:NUA917583 ODW917576:ODW917583 ONS917576:ONS917583 OXO917576:OXO917583 PHK917576:PHK917583 PRG917576:PRG917583 QBC917576:QBC917583 QKY917576:QKY917583 QUU917576:QUU917583 REQ917576:REQ917583 ROM917576:ROM917583 RYI917576:RYI917583 SIE917576:SIE917583 SSA917576:SSA917583 TBW917576:TBW917583 TLS917576:TLS917583 TVO917576:TVO917583 UFK917576:UFK917583 UPG917576:UPG917583 UZC917576:UZC917583 VIY917576:VIY917583 VSU917576:VSU917583 WCQ917576:WCQ917583 WMM917576:WMM917583 WWI917576:WWI917583 AA983112:AA983119 JW983112:JW983119 TS983112:TS983119 ADO983112:ADO983119 ANK983112:ANK983119 AXG983112:AXG983119 BHC983112:BHC983119 BQY983112:BQY983119 CAU983112:CAU983119 CKQ983112:CKQ983119 CUM983112:CUM983119 DEI983112:DEI983119 DOE983112:DOE983119 DYA983112:DYA983119 EHW983112:EHW983119 ERS983112:ERS983119 FBO983112:FBO983119 FLK983112:FLK983119 FVG983112:FVG983119 GFC983112:GFC983119 GOY983112:GOY983119 GYU983112:GYU983119 HIQ983112:HIQ983119 HSM983112:HSM983119 ICI983112:ICI983119 IME983112:IME983119 IWA983112:IWA983119 JFW983112:JFW983119 JPS983112:JPS983119 JZO983112:JZO983119 KJK983112:KJK983119 KTG983112:KTG983119 LDC983112:LDC983119 LMY983112:LMY983119 LWU983112:LWU983119 MGQ983112:MGQ983119 MQM983112:MQM983119 NAI983112:NAI983119 NKE983112:NKE983119 NUA983112:NUA983119 ODW983112:ODW983119 ONS983112:ONS983119 OXO983112:OXO983119 PHK983112:PHK983119 PRG983112:PRG983119 QBC983112:QBC983119 QKY983112:QKY983119 QUU983112:QUU983119 REQ983112:REQ983119 ROM983112:ROM983119 RYI983112:RYI983119 SIE983112:SIE983119 SSA983112:SSA983119 TBW983112:TBW983119 TLS983112:TLS983119 TVO983112:TVO983119 UFK983112:UFK983119 UPG983112:UPG983119 UZC983112:UZC983119 VIY983112:VIY983119 VSU983112:VSU983119 WCQ983112:WCQ983119 AA74:AA79">
      <formula1>0</formula1>
      <formula2>9</formula2>
    </dataValidation>
  </dataValidation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E22 IY20:IY22 SU20:SU22 ACQ20:ACQ22 AMM20:AMM22 AWI20:AWI22 BGE20:BGE22 BQA20:BQA22 BZW20:BZW22 CJS20:CJS22 CTO20:CTO22 DDK20:DDK22 DNG20:DNG22 DXC20:DXC22 EGY20:EGY22 EQU20:EQU22 FAQ20:FAQ22 FKM20:FKM22 FUI20:FUI22 GEE20:GEE22 GOA20:GOA22 GXW20:GXW22 HHS20:HHS22 HRO20:HRO22 IBK20:IBK22 ILG20:ILG22 IVC20:IVC22 JEY20:JEY22 JOU20:JOU22 JYQ20:JYQ22 KIM20:KIM22 KSI20:KSI22 LCE20:LCE22 LMA20:LMA22 LVW20:LVW22 MFS20:MFS22 MPO20:MPO22 MZK20:MZK22 NJG20:NJG22 NTC20:NTC22 OCY20:OCY22 OMU20:OMU22 OWQ20:OWQ22 PGM20:PGM22 PQI20:PQI22 QAE20:QAE22 QKA20:QKA22 QTW20:QTW22 RDS20:RDS22 RNO20:RNO22 RXK20:RXK22 SHG20:SHG22 SRC20:SRC22 TAY20:TAY22 TKU20:TKU22 TUQ20:TUQ22 UEM20:UEM22 UOI20:UOI22 UYE20:UYE22 VIA20:VIA22 VRW20:VRW22 WBS20:WBS22 WLO20:WLO22 WVK20:WVK22 C65556:C65558 IY65556:IY65558 SU65556:SU65558 ACQ65556:ACQ65558 AMM65556:AMM65558 AWI65556:AWI65558 BGE65556:BGE65558 BQA65556:BQA65558 BZW65556:BZW65558 CJS65556:CJS65558 CTO65556:CTO65558 DDK65556:DDK65558 DNG65556:DNG65558 DXC65556:DXC65558 EGY65556:EGY65558 EQU65556:EQU65558 FAQ65556:FAQ65558 FKM65556:FKM65558 FUI65556:FUI65558 GEE65556:GEE65558 GOA65556:GOA65558 GXW65556:GXW65558 HHS65556:HHS65558 HRO65556:HRO65558 IBK65556:IBK65558 ILG65556:ILG65558 IVC65556:IVC65558 JEY65556:JEY65558 JOU65556:JOU65558 JYQ65556:JYQ65558 KIM65556:KIM65558 KSI65556:KSI65558 LCE65556:LCE65558 LMA65556:LMA65558 LVW65556:LVW65558 MFS65556:MFS65558 MPO65556:MPO65558 MZK65556:MZK65558 NJG65556:NJG65558 NTC65556:NTC65558 OCY65556:OCY65558 OMU65556:OMU65558 OWQ65556:OWQ65558 PGM65556:PGM65558 PQI65556:PQI65558 QAE65556:QAE65558 QKA65556:QKA65558 QTW65556:QTW65558 RDS65556:RDS65558 RNO65556:RNO65558 RXK65556:RXK65558 SHG65556:SHG65558 SRC65556:SRC65558 TAY65556:TAY65558 TKU65556:TKU65558 TUQ65556:TUQ65558 UEM65556:UEM65558 UOI65556:UOI65558 UYE65556:UYE65558 VIA65556:VIA65558 VRW65556:VRW65558 WBS65556:WBS65558 WLO65556:WLO65558 WVK65556:WVK65558 C131092:C131094 IY131092:IY131094 SU131092:SU131094 ACQ131092:ACQ131094 AMM131092:AMM131094 AWI131092:AWI131094 BGE131092:BGE131094 BQA131092:BQA131094 BZW131092:BZW131094 CJS131092:CJS131094 CTO131092:CTO131094 DDK131092:DDK131094 DNG131092:DNG131094 DXC131092:DXC131094 EGY131092:EGY131094 EQU131092:EQU131094 FAQ131092:FAQ131094 FKM131092:FKM131094 FUI131092:FUI131094 GEE131092:GEE131094 GOA131092:GOA131094 GXW131092:GXW131094 HHS131092:HHS131094 HRO131092:HRO131094 IBK131092:IBK131094 ILG131092:ILG131094 IVC131092:IVC131094 JEY131092:JEY131094 JOU131092:JOU131094 JYQ131092:JYQ131094 KIM131092:KIM131094 KSI131092:KSI131094 LCE131092:LCE131094 LMA131092:LMA131094 LVW131092:LVW131094 MFS131092:MFS131094 MPO131092:MPO131094 MZK131092:MZK131094 NJG131092:NJG131094 NTC131092:NTC131094 OCY131092:OCY131094 OMU131092:OMU131094 OWQ131092:OWQ131094 PGM131092:PGM131094 PQI131092:PQI131094 QAE131092:QAE131094 QKA131092:QKA131094 QTW131092:QTW131094 RDS131092:RDS131094 RNO131092:RNO131094 RXK131092:RXK131094 SHG131092:SHG131094 SRC131092:SRC131094 TAY131092:TAY131094 TKU131092:TKU131094 TUQ131092:TUQ131094 UEM131092:UEM131094 UOI131092:UOI131094 UYE131092:UYE131094 VIA131092:VIA131094 VRW131092:VRW131094 WBS131092:WBS131094 WLO131092:WLO131094 WVK131092:WVK131094 C196628:C196630 IY196628:IY196630 SU196628:SU196630 ACQ196628:ACQ196630 AMM196628:AMM196630 AWI196628:AWI196630 BGE196628:BGE196630 BQA196628:BQA196630 BZW196628:BZW196630 CJS196628:CJS196630 CTO196628:CTO196630 DDK196628:DDK196630 DNG196628:DNG196630 DXC196628:DXC196630 EGY196628:EGY196630 EQU196628:EQU196630 FAQ196628:FAQ196630 FKM196628:FKM196630 FUI196628:FUI196630 GEE196628:GEE196630 GOA196628:GOA196630 GXW196628:GXW196630 HHS196628:HHS196630 HRO196628:HRO196630 IBK196628:IBK196630 ILG196628:ILG196630 IVC196628:IVC196630 JEY196628:JEY196630 JOU196628:JOU196630 JYQ196628:JYQ196630 KIM196628:KIM196630 KSI196628:KSI196630 LCE196628:LCE196630 LMA196628:LMA196630 LVW196628:LVW196630 MFS196628:MFS196630 MPO196628:MPO196630 MZK196628:MZK196630 NJG196628:NJG196630 NTC196628:NTC196630 OCY196628:OCY196630 OMU196628:OMU196630 OWQ196628:OWQ196630 PGM196628:PGM196630 PQI196628:PQI196630 QAE196628:QAE196630 QKA196628:QKA196630 QTW196628:QTW196630 RDS196628:RDS196630 RNO196628:RNO196630 RXK196628:RXK196630 SHG196628:SHG196630 SRC196628:SRC196630 TAY196628:TAY196630 TKU196628:TKU196630 TUQ196628:TUQ196630 UEM196628:UEM196630 UOI196628:UOI196630 UYE196628:UYE196630 VIA196628:VIA196630 VRW196628:VRW196630 WBS196628:WBS196630 WLO196628:WLO196630 WVK196628:WVK196630 C262164:C262166 IY262164:IY262166 SU262164:SU262166 ACQ262164:ACQ262166 AMM262164:AMM262166 AWI262164:AWI262166 BGE262164:BGE262166 BQA262164:BQA262166 BZW262164:BZW262166 CJS262164:CJS262166 CTO262164:CTO262166 DDK262164:DDK262166 DNG262164:DNG262166 DXC262164:DXC262166 EGY262164:EGY262166 EQU262164:EQU262166 FAQ262164:FAQ262166 FKM262164:FKM262166 FUI262164:FUI262166 GEE262164:GEE262166 GOA262164:GOA262166 GXW262164:GXW262166 HHS262164:HHS262166 HRO262164:HRO262166 IBK262164:IBK262166 ILG262164:ILG262166 IVC262164:IVC262166 JEY262164:JEY262166 JOU262164:JOU262166 JYQ262164:JYQ262166 KIM262164:KIM262166 KSI262164:KSI262166 LCE262164:LCE262166 LMA262164:LMA262166 LVW262164:LVW262166 MFS262164:MFS262166 MPO262164:MPO262166 MZK262164:MZK262166 NJG262164:NJG262166 NTC262164:NTC262166 OCY262164:OCY262166 OMU262164:OMU262166 OWQ262164:OWQ262166 PGM262164:PGM262166 PQI262164:PQI262166 QAE262164:QAE262166 QKA262164:QKA262166 QTW262164:QTW262166 RDS262164:RDS262166 RNO262164:RNO262166 RXK262164:RXK262166 SHG262164:SHG262166 SRC262164:SRC262166 TAY262164:TAY262166 TKU262164:TKU262166 TUQ262164:TUQ262166 UEM262164:UEM262166 UOI262164:UOI262166 UYE262164:UYE262166 VIA262164:VIA262166 VRW262164:VRW262166 WBS262164:WBS262166 WLO262164:WLO262166 WVK262164:WVK262166 C327700:C327702 IY327700:IY327702 SU327700:SU327702 ACQ327700:ACQ327702 AMM327700:AMM327702 AWI327700:AWI327702 BGE327700:BGE327702 BQA327700:BQA327702 BZW327700:BZW327702 CJS327700:CJS327702 CTO327700:CTO327702 DDK327700:DDK327702 DNG327700:DNG327702 DXC327700:DXC327702 EGY327700:EGY327702 EQU327700:EQU327702 FAQ327700:FAQ327702 FKM327700:FKM327702 FUI327700:FUI327702 GEE327700:GEE327702 GOA327700:GOA327702 GXW327700:GXW327702 HHS327700:HHS327702 HRO327700:HRO327702 IBK327700:IBK327702 ILG327700:ILG327702 IVC327700:IVC327702 JEY327700:JEY327702 JOU327700:JOU327702 JYQ327700:JYQ327702 KIM327700:KIM327702 KSI327700:KSI327702 LCE327700:LCE327702 LMA327700:LMA327702 LVW327700:LVW327702 MFS327700:MFS327702 MPO327700:MPO327702 MZK327700:MZK327702 NJG327700:NJG327702 NTC327700:NTC327702 OCY327700:OCY327702 OMU327700:OMU327702 OWQ327700:OWQ327702 PGM327700:PGM327702 PQI327700:PQI327702 QAE327700:QAE327702 QKA327700:QKA327702 QTW327700:QTW327702 RDS327700:RDS327702 RNO327700:RNO327702 RXK327700:RXK327702 SHG327700:SHG327702 SRC327700:SRC327702 TAY327700:TAY327702 TKU327700:TKU327702 TUQ327700:TUQ327702 UEM327700:UEM327702 UOI327700:UOI327702 UYE327700:UYE327702 VIA327700:VIA327702 VRW327700:VRW327702 WBS327700:WBS327702 WLO327700:WLO327702 WVK327700:WVK327702 C393236:C393238 IY393236:IY393238 SU393236:SU393238 ACQ393236:ACQ393238 AMM393236:AMM393238 AWI393236:AWI393238 BGE393236:BGE393238 BQA393236:BQA393238 BZW393236:BZW393238 CJS393236:CJS393238 CTO393236:CTO393238 DDK393236:DDK393238 DNG393236:DNG393238 DXC393236:DXC393238 EGY393236:EGY393238 EQU393236:EQU393238 FAQ393236:FAQ393238 FKM393236:FKM393238 FUI393236:FUI393238 GEE393236:GEE393238 GOA393236:GOA393238 GXW393236:GXW393238 HHS393236:HHS393238 HRO393236:HRO393238 IBK393236:IBK393238 ILG393236:ILG393238 IVC393236:IVC393238 JEY393236:JEY393238 JOU393236:JOU393238 JYQ393236:JYQ393238 KIM393236:KIM393238 KSI393236:KSI393238 LCE393236:LCE393238 LMA393236:LMA393238 LVW393236:LVW393238 MFS393236:MFS393238 MPO393236:MPO393238 MZK393236:MZK393238 NJG393236:NJG393238 NTC393236:NTC393238 OCY393236:OCY393238 OMU393236:OMU393238 OWQ393236:OWQ393238 PGM393236:PGM393238 PQI393236:PQI393238 QAE393236:QAE393238 QKA393236:QKA393238 QTW393236:QTW393238 RDS393236:RDS393238 RNO393236:RNO393238 RXK393236:RXK393238 SHG393236:SHG393238 SRC393236:SRC393238 TAY393236:TAY393238 TKU393236:TKU393238 TUQ393236:TUQ393238 UEM393236:UEM393238 UOI393236:UOI393238 UYE393236:UYE393238 VIA393236:VIA393238 VRW393236:VRW393238 WBS393236:WBS393238 WLO393236:WLO393238 WVK393236:WVK393238 C458772:C458774 IY458772:IY458774 SU458772:SU458774 ACQ458772:ACQ458774 AMM458772:AMM458774 AWI458772:AWI458774 BGE458772:BGE458774 BQA458772:BQA458774 BZW458772:BZW458774 CJS458772:CJS458774 CTO458772:CTO458774 DDK458772:DDK458774 DNG458772:DNG458774 DXC458772:DXC458774 EGY458772:EGY458774 EQU458772:EQU458774 FAQ458772:FAQ458774 FKM458772:FKM458774 FUI458772:FUI458774 GEE458772:GEE458774 GOA458772:GOA458774 GXW458772:GXW458774 HHS458772:HHS458774 HRO458772:HRO458774 IBK458772:IBK458774 ILG458772:ILG458774 IVC458772:IVC458774 JEY458772:JEY458774 JOU458772:JOU458774 JYQ458772:JYQ458774 KIM458772:KIM458774 KSI458772:KSI458774 LCE458772:LCE458774 LMA458772:LMA458774 LVW458772:LVW458774 MFS458772:MFS458774 MPO458772:MPO458774 MZK458772:MZK458774 NJG458772:NJG458774 NTC458772:NTC458774 OCY458772:OCY458774 OMU458772:OMU458774 OWQ458772:OWQ458774 PGM458772:PGM458774 PQI458772:PQI458774 QAE458772:QAE458774 QKA458772:QKA458774 QTW458772:QTW458774 RDS458772:RDS458774 RNO458772:RNO458774 RXK458772:RXK458774 SHG458772:SHG458774 SRC458772:SRC458774 TAY458772:TAY458774 TKU458772:TKU458774 TUQ458772:TUQ458774 UEM458772:UEM458774 UOI458772:UOI458774 UYE458772:UYE458774 VIA458772:VIA458774 VRW458772:VRW458774 WBS458772:WBS458774 WLO458772:WLO458774 WVK458772:WVK458774 C524308:C524310 IY524308:IY524310 SU524308:SU524310 ACQ524308:ACQ524310 AMM524308:AMM524310 AWI524308:AWI524310 BGE524308:BGE524310 BQA524308:BQA524310 BZW524308:BZW524310 CJS524308:CJS524310 CTO524308:CTO524310 DDK524308:DDK524310 DNG524308:DNG524310 DXC524308:DXC524310 EGY524308:EGY524310 EQU524308:EQU524310 FAQ524308:FAQ524310 FKM524308:FKM524310 FUI524308:FUI524310 GEE524308:GEE524310 GOA524308:GOA524310 GXW524308:GXW524310 HHS524308:HHS524310 HRO524308:HRO524310 IBK524308:IBK524310 ILG524308:ILG524310 IVC524308:IVC524310 JEY524308:JEY524310 JOU524308:JOU524310 JYQ524308:JYQ524310 KIM524308:KIM524310 KSI524308:KSI524310 LCE524308:LCE524310 LMA524308:LMA524310 LVW524308:LVW524310 MFS524308:MFS524310 MPO524308:MPO524310 MZK524308:MZK524310 NJG524308:NJG524310 NTC524308:NTC524310 OCY524308:OCY524310 OMU524308:OMU524310 OWQ524308:OWQ524310 PGM524308:PGM524310 PQI524308:PQI524310 QAE524308:QAE524310 QKA524308:QKA524310 QTW524308:QTW524310 RDS524308:RDS524310 RNO524308:RNO524310 RXK524308:RXK524310 SHG524308:SHG524310 SRC524308:SRC524310 TAY524308:TAY524310 TKU524308:TKU524310 TUQ524308:TUQ524310 UEM524308:UEM524310 UOI524308:UOI524310 UYE524308:UYE524310 VIA524308:VIA524310 VRW524308:VRW524310 WBS524308:WBS524310 WLO524308:WLO524310 WVK524308:WVK524310 C589844:C589846 IY589844:IY589846 SU589844:SU589846 ACQ589844:ACQ589846 AMM589844:AMM589846 AWI589844:AWI589846 BGE589844:BGE589846 BQA589844:BQA589846 BZW589844:BZW589846 CJS589844:CJS589846 CTO589844:CTO589846 DDK589844:DDK589846 DNG589844:DNG589846 DXC589844:DXC589846 EGY589844:EGY589846 EQU589844:EQU589846 FAQ589844:FAQ589846 FKM589844:FKM589846 FUI589844:FUI589846 GEE589844:GEE589846 GOA589844:GOA589846 GXW589844:GXW589846 HHS589844:HHS589846 HRO589844:HRO589846 IBK589844:IBK589846 ILG589844:ILG589846 IVC589844:IVC589846 JEY589844:JEY589846 JOU589844:JOU589846 JYQ589844:JYQ589846 KIM589844:KIM589846 KSI589844:KSI589846 LCE589844:LCE589846 LMA589844:LMA589846 LVW589844:LVW589846 MFS589844:MFS589846 MPO589844:MPO589846 MZK589844:MZK589846 NJG589844:NJG589846 NTC589844:NTC589846 OCY589844:OCY589846 OMU589844:OMU589846 OWQ589844:OWQ589846 PGM589844:PGM589846 PQI589844:PQI589846 QAE589844:QAE589846 QKA589844:QKA589846 QTW589844:QTW589846 RDS589844:RDS589846 RNO589844:RNO589846 RXK589844:RXK589846 SHG589844:SHG589846 SRC589844:SRC589846 TAY589844:TAY589846 TKU589844:TKU589846 TUQ589844:TUQ589846 UEM589844:UEM589846 UOI589844:UOI589846 UYE589844:UYE589846 VIA589844:VIA589846 VRW589844:VRW589846 WBS589844:WBS589846 WLO589844:WLO589846 WVK589844:WVK589846 C655380:C655382 IY655380:IY655382 SU655380:SU655382 ACQ655380:ACQ655382 AMM655380:AMM655382 AWI655380:AWI655382 BGE655380:BGE655382 BQA655380:BQA655382 BZW655380:BZW655382 CJS655380:CJS655382 CTO655380:CTO655382 DDK655380:DDK655382 DNG655380:DNG655382 DXC655380:DXC655382 EGY655380:EGY655382 EQU655380:EQU655382 FAQ655380:FAQ655382 FKM655380:FKM655382 FUI655380:FUI655382 GEE655380:GEE655382 GOA655380:GOA655382 GXW655380:GXW655382 HHS655380:HHS655382 HRO655380:HRO655382 IBK655380:IBK655382 ILG655380:ILG655382 IVC655380:IVC655382 JEY655380:JEY655382 JOU655380:JOU655382 JYQ655380:JYQ655382 KIM655380:KIM655382 KSI655380:KSI655382 LCE655380:LCE655382 LMA655380:LMA655382 LVW655380:LVW655382 MFS655380:MFS655382 MPO655380:MPO655382 MZK655380:MZK655382 NJG655380:NJG655382 NTC655380:NTC655382 OCY655380:OCY655382 OMU655380:OMU655382 OWQ655380:OWQ655382 PGM655380:PGM655382 PQI655380:PQI655382 QAE655380:QAE655382 QKA655380:QKA655382 QTW655380:QTW655382 RDS655380:RDS655382 RNO655380:RNO655382 RXK655380:RXK655382 SHG655380:SHG655382 SRC655380:SRC655382 TAY655380:TAY655382 TKU655380:TKU655382 TUQ655380:TUQ655382 UEM655380:UEM655382 UOI655380:UOI655382 UYE655380:UYE655382 VIA655380:VIA655382 VRW655380:VRW655382 WBS655380:WBS655382 WLO655380:WLO655382 WVK655380:WVK655382 C720916:C720918 IY720916:IY720918 SU720916:SU720918 ACQ720916:ACQ720918 AMM720916:AMM720918 AWI720916:AWI720918 BGE720916:BGE720918 BQA720916:BQA720918 BZW720916:BZW720918 CJS720916:CJS720918 CTO720916:CTO720918 DDK720916:DDK720918 DNG720916:DNG720918 DXC720916:DXC720918 EGY720916:EGY720918 EQU720916:EQU720918 FAQ720916:FAQ720918 FKM720916:FKM720918 FUI720916:FUI720918 GEE720916:GEE720918 GOA720916:GOA720918 GXW720916:GXW720918 HHS720916:HHS720918 HRO720916:HRO720918 IBK720916:IBK720918 ILG720916:ILG720918 IVC720916:IVC720918 JEY720916:JEY720918 JOU720916:JOU720918 JYQ720916:JYQ720918 KIM720916:KIM720918 KSI720916:KSI720918 LCE720916:LCE720918 LMA720916:LMA720918 LVW720916:LVW720918 MFS720916:MFS720918 MPO720916:MPO720918 MZK720916:MZK720918 NJG720916:NJG720918 NTC720916:NTC720918 OCY720916:OCY720918 OMU720916:OMU720918 OWQ720916:OWQ720918 PGM720916:PGM720918 PQI720916:PQI720918 QAE720916:QAE720918 QKA720916:QKA720918 QTW720916:QTW720918 RDS720916:RDS720918 RNO720916:RNO720918 RXK720916:RXK720918 SHG720916:SHG720918 SRC720916:SRC720918 TAY720916:TAY720918 TKU720916:TKU720918 TUQ720916:TUQ720918 UEM720916:UEM720918 UOI720916:UOI720918 UYE720916:UYE720918 VIA720916:VIA720918 VRW720916:VRW720918 WBS720916:WBS720918 WLO720916:WLO720918 WVK720916:WVK720918 C786452:C786454 IY786452:IY786454 SU786452:SU786454 ACQ786452:ACQ786454 AMM786452:AMM786454 AWI786452:AWI786454 BGE786452:BGE786454 BQA786452:BQA786454 BZW786452:BZW786454 CJS786452:CJS786454 CTO786452:CTO786454 DDK786452:DDK786454 DNG786452:DNG786454 DXC786452:DXC786454 EGY786452:EGY786454 EQU786452:EQU786454 FAQ786452:FAQ786454 FKM786452:FKM786454 FUI786452:FUI786454 GEE786452:GEE786454 GOA786452:GOA786454 GXW786452:GXW786454 HHS786452:HHS786454 HRO786452:HRO786454 IBK786452:IBK786454 ILG786452:ILG786454 IVC786452:IVC786454 JEY786452:JEY786454 JOU786452:JOU786454 JYQ786452:JYQ786454 KIM786452:KIM786454 KSI786452:KSI786454 LCE786452:LCE786454 LMA786452:LMA786454 LVW786452:LVW786454 MFS786452:MFS786454 MPO786452:MPO786454 MZK786452:MZK786454 NJG786452:NJG786454 NTC786452:NTC786454 OCY786452:OCY786454 OMU786452:OMU786454 OWQ786452:OWQ786454 PGM786452:PGM786454 PQI786452:PQI786454 QAE786452:QAE786454 QKA786452:QKA786454 QTW786452:QTW786454 RDS786452:RDS786454 RNO786452:RNO786454 RXK786452:RXK786454 SHG786452:SHG786454 SRC786452:SRC786454 TAY786452:TAY786454 TKU786452:TKU786454 TUQ786452:TUQ786454 UEM786452:UEM786454 UOI786452:UOI786454 UYE786452:UYE786454 VIA786452:VIA786454 VRW786452:VRW786454 WBS786452:WBS786454 WLO786452:WLO786454 WVK786452:WVK786454 C851988:C851990 IY851988:IY851990 SU851988:SU851990 ACQ851988:ACQ851990 AMM851988:AMM851990 AWI851988:AWI851990 BGE851988:BGE851990 BQA851988:BQA851990 BZW851988:BZW851990 CJS851988:CJS851990 CTO851988:CTO851990 DDK851988:DDK851990 DNG851988:DNG851990 DXC851988:DXC851990 EGY851988:EGY851990 EQU851988:EQU851990 FAQ851988:FAQ851990 FKM851988:FKM851990 FUI851988:FUI851990 GEE851988:GEE851990 GOA851988:GOA851990 GXW851988:GXW851990 HHS851988:HHS851990 HRO851988:HRO851990 IBK851988:IBK851990 ILG851988:ILG851990 IVC851988:IVC851990 JEY851988:JEY851990 JOU851988:JOU851990 JYQ851988:JYQ851990 KIM851988:KIM851990 KSI851988:KSI851990 LCE851988:LCE851990 LMA851988:LMA851990 LVW851988:LVW851990 MFS851988:MFS851990 MPO851988:MPO851990 MZK851988:MZK851990 NJG851988:NJG851990 NTC851988:NTC851990 OCY851988:OCY851990 OMU851988:OMU851990 OWQ851988:OWQ851990 PGM851988:PGM851990 PQI851988:PQI851990 QAE851988:QAE851990 QKA851988:QKA851990 QTW851988:QTW851990 RDS851988:RDS851990 RNO851988:RNO851990 RXK851988:RXK851990 SHG851988:SHG851990 SRC851988:SRC851990 TAY851988:TAY851990 TKU851988:TKU851990 TUQ851988:TUQ851990 UEM851988:UEM851990 UOI851988:UOI851990 UYE851988:UYE851990 VIA851988:VIA851990 VRW851988:VRW851990 WBS851988:WBS851990 WLO851988:WLO851990 WVK851988:WVK851990 C917524:C917526 IY917524:IY917526 SU917524:SU917526 ACQ917524:ACQ917526 AMM917524:AMM917526 AWI917524:AWI917526 BGE917524:BGE917526 BQA917524:BQA917526 BZW917524:BZW917526 CJS917524:CJS917526 CTO917524:CTO917526 DDK917524:DDK917526 DNG917524:DNG917526 DXC917524:DXC917526 EGY917524:EGY917526 EQU917524:EQU917526 FAQ917524:FAQ917526 FKM917524:FKM917526 FUI917524:FUI917526 GEE917524:GEE917526 GOA917524:GOA917526 GXW917524:GXW917526 HHS917524:HHS917526 HRO917524:HRO917526 IBK917524:IBK917526 ILG917524:ILG917526 IVC917524:IVC917526 JEY917524:JEY917526 JOU917524:JOU917526 JYQ917524:JYQ917526 KIM917524:KIM917526 KSI917524:KSI917526 LCE917524:LCE917526 LMA917524:LMA917526 LVW917524:LVW917526 MFS917524:MFS917526 MPO917524:MPO917526 MZK917524:MZK917526 NJG917524:NJG917526 NTC917524:NTC917526 OCY917524:OCY917526 OMU917524:OMU917526 OWQ917524:OWQ917526 PGM917524:PGM917526 PQI917524:PQI917526 QAE917524:QAE917526 QKA917524:QKA917526 QTW917524:QTW917526 RDS917524:RDS917526 RNO917524:RNO917526 RXK917524:RXK917526 SHG917524:SHG917526 SRC917524:SRC917526 TAY917524:TAY917526 TKU917524:TKU917526 TUQ917524:TUQ917526 UEM917524:UEM917526 UOI917524:UOI917526 UYE917524:UYE917526 VIA917524:VIA917526 VRW917524:VRW917526 WBS917524:WBS917526 WLO917524:WLO917526 WVK917524:WVK917526 C983060:C983062 IY983060:IY983062 SU983060:SU983062 ACQ983060:ACQ983062 AMM983060:AMM983062 AWI983060:AWI983062 BGE983060:BGE983062 BQA983060:BQA983062 BZW983060:BZW983062 CJS983060:CJS983062 CTO983060:CTO983062 DDK983060:DDK983062 DNG983060:DNG983062 DXC983060:DXC983062 EGY983060:EGY983062 EQU983060:EQU983062 FAQ983060:FAQ983062 FKM983060:FKM983062 FUI983060:FUI983062 GEE983060:GEE983062 GOA983060:GOA983062 GXW983060:GXW983062 HHS983060:HHS983062 HRO983060:HRO983062 IBK983060:IBK983062 ILG983060:ILG983062 IVC983060:IVC983062 JEY983060:JEY983062 JOU983060:JOU983062 JYQ983060:JYQ983062 KIM983060:KIM983062 KSI983060:KSI983062 LCE983060:LCE983062 LMA983060:LMA983062 LVW983060:LVW983062 MFS983060:MFS983062 MPO983060:MPO983062 MZK983060:MZK983062 NJG983060:NJG983062 NTC983060:NTC983062 OCY983060:OCY983062 OMU983060:OMU983062 OWQ983060:OWQ983062 PGM983060:PGM983062 PQI983060:PQI983062 QAE983060:QAE983062 QKA983060:QKA983062 QTW983060:QTW983062 RDS983060:RDS983062 RNO983060:RNO983062 RXK983060:RXK983062 SHG983060:SHG983062 SRC983060:SRC983062 TAY983060:TAY983062 TKU983060:TKU983062 TUQ983060:TUQ983062 UEM983060:UEM983062 UOI983060:UOI983062 UYE983060:UYE983062 VIA983060:VIA983062 VRW983060:VRW983062 WBS983060:WBS983062 WLO983060:WLO983062 WVK983060:WVK983062 G22 JA20:JA22 SW20:SW22 ACS20:ACS22 AMO20:AMO22 AWK20:AWK22 BGG20:BGG22 BQC20:BQC22 BZY20:BZY22 CJU20:CJU22 CTQ20:CTQ22 DDM20:DDM22 DNI20:DNI22 DXE20:DXE22 EHA20:EHA22 EQW20:EQW22 FAS20:FAS22 FKO20:FKO22 FUK20:FUK22 GEG20:GEG22 GOC20:GOC22 GXY20:GXY22 HHU20:HHU22 HRQ20:HRQ22 IBM20:IBM22 ILI20:ILI22 IVE20:IVE22 JFA20:JFA22 JOW20:JOW22 JYS20:JYS22 KIO20:KIO22 KSK20:KSK22 LCG20:LCG22 LMC20:LMC22 LVY20:LVY22 MFU20:MFU22 MPQ20:MPQ22 MZM20:MZM22 NJI20:NJI22 NTE20:NTE22 ODA20:ODA22 OMW20:OMW22 OWS20:OWS22 PGO20:PGO22 PQK20:PQK22 QAG20:QAG22 QKC20:QKC22 QTY20:QTY22 RDU20:RDU22 RNQ20:RNQ22 RXM20:RXM22 SHI20:SHI22 SRE20:SRE22 TBA20:TBA22 TKW20:TKW22 TUS20:TUS22 UEO20:UEO22 UOK20:UOK22 UYG20:UYG22 VIC20:VIC22 VRY20:VRY22 WBU20:WBU22 WLQ20:WLQ22 WVM20:WVM22 E65556:E65558 JA65556:JA65558 SW65556:SW65558 ACS65556:ACS65558 AMO65556:AMO65558 AWK65556:AWK65558 BGG65556:BGG65558 BQC65556:BQC65558 BZY65556:BZY65558 CJU65556:CJU65558 CTQ65556:CTQ65558 DDM65556:DDM65558 DNI65556:DNI65558 DXE65556:DXE65558 EHA65556:EHA65558 EQW65556:EQW65558 FAS65556:FAS65558 FKO65556:FKO65558 FUK65556:FUK65558 GEG65556:GEG65558 GOC65556:GOC65558 GXY65556:GXY65558 HHU65556:HHU65558 HRQ65556:HRQ65558 IBM65556:IBM65558 ILI65556:ILI65558 IVE65556:IVE65558 JFA65556:JFA65558 JOW65556:JOW65558 JYS65556:JYS65558 KIO65556:KIO65558 KSK65556:KSK65558 LCG65556:LCG65558 LMC65556:LMC65558 LVY65556:LVY65558 MFU65556:MFU65558 MPQ65556:MPQ65558 MZM65556:MZM65558 NJI65556:NJI65558 NTE65556:NTE65558 ODA65556:ODA65558 OMW65556:OMW65558 OWS65556:OWS65558 PGO65556:PGO65558 PQK65556:PQK65558 QAG65556:QAG65558 QKC65556:QKC65558 QTY65556:QTY65558 RDU65556:RDU65558 RNQ65556:RNQ65558 RXM65556:RXM65558 SHI65556:SHI65558 SRE65556:SRE65558 TBA65556:TBA65558 TKW65556:TKW65558 TUS65556:TUS65558 UEO65556:UEO65558 UOK65556:UOK65558 UYG65556:UYG65558 VIC65556:VIC65558 VRY65556:VRY65558 WBU65556:WBU65558 WLQ65556:WLQ65558 WVM65556:WVM65558 E131092:E131094 JA131092:JA131094 SW131092:SW131094 ACS131092:ACS131094 AMO131092:AMO131094 AWK131092:AWK131094 BGG131092:BGG131094 BQC131092:BQC131094 BZY131092:BZY131094 CJU131092:CJU131094 CTQ131092:CTQ131094 DDM131092:DDM131094 DNI131092:DNI131094 DXE131092:DXE131094 EHA131092:EHA131094 EQW131092:EQW131094 FAS131092:FAS131094 FKO131092:FKO131094 FUK131092:FUK131094 GEG131092:GEG131094 GOC131092:GOC131094 GXY131092:GXY131094 HHU131092:HHU131094 HRQ131092:HRQ131094 IBM131092:IBM131094 ILI131092:ILI131094 IVE131092:IVE131094 JFA131092:JFA131094 JOW131092:JOW131094 JYS131092:JYS131094 KIO131092:KIO131094 KSK131092:KSK131094 LCG131092:LCG131094 LMC131092:LMC131094 LVY131092:LVY131094 MFU131092:MFU131094 MPQ131092:MPQ131094 MZM131092:MZM131094 NJI131092:NJI131094 NTE131092:NTE131094 ODA131092:ODA131094 OMW131092:OMW131094 OWS131092:OWS131094 PGO131092:PGO131094 PQK131092:PQK131094 QAG131092:QAG131094 QKC131092:QKC131094 QTY131092:QTY131094 RDU131092:RDU131094 RNQ131092:RNQ131094 RXM131092:RXM131094 SHI131092:SHI131094 SRE131092:SRE131094 TBA131092:TBA131094 TKW131092:TKW131094 TUS131092:TUS131094 UEO131092:UEO131094 UOK131092:UOK131094 UYG131092:UYG131094 VIC131092:VIC131094 VRY131092:VRY131094 WBU131092:WBU131094 WLQ131092:WLQ131094 WVM131092:WVM131094 E196628:E196630 JA196628:JA196630 SW196628:SW196630 ACS196628:ACS196630 AMO196628:AMO196630 AWK196628:AWK196630 BGG196628:BGG196630 BQC196628:BQC196630 BZY196628:BZY196630 CJU196628:CJU196630 CTQ196628:CTQ196630 DDM196628:DDM196630 DNI196628:DNI196630 DXE196628:DXE196630 EHA196628:EHA196630 EQW196628:EQW196630 FAS196628:FAS196630 FKO196628:FKO196630 FUK196628:FUK196630 GEG196628:GEG196630 GOC196628:GOC196630 GXY196628:GXY196630 HHU196628:HHU196630 HRQ196628:HRQ196630 IBM196628:IBM196630 ILI196628:ILI196630 IVE196628:IVE196630 JFA196628:JFA196630 JOW196628:JOW196630 JYS196628:JYS196630 KIO196628:KIO196630 KSK196628:KSK196630 LCG196628:LCG196630 LMC196628:LMC196630 LVY196628:LVY196630 MFU196628:MFU196630 MPQ196628:MPQ196630 MZM196628:MZM196630 NJI196628:NJI196630 NTE196628:NTE196630 ODA196628:ODA196630 OMW196628:OMW196630 OWS196628:OWS196630 PGO196628:PGO196630 PQK196628:PQK196630 QAG196628:QAG196630 QKC196628:QKC196630 QTY196628:QTY196630 RDU196628:RDU196630 RNQ196628:RNQ196630 RXM196628:RXM196630 SHI196628:SHI196630 SRE196628:SRE196630 TBA196628:TBA196630 TKW196628:TKW196630 TUS196628:TUS196630 UEO196628:UEO196630 UOK196628:UOK196630 UYG196628:UYG196630 VIC196628:VIC196630 VRY196628:VRY196630 WBU196628:WBU196630 WLQ196628:WLQ196630 WVM196628:WVM196630 E262164:E262166 JA262164:JA262166 SW262164:SW262166 ACS262164:ACS262166 AMO262164:AMO262166 AWK262164:AWK262166 BGG262164:BGG262166 BQC262164:BQC262166 BZY262164:BZY262166 CJU262164:CJU262166 CTQ262164:CTQ262166 DDM262164:DDM262166 DNI262164:DNI262166 DXE262164:DXE262166 EHA262164:EHA262166 EQW262164:EQW262166 FAS262164:FAS262166 FKO262164:FKO262166 FUK262164:FUK262166 GEG262164:GEG262166 GOC262164:GOC262166 GXY262164:GXY262166 HHU262164:HHU262166 HRQ262164:HRQ262166 IBM262164:IBM262166 ILI262164:ILI262166 IVE262164:IVE262166 JFA262164:JFA262166 JOW262164:JOW262166 JYS262164:JYS262166 KIO262164:KIO262166 KSK262164:KSK262166 LCG262164:LCG262166 LMC262164:LMC262166 LVY262164:LVY262166 MFU262164:MFU262166 MPQ262164:MPQ262166 MZM262164:MZM262166 NJI262164:NJI262166 NTE262164:NTE262166 ODA262164:ODA262166 OMW262164:OMW262166 OWS262164:OWS262166 PGO262164:PGO262166 PQK262164:PQK262166 QAG262164:QAG262166 QKC262164:QKC262166 QTY262164:QTY262166 RDU262164:RDU262166 RNQ262164:RNQ262166 RXM262164:RXM262166 SHI262164:SHI262166 SRE262164:SRE262166 TBA262164:TBA262166 TKW262164:TKW262166 TUS262164:TUS262166 UEO262164:UEO262166 UOK262164:UOK262166 UYG262164:UYG262166 VIC262164:VIC262166 VRY262164:VRY262166 WBU262164:WBU262166 WLQ262164:WLQ262166 WVM262164:WVM262166 E327700:E327702 JA327700:JA327702 SW327700:SW327702 ACS327700:ACS327702 AMO327700:AMO327702 AWK327700:AWK327702 BGG327700:BGG327702 BQC327700:BQC327702 BZY327700:BZY327702 CJU327700:CJU327702 CTQ327700:CTQ327702 DDM327700:DDM327702 DNI327700:DNI327702 DXE327700:DXE327702 EHA327700:EHA327702 EQW327700:EQW327702 FAS327700:FAS327702 FKO327700:FKO327702 FUK327700:FUK327702 GEG327700:GEG327702 GOC327700:GOC327702 GXY327700:GXY327702 HHU327700:HHU327702 HRQ327700:HRQ327702 IBM327700:IBM327702 ILI327700:ILI327702 IVE327700:IVE327702 JFA327700:JFA327702 JOW327700:JOW327702 JYS327700:JYS327702 KIO327700:KIO327702 KSK327700:KSK327702 LCG327700:LCG327702 LMC327700:LMC327702 LVY327700:LVY327702 MFU327700:MFU327702 MPQ327700:MPQ327702 MZM327700:MZM327702 NJI327700:NJI327702 NTE327700:NTE327702 ODA327700:ODA327702 OMW327700:OMW327702 OWS327700:OWS327702 PGO327700:PGO327702 PQK327700:PQK327702 QAG327700:QAG327702 QKC327700:QKC327702 QTY327700:QTY327702 RDU327700:RDU327702 RNQ327700:RNQ327702 RXM327700:RXM327702 SHI327700:SHI327702 SRE327700:SRE327702 TBA327700:TBA327702 TKW327700:TKW327702 TUS327700:TUS327702 UEO327700:UEO327702 UOK327700:UOK327702 UYG327700:UYG327702 VIC327700:VIC327702 VRY327700:VRY327702 WBU327700:WBU327702 WLQ327700:WLQ327702 WVM327700:WVM327702 E393236:E393238 JA393236:JA393238 SW393236:SW393238 ACS393236:ACS393238 AMO393236:AMO393238 AWK393236:AWK393238 BGG393236:BGG393238 BQC393236:BQC393238 BZY393236:BZY393238 CJU393236:CJU393238 CTQ393236:CTQ393238 DDM393236:DDM393238 DNI393236:DNI393238 DXE393236:DXE393238 EHA393236:EHA393238 EQW393236:EQW393238 FAS393236:FAS393238 FKO393236:FKO393238 FUK393236:FUK393238 GEG393236:GEG393238 GOC393236:GOC393238 GXY393236:GXY393238 HHU393236:HHU393238 HRQ393236:HRQ393238 IBM393236:IBM393238 ILI393236:ILI393238 IVE393236:IVE393238 JFA393236:JFA393238 JOW393236:JOW393238 JYS393236:JYS393238 KIO393236:KIO393238 KSK393236:KSK393238 LCG393236:LCG393238 LMC393236:LMC393238 LVY393236:LVY393238 MFU393236:MFU393238 MPQ393236:MPQ393238 MZM393236:MZM393238 NJI393236:NJI393238 NTE393236:NTE393238 ODA393236:ODA393238 OMW393236:OMW393238 OWS393236:OWS393238 PGO393236:PGO393238 PQK393236:PQK393238 QAG393236:QAG393238 QKC393236:QKC393238 QTY393236:QTY393238 RDU393236:RDU393238 RNQ393236:RNQ393238 RXM393236:RXM393238 SHI393236:SHI393238 SRE393236:SRE393238 TBA393236:TBA393238 TKW393236:TKW393238 TUS393236:TUS393238 UEO393236:UEO393238 UOK393236:UOK393238 UYG393236:UYG393238 VIC393236:VIC393238 VRY393236:VRY393238 WBU393236:WBU393238 WLQ393236:WLQ393238 WVM393236:WVM393238 E458772:E458774 JA458772:JA458774 SW458772:SW458774 ACS458772:ACS458774 AMO458772:AMO458774 AWK458772:AWK458774 BGG458772:BGG458774 BQC458772:BQC458774 BZY458772:BZY458774 CJU458772:CJU458774 CTQ458772:CTQ458774 DDM458772:DDM458774 DNI458772:DNI458774 DXE458772:DXE458774 EHA458772:EHA458774 EQW458772:EQW458774 FAS458772:FAS458774 FKO458772:FKO458774 FUK458772:FUK458774 GEG458772:GEG458774 GOC458772:GOC458774 GXY458772:GXY458774 HHU458772:HHU458774 HRQ458772:HRQ458774 IBM458772:IBM458774 ILI458772:ILI458774 IVE458772:IVE458774 JFA458772:JFA458774 JOW458772:JOW458774 JYS458772:JYS458774 KIO458772:KIO458774 KSK458772:KSK458774 LCG458772:LCG458774 LMC458772:LMC458774 LVY458772:LVY458774 MFU458772:MFU458774 MPQ458772:MPQ458774 MZM458772:MZM458774 NJI458772:NJI458774 NTE458772:NTE458774 ODA458772:ODA458774 OMW458772:OMW458774 OWS458772:OWS458774 PGO458772:PGO458774 PQK458772:PQK458774 QAG458772:QAG458774 QKC458772:QKC458774 QTY458772:QTY458774 RDU458772:RDU458774 RNQ458772:RNQ458774 RXM458772:RXM458774 SHI458772:SHI458774 SRE458772:SRE458774 TBA458772:TBA458774 TKW458772:TKW458774 TUS458772:TUS458774 UEO458772:UEO458774 UOK458772:UOK458774 UYG458772:UYG458774 VIC458772:VIC458774 VRY458772:VRY458774 WBU458772:WBU458774 WLQ458772:WLQ458774 WVM458772:WVM458774 E524308:E524310 JA524308:JA524310 SW524308:SW524310 ACS524308:ACS524310 AMO524308:AMO524310 AWK524308:AWK524310 BGG524308:BGG524310 BQC524308:BQC524310 BZY524308:BZY524310 CJU524308:CJU524310 CTQ524308:CTQ524310 DDM524308:DDM524310 DNI524308:DNI524310 DXE524308:DXE524310 EHA524308:EHA524310 EQW524308:EQW524310 FAS524308:FAS524310 FKO524308:FKO524310 FUK524308:FUK524310 GEG524308:GEG524310 GOC524308:GOC524310 GXY524308:GXY524310 HHU524308:HHU524310 HRQ524308:HRQ524310 IBM524308:IBM524310 ILI524308:ILI524310 IVE524308:IVE524310 JFA524308:JFA524310 JOW524308:JOW524310 JYS524308:JYS524310 KIO524308:KIO524310 KSK524308:KSK524310 LCG524308:LCG524310 LMC524308:LMC524310 LVY524308:LVY524310 MFU524308:MFU524310 MPQ524308:MPQ524310 MZM524308:MZM524310 NJI524308:NJI524310 NTE524308:NTE524310 ODA524308:ODA524310 OMW524308:OMW524310 OWS524308:OWS524310 PGO524308:PGO524310 PQK524308:PQK524310 QAG524308:QAG524310 QKC524308:QKC524310 QTY524308:QTY524310 RDU524308:RDU524310 RNQ524308:RNQ524310 RXM524308:RXM524310 SHI524308:SHI524310 SRE524308:SRE524310 TBA524308:TBA524310 TKW524308:TKW524310 TUS524308:TUS524310 UEO524308:UEO524310 UOK524308:UOK524310 UYG524308:UYG524310 VIC524308:VIC524310 VRY524308:VRY524310 WBU524308:WBU524310 WLQ524308:WLQ524310 WVM524308:WVM524310 E589844:E589846 JA589844:JA589846 SW589844:SW589846 ACS589844:ACS589846 AMO589844:AMO589846 AWK589844:AWK589846 BGG589844:BGG589846 BQC589844:BQC589846 BZY589844:BZY589846 CJU589844:CJU589846 CTQ589844:CTQ589846 DDM589844:DDM589846 DNI589844:DNI589846 DXE589844:DXE589846 EHA589844:EHA589846 EQW589844:EQW589846 FAS589844:FAS589846 FKO589844:FKO589846 FUK589844:FUK589846 GEG589844:GEG589846 GOC589844:GOC589846 GXY589844:GXY589846 HHU589844:HHU589846 HRQ589844:HRQ589846 IBM589844:IBM589846 ILI589844:ILI589846 IVE589844:IVE589846 JFA589844:JFA589846 JOW589844:JOW589846 JYS589844:JYS589846 KIO589844:KIO589846 KSK589844:KSK589846 LCG589844:LCG589846 LMC589844:LMC589846 LVY589844:LVY589846 MFU589844:MFU589846 MPQ589844:MPQ589846 MZM589844:MZM589846 NJI589844:NJI589846 NTE589844:NTE589846 ODA589844:ODA589846 OMW589844:OMW589846 OWS589844:OWS589846 PGO589844:PGO589846 PQK589844:PQK589846 QAG589844:QAG589846 QKC589844:QKC589846 QTY589844:QTY589846 RDU589844:RDU589846 RNQ589844:RNQ589846 RXM589844:RXM589846 SHI589844:SHI589846 SRE589844:SRE589846 TBA589844:TBA589846 TKW589844:TKW589846 TUS589844:TUS589846 UEO589844:UEO589846 UOK589844:UOK589846 UYG589844:UYG589846 VIC589844:VIC589846 VRY589844:VRY589846 WBU589844:WBU589846 WLQ589844:WLQ589846 WVM589844:WVM589846 E655380:E655382 JA655380:JA655382 SW655380:SW655382 ACS655380:ACS655382 AMO655380:AMO655382 AWK655380:AWK655382 BGG655380:BGG655382 BQC655380:BQC655382 BZY655380:BZY655382 CJU655380:CJU655382 CTQ655380:CTQ655382 DDM655380:DDM655382 DNI655380:DNI655382 DXE655380:DXE655382 EHA655380:EHA655382 EQW655380:EQW655382 FAS655380:FAS655382 FKO655380:FKO655382 FUK655380:FUK655382 GEG655380:GEG655382 GOC655380:GOC655382 GXY655380:GXY655382 HHU655380:HHU655382 HRQ655380:HRQ655382 IBM655380:IBM655382 ILI655380:ILI655382 IVE655380:IVE655382 JFA655380:JFA655382 JOW655380:JOW655382 JYS655380:JYS655382 KIO655380:KIO655382 KSK655380:KSK655382 LCG655380:LCG655382 LMC655380:LMC655382 LVY655380:LVY655382 MFU655380:MFU655382 MPQ655380:MPQ655382 MZM655380:MZM655382 NJI655380:NJI655382 NTE655380:NTE655382 ODA655380:ODA655382 OMW655380:OMW655382 OWS655380:OWS655382 PGO655380:PGO655382 PQK655380:PQK655382 QAG655380:QAG655382 QKC655380:QKC655382 QTY655380:QTY655382 RDU655380:RDU655382 RNQ655380:RNQ655382 RXM655380:RXM655382 SHI655380:SHI655382 SRE655380:SRE655382 TBA655380:TBA655382 TKW655380:TKW655382 TUS655380:TUS655382 UEO655380:UEO655382 UOK655380:UOK655382 UYG655380:UYG655382 VIC655380:VIC655382 VRY655380:VRY655382 WBU655380:WBU655382 WLQ655380:WLQ655382 WVM655380:WVM655382 E720916:E720918 JA720916:JA720918 SW720916:SW720918 ACS720916:ACS720918 AMO720916:AMO720918 AWK720916:AWK720918 BGG720916:BGG720918 BQC720916:BQC720918 BZY720916:BZY720918 CJU720916:CJU720918 CTQ720916:CTQ720918 DDM720916:DDM720918 DNI720916:DNI720918 DXE720916:DXE720918 EHA720916:EHA720918 EQW720916:EQW720918 FAS720916:FAS720918 FKO720916:FKO720918 FUK720916:FUK720918 GEG720916:GEG720918 GOC720916:GOC720918 GXY720916:GXY720918 HHU720916:HHU720918 HRQ720916:HRQ720918 IBM720916:IBM720918 ILI720916:ILI720918 IVE720916:IVE720918 JFA720916:JFA720918 JOW720916:JOW720918 JYS720916:JYS720918 KIO720916:KIO720918 KSK720916:KSK720918 LCG720916:LCG720918 LMC720916:LMC720918 LVY720916:LVY720918 MFU720916:MFU720918 MPQ720916:MPQ720918 MZM720916:MZM720918 NJI720916:NJI720918 NTE720916:NTE720918 ODA720916:ODA720918 OMW720916:OMW720918 OWS720916:OWS720918 PGO720916:PGO720918 PQK720916:PQK720918 QAG720916:QAG720918 QKC720916:QKC720918 QTY720916:QTY720918 RDU720916:RDU720918 RNQ720916:RNQ720918 RXM720916:RXM720918 SHI720916:SHI720918 SRE720916:SRE720918 TBA720916:TBA720918 TKW720916:TKW720918 TUS720916:TUS720918 UEO720916:UEO720918 UOK720916:UOK720918 UYG720916:UYG720918 VIC720916:VIC720918 VRY720916:VRY720918 WBU720916:WBU720918 WLQ720916:WLQ720918 WVM720916:WVM720918 E786452:E786454 JA786452:JA786454 SW786452:SW786454 ACS786452:ACS786454 AMO786452:AMO786454 AWK786452:AWK786454 BGG786452:BGG786454 BQC786452:BQC786454 BZY786452:BZY786454 CJU786452:CJU786454 CTQ786452:CTQ786454 DDM786452:DDM786454 DNI786452:DNI786454 DXE786452:DXE786454 EHA786452:EHA786454 EQW786452:EQW786454 FAS786452:FAS786454 FKO786452:FKO786454 FUK786452:FUK786454 GEG786452:GEG786454 GOC786452:GOC786454 GXY786452:GXY786454 HHU786452:HHU786454 HRQ786452:HRQ786454 IBM786452:IBM786454 ILI786452:ILI786454 IVE786452:IVE786454 JFA786452:JFA786454 JOW786452:JOW786454 JYS786452:JYS786454 KIO786452:KIO786454 KSK786452:KSK786454 LCG786452:LCG786454 LMC786452:LMC786454 LVY786452:LVY786454 MFU786452:MFU786454 MPQ786452:MPQ786454 MZM786452:MZM786454 NJI786452:NJI786454 NTE786452:NTE786454 ODA786452:ODA786454 OMW786452:OMW786454 OWS786452:OWS786454 PGO786452:PGO786454 PQK786452:PQK786454 QAG786452:QAG786454 QKC786452:QKC786454 QTY786452:QTY786454 RDU786452:RDU786454 RNQ786452:RNQ786454 RXM786452:RXM786454 SHI786452:SHI786454 SRE786452:SRE786454 TBA786452:TBA786454 TKW786452:TKW786454 TUS786452:TUS786454 UEO786452:UEO786454 UOK786452:UOK786454 UYG786452:UYG786454 VIC786452:VIC786454 VRY786452:VRY786454 WBU786452:WBU786454 WLQ786452:WLQ786454 WVM786452:WVM786454 E851988:E851990 JA851988:JA851990 SW851988:SW851990 ACS851988:ACS851990 AMO851988:AMO851990 AWK851988:AWK851990 BGG851988:BGG851990 BQC851988:BQC851990 BZY851988:BZY851990 CJU851988:CJU851990 CTQ851988:CTQ851990 DDM851988:DDM851990 DNI851988:DNI851990 DXE851988:DXE851990 EHA851988:EHA851990 EQW851988:EQW851990 FAS851988:FAS851990 FKO851988:FKO851990 FUK851988:FUK851990 GEG851988:GEG851990 GOC851988:GOC851990 GXY851988:GXY851990 HHU851988:HHU851990 HRQ851988:HRQ851990 IBM851988:IBM851990 ILI851988:ILI851990 IVE851988:IVE851990 JFA851988:JFA851990 JOW851988:JOW851990 JYS851988:JYS851990 KIO851988:KIO851990 KSK851988:KSK851990 LCG851988:LCG851990 LMC851988:LMC851990 LVY851988:LVY851990 MFU851988:MFU851990 MPQ851988:MPQ851990 MZM851988:MZM851990 NJI851988:NJI851990 NTE851988:NTE851990 ODA851988:ODA851990 OMW851988:OMW851990 OWS851988:OWS851990 PGO851988:PGO851990 PQK851988:PQK851990 QAG851988:QAG851990 QKC851988:QKC851990 QTY851988:QTY851990 RDU851988:RDU851990 RNQ851988:RNQ851990 RXM851988:RXM851990 SHI851988:SHI851990 SRE851988:SRE851990 TBA851988:TBA851990 TKW851988:TKW851990 TUS851988:TUS851990 UEO851988:UEO851990 UOK851988:UOK851990 UYG851988:UYG851990 VIC851988:VIC851990 VRY851988:VRY851990 WBU851988:WBU851990 WLQ851988:WLQ851990 WVM851988:WVM851990 E917524:E917526 JA917524:JA917526 SW917524:SW917526 ACS917524:ACS917526 AMO917524:AMO917526 AWK917524:AWK917526 BGG917524:BGG917526 BQC917524:BQC917526 BZY917524:BZY917526 CJU917524:CJU917526 CTQ917524:CTQ917526 DDM917524:DDM917526 DNI917524:DNI917526 DXE917524:DXE917526 EHA917524:EHA917526 EQW917524:EQW917526 FAS917524:FAS917526 FKO917524:FKO917526 FUK917524:FUK917526 GEG917524:GEG917526 GOC917524:GOC917526 GXY917524:GXY917526 HHU917524:HHU917526 HRQ917524:HRQ917526 IBM917524:IBM917526 ILI917524:ILI917526 IVE917524:IVE917526 JFA917524:JFA917526 JOW917524:JOW917526 JYS917524:JYS917526 KIO917524:KIO917526 KSK917524:KSK917526 LCG917524:LCG917526 LMC917524:LMC917526 LVY917524:LVY917526 MFU917524:MFU917526 MPQ917524:MPQ917526 MZM917524:MZM917526 NJI917524:NJI917526 NTE917524:NTE917526 ODA917524:ODA917526 OMW917524:OMW917526 OWS917524:OWS917526 PGO917524:PGO917526 PQK917524:PQK917526 QAG917524:QAG917526 QKC917524:QKC917526 QTY917524:QTY917526 RDU917524:RDU917526 RNQ917524:RNQ917526 RXM917524:RXM917526 SHI917524:SHI917526 SRE917524:SRE917526 TBA917524:TBA917526 TKW917524:TKW917526 TUS917524:TUS917526 UEO917524:UEO917526 UOK917524:UOK917526 UYG917524:UYG917526 VIC917524:VIC917526 VRY917524:VRY917526 WBU917524:WBU917526 WLQ917524:WLQ917526 WVM917524:WVM917526 E983060:E983062 JA983060:JA983062 SW983060:SW983062 ACS983060:ACS983062 AMO983060:AMO983062 AWK983060:AWK983062 BGG983060:BGG983062 BQC983060:BQC983062 BZY983060:BZY983062 CJU983060:CJU983062 CTQ983060:CTQ983062 DDM983060:DDM983062 DNI983060:DNI983062 DXE983060:DXE983062 EHA983060:EHA983062 EQW983060:EQW983062 FAS983060:FAS983062 FKO983060:FKO983062 FUK983060:FUK983062 GEG983060:GEG983062 GOC983060:GOC983062 GXY983060:GXY983062 HHU983060:HHU983062 HRQ983060:HRQ983062 IBM983060:IBM983062 ILI983060:ILI983062 IVE983060:IVE983062 JFA983060:JFA983062 JOW983060:JOW983062 JYS983060:JYS983062 KIO983060:KIO983062 KSK983060:KSK983062 LCG983060:LCG983062 LMC983060:LMC983062 LVY983060:LVY983062 MFU983060:MFU983062 MPQ983060:MPQ983062 MZM983060:MZM983062 NJI983060:NJI983062 NTE983060:NTE983062 ODA983060:ODA983062 OMW983060:OMW983062 OWS983060:OWS983062 PGO983060:PGO983062 PQK983060:PQK983062 QAG983060:QAG983062 QKC983060:QKC983062 QTY983060:QTY983062 RDU983060:RDU983062 RNQ983060:RNQ983062 RXM983060:RXM983062 SHI983060:SHI983062 SRE983060:SRE983062 TBA983060:TBA983062 TKW983060:TKW983062 TUS983060:TUS983062 UEO983060:UEO983062 UOK983060:UOK983062 UYG983060:UYG983062 VIC983060:VIC983062 VRY983060:VRY983062 WBU983060:WBU983062 WLQ983060:WLQ983062 WVM983060:WVM983062 I22:I23 JC20:JC22 SY20:SY22 ACU20:ACU22 AMQ20:AMQ22 AWM20:AWM22 BGI20:BGI22 BQE20:BQE22 CAA20:CAA22 CJW20:CJW22 CTS20:CTS22 DDO20:DDO22 DNK20:DNK22 DXG20:DXG22 EHC20:EHC22 EQY20:EQY22 FAU20:FAU22 FKQ20:FKQ22 FUM20:FUM22 GEI20:GEI22 GOE20:GOE22 GYA20:GYA22 HHW20:HHW22 HRS20:HRS22 IBO20:IBO22 ILK20:ILK22 IVG20:IVG22 JFC20:JFC22 JOY20:JOY22 JYU20:JYU22 KIQ20:KIQ22 KSM20:KSM22 LCI20:LCI22 LME20:LME22 LWA20:LWA22 MFW20:MFW22 MPS20:MPS22 MZO20:MZO22 NJK20:NJK22 NTG20:NTG22 ODC20:ODC22 OMY20:OMY22 OWU20:OWU22 PGQ20:PGQ22 PQM20:PQM22 QAI20:QAI22 QKE20:QKE22 QUA20:QUA22 RDW20:RDW22 RNS20:RNS22 RXO20:RXO22 SHK20:SHK22 SRG20:SRG22 TBC20:TBC22 TKY20:TKY22 TUU20:TUU22 UEQ20:UEQ22 UOM20:UOM22 UYI20:UYI22 VIE20:VIE22 VSA20:VSA22 WBW20:WBW22 WLS20:WLS22 WVO20:WVO22 G65556:G65558 JC65556:JC65558 SY65556:SY65558 ACU65556:ACU65558 AMQ65556:AMQ65558 AWM65556:AWM65558 BGI65556:BGI65558 BQE65556:BQE65558 CAA65556:CAA65558 CJW65556:CJW65558 CTS65556:CTS65558 DDO65556:DDO65558 DNK65556:DNK65558 DXG65556:DXG65558 EHC65556:EHC65558 EQY65556:EQY65558 FAU65556:FAU65558 FKQ65556:FKQ65558 FUM65556:FUM65558 GEI65556:GEI65558 GOE65556:GOE65558 GYA65556:GYA65558 HHW65556:HHW65558 HRS65556:HRS65558 IBO65556:IBO65558 ILK65556:ILK65558 IVG65556:IVG65558 JFC65556:JFC65558 JOY65556:JOY65558 JYU65556:JYU65558 KIQ65556:KIQ65558 KSM65556:KSM65558 LCI65556:LCI65558 LME65556:LME65558 LWA65556:LWA65558 MFW65556:MFW65558 MPS65556:MPS65558 MZO65556:MZO65558 NJK65556:NJK65558 NTG65556:NTG65558 ODC65556:ODC65558 OMY65556:OMY65558 OWU65556:OWU65558 PGQ65556:PGQ65558 PQM65556:PQM65558 QAI65556:QAI65558 QKE65556:QKE65558 QUA65556:QUA65558 RDW65556:RDW65558 RNS65556:RNS65558 RXO65556:RXO65558 SHK65556:SHK65558 SRG65556:SRG65558 TBC65556:TBC65558 TKY65556:TKY65558 TUU65556:TUU65558 UEQ65556:UEQ65558 UOM65556:UOM65558 UYI65556:UYI65558 VIE65556:VIE65558 VSA65556:VSA65558 WBW65556:WBW65558 WLS65556:WLS65558 WVO65556:WVO65558 G131092:G131094 JC131092:JC131094 SY131092:SY131094 ACU131092:ACU131094 AMQ131092:AMQ131094 AWM131092:AWM131094 BGI131092:BGI131094 BQE131092:BQE131094 CAA131092:CAA131094 CJW131092:CJW131094 CTS131092:CTS131094 DDO131092:DDO131094 DNK131092:DNK131094 DXG131092:DXG131094 EHC131092:EHC131094 EQY131092:EQY131094 FAU131092:FAU131094 FKQ131092:FKQ131094 FUM131092:FUM131094 GEI131092:GEI131094 GOE131092:GOE131094 GYA131092:GYA131094 HHW131092:HHW131094 HRS131092:HRS131094 IBO131092:IBO131094 ILK131092:ILK131094 IVG131092:IVG131094 JFC131092:JFC131094 JOY131092:JOY131094 JYU131092:JYU131094 KIQ131092:KIQ131094 KSM131092:KSM131094 LCI131092:LCI131094 LME131092:LME131094 LWA131092:LWA131094 MFW131092:MFW131094 MPS131092:MPS131094 MZO131092:MZO131094 NJK131092:NJK131094 NTG131092:NTG131094 ODC131092:ODC131094 OMY131092:OMY131094 OWU131092:OWU131094 PGQ131092:PGQ131094 PQM131092:PQM131094 QAI131092:QAI131094 QKE131092:QKE131094 QUA131092:QUA131094 RDW131092:RDW131094 RNS131092:RNS131094 RXO131092:RXO131094 SHK131092:SHK131094 SRG131092:SRG131094 TBC131092:TBC131094 TKY131092:TKY131094 TUU131092:TUU131094 UEQ131092:UEQ131094 UOM131092:UOM131094 UYI131092:UYI131094 VIE131092:VIE131094 VSA131092:VSA131094 WBW131092:WBW131094 WLS131092:WLS131094 WVO131092:WVO131094 G196628:G196630 JC196628:JC196630 SY196628:SY196630 ACU196628:ACU196630 AMQ196628:AMQ196630 AWM196628:AWM196630 BGI196628:BGI196630 BQE196628:BQE196630 CAA196628:CAA196630 CJW196628:CJW196630 CTS196628:CTS196630 DDO196628:DDO196630 DNK196628:DNK196630 DXG196628:DXG196630 EHC196628:EHC196630 EQY196628:EQY196630 FAU196628:FAU196630 FKQ196628:FKQ196630 FUM196628:FUM196630 GEI196628:GEI196630 GOE196628:GOE196630 GYA196628:GYA196630 HHW196628:HHW196630 HRS196628:HRS196630 IBO196628:IBO196630 ILK196628:ILK196630 IVG196628:IVG196630 JFC196628:JFC196630 JOY196628:JOY196630 JYU196628:JYU196630 KIQ196628:KIQ196630 KSM196628:KSM196630 LCI196628:LCI196630 LME196628:LME196630 LWA196628:LWA196630 MFW196628:MFW196630 MPS196628:MPS196630 MZO196628:MZO196630 NJK196628:NJK196630 NTG196628:NTG196630 ODC196628:ODC196630 OMY196628:OMY196630 OWU196628:OWU196630 PGQ196628:PGQ196630 PQM196628:PQM196630 QAI196628:QAI196630 QKE196628:QKE196630 QUA196628:QUA196630 RDW196628:RDW196630 RNS196628:RNS196630 RXO196628:RXO196630 SHK196628:SHK196630 SRG196628:SRG196630 TBC196628:TBC196630 TKY196628:TKY196630 TUU196628:TUU196630 UEQ196628:UEQ196630 UOM196628:UOM196630 UYI196628:UYI196630 VIE196628:VIE196630 VSA196628:VSA196630 WBW196628:WBW196630 WLS196628:WLS196630 WVO196628:WVO196630 G262164:G262166 JC262164:JC262166 SY262164:SY262166 ACU262164:ACU262166 AMQ262164:AMQ262166 AWM262164:AWM262166 BGI262164:BGI262166 BQE262164:BQE262166 CAA262164:CAA262166 CJW262164:CJW262166 CTS262164:CTS262166 DDO262164:DDO262166 DNK262164:DNK262166 DXG262164:DXG262166 EHC262164:EHC262166 EQY262164:EQY262166 FAU262164:FAU262166 FKQ262164:FKQ262166 FUM262164:FUM262166 GEI262164:GEI262166 GOE262164:GOE262166 GYA262164:GYA262166 HHW262164:HHW262166 HRS262164:HRS262166 IBO262164:IBO262166 ILK262164:ILK262166 IVG262164:IVG262166 JFC262164:JFC262166 JOY262164:JOY262166 JYU262164:JYU262166 KIQ262164:KIQ262166 KSM262164:KSM262166 LCI262164:LCI262166 LME262164:LME262166 LWA262164:LWA262166 MFW262164:MFW262166 MPS262164:MPS262166 MZO262164:MZO262166 NJK262164:NJK262166 NTG262164:NTG262166 ODC262164:ODC262166 OMY262164:OMY262166 OWU262164:OWU262166 PGQ262164:PGQ262166 PQM262164:PQM262166 QAI262164:QAI262166 QKE262164:QKE262166 QUA262164:QUA262166 RDW262164:RDW262166 RNS262164:RNS262166 RXO262164:RXO262166 SHK262164:SHK262166 SRG262164:SRG262166 TBC262164:TBC262166 TKY262164:TKY262166 TUU262164:TUU262166 UEQ262164:UEQ262166 UOM262164:UOM262166 UYI262164:UYI262166 VIE262164:VIE262166 VSA262164:VSA262166 WBW262164:WBW262166 WLS262164:WLS262166 WVO262164:WVO262166 G327700:G327702 JC327700:JC327702 SY327700:SY327702 ACU327700:ACU327702 AMQ327700:AMQ327702 AWM327700:AWM327702 BGI327700:BGI327702 BQE327700:BQE327702 CAA327700:CAA327702 CJW327700:CJW327702 CTS327700:CTS327702 DDO327700:DDO327702 DNK327700:DNK327702 DXG327700:DXG327702 EHC327700:EHC327702 EQY327700:EQY327702 FAU327700:FAU327702 FKQ327700:FKQ327702 FUM327700:FUM327702 GEI327700:GEI327702 GOE327700:GOE327702 GYA327700:GYA327702 HHW327700:HHW327702 HRS327700:HRS327702 IBO327700:IBO327702 ILK327700:ILK327702 IVG327700:IVG327702 JFC327700:JFC327702 JOY327700:JOY327702 JYU327700:JYU327702 KIQ327700:KIQ327702 KSM327700:KSM327702 LCI327700:LCI327702 LME327700:LME327702 LWA327700:LWA327702 MFW327700:MFW327702 MPS327700:MPS327702 MZO327700:MZO327702 NJK327700:NJK327702 NTG327700:NTG327702 ODC327700:ODC327702 OMY327700:OMY327702 OWU327700:OWU327702 PGQ327700:PGQ327702 PQM327700:PQM327702 QAI327700:QAI327702 QKE327700:QKE327702 QUA327700:QUA327702 RDW327700:RDW327702 RNS327700:RNS327702 RXO327700:RXO327702 SHK327700:SHK327702 SRG327700:SRG327702 TBC327700:TBC327702 TKY327700:TKY327702 TUU327700:TUU327702 UEQ327700:UEQ327702 UOM327700:UOM327702 UYI327700:UYI327702 VIE327700:VIE327702 VSA327700:VSA327702 WBW327700:WBW327702 WLS327700:WLS327702 WVO327700:WVO327702 G393236:G393238 JC393236:JC393238 SY393236:SY393238 ACU393236:ACU393238 AMQ393236:AMQ393238 AWM393236:AWM393238 BGI393236:BGI393238 BQE393236:BQE393238 CAA393236:CAA393238 CJW393236:CJW393238 CTS393236:CTS393238 DDO393236:DDO393238 DNK393236:DNK393238 DXG393236:DXG393238 EHC393236:EHC393238 EQY393236:EQY393238 FAU393236:FAU393238 FKQ393236:FKQ393238 FUM393236:FUM393238 GEI393236:GEI393238 GOE393236:GOE393238 GYA393236:GYA393238 HHW393236:HHW393238 HRS393236:HRS393238 IBO393236:IBO393238 ILK393236:ILK393238 IVG393236:IVG393238 JFC393236:JFC393238 JOY393236:JOY393238 JYU393236:JYU393238 KIQ393236:KIQ393238 KSM393236:KSM393238 LCI393236:LCI393238 LME393236:LME393238 LWA393236:LWA393238 MFW393236:MFW393238 MPS393236:MPS393238 MZO393236:MZO393238 NJK393236:NJK393238 NTG393236:NTG393238 ODC393236:ODC393238 OMY393236:OMY393238 OWU393236:OWU393238 PGQ393236:PGQ393238 PQM393236:PQM393238 QAI393236:QAI393238 QKE393236:QKE393238 QUA393236:QUA393238 RDW393236:RDW393238 RNS393236:RNS393238 RXO393236:RXO393238 SHK393236:SHK393238 SRG393236:SRG393238 TBC393236:TBC393238 TKY393236:TKY393238 TUU393236:TUU393238 UEQ393236:UEQ393238 UOM393236:UOM393238 UYI393236:UYI393238 VIE393236:VIE393238 VSA393236:VSA393238 WBW393236:WBW393238 WLS393236:WLS393238 WVO393236:WVO393238 G458772:G458774 JC458772:JC458774 SY458772:SY458774 ACU458772:ACU458774 AMQ458772:AMQ458774 AWM458772:AWM458774 BGI458772:BGI458774 BQE458772:BQE458774 CAA458772:CAA458774 CJW458772:CJW458774 CTS458772:CTS458774 DDO458772:DDO458774 DNK458772:DNK458774 DXG458772:DXG458774 EHC458772:EHC458774 EQY458772:EQY458774 FAU458772:FAU458774 FKQ458772:FKQ458774 FUM458772:FUM458774 GEI458772:GEI458774 GOE458772:GOE458774 GYA458772:GYA458774 HHW458772:HHW458774 HRS458772:HRS458774 IBO458772:IBO458774 ILK458772:ILK458774 IVG458772:IVG458774 JFC458772:JFC458774 JOY458772:JOY458774 JYU458772:JYU458774 KIQ458772:KIQ458774 KSM458772:KSM458774 LCI458772:LCI458774 LME458772:LME458774 LWA458772:LWA458774 MFW458772:MFW458774 MPS458772:MPS458774 MZO458772:MZO458774 NJK458772:NJK458774 NTG458772:NTG458774 ODC458772:ODC458774 OMY458772:OMY458774 OWU458772:OWU458774 PGQ458772:PGQ458774 PQM458772:PQM458774 QAI458772:QAI458774 QKE458772:QKE458774 QUA458772:QUA458774 RDW458772:RDW458774 RNS458772:RNS458774 RXO458772:RXO458774 SHK458772:SHK458774 SRG458772:SRG458774 TBC458772:TBC458774 TKY458772:TKY458774 TUU458772:TUU458774 UEQ458772:UEQ458774 UOM458772:UOM458774 UYI458772:UYI458774 VIE458772:VIE458774 VSA458772:VSA458774 WBW458772:WBW458774 WLS458772:WLS458774 WVO458772:WVO458774 G524308:G524310 JC524308:JC524310 SY524308:SY524310 ACU524308:ACU524310 AMQ524308:AMQ524310 AWM524308:AWM524310 BGI524308:BGI524310 BQE524308:BQE524310 CAA524308:CAA524310 CJW524308:CJW524310 CTS524308:CTS524310 DDO524308:DDO524310 DNK524308:DNK524310 DXG524308:DXG524310 EHC524308:EHC524310 EQY524308:EQY524310 FAU524308:FAU524310 FKQ524308:FKQ524310 FUM524308:FUM524310 GEI524308:GEI524310 GOE524308:GOE524310 GYA524308:GYA524310 HHW524308:HHW524310 HRS524308:HRS524310 IBO524308:IBO524310 ILK524308:ILK524310 IVG524308:IVG524310 JFC524308:JFC524310 JOY524308:JOY524310 JYU524308:JYU524310 KIQ524308:KIQ524310 KSM524308:KSM524310 LCI524308:LCI524310 LME524308:LME524310 LWA524308:LWA524310 MFW524308:MFW524310 MPS524308:MPS524310 MZO524308:MZO524310 NJK524308:NJK524310 NTG524308:NTG524310 ODC524308:ODC524310 OMY524308:OMY524310 OWU524308:OWU524310 PGQ524308:PGQ524310 PQM524308:PQM524310 QAI524308:QAI524310 QKE524308:QKE524310 QUA524308:QUA524310 RDW524308:RDW524310 RNS524308:RNS524310 RXO524308:RXO524310 SHK524308:SHK524310 SRG524308:SRG524310 TBC524308:TBC524310 TKY524308:TKY524310 TUU524308:TUU524310 UEQ524308:UEQ524310 UOM524308:UOM524310 UYI524308:UYI524310 VIE524308:VIE524310 VSA524308:VSA524310 WBW524308:WBW524310 WLS524308:WLS524310 WVO524308:WVO524310 G589844:G589846 JC589844:JC589846 SY589844:SY589846 ACU589844:ACU589846 AMQ589844:AMQ589846 AWM589844:AWM589846 BGI589844:BGI589846 BQE589844:BQE589846 CAA589844:CAA589846 CJW589844:CJW589846 CTS589844:CTS589846 DDO589844:DDO589846 DNK589844:DNK589846 DXG589844:DXG589846 EHC589844:EHC589846 EQY589844:EQY589846 FAU589844:FAU589846 FKQ589844:FKQ589846 FUM589844:FUM589846 GEI589844:GEI589846 GOE589844:GOE589846 GYA589844:GYA589846 HHW589844:HHW589846 HRS589844:HRS589846 IBO589844:IBO589846 ILK589844:ILK589846 IVG589844:IVG589846 JFC589844:JFC589846 JOY589844:JOY589846 JYU589844:JYU589846 KIQ589844:KIQ589846 KSM589844:KSM589846 LCI589844:LCI589846 LME589844:LME589846 LWA589844:LWA589846 MFW589844:MFW589846 MPS589844:MPS589846 MZO589844:MZO589846 NJK589844:NJK589846 NTG589844:NTG589846 ODC589844:ODC589846 OMY589844:OMY589846 OWU589844:OWU589846 PGQ589844:PGQ589846 PQM589844:PQM589846 QAI589844:QAI589846 QKE589844:QKE589846 QUA589844:QUA589846 RDW589844:RDW589846 RNS589844:RNS589846 RXO589844:RXO589846 SHK589844:SHK589846 SRG589844:SRG589846 TBC589844:TBC589846 TKY589844:TKY589846 TUU589844:TUU589846 UEQ589844:UEQ589846 UOM589844:UOM589846 UYI589844:UYI589846 VIE589844:VIE589846 VSA589844:VSA589846 WBW589844:WBW589846 WLS589844:WLS589846 WVO589844:WVO589846 G655380:G655382 JC655380:JC655382 SY655380:SY655382 ACU655380:ACU655382 AMQ655380:AMQ655382 AWM655380:AWM655382 BGI655380:BGI655382 BQE655380:BQE655382 CAA655380:CAA655382 CJW655380:CJW655382 CTS655380:CTS655382 DDO655380:DDO655382 DNK655380:DNK655382 DXG655380:DXG655382 EHC655380:EHC655382 EQY655380:EQY655382 FAU655380:FAU655382 FKQ655380:FKQ655382 FUM655380:FUM655382 GEI655380:GEI655382 GOE655380:GOE655382 GYA655380:GYA655382 HHW655380:HHW655382 HRS655380:HRS655382 IBO655380:IBO655382 ILK655380:ILK655382 IVG655380:IVG655382 JFC655380:JFC655382 JOY655380:JOY655382 JYU655380:JYU655382 KIQ655380:KIQ655382 KSM655380:KSM655382 LCI655380:LCI655382 LME655380:LME655382 LWA655380:LWA655382 MFW655380:MFW655382 MPS655380:MPS655382 MZO655380:MZO655382 NJK655380:NJK655382 NTG655380:NTG655382 ODC655380:ODC655382 OMY655380:OMY655382 OWU655380:OWU655382 PGQ655380:PGQ655382 PQM655380:PQM655382 QAI655380:QAI655382 QKE655380:QKE655382 QUA655380:QUA655382 RDW655380:RDW655382 RNS655380:RNS655382 RXO655380:RXO655382 SHK655380:SHK655382 SRG655380:SRG655382 TBC655380:TBC655382 TKY655380:TKY655382 TUU655380:TUU655382 UEQ655380:UEQ655382 UOM655380:UOM655382 UYI655380:UYI655382 VIE655380:VIE655382 VSA655380:VSA655382 WBW655380:WBW655382 WLS655380:WLS655382 WVO655380:WVO655382 G720916:G720918 JC720916:JC720918 SY720916:SY720918 ACU720916:ACU720918 AMQ720916:AMQ720918 AWM720916:AWM720918 BGI720916:BGI720918 BQE720916:BQE720918 CAA720916:CAA720918 CJW720916:CJW720918 CTS720916:CTS720918 DDO720916:DDO720918 DNK720916:DNK720918 DXG720916:DXG720918 EHC720916:EHC720918 EQY720916:EQY720918 FAU720916:FAU720918 FKQ720916:FKQ720918 FUM720916:FUM720918 GEI720916:GEI720918 GOE720916:GOE720918 GYA720916:GYA720918 HHW720916:HHW720918 HRS720916:HRS720918 IBO720916:IBO720918 ILK720916:ILK720918 IVG720916:IVG720918 JFC720916:JFC720918 JOY720916:JOY720918 JYU720916:JYU720918 KIQ720916:KIQ720918 KSM720916:KSM720918 LCI720916:LCI720918 LME720916:LME720918 LWA720916:LWA720918 MFW720916:MFW720918 MPS720916:MPS720918 MZO720916:MZO720918 NJK720916:NJK720918 NTG720916:NTG720918 ODC720916:ODC720918 OMY720916:OMY720918 OWU720916:OWU720918 PGQ720916:PGQ720918 PQM720916:PQM720918 QAI720916:QAI720918 QKE720916:QKE720918 QUA720916:QUA720918 RDW720916:RDW720918 RNS720916:RNS720918 RXO720916:RXO720918 SHK720916:SHK720918 SRG720916:SRG720918 TBC720916:TBC720918 TKY720916:TKY720918 TUU720916:TUU720918 UEQ720916:UEQ720918 UOM720916:UOM720918 UYI720916:UYI720918 VIE720916:VIE720918 VSA720916:VSA720918 WBW720916:WBW720918 WLS720916:WLS720918 WVO720916:WVO720918 G786452:G786454 JC786452:JC786454 SY786452:SY786454 ACU786452:ACU786454 AMQ786452:AMQ786454 AWM786452:AWM786454 BGI786452:BGI786454 BQE786452:BQE786454 CAA786452:CAA786454 CJW786452:CJW786454 CTS786452:CTS786454 DDO786452:DDO786454 DNK786452:DNK786454 DXG786452:DXG786454 EHC786452:EHC786454 EQY786452:EQY786454 FAU786452:FAU786454 FKQ786452:FKQ786454 FUM786452:FUM786454 GEI786452:GEI786454 GOE786452:GOE786454 GYA786452:GYA786454 HHW786452:HHW786454 HRS786452:HRS786454 IBO786452:IBO786454 ILK786452:ILK786454 IVG786452:IVG786454 JFC786452:JFC786454 JOY786452:JOY786454 JYU786452:JYU786454 KIQ786452:KIQ786454 KSM786452:KSM786454 LCI786452:LCI786454 LME786452:LME786454 LWA786452:LWA786454 MFW786452:MFW786454 MPS786452:MPS786454 MZO786452:MZO786454 NJK786452:NJK786454 NTG786452:NTG786454 ODC786452:ODC786454 OMY786452:OMY786454 OWU786452:OWU786454 PGQ786452:PGQ786454 PQM786452:PQM786454 QAI786452:QAI786454 QKE786452:QKE786454 QUA786452:QUA786454 RDW786452:RDW786454 RNS786452:RNS786454 RXO786452:RXO786454 SHK786452:SHK786454 SRG786452:SRG786454 TBC786452:TBC786454 TKY786452:TKY786454 TUU786452:TUU786454 UEQ786452:UEQ786454 UOM786452:UOM786454 UYI786452:UYI786454 VIE786452:VIE786454 VSA786452:VSA786454 WBW786452:WBW786454 WLS786452:WLS786454 WVO786452:WVO786454 G851988:G851990 JC851988:JC851990 SY851988:SY851990 ACU851988:ACU851990 AMQ851988:AMQ851990 AWM851988:AWM851990 BGI851988:BGI851990 BQE851988:BQE851990 CAA851988:CAA851990 CJW851988:CJW851990 CTS851988:CTS851990 DDO851988:DDO851990 DNK851988:DNK851990 DXG851988:DXG851990 EHC851988:EHC851990 EQY851988:EQY851990 FAU851988:FAU851990 FKQ851988:FKQ851990 FUM851988:FUM851990 GEI851988:GEI851990 GOE851988:GOE851990 GYA851988:GYA851990 HHW851988:HHW851990 HRS851988:HRS851990 IBO851988:IBO851990 ILK851988:ILK851990 IVG851988:IVG851990 JFC851988:JFC851990 JOY851988:JOY851990 JYU851988:JYU851990 KIQ851988:KIQ851990 KSM851988:KSM851990 LCI851988:LCI851990 LME851988:LME851990 LWA851988:LWA851990 MFW851988:MFW851990 MPS851988:MPS851990 MZO851988:MZO851990 NJK851988:NJK851990 NTG851988:NTG851990 ODC851988:ODC851990 OMY851988:OMY851990 OWU851988:OWU851990 PGQ851988:PGQ851990 PQM851988:PQM851990 QAI851988:QAI851990 QKE851988:QKE851990 QUA851988:QUA851990 RDW851988:RDW851990 RNS851988:RNS851990 RXO851988:RXO851990 SHK851988:SHK851990 SRG851988:SRG851990 TBC851988:TBC851990 TKY851988:TKY851990 TUU851988:TUU851990 UEQ851988:UEQ851990 UOM851988:UOM851990 UYI851988:UYI851990 VIE851988:VIE851990 VSA851988:VSA851990 WBW851988:WBW851990 WLS851988:WLS851990 WVO851988:WVO851990 G917524:G917526 JC917524:JC917526 SY917524:SY917526 ACU917524:ACU917526 AMQ917524:AMQ917526 AWM917524:AWM917526 BGI917524:BGI917526 BQE917524:BQE917526 CAA917524:CAA917526 CJW917524:CJW917526 CTS917524:CTS917526 DDO917524:DDO917526 DNK917524:DNK917526 DXG917524:DXG917526 EHC917524:EHC917526 EQY917524:EQY917526 FAU917524:FAU917526 FKQ917524:FKQ917526 FUM917524:FUM917526 GEI917524:GEI917526 GOE917524:GOE917526 GYA917524:GYA917526 HHW917524:HHW917526 HRS917524:HRS917526 IBO917524:IBO917526 ILK917524:ILK917526 IVG917524:IVG917526 JFC917524:JFC917526 JOY917524:JOY917526 JYU917524:JYU917526 KIQ917524:KIQ917526 KSM917524:KSM917526 LCI917524:LCI917526 LME917524:LME917526 LWA917524:LWA917526 MFW917524:MFW917526 MPS917524:MPS917526 MZO917524:MZO917526 NJK917524:NJK917526 NTG917524:NTG917526 ODC917524:ODC917526 OMY917524:OMY917526 OWU917524:OWU917526 PGQ917524:PGQ917526 PQM917524:PQM917526 QAI917524:QAI917526 QKE917524:QKE917526 QUA917524:QUA917526 RDW917524:RDW917526 RNS917524:RNS917526 RXO917524:RXO917526 SHK917524:SHK917526 SRG917524:SRG917526 TBC917524:TBC917526 TKY917524:TKY917526 TUU917524:TUU917526 UEQ917524:UEQ917526 UOM917524:UOM917526 UYI917524:UYI917526 VIE917524:VIE917526 VSA917524:VSA917526 WBW917524:WBW917526 WLS917524:WLS917526 WVO917524:WVO917526 G983060:G983062 JC983060:JC983062 SY983060:SY983062 ACU983060:ACU983062 AMQ983060:AMQ983062 AWM983060:AWM983062 BGI983060:BGI983062 BQE983060:BQE983062 CAA983060:CAA983062 CJW983060:CJW983062 CTS983060:CTS983062 DDO983060:DDO983062 DNK983060:DNK983062 DXG983060:DXG983062 EHC983060:EHC983062 EQY983060:EQY983062 FAU983060:FAU983062 FKQ983060:FKQ983062 FUM983060:FUM983062 GEI983060:GEI983062 GOE983060:GOE983062 GYA983060:GYA983062 HHW983060:HHW983062 HRS983060:HRS983062 IBO983060:IBO983062 ILK983060:ILK983062 IVG983060:IVG983062 JFC983060:JFC983062 JOY983060:JOY983062 JYU983060:JYU983062 KIQ983060:KIQ983062 KSM983060:KSM983062 LCI983060:LCI983062 LME983060:LME983062 LWA983060:LWA983062 MFW983060:MFW983062 MPS983060:MPS983062 MZO983060:MZO983062 NJK983060:NJK983062 NTG983060:NTG983062 ODC983060:ODC983062 OMY983060:OMY983062 OWU983060:OWU983062 PGQ983060:PGQ983062 PQM983060:PQM983062 QAI983060:QAI983062 QKE983060:QKE983062 QUA983060:QUA983062 RDW983060:RDW983062 RNS983060:RNS983062 RXO983060:RXO983062 SHK983060:SHK983062 SRG983060:SRG983062 TBC983060:TBC983062 TKY983060:TKY983062 TUU983060:TUU983062 UEQ983060:UEQ983062 UOM983060:UOM983062 UYI983060:UYI983062 VIE983060:VIE983062 VSA983060:VSA983062 WBW983060:WBW983062 WLS983060:WLS983062 WVO983060:WVO983062 K22:K23 JE20:JE23 TA20:TA23 ACW20:ACW23 AMS20:AMS23 AWO20:AWO23 BGK20:BGK23 BQG20:BQG23 CAC20:CAC23 CJY20:CJY23 CTU20:CTU23 DDQ20:DDQ23 DNM20:DNM23 DXI20:DXI23 EHE20:EHE23 ERA20:ERA23 FAW20:FAW23 FKS20:FKS23 FUO20:FUO23 GEK20:GEK23 GOG20:GOG23 GYC20:GYC23 HHY20:HHY23 HRU20:HRU23 IBQ20:IBQ23 ILM20:ILM23 IVI20:IVI23 JFE20:JFE23 JPA20:JPA23 JYW20:JYW23 KIS20:KIS23 KSO20:KSO23 LCK20:LCK23 LMG20:LMG23 LWC20:LWC23 MFY20:MFY23 MPU20:MPU23 MZQ20:MZQ23 NJM20:NJM23 NTI20:NTI23 ODE20:ODE23 ONA20:ONA23 OWW20:OWW23 PGS20:PGS23 PQO20:PQO23 QAK20:QAK23 QKG20:QKG23 QUC20:QUC23 RDY20:RDY23 RNU20:RNU23 RXQ20:RXQ23 SHM20:SHM23 SRI20:SRI23 TBE20:TBE23 TLA20:TLA23 TUW20:TUW23 UES20:UES23 UOO20:UOO23 UYK20:UYK23 VIG20:VIG23 VSC20:VSC23 WBY20:WBY23 WLU20:WLU23 WVQ20:WVQ23 I65556:I65559 JE65556:JE65559 TA65556:TA65559 ACW65556:ACW65559 AMS65556:AMS65559 AWO65556:AWO65559 BGK65556:BGK65559 BQG65556:BQG65559 CAC65556:CAC65559 CJY65556:CJY65559 CTU65556:CTU65559 DDQ65556:DDQ65559 DNM65556:DNM65559 DXI65556:DXI65559 EHE65556:EHE65559 ERA65556:ERA65559 FAW65556:FAW65559 FKS65556:FKS65559 FUO65556:FUO65559 GEK65556:GEK65559 GOG65556:GOG65559 GYC65556:GYC65559 HHY65556:HHY65559 HRU65556:HRU65559 IBQ65556:IBQ65559 ILM65556:ILM65559 IVI65556:IVI65559 JFE65556:JFE65559 JPA65556:JPA65559 JYW65556:JYW65559 KIS65556:KIS65559 KSO65556:KSO65559 LCK65556:LCK65559 LMG65556:LMG65559 LWC65556:LWC65559 MFY65556:MFY65559 MPU65556:MPU65559 MZQ65556:MZQ65559 NJM65556:NJM65559 NTI65556:NTI65559 ODE65556:ODE65559 ONA65556:ONA65559 OWW65556:OWW65559 PGS65556:PGS65559 PQO65556:PQO65559 QAK65556:QAK65559 QKG65556:QKG65559 QUC65556:QUC65559 RDY65556:RDY65559 RNU65556:RNU65559 RXQ65556:RXQ65559 SHM65556:SHM65559 SRI65556:SRI65559 TBE65556:TBE65559 TLA65556:TLA65559 TUW65556:TUW65559 UES65556:UES65559 UOO65556:UOO65559 UYK65556:UYK65559 VIG65556:VIG65559 VSC65556:VSC65559 WBY65556:WBY65559 WLU65556:WLU65559 WVQ65556:WVQ65559 I131092:I131095 JE131092:JE131095 TA131092:TA131095 ACW131092:ACW131095 AMS131092:AMS131095 AWO131092:AWO131095 BGK131092:BGK131095 BQG131092:BQG131095 CAC131092:CAC131095 CJY131092:CJY131095 CTU131092:CTU131095 DDQ131092:DDQ131095 DNM131092:DNM131095 DXI131092:DXI131095 EHE131092:EHE131095 ERA131092:ERA131095 FAW131092:FAW131095 FKS131092:FKS131095 FUO131092:FUO131095 GEK131092:GEK131095 GOG131092:GOG131095 GYC131092:GYC131095 HHY131092:HHY131095 HRU131092:HRU131095 IBQ131092:IBQ131095 ILM131092:ILM131095 IVI131092:IVI131095 JFE131092:JFE131095 JPA131092:JPA131095 JYW131092:JYW131095 KIS131092:KIS131095 KSO131092:KSO131095 LCK131092:LCK131095 LMG131092:LMG131095 LWC131092:LWC131095 MFY131092:MFY131095 MPU131092:MPU131095 MZQ131092:MZQ131095 NJM131092:NJM131095 NTI131092:NTI131095 ODE131092:ODE131095 ONA131092:ONA131095 OWW131092:OWW131095 PGS131092:PGS131095 PQO131092:PQO131095 QAK131092:QAK131095 QKG131092:QKG131095 QUC131092:QUC131095 RDY131092:RDY131095 RNU131092:RNU131095 RXQ131092:RXQ131095 SHM131092:SHM131095 SRI131092:SRI131095 TBE131092:TBE131095 TLA131092:TLA131095 TUW131092:TUW131095 UES131092:UES131095 UOO131092:UOO131095 UYK131092:UYK131095 VIG131092:VIG131095 VSC131092:VSC131095 WBY131092:WBY131095 WLU131092:WLU131095 WVQ131092:WVQ131095 I196628:I196631 JE196628:JE196631 TA196628:TA196631 ACW196628:ACW196631 AMS196628:AMS196631 AWO196628:AWO196631 BGK196628:BGK196631 BQG196628:BQG196631 CAC196628:CAC196631 CJY196628:CJY196631 CTU196628:CTU196631 DDQ196628:DDQ196631 DNM196628:DNM196631 DXI196628:DXI196631 EHE196628:EHE196631 ERA196628:ERA196631 FAW196628:FAW196631 FKS196628:FKS196631 FUO196628:FUO196631 GEK196628:GEK196631 GOG196628:GOG196631 GYC196628:GYC196631 HHY196628:HHY196631 HRU196628:HRU196631 IBQ196628:IBQ196631 ILM196628:ILM196631 IVI196628:IVI196631 JFE196628:JFE196631 JPA196628:JPA196631 JYW196628:JYW196631 KIS196628:KIS196631 KSO196628:KSO196631 LCK196628:LCK196631 LMG196628:LMG196631 LWC196628:LWC196631 MFY196628:MFY196631 MPU196628:MPU196631 MZQ196628:MZQ196631 NJM196628:NJM196631 NTI196628:NTI196631 ODE196628:ODE196631 ONA196628:ONA196631 OWW196628:OWW196631 PGS196628:PGS196631 PQO196628:PQO196631 QAK196628:QAK196631 QKG196628:QKG196631 QUC196628:QUC196631 RDY196628:RDY196631 RNU196628:RNU196631 RXQ196628:RXQ196631 SHM196628:SHM196631 SRI196628:SRI196631 TBE196628:TBE196631 TLA196628:TLA196631 TUW196628:TUW196631 UES196628:UES196631 UOO196628:UOO196631 UYK196628:UYK196631 VIG196628:VIG196631 VSC196628:VSC196631 WBY196628:WBY196631 WLU196628:WLU196631 WVQ196628:WVQ196631 I262164:I262167 JE262164:JE262167 TA262164:TA262167 ACW262164:ACW262167 AMS262164:AMS262167 AWO262164:AWO262167 BGK262164:BGK262167 BQG262164:BQG262167 CAC262164:CAC262167 CJY262164:CJY262167 CTU262164:CTU262167 DDQ262164:DDQ262167 DNM262164:DNM262167 DXI262164:DXI262167 EHE262164:EHE262167 ERA262164:ERA262167 FAW262164:FAW262167 FKS262164:FKS262167 FUO262164:FUO262167 GEK262164:GEK262167 GOG262164:GOG262167 GYC262164:GYC262167 HHY262164:HHY262167 HRU262164:HRU262167 IBQ262164:IBQ262167 ILM262164:ILM262167 IVI262164:IVI262167 JFE262164:JFE262167 JPA262164:JPA262167 JYW262164:JYW262167 KIS262164:KIS262167 KSO262164:KSO262167 LCK262164:LCK262167 LMG262164:LMG262167 LWC262164:LWC262167 MFY262164:MFY262167 MPU262164:MPU262167 MZQ262164:MZQ262167 NJM262164:NJM262167 NTI262164:NTI262167 ODE262164:ODE262167 ONA262164:ONA262167 OWW262164:OWW262167 PGS262164:PGS262167 PQO262164:PQO262167 QAK262164:QAK262167 QKG262164:QKG262167 QUC262164:QUC262167 RDY262164:RDY262167 RNU262164:RNU262167 RXQ262164:RXQ262167 SHM262164:SHM262167 SRI262164:SRI262167 TBE262164:TBE262167 TLA262164:TLA262167 TUW262164:TUW262167 UES262164:UES262167 UOO262164:UOO262167 UYK262164:UYK262167 VIG262164:VIG262167 VSC262164:VSC262167 WBY262164:WBY262167 WLU262164:WLU262167 WVQ262164:WVQ262167 I327700:I327703 JE327700:JE327703 TA327700:TA327703 ACW327700:ACW327703 AMS327700:AMS327703 AWO327700:AWO327703 BGK327700:BGK327703 BQG327700:BQG327703 CAC327700:CAC327703 CJY327700:CJY327703 CTU327700:CTU327703 DDQ327700:DDQ327703 DNM327700:DNM327703 DXI327700:DXI327703 EHE327700:EHE327703 ERA327700:ERA327703 FAW327700:FAW327703 FKS327700:FKS327703 FUO327700:FUO327703 GEK327700:GEK327703 GOG327700:GOG327703 GYC327700:GYC327703 HHY327700:HHY327703 HRU327700:HRU327703 IBQ327700:IBQ327703 ILM327700:ILM327703 IVI327700:IVI327703 JFE327700:JFE327703 JPA327700:JPA327703 JYW327700:JYW327703 KIS327700:KIS327703 KSO327700:KSO327703 LCK327700:LCK327703 LMG327700:LMG327703 LWC327700:LWC327703 MFY327700:MFY327703 MPU327700:MPU327703 MZQ327700:MZQ327703 NJM327700:NJM327703 NTI327700:NTI327703 ODE327700:ODE327703 ONA327700:ONA327703 OWW327700:OWW327703 PGS327700:PGS327703 PQO327700:PQO327703 QAK327700:QAK327703 QKG327700:QKG327703 QUC327700:QUC327703 RDY327700:RDY327703 RNU327700:RNU327703 RXQ327700:RXQ327703 SHM327700:SHM327703 SRI327700:SRI327703 TBE327700:TBE327703 TLA327700:TLA327703 TUW327700:TUW327703 UES327700:UES327703 UOO327700:UOO327703 UYK327700:UYK327703 VIG327700:VIG327703 VSC327700:VSC327703 WBY327700:WBY327703 WLU327700:WLU327703 WVQ327700:WVQ327703 I393236:I393239 JE393236:JE393239 TA393236:TA393239 ACW393236:ACW393239 AMS393236:AMS393239 AWO393236:AWO393239 BGK393236:BGK393239 BQG393236:BQG393239 CAC393236:CAC393239 CJY393236:CJY393239 CTU393236:CTU393239 DDQ393236:DDQ393239 DNM393236:DNM393239 DXI393236:DXI393239 EHE393236:EHE393239 ERA393236:ERA393239 FAW393236:FAW393239 FKS393236:FKS393239 FUO393236:FUO393239 GEK393236:GEK393239 GOG393236:GOG393239 GYC393236:GYC393239 HHY393236:HHY393239 HRU393236:HRU393239 IBQ393236:IBQ393239 ILM393236:ILM393239 IVI393236:IVI393239 JFE393236:JFE393239 JPA393236:JPA393239 JYW393236:JYW393239 KIS393236:KIS393239 KSO393236:KSO393239 LCK393236:LCK393239 LMG393236:LMG393239 LWC393236:LWC393239 MFY393236:MFY393239 MPU393236:MPU393239 MZQ393236:MZQ393239 NJM393236:NJM393239 NTI393236:NTI393239 ODE393236:ODE393239 ONA393236:ONA393239 OWW393236:OWW393239 PGS393236:PGS393239 PQO393236:PQO393239 QAK393236:QAK393239 QKG393236:QKG393239 QUC393236:QUC393239 RDY393236:RDY393239 RNU393236:RNU393239 RXQ393236:RXQ393239 SHM393236:SHM393239 SRI393236:SRI393239 TBE393236:TBE393239 TLA393236:TLA393239 TUW393236:TUW393239 UES393236:UES393239 UOO393236:UOO393239 UYK393236:UYK393239 VIG393236:VIG393239 VSC393236:VSC393239 WBY393236:WBY393239 WLU393236:WLU393239 WVQ393236:WVQ393239 I458772:I458775 JE458772:JE458775 TA458772:TA458775 ACW458772:ACW458775 AMS458772:AMS458775 AWO458772:AWO458775 BGK458772:BGK458775 BQG458772:BQG458775 CAC458772:CAC458775 CJY458772:CJY458775 CTU458772:CTU458775 DDQ458772:DDQ458775 DNM458772:DNM458775 DXI458772:DXI458775 EHE458772:EHE458775 ERA458772:ERA458775 FAW458772:FAW458775 FKS458772:FKS458775 FUO458772:FUO458775 GEK458772:GEK458775 GOG458772:GOG458775 GYC458772:GYC458775 HHY458772:HHY458775 HRU458772:HRU458775 IBQ458772:IBQ458775 ILM458772:ILM458775 IVI458772:IVI458775 JFE458772:JFE458775 JPA458772:JPA458775 JYW458772:JYW458775 KIS458772:KIS458775 KSO458772:KSO458775 LCK458772:LCK458775 LMG458772:LMG458775 LWC458772:LWC458775 MFY458772:MFY458775 MPU458772:MPU458775 MZQ458772:MZQ458775 NJM458772:NJM458775 NTI458772:NTI458775 ODE458772:ODE458775 ONA458772:ONA458775 OWW458772:OWW458775 PGS458772:PGS458775 PQO458772:PQO458775 QAK458772:QAK458775 QKG458772:QKG458775 QUC458772:QUC458775 RDY458772:RDY458775 RNU458772:RNU458775 RXQ458772:RXQ458775 SHM458772:SHM458775 SRI458772:SRI458775 TBE458772:TBE458775 TLA458772:TLA458775 TUW458772:TUW458775 UES458772:UES458775 UOO458772:UOO458775 UYK458772:UYK458775 VIG458772:VIG458775 VSC458772:VSC458775 WBY458772:WBY458775 WLU458772:WLU458775 WVQ458772:WVQ458775 I524308:I524311 JE524308:JE524311 TA524308:TA524311 ACW524308:ACW524311 AMS524308:AMS524311 AWO524308:AWO524311 BGK524308:BGK524311 BQG524308:BQG524311 CAC524308:CAC524311 CJY524308:CJY524311 CTU524308:CTU524311 DDQ524308:DDQ524311 DNM524308:DNM524311 DXI524308:DXI524311 EHE524308:EHE524311 ERA524308:ERA524311 FAW524308:FAW524311 FKS524308:FKS524311 FUO524308:FUO524311 GEK524308:GEK524311 GOG524308:GOG524311 GYC524308:GYC524311 HHY524308:HHY524311 HRU524308:HRU524311 IBQ524308:IBQ524311 ILM524308:ILM524311 IVI524308:IVI524311 JFE524308:JFE524311 JPA524308:JPA524311 JYW524308:JYW524311 KIS524308:KIS524311 KSO524308:KSO524311 LCK524308:LCK524311 LMG524308:LMG524311 LWC524308:LWC524311 MFY524308:MFY524311 MPU524308:MPU524311 MZQ524308:MZQ524311 NJM524308:NJM524311 NTI524308:NTI524311 ODE524308:ODE524311 ONA524308:ONA524311 OWW524308:OWW524311 PGS524308:PGS524311 PQO524308:PQO524311 QAK524308:QAK524311 QKG524308:QKG524311 QUC524308:QUC524311 RDY524308:RDY524311 RNU524308:RNU524311 RXQ524308:RXQ524311 SHM524308:SHM524311 SRI524308:SRI524311 TBE524308:TBE524311 TLA524308:TLA524311 TUW524308:TUW524311 UES524308:UES524311 UOO524308:UOO524311 UYK524308:UYK524311 VIG524308:VIG524311 VSC524308:VSC524311 WBY524308:WBY524311 WLU524308:WLU524311 WVQ524308:WVQ524311 I589844:I589847 JE589844:JE589847 TA589844:TA589847 ACW589844:ACW589847 AMS589844:AMS589847 AWO589844:AWO589847 BGK589844:BGK589847 BQG589844:BQG589847 CAC589844:CAC589847 CJY589844:CJY589847 CTU589844:CTU589847 DDQ589844:DDQ589847 DNM589844:DNM589847 DXI589844:DXI589847 EHE589844:EHE589847 ERA589844:ERA589847 FAW589844:FAW589847 FKS589844:FKS589847 FUO589844:FUO589847 GEK589844:GEK589847 GOG589844:GOG589847 GYC589844:GYC589847 HHY589844:HHY589847 HRU589844:HRU589847 IBQ589844:IBQ589847 ILM589844:ILM589847 IVI589844:IVI589847 JFE589844:JFE589847 JPA589844:JPA589847 JYW589844:JYW589847 KIS589844:KIS589847 KSO589844:KSO589847 LCK589844:LCK589847 LMG589844:LMG589847 LWC589844:LWC589847 MFY589844:MFY589847 MPU589844:MPU589847 MZQ589844:MZQ589847 NJM589844:NJM589847 NTI589844:NTI589847 ODE589844:ODE589847 ONA589844:ONA589847 OWW589844:OWW589847 PGS589844:PGS589847 PQO589844:PQO589847 QAK589844:QAK589847 QKG589844:QKG589847 QUC589844:QUC589847 RDY589844:RDY589847 RNU589844:RNU589847 RXQ589844:RXQ589847 SHM589844:SHM589847 SRI589844:SRI589847 TBE589844:TBE589847 TLA589844:TLA589847 TUW589844:TUW589847 UES589844:UES589847 UOO589844:UOO589847 UYK589844:UYK589847 VIG589844:VIG589847 VSC589844:VSC589847 WBY589844:WBY589847 WLU589844:WLU589847 WVQ589844:WVQ589847 I655380:I655383 JE655380:JE655383 TA655380:TA655383 ACW655380:ACW655383 AMS655380:AMS655383 AWO655380:AWO655383 BGK655380:BGK655383 BQG655380:BQG655383 CAC655380:CAC655383 CJY655380:CJY655383 CTU655380:CTU655383 DDQ655380:DDQ655383 DNM655380:DNM655383 DXI655380:DXI655383 EHE655380:EHE655383 ERA655380:ERA655383 FAW655380:FAW655383 FKS655380:FKS655383 FUO655380:FUO655383 GEK655380:GEK655383 GOG655380:GOG655383 GYC655380:GYC655383 HHY655380:HHY655383 HRU655380:HRU655383 IBQ655380:IBQ655383 ILM655380:ILM655383 IVI655380:IVI655383 JFE655380:JFE655383 JPA655380:JPA655383 JYW655380:JYW655383 KIS655380:KIS655383 KSO655380:KSO655383 LCK655380:LCK655383 LMG655380:LMG655383 LWC655380:LWC655383 MFY655380:MFY655383 MPU655380:MPU655383 MZQ655380:MZQ655383 NJM655380:NJM655383 NTI655380:NTI655383 ODE655380:ODE655383 ONA655380:ONA655383 OWW655380:OWW655383 PGS655380:PGS655383 PQO655380:PQO655383 QAK655380:QAK655383 QKG655380:QKG655383 QUC655380:QUC655383 RDY655380:RDY655383 RNU655380:RNU655383 RXQ655380:RXQ655383 SHM655380:SHM655383 SRI655380:SRI655383 TBE655380:TBE655383 TLA655380:TLA655383 TUW655380:TUW655383 UES655380:UES655383 UOO655380:UOO655383 UYK655380:UYK655383 VIG655380:VIG655383 VSC655380:VSC655383 WBY655380:WBY655383 WLU655380:WLU655383 WVQ655380:WVQ655383 I720916:I720919 JE720916:JE720919 TA720916:TA720919 ACW720916:ACW720919 AMS720916:AMS720919 AWO720916:AWO720919 BGK720916:BGK720919 BQG720916:BQG720919 CAC720916:CAC720919 CJY720916:CJY720919 CTU720916:CTU720919 DDQ720916:DDQ720919 DNM720916:DNM720919 DXI720916:DXI720919 EHE720916:EHE720919 ERA720916:ERA720919 FAW720916:FAW720919 FKS720916:FKS720919 FUO720916:FUO720919 GEK720916:GEK720919 GOG720916:GOG720919 GYC720916:GYC720919 HHY720916:HHY720919 HRU720916:HRU720919 IBQ720916:IBQ720919 ILM720916:ILM720919 IVI720916:IVI720919 JFE720916:JFE720919 JPA720916:JPA720919 JYW720916:JYW720919 KIS720916:KIS720919 KSO720916:KSO720919 LCK720916:LCK720919 LMG720916:LMG720919 LWC720916:LWC720919 MFY720916:MFY720919 MPU720916:MPU720919 MZQ720916:MZQ720919 NJM720916:NJM720919 NTI720916:NTI720919 ODE720916:ODE720919 ONA720916:ONA720919 OWW720916:OWW720919 PGS720916:PGS720919 PQO720916:PQO720919 QAK720916:QAK720919 QKG720916:QKG720919 QUC720916:QUC720919 RDY720916:RDY720919 RNU720916:RNU720919 RXQ720916:RXQ720919 SHM720916:SHM720919 SRI720916:SRI720919 TBE720916:TBE720919 TLA720916:TLA720919 TUW720916:TUW720919 UES720916:UES720919 UOO720916:UOO720919 UYK720916:UYK720919 VIG720916:VIG720919 VSC720916:VSC720919 WBY720916:WBY720919 WLU720916:WLU720919 WVQ720916:WVQ720919 I786452:I786455 JE786452:JE786455 TA786452:TA786455 ACW786452:ACW786455 AMS786452:AMS786455 AWO786452:AWO786455 BGK786452:BGK786455 BQG786452:BQG786455 CAC786452:CAC786455 CJY786452:CJY786455 CTU786452:CTU786455 DDQ786452:DDQ786455 DNM786452:DNM786455 DXI786452:DXI786455 EHE786452:EHE786455 ERA786452:ERA786455 FAW786452:FAW786455 FKS786452:FKS786455 FUO786452:FUO786455 GEK786452:GEK786455 GOG786452:GOG786455 GYC786452:GYC786455 HHY786452:HHY786455 HRU786452:HRU786455 IBQ786452:IBQ786455 ILM786452:ILM786455 IVI786452:IVI786455 JFE786452:JFE786455 JPA786452:JPA786455 JYW786452:JYW786455 KIS786452:KIS786455 KSO786452:KSO786455 LCK786452:LCK786455 LMG786452:LMG786455 LWC786452:LWC786455 MFY786452:MFY786455 MPU786452:MPU786455 MZQ786452:MZQ786455 NJM786452:NJM786455 NTI786452:NTI786455 ODE786452:ODE786455 ONA786452:ONA786455 OWW786452:OWW786455 PGS786452:PGS786455 PQO786452:PQO786455 QAK786452:QAK786455 QKG786452:QKG786455 QUC786452:QUC786455 RDY786452:RDY786455 RNU786452:RNU786455 RXQ786452:RXQ786455 SHM786452:SHM786455 SRI786452:SRI786455 TBE786452:TBE786455 TLA786452:TLA786455 TUW786452:TUW786455 UES786452:UES786455 UOO786452:UOO786455 UYK786452:UYK786455 VIG786452:VIG786455 VSC786452:VSC786455 WBY786452:WBY786455 WLU786452:WLU786455 WVQ786452:WVQ786455 I851988:I851991 JE851988:JE851991 TA851988:TA851991 ACW851988:ACW851991 AMS851988:AMS851991 AWO851988:AWO851991 BGK851988:BGK851991 BQG851988:BQG851991 CAC851988:CAC851991 CJY851988:CJY851991 CTU851988:CTU851991 DDQ851988:DDQ851991 DNM851988:DNM851991 DXI851988:DXI851991 EHE851988:EHE851991 ERA851988:ERA851991 FAW851988:FAW851991 FKS851988:FKS851991 FUO851988:FUO851991 GEK851988:GEK851991 GOG851988:GOG851991 GYC851988:GYC851991 HHY851988:HHY851991 HRU851988:HRU851991 IBQ851988:IBQ851991 ILM851988:ILM851991 IVI851988:IVI851991 JFE851988:JFE851991 JPA851988:JPA851991 JYW851988:JYW851991 KIS851988:KIS851991 KSO851988:KSO851991 LCK851988:LCK851991 LMG851988:LMG851991 LWC851988:LWC851991 MFY851988:MFY851991 MPU851988:MPU851991 MZQ851988:MZQ851991 NJM851988:NJM851991 NTI851988:NTI851991 ODE851988:ODE851991 ONA851988:ONA851991 OWW851988:OWW851991 PGS851988:PGS851991 PQO851988:PQO851991 QAK851988:QAK851991 QKG851988:QKG851991 QUC851988:QUC851991 RDY851988:RDY851991 RNU851988:RNU851991 RXQ851988:RXQ851991 SHM851988:SHM851991 SRI851988:SRI851991 TBE851988:TBE851991 TLA851988:TLA851991 TUW851988:TUW851991 UES851988:UES851991 UOO851988:UOO851991 UYK851988:UYK851991 VIG851988:VIG851991 VSC851988:VSC851991 WBY851988:WBY851991 WLU851988:WLU851991 WVQ851988:WVQ851991 I917524:I917527 JE917524:JE917527 TA917524:TA917527 ACW917524:ACW917527 AMS917524:AMS917527 AWO917524:AWO917527 BGK917524:BGK917527 BQG917524:BQG917527 CAC917524:CAC917527 CJY917524:CJY917527 CTU917524:CTU917527 DDQ917524:DDQ917527 DNM917524:DNM917527 DXI917524:DXI917527 EHE917524:EHE917527 ERA917524:ERA917527 FAW917524:FAW917527 FKS917524:FKS917527 FUO917524:FUO917527 GEK917524:GEK917527 GOG917524:GOG917527 GYC917524:GYC917527 HHY917524:HHY917527 HRU917524:HRU917527 IBQ917524:IBQ917527 ILM917524:ILM917527 IVI917524:IVI917527 JFE917524:JFE917527 JPA917524:JPA917527 JYW917524:JYW917527 KIS917524:KIS917527 KSO917524:KSO917527 LCK917524:LCK917527 LMG917524:LMG917527 LWC917524:LWC917527 MFY917524:MFY917527 MPU917524:MPU917527 MZQ917524:MZQ917527 NJM917524:NJM917527 NTI917524:NTI917527 ODE917524:ODE917527 ONA917524:ONA917527 OWW917524:OWW917527 PGS917524:PGS917527 PQO917524:PQO917527 QAK917524:QAK917527 QKG917524:QKG917527 QUC917524:QUC917527 RDY917524:RDY917527 RNU917524:RNU917527 RXQ917524:RXQ917527 SHM917524:SHM917527 SRI917524:SRI917527 TBE917524:TBE917527 TLA917524:TLA917527 TUW917524:TUW917527 UES917524:UES917527 UOO917524:UOO917527 UYK917524:UYK917527 VIG917524:VIG917527 VSC917524:VSC917527 WBY917524:WBY917527 WLU917524:WLU917527 WVQ917524:WVQ917527 I983060:I983063 JE983060:JE983063 TA983060:TA983063 ACW983060:ACW983063 AMS983060:AMS983063 AWO983060:AWO983063 BGK983060:BGK983063 BQG983060:BQG983063 CAC983060:CAC983063 CJY983060:CJY983063 CTU983060:CTU983063 DDQ983060:DDQ983063 DNM983060:DNM983063 DXI983060:DXI983063 EHE983060:EHE983063 ERA983060:ERA983063 FAW983060:FAW983063 FKS983060:FKS983063 FUO983060:FUO983063 GEK983060:GEK983063 GOG983060:GOG983063 GYC983060:GYC983063 HHY983060:HHY983063 HRU983060:HRU983063 IBQ983060:IBQ983063 ILM983060:ILM983063 IVI983060:IVI983063 JFE983060:JFE983063 JPA983060:JPA983063 JYW983060:JYW983063 KIS983060:KIS983063 KSO983060:KSO983063 LCK983060:LCK983063 LMG983060:LMG983063 LWC983060:LWC983063 MFY983060:MFY983063 MPU983060:MPU983063 MZQ983060:MZQ983063 NJM983060:NJM983063 NTI983060:NTI983063 ODE983060:ODE983063 ONA983060:ONA983063 OWW983060:OWW983063 PGS983060:PGS983063 PQO983060:PQO983063 QAK983060:QAK983063 QKG983060:QKG983063 QUC983060:QUC983063 RDY983060:RDY983063 RNU983060:RNU983063 RXQ983060:RXQ983063 SHM983060:SHM983063 SRI983060:SRI983063 TBE983060:TBE983063 TLA983060:TLA983063 TUW983060:TUW983063 UES983060:UES983063 UOO983060:UOO983063 UYK983060:UYK983063 VIG983060:VIG983063 VSC983060:VSC983063 WBY983060:WBY983063 WLU983060:WLU983063 WVQ983060:WVQ983063 M22:M23 JG20:JG23 TC20:TC23 ACY20:ACY23 AMU20:AMU23 AWQ20:AWQ23 BGM20:BGM23 BQI20:BQI23 CAE20:CAE23 CKA20:CKA23 CTW20:CTW23 DDS20:DDS23 DNO20:DNO23 DXK20:DXK23 EHG20:EHG23 ERC20:ERC23 FAY20:FAY23 FKU20:FKU23 FUQ20:FUQ23 GEM20:GEM23 GOI20:GOI23 GYE20:GYE23 HIA20:HIA23 HRW20:HRW23 IBS20:IBS23 ILO20:ILO23 IVK20:IVK23 JFG20:JFG23 JPC20:JPC23 JYY20:JYY23 KIU20:KIU23 KSQ20:KSQ23 LCM20:LCM23 LMI20:LMI23 LWE20:LWE23 MGA20:MGA23 MPW20:MPW23 MZS20:MZS23 NJO20:NJO23 NTK20:NTK23 ODG20:ODG23 ONC20:ONC23 OWY20:OWY23 PGU20:PGU23 PQQ20:PQQ23 QAM20:QAM23 QKI20:QKI23 QUE20:QUE23 REA20:REA23 RNW20:RNW23 RXS20:RXS23 SHO20:SHO23 SRK20:SRK23 TBG20:TBG23 TLC20:TLC23 TUY20:TUY23 UEU20:UEU23 UOQ20:UOQ23 UYM20:UYM23 VII20:VII23 VSE20:VSE23 WCA20:WCA23 WLW20:WLW23 WVS20:WVS23 K65556:K65559 JG65556:JG65559 TC65556:TC65559 ACY65556:ACY65559 AMU65556:AMU65559 AWQ65556:AWQ65559 BGM65556:BGM65559 BQI65556:BQI65559 CAE65556:CAE65559 CKA65556:CKA65559 CTW65556:CTW65559 DDS65556:DDS65559 DNO65556:DNO65559 DXK65556:DXK65559 EHG65556:EHG65559 ERC65556:ERC65559 FAY65556:FAY65559 FKU65556:FKU65559 FUQ65556:FUQ65559 GEM65556:GEM65559 GOI65556:GOI65559 GYE65556:GYE65559 HIA65556:HIA65559 HRW65556:HRW65559 IBS65556:IBS65559 ILO65556:ILO65559 IVK65556:IVK65559 JFG65556:JFG65559 JPC65556:JPC65559 JYY65556:JYY65559 KIU65556:KIU65559 KSQ65556:KSQ65559 LCM65556:LCM65559 LMI65556:LMI65559 LWE65556:LWE65559 MGA65556:MGA65559 MPW65556:MPW65559 MZS65556:MZS65559 NJO65556:NJO65559 NTK65556:NTK65559 ODG65556:ODG65559 ONC65556:ONC65559 OWY65556:OWY65559 PGU65556:PGU65559 PQQ65556:PQQ65559 QAM65556:QAM65559 QKI65556:QKI65559 QUE65556:QUE65559 REA65556:REA65559 RNW65556:RNW65559 RXS65556:RXS65559 SHO65556:SHO65559 SRK65556:SRK65559 TBG65556:TBG65559 TLC65556:TLC65559 TUY65556:TUY65559 UEU65556:UEU65559 UOQ65556:UOQ65559 UYM65556:UYM65559 VII65556:VII65559 VSE65556:VSE65559 WCA65556:WCA65559 WLW65556:WLW65559 WVS65556:WVS65559 K131092:K131095 JG131092:JG131095 TC131092:TC131095 ACY131092:ACY131095 AMU131092:AMU131095 AWQ131092:AWQ131095 BGM131092:BGM131095 BQI131092:BQI131095 CAE131092:CAE131095 CKA131092:CKA131095 CTW131092:CTW131095 DDS131092:DDS131095 DNO131092:DNO131095 DXK131092:DXK131095 EHG131092:EHG131095 ERC131092:ERC131095 FAY131092:FAY131095 FKU131092:FKU131095 FUQ131092:FUQ131095 GEM131092:GEM131095 GOI131092:GOI131095 GYE131092:GYE131095 HIA131092:HIA131095 HRW131092:HRW131095 IBS131092:IBS131095 ILO131092:ILO131095 IVK131092:IVK131095 JFG131092:JFG131095 JPC131092:JPC131095 JYY131092:JYY131095 KIU131092:KIU131095 KSQ131092:KSQ131095 LCM131092:LCM131095 LMI131092:LMI131095 LWE131092:LWE131095 MGA131092:MGA131095 MPW131092:MPW131095 MZS131092:MZS131095 NJO131092:NJO131095 NTK131092:NTK131095 ODG131092:ODG131095 ONC131092:ONC131095 OWY131092:OWY131095 PGU131092:PGU131095 PQQ131092:PQQ131095 QAM131092:QAM131095 QKI131092:QKI131095 QUE131092:QUE131095 REA131092:REA131095 RNW131092:RNW131095 RXS131092:RXS131095 SHO131092:SHO131095 SRK131092:SRK131095 TBG131092:TBG131095 TLC131092:TLC131095 TUY131092:TUY131095 UEU131092:UEU131095 UOQ131092:UOQ131095 UYM131092:UYM131095 VII131092:VII131095 VSE131092:VSE131095 WCA131092:WCA131095 WLW131092:WLW131095 WVS131092:WVS131095 K196628:K196631 JG196628:JG196631 TC196628:TC196631 ACY196628:ACY196631 AMU196628:AMU196631 AWQ196628:AWQ196631 BGM196628:BGM196631 BQI196628:BQI196631 CAE196628:CAE196631 CKA196628:CKA196631 CTW196628:CTW196631 DDS196628:DDS196631 DNO196628:DNO196631 DXK196628:DXK196631 EHG196628:EHG196631 ERC196628:ERC196631 FAY196628:FAY196631 FKU196628:FKU196631 FUQ196628:FUQ196631 GEM196628:GEM196631 GOI196628:GOI196631 GYE196628:GYE196631 HIA196628:HIA196631 HRW196628:HRW196631 IBS196628:IBS196631 ILO196628:ILO196631 IVK196628:IVK196631 JFG196628:JFG196631 JPC196628:JPC196631 JYY196628:JYY196631 KIU196628:KIU196631 KSQ196628:KSQ196631 LCM196628:LCM196631 LMI196628:LMI196631 LWE196628:LWE196631 MGA196628:MGA196631 MPW196628:MPW196631 MZS196628:MZS196631 NJO196628:NJO196631 NTK196628:NTK196631 ODG196628:ODG196631 ONC196628:ONC196631 OWY196628:OWY196631 PGU196628:PGU196631 PQQ196628:PQQ196631 QAM196628:QAM196631 QKI196628:QKI196631 QUE196628:QUE196631 REA196628:REA196631 RNW196628:RNW196631 RXS196628:RXS196631 SHO196628:SHO196631 SRK196628:SRK196631 TBG196628:TBG196631 TLC196628:TLC196631 TUY196628:TUY196631 UEU196628:UEU196631 UOQ196628:UOQ196631 UYM196628:UYM196631 VII196628:VII196631 VSE196628:VSE196631 WCA196628:WCA196631 WLW196628:WLW196631 WVS196628:WVS196631 K262164:K262167 JG262164:JG262167 TC262164:TC262167 ACY262164:ACY262167 AMU262164:AMU262167 AWQ262164:AWQ262167 BGM262164:BGM262167 BQI262164:BQI262167 CAE262164:CAE262167 CKA262164:CKA262167 CTW262164:CTW262167 DDS262164:DDS262167 DNO262164:DNO262167 DXK262164:DXK262167 EHG262164:EHG262167 ERC262164:ERC262167 FAY262164:FAY262167 FKU262164:FKU262167 FUQ262164:FUQ262167 GEM262164:GEM262167 GOI262164:GOI262167 GYE262164:GYE262167 HIA262164:HIA262167 HRW262164:HRW262167 IBS262164:IBS262167 ILO262164:ILO262167 IVK262164:IVK262167 JFG262164:JFG262167 JPC262164:JPC262167 JYY262164:JYY262167 KIU262164:KIU262167 KSQ262164:KSQ262167 LCM262164:LCM262167 LMI262164:LMI262167 LWE262164:LWE262167 MGA262164:MGA262167 MPW262164:MPW262167 MZS262164:MZS262167 NJO262164:NJO262167 NTK262164:NTK262167 ODG262164:ODG262167 ONC262164:ONC262167 OWY262164:OWY262167 PGU262164:PGU262167 PQQ262164:PQQ262167 QAM262164:QAM262167 QKI262164:QKI262167 QUE262164:QUE262167 REA262164:REA262167 RNW262164:RNW262167 RXS262164:RXS262167 SHO262164:SHO262167 SRK262164:SRK262167 TBG262164:TBG262167 TLC262164:TLC262167 TUY262164:TUY262167 UEU262164:UEU262167 UOQ262164:UOQ262167 UYM262164:UYM262167 VII262164:VII262167 VSE262164:VSE262167 WCA262164:WCA262167 WLW262164:WLW262167 WVS262164:WVS262167 K327700:K327703 JG327700:JG327703 TC327700:TC327703 ACY327700:ACY327703 AMU327700:AMU327703 AWQ327700:AWQ327703 BGM327700:BGM327703 BQI327700:BQI327703 CAE327700:CAE327703 CKA327700:CKA327703 CTW327700:CTW327703 DDS327700:DDS327703 DNO327700:DNO327703 DXK327700:DXK327703 EHG327700:EHG327703 ERC327700:ERC327703 FAY327700:FAY327703 FKU327700:FKU327703 FUQ327700:FUQ327703 GEM327700:GEM327703 GOI327700:GOI327703 GYE327700:GYE327703 HIA327700:HIA327703 HRW327700:HRW327703 IBS327700:IBS327703 ILO327700:ILO327703 IVK327700:IVK327703 JFG327700:JFG327703 JPC327700:JPC327703 JYY327700:JYY327703 KIU327700:KIU327703 KSQ327700:KSQ327703 LCM327700:LCM327703 LMI327700:LMI327703 LWE327700:LWE327703 MGA327700:MGA327703 MPW327700:MPW327703 MZS327700:MZS327703 NJO327700:NJO327703 NTK327700:NTK327703 ODG327700:ODG327703 ONC327700:ONC327703 OWY327700:OWY327703 PGU327700:PGU327703 PQQ327700:PQQ327703 QAM327700:QAM327703 QKI327700:QKI327703 QUE327700:QUE327703 REA327700:REA327703 RNW327700:RNW327703 RXS327700:RXS327703 SHO327700:SHO327703 SRK327700:SRK327703 TBG327700:TBG327703 TLC327700:TLC327703 TUY327700:TUY327703 UEU327700:UEU327703 UOQ327700:UOQ327703 UYM327700:UYM327703 VII327700:VII327703 VSE327700:VSE327703 WCA327700:WCA327703 WLW327700:WLW327703 WVS327700:WVS327703 K393236:K393239 JG393236:JG393239 TC393236:TC393239 ACY393236:ACY393239 AMU393236:AMU393239 AWQ393236:AWQ393239 BGM393236:BGM393239 BQI393236:BQI393239 CAE393236:CAE393239 CKA393236:CKA393239 CTW393236:CTW393239 DDS393236:DDS393239 DNO393236:DNO393239 DXK393236:DXK393239 EHG393236:EHG393239 ERC393236:ERC393239 FAY393236:FAY393239 FKU393236:FKU393239 FUQ393236:FUQ393239 GEM393236:GEM393239 GOI393236:GOI393239 GYE393236:GYE393239 HIA393236:HIA393239 HRW393236:HRW393239 IBS393236:IBS393239 ILO393236:ILO393239 IVK393236:IVK393239 JFG393236:JFG393239 JPC393236:JPC393239 JYY393236:JYY393239 KIU393236:KIU393239 KSQ393236:KSQ393239 LCM393236:LCM393239 LMI393236:LMI393239 LWE393236:LWE393239 MGA393236:MGA393239 MPW393236:MPW393239 MZS393236:MZS393239 NJO393236:NJO393239 NTK393236:NTK393239 ODG393236:ODG393239 ONC393236:ONC393239 OWY393236:OWY393239 PGU393236:PGU393239 PQQ393236:PQQ393239 QAM393236:QAM393239 QKI393236:QKI393239 QUE393236:QUE393239 REA393236:REA393239 RNW393236:RNW393239 RXS393236:RXS393239 SHO393236:SHO393239 SRK393236:SRK393239 TBG393236:TBG393239 TLC393236:TLC393239 TUY393236:TUY393239 UEU393236:UEU393239 UOQ393236:UOQ393239 UYM393236:UYM393239 VII393236:VII393239 VSE393236:VSE393239 WCA393236:WCA393239 WLW393236:WLW393239 WVS393236:WVS393239 K458772:K458775 JG458772:JG458775 TC458772:TC458775 ACY458772:ACY458775 AMU458772:AMU458775 AWQ458772:AWQ458775 BGM458772:BGM458775 BQI458772:BQI458775 CAE458772:CAE458775 CKA458772:CKA458775 CTW458772:CTW458775 DDS458772:DDS458775 DNO458772:DNO458775 DXK458772:DXK458775 EHG458772:EHG458775 ERC458772:ERC458775 FAY458772:FAY458775 FKU458772:FKU458775 FUQ458772:FUQ458775 GEM458772:GEM458775 GOI458772:GOI458775 GYE458772:GYE458775 HIA458772:HIA458775 HRW458772:HRW458775 IBS458772:IBS458775 ILO458772:ILO458775 IVK458772:IVK458775 JFG458772:JFG458775 JPC458772:JPC458775 JYY458772:JYY458775 KIU458772:KIU458775 KSQ458772:KSQ458775 LCM458772:LCM458775 LMI458772:LMI458775 LWE458772:LWE458775 MGA458772:MGA458775 MPW458772:MPW458775 MZS458772:MZS458775 NJO458772:NJO458775 NTK458772:NTK458775 ODG458772:ODG458775 ONC458772:ONC458775 OWY458772:OWY458775 PGU458772:PGU458775 PQQ458772:PQQ458775 QAM458772:QAM458775 QKI458772:QKI458775 QUE458772:QUE458775 REA458772:REA458775 RNW458772:RNW458775 RXS458772:RXS458775 SHO458772:SHO458775 SRK458772:SRK458775 TBG458772:TBG458775 TLC458772:TLC458775 TUY458772:TUY458775 UEU458772:UEU458775 UOQ458772:UOQ458775 UYM458772:UYM458775 VII458772:VII458775 VSE458772:VSE458775 WCA458772:WCA458775 WLW458772:WLW458775 WVS458772:WVS458775 K524308:K524311 JG524308:JG524311 TC524308:TC524311 ACY524308:ACY524311 AMU524308:AMU524311 AWQ524308:AWQ524311 BGM524308:BGM524311 BQI524308:BQI524311 CAE524308:CAE524311 CKA524308:CKA524311 CTW524308:CTW524311 DDS524308:DDS524311 DNO524308:DNO524311 DXK524308:DXK524311 EHG524308:EHG524311 ERC524308:ERC524311 FAY524308:FAY524311 FKU524308:FKU524311 FUQ524308:FUQ524311 GEM524308:GEM524311 GOI524308:GOI524311 GYE524308:GYE524311 HIA524308:HIA524311 HRW524308:HRW524311 IBS524308:IBS524311 ILO524308:ILO524311 IVK524308:IVK524311 JFG524308:JFG524311 JPC524308:JPC524311 JYY524308:JYY524311 KIU524308:KIU524311 KSQ524308:KSQ524311 LCM524308:LCM524311 LMI524308:LMI524311 LWE524308:LWE524311 MGA524308:MGA524311 MPW524308:MPW524311 MZS524308:MZS524311 NJO524308:NJO524311 NTK524308:NTK524311 ODG524308:ODG524311 ONC524308:ONC524311 OWY524308:OWY524311 PGU524308:PGU524311 PQQ524308:PQQ524311 QAM524308:QAM524311 QKI524308:QKI524311 QUE524308:QUE524311 REA524308:REA524311 RNW524308:RNW524311 RXS524308:RXS524311 SHO524308:SHO524311 SRK524308:SRK524311 TBG524308:TBG524311 TLC524308:TLC524311 TUY524308:TUY524311 UEU524308:UEU524311 UOQ524308:UOQ524311 UYM524308:UYM524311 VII524308:VII524311 VSE524308:VSE524311 WCA524308:WCA524311 WLW524308:WLW524311 WVS524308:WVS524311 K589844:K589847 JG589844:JG589847 TC589844:TC589847 ACY589844:ACY589847 AMU589844:AMU589847 AWQ589844:AWQ589847 BGM589844:BGM589847 BQI589844:BQI589847 CAE589844:CAE589847 CKA589844:CKA589847 CTW589844:CTW589847 DDS589844:DDS589847 DNO589844:DNO589847 DXK589844:DXK589847 EHG589844:EHG589847 ERC589844:ERC589847 FAY589844:FAY589847 FKU589844:FKU589847 FUQ589844:FUQ589847 GEM589844:GEM589847 GOI589844:GOI589847 GYE589844:GYE589847 HIA589844:HIA589847 HRW589844:HRW589847 IBS589844:IBS589847 ILO589844:ILO589847 IVK589844:IVK589847 JFG589844:JFG589847 JPC589844:JPC589847 JYY589844:JYY589847 KIU589844:KIU589847 KSQ589844:KSQ589847 LCM589844:LCM589847 LMI589844:LMI589847 LWE589844:LWE589847 MGA589844:MGA589847 MPW589844:MPW589847 MZS589844:MZS589847 NJO589844:NJO589847 NTK589844:NTK589847 ODG589844:ODG589847 ONC589844:ONC589847 OWY589844:OWY589847 PGU589844:PGU589847 PQQ589844:PQQ589847 QAM589844:QAM589847 QKI589844:QKI589847 QUE589844:QUE589847 REA589844:REA589847 RNW589844:RNW589847 RXS589844:RXS589847 SHO589844:SHO589847 SRK589844:SRK589847 TBG589844:TBG589847 TLC589844:TLC589847 TUY589844:TUY589847 UEU589844:UEU589847 UOQ589844:UOQ589847 UYM589844:UYM589847 VII589844:VII589847 VSE589844:VSE589847 WCA589844:WCA589847 WLW589844:WLW589847 WVS589844:WVS589847 K655380:K655383 JG655380:JG655383 TC655380:TC655383 ACY655380:ACY655383 AMU655380:AMU655383 AWQ655380:AWQ655383 BGM655380:BGM655383 BQI655380:BQI655383 CAE655380:CAE655383 CKA655380:CKA655383 CTW655380:CTW655383 DDS655380:DDS655383 DNO655380:DNO655383 DXK655380:DXK655383 EHG655380:EHG655383 ERC655380:ERC655383 FAY655380:FAY655383 FKU655380:FKU655383 FUQ655380:FUQ655383 GEM655380:GEM655383 GOI655380:GOI655383 GYE655380:GYE655383 HIA655380:HIA655383 HRW655380:HRW655383 IBS655380:IBS655383 ILO655380:ILO655383 IVK655380:IVK655383 JFG655380:JFG655383 JPC655380:JPC655383 JYY655380:JYY655383 KIU655380:KIU655383 KSQ655380:KSQ655383 LCM655380:LCM655383 LMI655380:LMI655383 LWE655380:LWE655383 MGA655380:MGA655383 MPW655380:MPW655383 MZS655380:MZS655383 NJO655380:NJO655383 NTK655380:NTK655383 ODG655380:ODG655383 ONC655380:ONC655383 OWY655380:OWY655383 PGU655380:PGU655383 PQQ655380:PQQ655383 QAM655380:QAM655383 QKI655380:QKI655383 QUE655380:QUE655383 REA655380:REA655383 RNW655380:RNW655383 RXS655380:RXS655383 SHO655380:SHO655383 SRK655380:SRK655383 TBG655380:TBG655383 TLC655380:TLC655383 TUY655380:TUY655383 UEU655380:UEU655383 UOQ655380:UOQ655383 UYM655380:UYM655383 VII655380:VII655383 VSE655380:VSE655383 WCA655380:WCA655383 WLW655380:WLW655383 WVS655380:WVS655383 K720916:K720919 JG720916:JG720919 TC720916:TC720919 ACY720916:ACY720919 AMU720916:AMU720919 AWQ720916:AWQ720919 BGM720916:BGM720919 BQI720916:BQI720919 CAE720916:CAE720919 CKA720916:CKA720919 CTW720916:CTW720919 DDS720916:DDS720919 DNO720916:DNO720919 DXK720916:DXK720919 EHG720916:EHG720919 ERC720916:ERC720919 FAY720916:FAY720919 FKU720916:FKU720919 FUQ720916:FUQ720919 GEM720916:GEM720919 GOI720916:GOI720919 GYE720916:GYE720919 HIA720916:HIA720919 HRW720916:HRW720919 IBS720916:IBS720919 ILO720916:ILO720919 IVK720916:IVK720919 JFG720916:JFG720919 JPC720916:JPC720919 JYY720916:JYY720919 KIU720916:KIU720919 KSQ720916:KSQ720919 LCM720916:LCM720919 LMI720916:LMI720919 LWE720916:LWE720919 MGA720916:MGA720919 MPW720916:MPW720919 MZS720916:MZS720919 NJO720916:NJO720919 NTK720916:NTK720919 ODG720916:ODG720919 ONC720916:ONC720919 OWY720916:OWY720919 PGU720916:PGU720919 PQQ720916:PQQ720919 QAM720916:QAM720919 QKI720916:QKI720919 QUE720916:QUE720919 REA720916:REA720919 RNW720916:RNW720919 RXS720916:RXS720919 SHO720916:SHO720919 SRK720916:SRK720919 TBG720916:TBG720919 TLC720916:TLC720919 TUY720916:TUY720919 UEU720916:UEU720919 UOQ720916:UOQ720919 UYM720916:UYM720919 VII720916:VII720919 VSE720916:VSE720919 WCA720916:WCA720919 WLW720916:WLW720919 WVS720916:WVS720919 K786452:K786455 JG786452:JG786455 TC786452:TC786455 ACY786452:ACY786455 AMU786452:AMU786455 AWQ786452:AWQ786455 BGM786452:BGM786455 BQI786452:BQI786455 CAE786452:CAE786455 CKA786452:CKA786455 CTW786452:CTW786455 DDS786452:DDS786455 DNO786452:DNO786455 DXK786452:DXK786455 EHG786452:EHG786455 ERC786452:ERC786455 FAY786452:FAY786455 FKU786452:FKU786455 FUQ786452:FUQ786455 GEM786452:GEM786455 GOI786452:GOI786455 GYE786452:GYE786455 HIA786452:HIA786455 HRW786452:HRW786455 IBS786452:IBS786455 ILO786452:ILO786455 IVK786452:IVK786455 JFG786452:JFG786455 JPC786452:JPC786455 JYY786452:JYY786455 KIU786452:KIU786455 KSQ786452:KSQ786455 LCM786452:LCM786455 LMI786452:LMI786455 LWE786452:LWE786455 MGA786452:MGA786455 MPW786452:MPW786455 MZS786452:MZS786455 NJO786452:NJO786455 NTK786452:NTK786455 ODG786452:ODG786455 ONC786452:ONC786455 OWY786452:OWY786455 PGU786452:PGU786455 PQQ786452:PQQ786455 QAM786452:QAM786455 QKI786452:QKI786455 QUE786452:QUE786455 REA786452:REA786455 RNW786452:RNW786455 RXS786452:RXS786455 SHO786452:SHO786455 SRK786452:SRK786455 TBG786452:TBG786455 TLC786452:TLC786455 TUY786452:TUY786455 UEU786452:UEU786455 UOQ786452:UOQ786455 UYM786452:UYM786455 VII786452:VII786455 VSE786452:VSE786455 WCA786452:WCA786455 WLW786452:WLW786455 WVS786452:WVS786455 K851988:K851991 JG851988:JG851991 TC851988:TC851991 ACY851988:ACY851991 AMU851988:AMU851991 AWQ851988:AWQ851991 BGM851988:BGM851991 BQI851988:BQI851991 CAE851988:CAE851991 CKA851988:CKA851991 CTW851988:CTW851991 DDS851988:DDS851991 DNO851988:DNO851991 DXK851988:DXK851991 EHG851988:EHG851991 ERC851988:ERC851991 FAY851988:FAY851991 FKU851988:FKU851991 FUQ851988:FUQ851991 GEM851988:GEM851991 GOI851988:GOI851991 GYE851988:GYE851991 HIA851988:HIA851991 HRW851988:HRW851991 IBS851988:IBS851991 ILO851988:ILO851991 IVK851988:IVK851991 JFG851988:JFG851991 JPC851988:JPC851991 JYY851988:JYY851991 KIU851988:KIU851991 KSQ851988:KSQ851991 LCM851988:LCM851991 LMI851988:LMI851991 LWE851988:LWE851991 MGA851988:MGA851991 MPW851988:MPW851991 MZS851988:MZS851991 NJO851988:NJO851991 NTK851988:NTK851991 ODG851988:ODG851991 ONC851988:ONC851991 OWY851988:OWY851991 PGU851988:PGU851991 PQQ851988:PQQ851991 QAM851988:QAM851991 QKI851988:QKI851991 QUE851988:QUE851991 REA851988:REA851991 RNW851988:RNW851991 RXS851988:RXS851991 SHO851988:SHO851991 SRK851988:SRK851991 TBG851988:TBG851991 TLC851988:TLC851991 TUY851988:TUY851991 UEU851988:UEU851991 UOQ851988:UOQ851991 UYM851988:UYM851991 VII851988:VII851991 VSE851988:VSE851991 WCA851988:WCA851991 WLW851988:WLW851991 WVS851988:WVS851991 K917524:K917527 JG917524:JG917527 TC917524:TC917527 ACY917524:ACY917527 AMU917524:AMU917527 AWQ917524:AWQ917527 BGM917524:BGM917527 BQI917524:BQI917527 CAE917524:CAE917527 CKA917524:CKA917527 CTW917524:CTW917527 DDS917524:DDS917527 DNO917524:DNO917527 DXK917524:DXK917527 EHG917524:EHG917527 ERC917524:ERC917527 FAY917524:FAY917527 FKU917524:FKU917527 FUQ917524:FUQ917527 GEM917524:GEM917527 GOI917524:GOI917527 GYE917524:GYE917527 HIA917524:HIA917527 HRW917524:HRW917527 IBS917524:IBS917527 ILO917524:ILO917527 IVK917524:IVK917527 JFG917524:JFG917527 JPC917524:JPC917527 JYY917524:JYY917527 KIU917524:KIU917527 KSQ917524:KSQ917527 LCM917524:LCM917527 LMI917524:LMI917527 LWE917524:LWE917527 MGA917524:MGA917527 MPW917524:MPW917527 MZS917524:MZS917527 NJO917524:NJO917527 NTK917524:NTK917527 ODG917524:ODG917527 ONC917524:ONC917527 OWY917524:OWY917527 PGU917524:PGU917527 PQQ917524:PQQ917527 QAM917524:QAM917527 QKI917524:QKI917527 QUE917524:QUE917527 REA917524:REA917527 RNW917524:RNW917527 RXS917524:RXS917527 SHO917524:SHO917527 SRK917524:SRK917527 TBG917524:TBG917527 TLC917524:TLC917527 TUY917524:TUY917527 UEU917524:UEU917527 UOQ917524:UOQ917527 UYM917524:UYM917527 VII917524:VII917527 VSE917524:VSE917527 WCA917524:WCA917527 WLW917524:WLW917527 WVS917524:WVS917527 K983060:K983063 JG983060:JG983063 TC983060:TC983063 ACY983060:ACY983063 AMU983060:AMU983063 AWQ983060:AWQ983063 BGM983060:BGM983063 BQI983060:BQI983063 CAE983060:CAE983063 CKA983060:CKA983063 CTW983060:CTW983063 DDS983060:DDS983063 DNO983060:DNO983063 DXK983060:DXK983063 EHG983060:EHG983063 ERC983060:ERC983063 FAY983060:FAY983063 FKU983060:FKU983063 FUQ983060:FUQ983063 GEM983060:GEM983063 GOI983060:GOI983063 GYE983060:GYE983063 HIA983060:HIA983063 HRW983060:HRW983063 IBS983060:IBS983063 ILO983060:ILO983063 IVK983060:IVK983063 JFG983060:JFG983063 JPC983060:JPC983063 JYY983060:JYY983063 KIU983060:KIU983063 KSQ983060:KSQ983063 LCM983060:LCM983063 LMI983060:LMI983063 LWE983060:LWE983063 MGA983060:MGA983063 MPW983060:MPW983063 MZS983060:MZS983063 NJO983060:NJO983063 NTK983060:NTK983063 ODG983060:ODG983063 ONC983060:ONC983063 OWY983060:OWY983063 PGU983060:PGU983063 PQQ983060:PQQ983063 QAM983060:QAM983063 QKI983060:QKI983063 QUE983060:QUE983063 REA983060:REA983063 RNW983060:RNW983063 RXS983060:RXS983063 SHO983060:SHO983063 SRK983060:SRK983063 TBG983060:TBG983063 TLC983060:TLC983063 TUY983060:TUY983063 UEU983060:UEU983063 UOQ983060:UOQ983063 UYM983060:UYM983063 VII983060:VII983063 VSE983060:VSE983063 WCA983060:WCA983063 WLW983060:WLW983063 WVS983060:WVS983063 O22:O23 JI20:JI23 TE20:TE23 ADA20:ADA23 AMW20:AMW23 AWS20:AWS23 BGO20:BGO23 BQK20:BQK23 CAG20:CAG23 CKC20:CKC23 CTY20:CTY23 DDU20:DDU23 DNQ20:DNQ23 DXM20:DXM23 EHI20:EHI23 ERE20:ERE23 FBA20:FBA23 FKW20:FKW23 FUS20:FUS23 GEO20:GEO23 GOK20:GOK23 GYG20:GYG23 HIC20:HIC23 HRY20:HRY23 IBU20:IBU23 ILQ20:ILQ23 IVM20:IVM23 JFI20:JFI23 JPE20:JPE23 JZA20:JZA23 KIW20:KIW23 KSS20:KSS23 LCO20:LCO23 LMK20:LMK23 LWG20:LWG23 MGC20:MGC23 MPY20:MPY23 MZU20:MZU23 NJQ20:NJQ23 NTM20:NTM23 ODI20:ODI23 ONE20:ONE23 OXA20:OXA23 PGW20:PGW23 PQS20:PQS23 QAO20:QAO23 QKK20:QKK23 QUG20:QUG23 REC20:REC23 RNY20:RNY23 RXU20:RXU23 SHQ20:SHQ23 SRM20:SRM23 TBI20:TBI23 TLE20:TLE23 TVA20:TVA23 UEW20:UEW23 UOS20:UOS23 UYO20:UYO23 VIK20:VIK23 VSG20:VSG23 WCC20:WCC23 WLY20:WLY23 WVU20:WVU23 M65556:M65559 JI65556:JI65559 TE65556:TE65559 ADA65556:ADA65559 AMW65556:AMW65559 AWS65556:AWS65559 BGO65556:BGO65559 BQK65556:BQK65559 CAG65556:CAG65559 CKC65556:CKC65559 CTY65556:CTY65559 DDU65556:DDU65559 DNQ65556:DNQ65559 DXM65556:DXM65559 EHI65556:EHI65559 ERE65556:ERE65559 FBA65556:FBA65559 FKW65556:FKW65559 FUS65556:FUS65559 GEO65556:GEO65559 GOK65556:GOK65559 GYG65556:GYG65559 HIC65556:HIC65559 HRY65556:HRY65559 IBU65556:IBU65559 ILQ65556:ILQ65559 IVM65556:IVM65559 JFI65556:JFI65559 JPE65556:JPE65559 JZA65556:JZA65559 KIW65556:KIW65559 KSS65556:KSS65559 LCO65556:LCO65559 LMK65556:LMK65559 LWG65556:LWG65559 MGC65556:MGC65559 MPY65556:MPY65559 MZU65556:MZU65559 NJQ65556:NJQ65559 NTM65556:NTM65559 ODI65556:ODI65559 ONE65556:ONE65559 OXA65556:OXA65559 PGW65556:PGW65559 PQS65556:PQS65559 QAO65556:QAO65559 QKK65556:QKK65559 QUG65556:QUG65559 REC65556:REC65559 RNY65556:RNY65559 RXU65556:RXU65559 SHQ65556:SHQ65559 SRM65556:SRM65559 TBI65556:TBI65559 TLE65556:TLE65559 TVA65556:TVA65559 UEW65556:UEW65559 UOS65556:UOS65559 UYO65556:UYO65559 VIK65556:VIK65559 VSG65556:VSG65559 WCC65556:WCC65559 WLY65556:WLY65559 WVU65556:WVU65559 M131092:M131095 JI131092:JI131095 TE131092:TE131095 ADA131092:ADA131095 AMW131092:AMW131095 AWS131092:AWS131095 BGO131092:BGO131095 BQK131092:BQK131095 CAG131092:CAG131095 CKC131092:CKC131095 CTY131092:CTY131095 DDU131092:DDU131095 DNQ131092:DNQ131095 DXM131092:DXM131095 EHI131092:EHI131095 ERE131092:ERE131095 FBA131092:FBA131095 FKW131092:FKW131095 FUS131092:FUS131095 GEO131092:GEO131095 GOK131092:GOK131095 GYG131092:GYG131095 HIC131092:HIC131095 HRY131092:HRY131095 IBU131092:IBU131095 ILQ131092:ILQ131095 IVM131092:IVM131095 JFI131092:JFI131095 JPE131092:JPE131095 JZA131092:JZA131095 KIW131092:KIW131095 KSS131092:KSS131095 LCO131092:LCO131095 LMK131092:LMK131095 LWG131092:LWG131095 MGC131092:MGC131095 MPY131092:MPY131095 MZU131092:MZU131095 NJQ131092:NJQ131095 NTM131092:NTM131095 ODI131092:ODI131095 ONE131092:ONE131095 OXA131092:OXA131095 PGW131092:PGW131095 PQS131092:PQS131095 QAO131092:QAO131095 QKK131092:QKK131095 QUG131092:QUG131095 REC131092:REC131095 RNY131092:RNY131095 RXU131092:RXU131095 SHQ131092:SHQ131095 SRM131092:SRM131095 TBI131092:TBI131095 TLE131092:TLE131095 TVA131092:TVA131095 UEW131092:UEW131095 UOS131092:UOS131095 UYO131092:UYO131095 VIK131092:VIK131095 VSG131092:VSG131095 WCC131092:WCC131095 WLY131092:WLY131095 WVU131092:WVU131095 M196628:M196631 JI196628:JI196631 TE196628:TE196631 ADA196628:ADA196631 AMW196628:AMW196631 AWS196628:AWS196631 BGO196628:BGO196631 BQK196628:BQK196631 CAG196628:CAG196631 CKC196628:CKC196631 CTY196628:CTY196631 DDU196628:DDU196631 DNQ196628:DNQ196631 DXM196628:DXM196631 EHI196628:EHI196631 ERE196628:ERE196631 FBA196628:FBA196631 FKW196628:FKW196631 FUS196628:FUS196631 GEO196628:GEO196631 GOK196628:GOK196631 GYG196628:GYG196631 HIC196628:HIC196631 HRY196628:HRY196631 IBU196628:IBU196631 ILQ196628:ILQ196631 IVM196628:IVM196631 JFI196628:JFI196631 JPE196628:JPE196631 JZA196628:JZA196631 KIW196628:KIW196631 KSS196628:KSS196631 LCO196628:LCO196631 LMK196628:LMK196631 LWG196628:LWG196631 MGC196628:MGC196631 MPY196628:MPY196631 MZU196628:MZU196631 NJQ196628:NJQ196631 NTM196628:NTM196631 ODI196628:ODI196631 ONE196628:ONE196631 OXA196628:OXA196631 PGW196628:PGW196631 PQS196628:PQS196631 QAO196628:QAO196631 QKK196628:QKK196631 QUG196628:QUG196631 REC196628:REC196631 RNY196628:RNY196631 RXU196628:RXU196631 SHQ196628:SHQ196631 SRM196628:SRM196631 TBI196628:TBI196631 TLE196628:TLE196631 TVA196628:TVA196631 UEW196628:UEW196631 UOS196628:UOS196631 UYO196628:UYO196631 VIK196628:VIK196631 VSG196628:VSG196631 WCC196628:WCC196631 WLY196628:WLY196631 WVU196628:WVU196631 M262164:M262167 JI262164:JI262167 TE262164:TE262167 ADA262164:ADA262167 AMW262164:AMW262167 AWS262164:AWS262167 BGO262164:BGO262167 BQK262164:BQK262167 CAG262164:CAG262167 CKC262164:CKC262167 CTY262164:CTY262167 DDU262164:DDU262167 DNQ262164:DNQ262167 DXM262164:DXM262167 EHI262164:EHI262167 ERE262164:ERE262167 FBA262164:FBA262167 FKW262164:FKW262167 FUS262164:FUS262167 GEO262164:GEO262167 GOK262164:GOK262167 GYG262164:GYG262167 HIC262164:HIC262167 HRY262164:HRY262167 IBU262164:IBU262167 ILQ262164:ILQ262167 IVM262164:IVM262167 JFI262164:JFI262167 JPE262164:JPE262167 JZA262164:JZA262167 KIW262164:KIW262167 KSS262164:KSS262167 LCO262164:LCO262167 LMK262164:LMK262167 LWG262164:LWG262167 MGC262164:MGC262167 MPY262164:MPY262167 MZU262164:MZU262167 NJQ262164:NJQ262167 NTM262164:NTM262167 ODI262164:ODI262167 ONE262164:ONE262167 OXA262164:OXA262167 PGW262164:PGW262167 PQS262164:PQS262167 QAO262164:QAO262167 QKK262164:QKK262167 QUG262164:QUG262167 REC262164:REC262167 RNY262164:RNY262167 RXU262164:RXU262167 SHQ262164:SHQ262167 SRM262164:SRM262167 TBI262164:TBI262167 TLE262164:TLE262167 TVA262164:TVA262167 UEW262164:UEW262167 UOS262164:UOS262167 UYO262164:UYO262167 VIK262164:VIK262167 VSG262164:VSG262167 WCC262164:WCC262167 WLY262164:WLY262167 WVU262164:WVU262167 M327700:M327703 JI327700:JI327703 TE327700:TE327703 ADA327700:ADA327703 AMW327700:AMW327703 AWS327700:AWS327703 BGO327700:BGO327703 BQK327700:BQK327703 CAG327700:CAG327703 CKC327700:CKC327703 CTY327700:CTY327703 DDU327700:DDU327703 DNQ327700:DNQ327703 DXM327700:DXM327703 EHI327700:EHI327703 ERE327700:ERE327703 FBA327700:FBA327703 FKW327700:FKW327703 FUS327700:FUS327703 GEO327700:GEO327703 GOK327700:GOK327703 GYG327700:GYG327703 HIC327700:HIC327703 HRY327700:HRY327703 IBU327700:IBU327703 ILQ327700:ILQ327703 IVM327700:IVM327703 JFI327700:JFI327703 JPE327700:JPE327703 JZA327700:JZA327703 KIW327700:KIW327703 KSS327700:KSS327703 LCO327700:LCO327703 LMK327700:LMK327703 LWG327700:LWG327703 MGC327700:MGC327703 MPY327700:MPY327703 MZU327700:MZU327703 NJQ327700:NJQ327703 NTM327700:NTM327703 ODI327700:ODI327703 ONE327700:ONE327703 OXA327700:OXA327703 PGW327700:PGW327703 PQS327700:PQS327703 QAO327700:QAO327703 QKK327700:QKK327703 QUG327700:QUG327703 REC327700:REC327703 RNY327700:RNY327703 RXU327700:RXU327703 SHQ327700:SHQ327703 SRM327700:SRM327703 TBI327700:TBI327703 TLE327700:TLE327703 TVA327700:TVA327703 UEW327700:UEW327703 UOS327700:UOS327703 UYO327700:UYO327703 VIK327700:VIK327703 VSG327700:VSG327703 WCC327700:WCC327703 WLY327700:WLY327703 WVU327700:WVU327703 M393236:M393239 JI393236:JI393239 TE393236:TE393239 ADA393236:ADA393239 AMW393236:AMW393239 AWS393236:AWS393239 BGO393236:BGO393239 BQK393236:BQK393239 CAG393236:CAG393239 CKC393236:CKC393239 CTY393236:CTY393239 DDU393236:DDU393239 DNQ393236:DNQ393239 DXM393236:DXM393239 EHI393236:EHI393239 ERE393236:ERE393239 FBA393236:FBA393239 FKW393236:FKW393239 FUS393236:FUS393239 GEO393236:GEO393239 GOK393236:GOK393239 GYG393236:GYG393239 HIC393236:HIC393239 HRY393236:HRY393239 IBU393236:IBU393239 ILQ393236:ILQ393239 IVM393236:IVM393239 JFI393236:JFI393239 JPE393236:JPE393239 JZA393236:JZA393239 KIW393236:KIW393239 KSS393236:KSS393239 LCO393236:LCO393239 LMK393236:LMK393239 LWG393236:LWG393239 MGC393236:MGC393239 MPY393236:MPY393239 MZU393236:MZU393239 NJQ393236:NJQ393239 NTM393236:NTM393239 ODI393236:ODI393239 ONE393236:ONE393239 OXA393236:OXA393239 PGW393236:PGW393239 PQS393236:PQS393239 QAO393236:QAO393239 QKK393236:QKK393239 QUG393236:QUG393239 REC393236:REC393239 RNY393236:RNY393239 RXU393236:RXU393239 SHQ393236:SHQ393239 SRM393236:SRM393239 TBI393236:TBI393239 TLE393236:TLE393239 TVA393236:TVA393239 UEW393236:UEW393239 UOS393236:UOS393239 UYO393236:UYO393239 VIK393236:VIK393239 VSG393236:VSG393239 WCC393236:WCC393239 WLY393236:WLY393239 WVU393236:WVU393239 M458772:M458775 JI458772:JI458775 TE458772:TE458775 ADA458772:ADA458775 AMW458772:AMW458775 AWS458772:AWS458775 BGO458772:BGO458775 BQK458772:BQK458775 CAG458772:CAG458775 CKC458772:CKC458775 CTY458772:CTY458775 DDU458772:DDU458775 DNQ458772:DNQ458775 DXM458772:DXM458775 EHI458772:EHI458775 ERE458772:ERE458775 FBA458772:FBA458775 FKW458772:FKW458775 FUS458772:FUS458775 GEO458772:GEO458775 GOK458772:GOK458775 GYG458772:GYG458775 HIC458772:HIC458775 HRY458772:HRY458775 IBU458772:IBU458775 ILQ458772:ILQ458775 IVM458772:IVM458775 JFI458772:JFI458775 JPE458772:JPE458775 JZA458772:JZA458775 KIW458772:KIW458775 KSS458772:KSS458775 LCO458772:LCO458775 LMK458772:LMK458775 LWG458772:LWG458775 MGC458772:MGC458775 MPY458772:MPY458775 MZU458772:MZU458775 NJQ458772:NJQ458775 NTM458772:NTM458775 ODI458772:ODI458775 ONE458772:ONE458775 OXA458772:OXA458775 PGW458772:PGW458775 PQS458772:PQS458775 QAO458772:QAO458775 QKK458772:QKK458775 QUG458772:QUG458775 REC458772:REC458775 RNY458772:RNY458775 RXU458772:RXU458775 SHQ458772:SHQ458775 SRM458772:SRM458775 TBI458772:TBI458775 TLE458772:TLE458775 TVA458772:TVA458775 UEW458772:UEW458775 UOS458772:UOS458775 UYO458772:UYO458775 VIK458772:VIK458775 VSG458772:VSG458775 WCC458772:WCC458775 WLY458772:WLY458775 WVU458772:WVU458775 M524308:M524311 JI524308:JI524311 TE524308:TE524311 ADA524308:ADA524311 AMW524308:AMW524311 AWS524308:AWS524311 BGO524308:BGO524311 BQK524308:BQK524311 CAG524308:CAG524311 CKC524308:CKC524311 CTY524308:CTY524311 DDU524308:DDU524311 DNQ524308:DNQ524311 DXM524308:DXM524311 EHI524308:EHI524311 ERE524308:ERE524311 FBA524308:FBA524311 FKW524308:FKW524311 FUS524308:FUS524311 GEO524308:GEO524311 GOK524308:GOK524311 GYG524308:GYG524311 HIC524308:HIC524311 HRY524308:HRY524311 IBU524308:IBU524311 ILQ524308:ILQ524311 IVM524308:IVM524311 JFI524308:JFI524311 JPE524308:JPE524311 JZA524308:JZA524311 KIW524308:KIW524311 KSS524308:KSS524311 LCO524308:LCO524311 LMK524308:LMK524311 LWG524308:LWG524311 MGC524308:MGC524311 MPY524308:MPY524311 MZU524308:MZU524311 NJQ524308:NJQ524311 NTM524308:NTM524311 ODI524308:ODI524311 ONE524308:ONE524311 OXA524308:OXA524311 PGW524308:PGW524311 PQS524308:PQS524311 QAO524308:QAO524311 QKK524308:QKK524311 QUG524308:QUG524311 REC524308:REC524311 RNY524308:RNY524311 RXU524308:RXU524311 SHQ524308:SHQ524311 SRM524308:SRM524311 TBI524308:TBI524311 TLE524308:TLE524311 TVA524308:TVA524311 UEW524308:UEW524311 UOS524308:UOS524311 UYO524308:UYO524311 VIK524308:VIK524311 VSG524308:VSG524311 WCC524308:WCC524311 WLY524308:WLY524311 WVU524308:WVU524311 M589844:M589847 JI589844:JI589847 TE589844:TE589847 ADA589844:ADA589847 AMW589844:AMW589847 AWS589844:AWS589847 BGO589844:BGO589847 BQK589844:BQK589847 CAG589844:CAG589847 CKC589844:CKC589847 CTY589844:CTY589847 DDU589844:DDU589847 DNQ589844:DNQ589847 DXM589844:DXM589847 EHI589844:EHI589847 ERE589844:ERE589847 FBA589844:FBA589847 FKW589844:FKW589847 FUS589844:FUS589847 GEO589844:GEO589847 GOK589844:GOK589847 GYG589844:GYG589847 HIC589844:HIC589847 HRY589844:HRY589847 IBU589844:IBU589847 ILQ589844:ILQ589847 IVM589844:IVM589847 JFI589844:JFI589847 JPE589844:JPE589847 JZA589844:JZA589847 KIW589844:KIW589847 KSS589844:KSS589847 LCO589844:LCO589847 LMK589844:LMK589847 LWG589844:LWG589847 MGC589844:MGC589847 MPY589844:MPY589847 MZU589844:MZU589847 NJQ589844:NJQ589847 NTM589844:NTM589847 ODI589844:ODI589847 ONE589844:ONE589847 OXA589844:OXA589847 PGW589844:PGW589847 PQS589844:PQS589847 QAO589844:QAO589847 QKK589844:QKK589847 QUG589844:QUG589847 REC589844:REC589847 RNY589844:RNY589847 RXU589844:RXU589847 SHQ589844:SHQ589847 SRM589844:SRM589847 TBI589844:TBI589847 TLE589844:TLE589847 TVA589844:TVA589847 UEW589844:UEW589847 UOS589844:UOS589847 UYO589844:UYO589847 VIK589844:VIK589847 VSG589844:VSG589847 WCC589844:WCC589847 WLY589844:WLY589847 WVU589844:WVU589847 M655380:M655383 JI655380:JI655383 TE655380:TE655383 ADA655380:ADA655383 AMW655380:AMW655383 AWS655380:AWS655383 BGO655380:BGO655383 BQK655380:BQK655383 CAG655380:CAG655383 CKC655380:CKC655383 CTY655380:CTY655383 DDU655380:DDU655383 DNQ655380:DNQ655383 DXM655380:DXM655383 EHI655380:EHI655383 ERE655380:ERE655383 FBA655380:FBA655383 FKW655380:FKW655383 FUS655380:FUS655383 GEO655380:GEO655383 GOK655380:GOK655383 GYG655380:GYG655383 HIC655380:HIC655383 HRY655380:HRY655383 IBU655380:IBU655383 ILQ655380:ILQ655383 IVM655380:IVM655383 JFI655380:JFI655383 JPE655380:JPE655383 JZA655380:JZA655383 KIW655380:KIW655383 KSS655380:KSS655383 LCO655380:LCO655383 LMK655380:LMK655383 LWG655380:LWG655383 MGC655380:MGC655383 MPY655380:MPY655383 MZU655380:MZU655383 NJQ655380:NJQ655383 NTM655380:NTM655383 ODI655380:ODI655383 ONE655380:ONE655383 OXA655380:OXA655383 PGW655380:PGW655383 PQS655380:PQS655383 QAO655380:QAO655383 QKK655380:QKK655383 QUG655380:QUG655383 REC655380:REC655383 RNY655380:RNY655383 RXU655380:RXU655383 SHQ655380:SHQ655383 SRM655380:SRM655383 TBI655380:TBI655383 TLE655380:TLE655383 TVA655380:TVA655383 UEW655380:UEW655383 UOS655380:UOS655383 UYO655380:UYO655383 VIK655380:VIK655383 VSG655380:VSG655383 WCC655380:WCC655383 WLY655380:WLY655383 WVU655380:WVU655383 M720916:M720919 JI720916:JI720919 TE720916:TE720919 ADA720916:ADA720919 AMW720916:AMW720919 AWS720916:AWS720919 BGO720916:BGO720919 BQK720916:BQK720919 CAG720916:CAG720919 CKC720916:CKC720919 CTY720916:CTY720919 DDU720916:DDU720919 DNQ720916:DNQ720919 DXM720916:DXM720919 EHI720916:EHI720919 ERE720916:ERE720919 FBA720916:FBA720919 FKW720916:FKW720919 FUS720916:FUS720919 GEO720916:GEO720919 GOK720916:GOK720919 GYG720916:GYG720919 HIC720916:HIC720919 HRY720916:HRY720919 IBU720916:IBU720919 ILQ720916:ILQ720919 IVM720916:IVM720919 JFI720916:JFI720919 JPE720916:JPE720919 JZA720916:JZA720919 KIW720916:KIW720919 KSS720916:KSS720919 LCO720916:LCO720919 LMK720916:LMK720919 LWG720916:LWG720919 MGC720916:MGC720919 MPY720916:MPY720919 MZU720916:MZU720919 NJQ720916:NJQ720919 NTM720916:NTM720919 ODI720916:ODI720919 ONE720916:ONE720919 OXA720916:OXA720919 PGW720916:PGW720919 PQS720916:PQS720919 QAO720916:QAO720919 QKK720916:QKK720919 QUG720916:QUG720919 REC720916:REC720919 RNY720916:RNY720919 RXU720916:RXU720919 SHQ720916:SHQ720919 SRM720916:SRM720919 TBI720916:TBI720919 TLE720916:TLE720919 TVA720916:TVA720919 UEW720916:UEW720919 UOS720916:UOS720919 UYO720916:UYO720919 VIK720916:VIK720919 VSG720916:VSG720919 WCC720916:WCC720919 WLY720916:WLY720919 WVU720916:WVU720919 M786452:M786455 JI786452:JI786455 TE786452:TE786455 ADA786452:ADA786455 AMW786452:AMW786455 AWS786452:AWS786455 BGO786452:BGO786455 BQK786452:BQK786455 CAG786452:CAG786455 CKC786452:CKC786455 CTY786452:CTY786455 DDU786452:DDU786455 DNQ786452:DNQ786455 DXM786452:DXM786455 EHI786452:EHI786455 ERE786452:ERE786455 FBA786452:FBA786455 FKW786452:FKW786455 FUS786452:FUS786455 GEO786452:GEO786455 GOK786452:GOK786455 GYG786452:GYG786455 HIC786452:HIC786455 HRY786452:HRY786455 IBU786452:IBU786455 ILQ786452:ILQ786455 IVM786452:IVM786455 JFI786452:JFI786455 JPE786452:JPE786455 JZA786452:JZA786455 KIW786452:KIW786455 KSS786452:KSS786455 LCO786452:LCO786455 LMK786452:LMK786455 LWG786452:LWG786455 MGC786452:MGC786455 MPY786452:MPY786455 MZU786452:MZU786455 NJQ786452:NJQ786455 NTM786452:NTM786455 ODI786452:ODI786455 ONE786452:ONE786455 OXA786452:OXA786455 PGW786452:PGW786455 PQS786452:PQS786455 QAO786452:QAO786455 QKK786452:QKK786455 QUG786452:QUG786455 REC786452:REC786455 RNY786452:RNY786455 RXU786452:RXU786455 SHQ786452:SHQ786455 SRM786452:SRM786455 TBI786452:TBI786455 TLE786452:TLE786455 TVA786452:TVA786455 UEW786452:UEW786455 UOS786452:UOS786455 UYO786452:UYO786455 VIK786452:VIK786455 VSG786452:VSG786455 WCC786452:WCC786455 WLY786452:WLY786455 WVU786452:WVU786455 M851988:M851991 JI851988:JI851991 TE851988:TE851991 ADA851988:ADA851991 AMW851988:AMW851991 AWS851988:AWS851991 BGO851988:BGO851991 BQK851988:BQK851991 CAG851988:CAG851991 CKC851988:CKC851991 CTY851988:CTY851991 DDU851988:DDU851991 DNQ851988:DNQ851991 DXM851988:DXM851991 EHI851988:EHI851991 ERE851988:ERE851991 FBA851988:FBA851991 FKW851988:FKW851991 FUS851988:FUS851991 GEO851988:GEO851991 GOK851988:GOK851991 GYG851988:GYG851991 HIC851988:HIC851991 HRY851988:HRY851991 IBU851988:IBU851991 ILQ851988:ILQ851991 IVM851988:IVM851991 JFI851988:JFI851991 JPE851988:JPE851991 JZA851988:JZA851991 KIW851988:KIW851991 KSS851988:KSS851991 LCO851988:LCO851991 LMK851988:LMK851991 LWG851988:LWG851991 MGC851988:MGC851991 MPY851988:MPY851991 MZU851988:MZU851991 NJQ851988:NJQ851991 NTM851988:NTM851991 ODI851988:ODI851991 ONE851988:ONE851991 OXA851988:OXA851991 PGW851988:PGW851991 PQS851988:PQS851991 QAO851988:QAO851991 QKK851988:QKK851991 QUG851988:QUG851991 REC851988:REC851991 RNY851988:RNY851991 RXU851988:RXU851991 SHQ851988:SHQ851991 SRM851988:SRM851991 TBI851988:TBI851991 TLE851988:TLE851991 TVA851988:TVA851991 UEW851988:UEW851991 UOS851988:UOS851991 UYO851988:UYO851991 VIK851988:VIK851991 VSG851988:VSG851991 WCC851988:WCC851991 WLY851988:WLY851991 WVU851988:WVU851991 M917524:M917527 JI917524:JI917527 TE917524:TE917527 ADA917524:ADA917527 AMW917524:AMW917527 AWS917524:AWS917527 BGO917524:BGO917527 BQK917524:BQK917527 CAG917524:CAG917527 CKC917524:CKC917527 CTY917524:CTY917527 DDU917524:DDU917527 DNQ917524:DNQ917527 DXM917524:DXM917527 EHI917524:EHI917527 ERE917524:ERE917527 FBA917524:FBA917527 FKW917524:FKW917527 FUS917524:FUS917527 GEO917524:GEO917527 GOK917524:GOK917527 GYG917524:GYG917527 HIC917524:HIC917527 HRY917524:HRY917527 IBU917524:IBU917527 ILQ917524:ILQ917527 IVM917524:IVM917527 JFI917524:JFI917527 JPE917524:JPE917527 JZA917524:JZA917527 KIW917524:KIW917527 KSS917524:KSS917527 LCO917524:LCO917527 LMK917524:LMK917527 LWG917524:LWG917527 MGC917524:MGC917527 MPY917524:MPY917527 MZU917524:MZU917527 NJQ917524:NJQ917527 NTM917524:NTM917527 ODI917524:ODI917527 ONE917524:ONE917527 OXA917524:OXA917527 PGW917524:PGW917527 PQS917524:PQS917527 QAO917524:QAO917527 QKK917524:QKK917527 QUG917524:QUG917527 REC917524:REC917527 RNY917524:RNY917527 RXU917524:RXU917527 SHQ917524:SHQ917527 SRM917524:SRM917527 TBI917524:TBI917527 TLE917524:TLE917527 TVA917524:TVA917527 UEW917524:UEW917527 UOS917524:UOS917527 UYO917524:UYO917527 VIK917524:VIK917527 VSG917524:VSG917527 WCC917524:WCC917527 WLY917524:WLY917527 WVU917524:WVU917527 M983060:M983063 JI983060:JI983063 TE983060:TE983063 ADA983060:ADA983063 AMW983060:AMW983063 AWS983060:AWS983063 BGO983060:BGO983063 BQK983060:BQK983063 CAG983060:CAG983063 CKC983060:CKC983063 CTY983060:CTY983063 DDU983060:DDU983063 DNQ983060:DNQ983063 DXM983060:DXM983063 EHI983060:EHI983063 ERE983060:ERE983063 FBA983060:FBA983063 FKW983060:FKW983063 FUS983060:FUS983063 GEO983060:GEO983063 GOK983060:GOK983063 GYG983060:GYG983063 HIC983060:HIC983063 HRY983060:HRY983063 IBU983060:IBU983063 ILQ983060:ILQ983063 IVM983060:IVM983063 JFI983060:JFI983063 JPE983060:JPE983063 JZA983060:JZA983063 KIW983060:KIW983063 KSS983060:KSS983063 LCO983060:LCO983063 LMK983060:LMK983063 LWG983060:LWG983063 MGC983060:MGC983063 MPY983060:MPY983063 MZU983060:MZU983063 NJQ983060:NJQ983063 NTM983060:NTM983063 ODI983060:ODI983063 ONE983060:ONE983063 OXA983060:OXA983063 PGW983060:PGW983063 PQS983060:PQS983063 QAO983060:QAO983063 QKK983060:QKK983063 QUG983060:QUG983063 REC983060:REC983063 RNY983060:RNY983063 RXU983060:RXU983063 SHQ983060:SHQ983063 SRM983060:SRM983063 TBI983060:TBI983063 TLE983060:TLE983063 TVA983060:TVA983063 UEW983060:UEW983063 UOS983060:UOS983063 UYO983060:UYO983063 VIK983060:VIK983063 VSG983060:VSG983063 WCC983060:WCC983063 WLY983060:WLY983063 WVU983060:WVU983063 Q22:Q23 JK20:JK23 TG20:TG23 ADC20:ADC23 AMY20:AMY23 AWU20:AWU23 BGQ20:BGQ23 BQM20:BQM23 CAI20:CAI23 CKE20:CKE23 CUA20:CUA23 DDW20:DDW23 DNS20:DNS23 DXO20:DXO23 EHK20:EHK23 ERG20:ERG23 FBC20:FBC23 FKY20:FKY23 FUU20:FUU23 GEQ20:GEQ23 GOM20:GOM23 GYI20:GYI23 HIE20:HIE23 HSA20:HSA23 IBW20:IBW23 ILS20:ILS23 IVO20:IVO23 JFK20:JFK23 JPG20:JPG23 JZC20:JZC23 KIY20:KIY23 KSU20:KSU23 LCQ20:LCQ23 LMM20:LMM23 LWI20:LWI23 MGE20:MGE23 MQA20:MQA23 MZW20:MZW23 NJS20:NJS23 NTO20:NTO23 ODK20:ODK23 ONG20:ONG23 OXC20:OXC23 PGY20:PGY23 PQU20:PQU23 QAQ20:QAQ23 QKM20:QKM23 QUI20:QUI23 REE20:REE23 ROA20:ROA23 RXW20:RXW23 SHS20:SHS23 SRO20:SRO23 TBK20:TBK23 TLG20:TLG23 TVC20:TVC23 UEY20:UEY23 UOU20:UOU23 UYQ20:UYQ23 VIM20:VIM23 VSI20:VSI23 WCE20:WCE23 WMA20:WMA23 WVW20:WVW23 O65556:O65559 JK65556:JK65559 TG65556:TG65559 ADC65556:ADC65559 AMY65556:AMY65559 AWU65556:AWU65559 BGQ65556:BGQ65559 BQM65556:BQM65559 CAI65556:CAI65559 CKE65556:CKE65559 CUA65556:CUA65559 DDW65556:DDW65559 DNS65556:DNS65559 DXO65556:DXO65559 EHK65556:EHK65559 ERG65556:ERG65559 FBC65556:FBC65559 FKY65556:FKY65559 FUU65556:FUU65559 GEQ65556:GEQ65559 GOM65556:GOM65559 GYI65556:GYI65559 HIE65556:HIE65559 HSA65556:HSA65559 IBW65556:IBW65559 ILS65556:ILS65559 IVO65556:IVO65559 JFK65556:JFK65559 JPG65556:JPG65559 JZC65556:JZC65559 KIY65556:KIY65559 KSU65556:KSU65559 LCQ65556:LCQ65559 LMM65556:LMM65559 LWI65556:LWI65559 MGE65556:MGE65559 MQA65556:MQA65559 MZW65556:MZW65559 NJS65556:NJS65559 NTO65556:NTO65559 ODK65556:ODK65559 ONG65556:ONG65559 OXC65556:OXC65559 PGY65556:PGY65559 PQU65556:PQU65559 QAQ65556:QAQ65559 QKM65556:QKM65559 QUI65556:QUI65559 REE65556:REE65559 ROA65556:ROA65559 RXW65556:RXW65559 SHS65556:SHS65559 SRO65556:SRO65559 TBK65556:TBK65559 TLG65556:TLG65559 TVC65556:TVC65559 UEY65556:UEY65559 UOU65556:UOU65559 UYQ65556:UYQ65559 VIM65556:VIM65559 VSI65556:VSI65559 WCE65556:WCE65559 WMA65556:WMA65559 WVW65556:WVW65559 O131092:O131095 JK131092:JK131095 TG131092:TG131095 ADC131092:ADC131095 AMY131092:AMY131095 AWU131092:AWU131095 BGQ131092:BGQ131095 BQM131092:BQM131095 CAI131092:CAI131095 CKE131092:CKE131095 CUA131092:CUA131095 DDW131092:DDW131095 DNS131092:DNS131095 DXO131092:DXO131095 EHK131092:EHK131095 ERG131092:ERG131095 FBC131092:FBC131095 FKY131092:FKY131095 FUU131092:FUU131095 GEQ131092:GEQ131095 GOM131092:GOM131095 GYI131092:GYI131095 HIE131092:HIE131095 HSA131092:HSA131095 IBW131092:IBW131095 ILS131092:ILS131095 IVO131092:IVO131095 JFK131092:JFK131095 JPG131092:JPG131095 JZC131092:JZC131095 KIY131092:KIY131095 KSU131092:KSU131095 LCQ131092:LCQ131095 LMM131092:LMM131095 LWI131092:LWI131095 MGE131092:MGE131095 MQA131092:MQA131095 MZW131092:MZW131095 NJS131092:NJS131095 NTO131092:NTO131095 ODK131092:ODK131095 ONG131092:ONG131095 OXC131092:OXC131095 PGY131092:PGY131095 PQU131092:PQU131095 QAQ131092:QAQ131095 QKM131092:QKM131095 QUI131092:QUI131095 REE131092:REE131095 ROA131092:ROA131095 RXW131092:RXW131095 SHS131092:SHS131095 SRO131092:SRO131095 TBK131092:TBK131095 TLG131092:TLG131095 TVC131092:TVC131095 UEY131092:UEY131095 UOU131092:UOU131095 UYQ131092:UYQ131095 VIM131092:VIM131095 VSI131092:VSI131095 WCE131092:WCE131095 WMA131092:WMA131095 WVW131092:WVW131095 O196628:O196631 JK196628:JK196631 TG196628:TG196631 ADC196628:ADC196631 AMY196628:AMY196631 AWU196628:AWU196631 BGQ196628:BGQ196631 BQM196628:BQM196631 CAI196628:CAI196631 CKE196628:CKE196631 CUA196628:CUA196631 DDW196628:DDW196631 DNS196628:DNS196631 DXO196628:DXO196631 EHK196628:EHK196631 ERG196628:ERG196631 FBC196628:FBC196631 FKY196628:FKY196631 FUU196628:FUU196631 GEQ196628:GEQ196631 GOM196628:GOM196631 GYI196628:GYI196631 HIE196628:HIE196631 HSA196628:HSA196631 IBW196628:IBW196631 ILS196628:ILS196631 IVO196628:IVO196631 JFK196628:JFK196631 JPG196628:JPG196631 JZC196628:JZC196631 KIY196628:KIY196631 KSU196628:KSU196631 LCQ196628:LCQ196631 LMM196628:LMM196631 LWI196628:LWI196631 MGE196628:MGE196631 MQA196628:MQA196631 MZW196628:MZW196631 NJS196628:NJS196631 NTO196628:NTO196631 ODK196628:ODK196631 ONG196628:ONG196631 OXC196628:OXC196631 PGY196628:PGY196631 PQU196628:PQU196631 QAQ196628:QAQ196631 QKM196628:QKM196631 QUI196628:QUI196631 REE196628:REE196631 ROA196628:ROA196631 RXW196628:RXW196631 SHS196628:SHS196631 SRO196628:SRO196631 TBK196628:TBK196631 TLG196628:TLG196631 TVC196628:TVC196631 UEY196628:UEY196631 UOU196628:UOU196631 UYQ196628:UYQ196631 VIM196628:VIM196631 VSI196628:VSI196631 WCE196628:WCE196631 WMA196628:WMA196631 WVW196628:WVW196631 O262164:O262167 JK262164:JK262167 TG262164:TG262167 ADC262164:ADC262167 AMY262164:AMY262167 AWU262164:AWU262167 BGQ262164:BGQ262167 BQM262164:BQM262167 CAI262164:CAI262167 CKE262164:CKE262167 CUA262164:CUA262167 DDW262164:DDW262167 DNS262164:DNS262167 DXO262164:DXO262167 EHK262164:EHK262167 ERG262164:ERG262167 FBC262164:FBC262167 FKY262164:FKY262167 FUU262164:FUU262167 GEQ262164:GEQ262167 GOM262164:GOM262167 GYI262164:GYI262167 HIE262164:HIE262167 HSA262164:HSA262167 IBW262164:IBW262167 ILS262164:ILS262167 IVO262164:IVO262167 JFK262164:JFK262167 JPG262164:JPG262167 JZC262164:JZC262167 KIY262164:KIY262167 KSU262164:KSU262167 LCQ262164:LCQ262167 LMM262164:LMM262167 LWI262164:LWI262167 MGE262164:MGE262167 MQA262164:MQA262167 MZW262164:MZW262167 NJS262164:NJS262167 NTO262164:NTO262167 ODK262164:ODK262167 ONG262164:ONG262167 OXC262164:OXC262167 PGY262164:PGY262167 PQU262164:PQU262167 QAQ262164:QAQ262167 QKM262164:QKM262167 QUI262164:QUI262167 REE262164:REE262167 ROA262164:ROA262167 RXW262164:RXW262167 SHS262164:SHS262167 SRO262164:SRO262167 TBK262164:TBK262167 TLG262164:TLG262167 TVC262164:TVC262167 UEY262164:UEY262167 UOU262164:UOU262167 UYQ262164:UYQ262167 VIM262164:VIM262167 VSI262164:VSI262167 WCE262164:WCE262167 WMA262164:WMA262167 WVW262164:WVW262167 O327700:O327703 JK327700:JK327703 TG327700:TG327703 ADC327700:ADC327703 AMY327700:AMY327703 AWU327700:AWU327703 BGQ327700:BGQ327703 BQM327700:BQM327703 CAI327700:CAI327703 CKE327700:CKE327703 CUA327700:CUA327703 DDW327700:DDW327703 DNS327700:DNS327703 DXO327700:DXO327703 EHK327700:EHK327703 ERG327700:ERG327703 FBC327700:FBC327703 FKY327700:FKY327703 FUU327700:FUU327703 GEQ327700:GEQ327703 GOM327700:GOM327703 GYI327700:GYI327703 HIE327700:HIE327703 HSA327700:HSA327703 IBW327700:IBW327703 ILS327700:ILS327703 IVO327700:IVO327703 JFK327700:JFK327703 JPG327700:JPG327703 JZC327700:JZC327703 KIY327700:KIY327703 KSU327700:KSU327703 LCQ327700:LCQ327703 LMM327700:LMM327703 LWI327700:LWI327703 MGE327700:MGE327703 MQA327700:MQA327703 MZW327700:MZW327703 NJS327700:NJS327703 NTO327700:NTO327703 ODK327700:ODK327703 ONG327700:ONG327703 OXC327700:OXC327703 PGY327700:PGY327703 PQU327700:PQU327703 QAQ327700:QAQ327703 QKM327700:QKM327703 QUI327700:QUI327703 REE327700:REE327703 ROA327700:ROA327703 RXW327700:RXW327703 SHS327700:SHS327703 SRO327700:SRO327703 TBK327700:TBK327703 TLG327700:TLG327703 TVC327700:TVC327703 UEY327700:UEY327703 UOU327700:UOU327703 UYQ327700:UYQ327703 VIM327700:VIM327703 VSI327700:VSI327703 WCE327700:WCE327703 WMA327700:WMA327703 WVW327700:WVW327703 O393236:O393239 JK393236:JK393239 TG393236:TG393239 ADC393236:ADC393239 AMY393236:AMY393239 AWU393236:AWU393239 BGQ393236:BGQ393239 BQM393236:BQM393239 CAI393236:CAI393239 CKE393236:CKE393239 CUA393236:CUA393239 DDW393236:DDW393239 DNS393236:DNS393239 DXO393236:DXO393239 EHK393236:EHK393239 ERG393236:ERG393239 FBC393236:FBC393239 FKY393236:FKY393239 FUU393236:FUU393239 GEQ393236:GEQ393239 GOM393236:GOM393239 GYI393236:GYI393239 HIE393236:HIE393239 HSA393236:HSA393239 IBW393236:IBW393239 ILS393236:ILS393239 IVO393236:IVO393239 JFK393236:JFK393239 JPG393236:JPG393239 JZC393236:JZC393239 KIY393236:KIY393239 KSU393236:KSU393239 LCQ393236:LCQ393239 LMM393236:LMM393239 LWI393236:LWI393239 MGE393236:MGE393239 MQA393236:MQA393239 MZW393236:MZW393239 NJS393236:NJS393239 NTO393236:NTO393239 ODK393236:ODK393239 ONG393236:ONG393239 OXC393236:OXC393239 PGY393236:PGY393239 PQU393236:PQU393239 QAQ393236:QAQ393239 QKM393236:QKM393239 QUI393236:QUI393239 REE393236:REE393239 ROA393236:ROA393239 RXW393236:RXW393239 SHS393236:SHS393239 SRO393236:SRO393239 TBK393236:TBK393239 TLG393236:TLG393239 TVC393236:TVC393239 UEY393236:UEY393239 UOU393236:UOU393239 UYQ393236:UYQ393239 VIM393236:VIM393239 VSI393236:VSI393239 WCE393236:WCE393239 WMA393236:WMA393239 WVW393236:WVW393239 O458772:O458775 JK458772:JK458775 TG458772:TG458775 ADC458772:ADC458775 AMY458772:AMY458775 AWU458772:AWU458775 BGQ458772:BGQ458775 BQM458772:BQM458775 CAI458772:CAI458775 CKE458772:CKE458775 CUA458772:CUA458775 DDW458772:DDW458775 DNS458772:DNS458775 DXO458772:DXO458775 EHK458772:EHK458775 ERG458772:ERG458775 FBC458772:FBC458775 FKY458772:FKY458775 FUU458772:FUU458775 GEQ458772:GEQ458775 GOM458772:GOM458775 GYI458772:GYI458775 HIE458772:HIE458775 HSA458772:HSA458775 IBW458772:IBW458775 ILS458772:ILS458775 IVO458772:IVO458775 JFK458772:JFK458775 JPG458772:JPG458775 JZC458772:JZC458775 KIY458772:KIY458775 KSU458772:KSU458775 LCQ458772:LCQ458775 LMM458772:LMM458775 LWI458772:LWI458775 MGE458772:MGE458775 MQA458772:MQA458775 MZW458772:MZW458775 NJS458772:NJS458775 NTO458772:NTO458775 ODK458772:ODK458775 ONG458772:ONG458775 OXC458772:OXC458775 PGY458772:PGY458775 PQU458772:PQU458775 QAQ458772:QAQ458775 QKM458772:QKM458775 QUI458772:QUI458775 REE458772:REE458775 ROA458772:ROA458775 RXW458772:RXW458775 SHS458772:SHS458775 SRO458772:SRO458775 TBK458772:TBK458775 TLG458772:TLG458775 TVC458772:TVC458775 UEY458772:UEY458775 UOU458772:UOU458775 UYQ458772:UYQ458775 VIM458772:VIM458775 VSI458772:VSI458775 WCE458772:WCE458775 WMA458772:WMA458775 WVW458772:WVW458775 O524308:O524311 JK524308:JK524311 TG524308:TG524311 ADC524308:ADC524311 AMY524308:AMY524311 AWU524308:AWU524311 BGQ524308:BGQ524311 BQM524308:BQM524311 CAI524308:CAI524311 CKE524308:CKE524311 CUA524308:CUA524311 DDW524308:DDW524311 DNS524308:DNS524311 DXO524308:DXO524311 EHK524308:EHK524311 ERG524308:ERG524311 FBC524308:FBC524311 FKY524308:FKY524311 FUU524308:FUU524311 GEQ524308:GEQ524311 GOM524308:GOM524311 GYI524308:GYI524311 HIE524308:HIE524311 HSA524308:HSA524311 IBW524308:IBW524311 ILS524308:ILS524311 IVO524308:IVO524311 JFK524308:JFK524311 JPG524308:JPG524311 JZC524308:JZC524311 KIY524308:KIY524311 KSU524308:KSU524311 LCQ524308:LCQ524311 LMM524308:LMM524311 LWI524308:LWI524311 MGE524308:MGE524311 MQA524308:MQA524311 MZW524308:MZW524311 NJS524308:NJS524311 NTO524308:NTO524311 ODK524308:ODK524311 ONG524308:ONG524311 OXC524308:OXC524311 PGY524308:PGY524311 PQU524308:PQU524311 QAQ524308:QAQ524311 QKM524308:QKM524311 QUI524308:QUI524311 REE524308:REE524311 ROA524308:ROA524311 RXW524308:RXW524311 SHS524308:SHS524311 SRO524308:SRO524311 TBK524308:TBK524311 TLG524308:TLG524311 TVC524308:TVC524311 UEY524308:UEY524311 UOU524308:UOU524311 UYQ524308:UYQ524311 VIM524308:VIM524311 VSI524308:VSI524311 WCE524308:WCE524311 WMA524308:WMA524311 WVW524308:WVW524311 O589844:O589847 JK589844:JK589847 TG589844:TG589847 ADC589844:ADC589847 AMY589844:AMY589847 AWU589844:AWU589847 BGQ589844:BGQ589847 BQM589844:BQM589847 CAI589844:CAI589847 CKE589844:CKE589847 CUA589844:CUA589847 DDW589844:DDW589847 DNS589844:DNS589847 DXO589844:DXO589847 EHK589844:EHK589847 ERG589844:ERG589847 FBC589844:FBC589847 FKY589844:FKY589847 FUU589844:FUU589847 GEQ589844:GEQ589847 GOM589844:GOM589847 GYI589844:GYI589847 HIE589844:HIE589847 HSA589844:HSA589847 IBW589844:IBW589847 ILS589844:ILS589847 IVO589844:IVO589847 JFK589844:JFK589847 JPG589844:JPG589847 JZC589844:JZC589847 KIY589844:KIY589847 KSU589844:KSU589847 LCQ589844:LCQ589847 LMM589844:LMM589847 LWI589844:LWI589847 MGE589844:MGE589847 MQA589844:MQA589847 MZW589844:MZW589847 NJS589844:NJS589847 NTO589844:NTO589847 ODK589844:ODK589847 ONG589844:ONG589847 OXC589844:OXC589847 PGY589844:PGY589847 PQU589844:PQU589847 QAQ589844:QAQ589847 QKM589844:QKM589847 QUI589844:QUI589847 REE589844:REE589847 ROA589844:ROA589847 RXW589844:RXW589847 SHS589844:SHS589847 SRO589844:SRO589847 TBK589844:TBK589847 TLG589844:TLG589847 TVC589844:TVC589847 UEY589844:UEY589847 UOU589844:UOU589847 UYQ589844:UYQ589847 VIM589844:VIM589847 VSI589844:VSI589847 WCE589844:WCE589847 WMA589844:WMA589847 WVW589844:WVW589847 O655380:O655383 JK655380:JK655383 TG655380:TG655383 ADC655380:ADC655383 AMY655380:AMY655383 AWU655380:AWU655383 BGQ655380:BGQ655383 BQM655380:BQM655383 CAI655380:CAI655383 CKE655380:CKE655383 CUA655380:CUA655383 DDW655380:DDW655383 DNS655380:DNS655383 DXO655380:DXO655383 EHK655380:EHK655383 ERG655380:ERG655383 FBC655380:FBC655383 FKY655380:FKY655383 FUU655380:FUU655383 GEQ655380:GEQ655383 GOM655380:GOM655383 GYI655380:GYI655383 HIE655380:HIE655383 HSA655380:HSA655383 IBW655380:IBW655383 ILS655380:ILS655383 IVO655380:IVO655383 JFK655380:JFK655383 JPG655380:JPG655383 JZC655380:JZC655383 KIY655380:KIY655383 KSU655380:KSU655383 LCQ655380:LCQ655383 LMM655380:LMM655383 LWI655380:LWI655383 MGE655380:MGE655383 MQA655380:MQA655383 MZW655380:MZW655383 NJS655380:NJS655383 NTO655380:NTO655383 ODK655380:ODK655383 ONG655380:ONG655383 OXC655380:OXC655383 PGY655380:PGY655383 PQU655380:PQU655383 QAQ655380:QAQ655383 QKM655380:QKM655383 QUI655380:QUI655383 REE655380:REE655383 ROA655380:ROA655383 RXW655380:RXW655383 SHS655380:SHS655383 SRO655380:SRO655383 TBK655380:TBK655383 TLG655380:TLG655383 TVC655380:TVC655383 UEY655380:UEY655383 UOU655380:UOU655383 UYQ655380:UYQ655383 VIM655380:VIM655383 VSI655380:VSI655383 WCE655380:WCE655383 WMA655380:WMA655383 WVW655380:WVW655383 O720916:O720919 JK720916:JK720919 TG720916:TG720919 ADC720916:ADC720919 AMY720916:AMY720919 AWU720916:AWU720919 BGQ720916:BGQ720919 BQM720916:BQM720919 CAI720916:CAI720919 CKE720916:CKE720919 CUA720916:CUA720919 DDW720916:DDW720919 DNS720916:DNS720919 DXO720916:DXO720919 EHK720916:EHK720919 ERG720916:ERG720919 FBC720916:FBC720919 FKY720916:FKY720919 FUU720916:FUU720919 GEQ720916:GEQ720919 GOM720916:GOM720919 GYI720916:GYI720919 HIE720916:HIE720919 HSA720916:HSA720919 IBW720916:IBW720919 ILS720916:ILS720919 IVO720916:IVO720919 JFK720916:JFK720919 JPG720916:JPG720919 JZC720916:JZC720919 KIY720916:KIY720919 KSU720916:KSU720919 LCQ720916:LCQ720919 LMM720916:LMM720919 LWI720916:LWI720919 MGE720916:MGE720919 MQA720916:MQA720919 MZW720916:MZW720919 NJS720916:NJS720919 NTO720916:NTO720919 ODK720916:ODK720919 ONG720916:ONG720919 OXC720916:OXC720919 PGY720916:PGY720919 PQU720916:PQU720919 QAQ720916:QAQ720919 QKM720916:QKM720919 QUI720916:QUI720919 REE720916:REE720919 ROA720916:ROA720919 RXW720916:RXW720919 SHS720916:SHS720919 SRO720916:SRO720919 TBK720916:TBK720919 TLG720916:TLG720919 TVC720916:TVC720919 UEY720916:UEY720919 UOU720916:UOU720919 UYQ720916:UYQ720919 VIM720916:VIM720919 VSI720916:VSI720919 WCE720916:WCE720919 WMA720916:WMA720919 WVW720916:WVW720919 O786452:O786455 JK786452:JK786455 TG786452:TG786455 ADC786452:ADC786455 AMY786452:AMY786455 AWU786452:AWU786455 BGQ786452:BGQ786455 BQM786452:BQM786455 CAI786452:CAI786455 CKE786452:CKE786455 CUA786452:CUA786455 DDW786452:DDW786455 DNS786452:DNS786455 DXO786452:DXO786455 EHK786452:EHK786455 ERG786452:ERG786455 FBC786452:FBC786455 FKY786452:FKY786455 FUU786452:FUU786455 GEQ786452:GEQ786455 GOM786452:GOM786455 GYI786452:GYI786455 HIE786452:HIE786455 HSA786452:HSA786455 IBW786452:IBW786455 ILS786452:ILS786455 IVO786452:IVO786455 JFK786452:JFK786455 JPG786452:JPG786455 JZC786452:JZC786455 KIY786452:KIY786455 KSU786452:KSU786455 LCQ786452:LCQ786455 LMM786452:LMM786455 LWI786452:LWI786455 MGE786452:MGE786455 MQA786452:MQA786455 MZW786452:MZW786455 NJS786452:NJS786455 NTO786452:NTO786455 ODK786452:ODK786455 ONG786452:ONG786455 OXC786452:OXC786455 PGY786452:PGY786455 PQU786452:PQU786455 QAQ786452:QAQ786455 QKM786452:QKM786455 QUI786452:QUI786455 REE786452:REE786455 ROA786452:ROA786455 RXW786452:RXW786455 SHS786452:SHS786455 SRO786452:SRO786455 TBK786452:TBK786455 TLG786452:TLG786455 TVC786452:TVC786455 UEY786452:UEY786455 UOU786452:UOU786455 UYQ786452:UYQ786455 VIM786452:VIM786455 VSI786452:VSI786455 WCE786452:WCE786455 WMA786452:WMA786455 WVW786452:WVW786455 O851988:O851991 JK851988:JK851991 TG851988:TG851991 ADC851988:ADC851991 AMY851988:AMY851991 AWU851988:AWU851991 BGQ851988:BGQ851991 BQM851988:BQM851991 CAI851988:CAI851991 CKE851988:CKE851991 CUA851988:CUA851991 DDW851988:DDW851991 DNS851988:DNS851991 DXO851988:DXO851991 EHK851988:EHK851991 ERG851988:ERG851991 FBC851988:FBC851991 FKY851988:FKY851991 FUU851988:FUU851991 GEQ851988:GEQ851991 GOM851988:GOM851991 GYI851988:GYI851991 HIE851988:HIE851991 HSA851988:HSA851991 IBW851988:IBW851991 ILS851988:ILS851991 IVO851988:IVO851991 JFK851988:JFK851991 JPG851988:JPG851991 JZC851988:JZC851991 KIY851988:KIY851991 KSU851988:KSU851991 LCQ851988:LCQ851991 LMM851988:LMM851991 LWI851988:LWI851991 MGE851988:MGE851991 MQA851988:MQA851991 MZW851988:MZW851991 NJS851988:NJS851991 NTO851988:NTO851991 ODK851988:ODK851991 ONG851988:ONG851991 OXC851988:OXC851991 PGY851988:PGY851991 PQU851988:PQU851991 QAQ851988:QAQ851991 QKM851988:QKM851991 QUI851988:QUI851991 REE851988:REE851991 ROA851988:ROA851991 RXW851988:RXW851991 SHS851988:SHS851991 SRO851988:SRO851991 TBK851988:TBK851991 TLG851988:TLG851991 TVC851988:TVC851991 UEY851988:UEY851991 UOU851988:UOU851991 UYQ851988:UYQ851991 VIM851988:VIM851991 VSI851988:VSI851991 WCE851988:WCE851991 WMA851988:WMA851991 WVW851988:WVW851991 O917524:O917527 JK917524:JK917527 TG917524:TG917527 ADC917524:ADC917527 AMY917524:AMY917527 AWU917524:AWU917527 BGQ917524:BGQ917527 BQM917524:BQM917527 CAI917524:CAI917527 CKE917524:CKE917527 CUA917524:CUA917527 DDW917524:DDW917527 DNS917524:DNS917527 DXO917524:DXO917527 EHK917524:EHK917527 ERG917524:ERG917527 FBC917524:FBC917527 FKY917524:FKY917527 FUU917524:FUU917527 GEQ917524:GEQ917527 GOM917524:GOM917527 GYI917524:GYI917527 HIE917524:HIE917527 HSA917524:HSA917527 IBW917524:IBW917527 ILS917524:ILS917527 IVO917524:IVO917527 JFK917524:JFK917527 JPG917524:JPG917527 JZC917524:JZC917527 KIY917524:KIY917527 KSU917524:KSU917527 LCQ917524:LCQ917527 LMM917524:LMM917527 LWI917524:LWI917527 MGE917524:MGE917527 MQA917524:MQA917527 MZW917524:MZW917527 NJS917524:NJS917527 NTO917524:NTO917527 ODK917524:ODK917527 ONG917524:ONG917527 OXC917524:OXC917527 PGY917524:PGY917527 PQU917524:PQU917527 QAQ917524:QAQ917527 QKM917524:QKM917527 QUI917524:QUI917527 REE917524:REE917527 ROA917524:ROA917527 RXW917524:RXW917527 SHS917524:SHS917527 SRO917524:SRO917527 TBK917524:TBK917527 TLG917524:TLG917527 TVC917524:TVC917527 UEY917524:UEY917527 UOU917524:UOU917527 UYQ917524:UYQ917527 VIM917524:VIM917527 VSI917524:VSI917527 WCE917524:WCE917527 WMA917524:WMA917527 WVW917524:WVW917527 O983060:O983063 JK983060:JK983063 TG983060:TG983063 ADC983060:ADC983063 AMY983060:AMY983063 AWU983060:AWU983063 BGQ983060:BGQ983063 BQM983060:BQM983063 CAI983060:CAI983063 CKE983060:CKE983063 CUA983060:CUA983063 DDW983060:DDW983063 DNS983060:DNS983063 DXO983060:DXO983063 EHK983060:EHK983063 ERG983060:ERG983063 FBC983060:FBC983063 FKY983060:FKY983063 FUU983060:FUU983063 GEQ983060:GEQ983063 GOM983060:GOM983063 GYI983060:GYI983063 HIE983060:HIE983063 HSA983060:HSA983063 IBW983060:IBW983063 ILS983060:ILS983063 IVO983060:IVO983063 JFK983060:JFK983063 JPG983060:JPG983063 JZC983060:JZC983063 KIY983060:KIY983063 KSU983060:KSU983063 LCQ983060:LCQ983063 LMM983060:LMM983063 LWI983060:LWI983063 MGE983060:MGE983063 MQA983060:MQA983063 MZW983060:MZW983063 NJS983060:NJS983063 NTO983060:NTO983063 ODK983060:ODK983063 ONG983060:ONG983063 OXC983060:OXC983063 PGY983060:PGY983063 PQU983060:PQU983063 QAQ983060:QAQ983063 QKM983060:QKM983063 QUI983060:QUI983063 REE983060:REE983063 ROA983060:ROA983063 RXW983060:RXW983063 SHS983060:SHS983063 SRO983060:SRO983063 TBK983060:TBK983063 TLG983060:TLG983063 TVC983060:TVC983063 UEY983060:UEY983063 UOU983060:UOU983063 UYQ983060:UYQ983063 VIM983060:VIM983063 VSI983060:VSI983063 WCE983060:WCE983063 WMA983060:WMA983063 WVW983060:WVW983063 WWA983062:WWA983063 JM20:JM23 TI20:TI23 ADE20:ADE23 ANA20:ANA23 AWW20:AWW23 BGS20:BGS23 BQO20:BQO23 CAK20:CAK23 CKG20:CKG23 CUC20:CUC23 DDY20:DDY23 DNU20:DNU23 DXQ20:DXQ23 EHM20:EHM23 ERI20:ERI23 FBE20:FBE23 FLA20:FLA23 FUW20:FUW23 GES20:GES23 GOO20:GOO23 GYK20:GYK23 HIG20:HIG23 HSC20:HSC23 IBY20:IBY23 ILU20:ILU23 IVQ20:IVQ23 JFM20:JFM23 JPI20:JPI23 JZE20:JZE23 KJA20:KJA23 KSW20:KSW23 LCS20:LCS23 LMO20:LMO23 LWK20:LWK23 MGG20:MGG23 MQC20:MQC23 MZY20:MZY23 NJU20:NJU23 NTQ20:NTQ23 ODM20:ODM23 ONI20:ONI23 OXE20:OXE23 PHA20:PHA23 PQW20:PQW23 QAS20:QAS23 QKO20:QKO23 QUK20:QUK23 REG20:REG23 ROC20:ROC23 RXY20:RXY23 SHU20:SHU23 SRQ20:SRQ23 TBM20:TBM23 TLI20:TLI23 TVE20:TVE23 UFA20:UFA23 UOW20:UOW23 UYS20:UYS23 VIO20:VIO23 VSK20:VSK23 WCG20:WCG23 WMC20:WMC23 WVY20:WVY23 Q65556:Q65559 JM65556:JM65559 TI65556:TI65559 ADE65556:ADE65559 ANA65556:ANA65559 AWW65556:AWW65559 BGS65556:BGS65559 BQO65556:BQO65559 CAK65556:CAK65559 CKG65556:CKG65559 CUC65556:CUC65559 DDY65556:DDY65559 DNU65556:DNU65559 DXQ65556:DXQ65559 EHM65556:EHM65559 ERI65556:ERI65559 FBE65556:FBE65559 FLA65556:FLA65559 FUW65556:FUW65559 GES65556:GES65559 GOO65556:GOO65559 GYK65556:GYK65559 HIG65556:HIG65559 HSC65556:HSC65559 IBY65556:IBY65559 ILU65556:ILU65559 IVQ65556:IVQ65559 JFM65556:JFM65559 JPI65556:JPI65559 JZE65556:JZE65559 KJA65556:KJA65559 KSW65556:KSW65559 LCS65556:LCS65559 LMO65556:LMO65559 LWK65556:LWK65559 MGG65556:MGG65559 MQC65556:MQC65559 MZY65556:MZY65559 NJU65556:NJU65559 NTQ65556:NTQ65559 ODM65556:ODM65559 ONI65556:ONI65559 OXE65556:OXE65559 PHA65556:PHA65559 PQW65556:PQW65559 QAS65556:QAS65559 QKO65556:QKO65559 QUK65556:QUK65559 REG65556:REG65559 ROC65556:ROC65559 RXY65556:RXY65559 SHU65556:SHU65559 SRQ65556:SRQ65559 TBM65556:TBM65559 TLI65556:TLI65559 TVE65556:TVE65559 UFA65556:UFA65559 UOW65556:UOW65559 UYS65556:UYS65559 VIO65556:VIO65559 VSK65556:VSK65559 WCG65556:WCG65559 WMC65556:WMC65559 WVY65556:WVY65559 Q131092:Q131095 JM131092:JM131095 TI131092:TI131095 ADE131092:ADE131095 ANA131092:ANA131095 AWW131092:AWW131095 BGS131092:BGS131095 BQO131092:BQO131095 CAK131092:CAK131095 CKG131092:CKG131095 CUC131092:CUC131095 DDY131092:DDY131095 DNU131092:DNU131095 DXQ131092:DXQ131095 EHM131092:EHM131095 ERI131092:ERI131095 FBE131092:FBE131095 FLA131092:FLA131095 FUW131092:FUW131095 GES131092:GES131095 GOO131092:GOO131095 GYK131092:GYK131095 HIG131092:HIG131095 HSC131092:HSC131095 IBY131092:IBY131095 ILU131092:ILU131095 IVQ131092:IVQ131095 JFM131092:JFM131095 JPI131092:JPI131095 JZE131092:JZE131095 KJA131092:KJA131095 KSW131092:KSW131095 LCS131092:LCS131095 LMO131092:LMO131095 LWK131092:LWK131095 MGG131092:MGG131095 MQC131092:MQC131095 MZY131092:MZY131095 NJU131092:NJU131095 NTQ131092:NTQ131095 ODM131092:ODM131095 ONI131092:ONI131095 OXE131092:OXE131095 PHA131092:PHA131095 PQW131092:PQW131095 QAS131092:QAS131095 QKO131092:QKO131095 QUK131092:QUK131095 REG131092:REG131095 ROC131092:ROC131095 RXY131092:RXY131095 SHU131092:SHU131095 SRQ131092:SRQ131095 TBM131092:TBM131095 TLI131092:TLI131095 TVE131092:TVE131095 UFA131092:UFA131095 UOW131092:UOW131095 UYS131092:UYS131095 VIO131092:VIO131095 VSK131092:VSK131095 WCG131092:WCG131095 WMC131092:WMC131095 WVY131092:WVY131095 Q196628:Q196631 JM196628:JM196631 TI196628:TI196631 ADE196628:ADE196631 ANA196628:ANA196631 AWW196628:AWW196631 BGS196628:BGS196631 BQO196628:BQO196631 CAK196628:CAK196631 CKG196628:CKG196631 CUC196628:CUC196631 DDY196628:DDY196631 DNU196628:DNU196631 DXQ196628:DXQ196631 EHM196628:EHM196631 ERI196628:ERI196631 FBE196628:FBE196631 FLA196628:FLA196631 FUW196628:FUW196631 GES196628:GES196631 GOO196628:GOO196631 GYK196628:GYK196631 HIG196628:HIG196631 HSC196628:HSC196631 IBY196628:IBY196631 ILU196628:ILU196631 IVQ196628:IVQ196631 JFM196628:JFM196631 JPI196628:JPI196631 JZE196628:JZE196631 KJA196628:KJA196631 KSW196628:KSW196631 LCS196628:LCS196631 LMO196628:LMO196631 LWK196628:LWK196631 MGG196628:MGG196631 MQC196628:MQC196631 MZY196628:MZY196631 NJU196628:NJU196631 NTQ196628:NTQ196631 ODM196628:ODM196631 ONI196628:ONI196631 OXE196628:OXE196631 PHA196628:PHA196631 PQW196628:PQW196631 QAS196628:QAS196631 QKO196628:QKO196631 QUK196628:QUK196631 REG196628:REG196631 ROC196628:ROC196631 RXY196628:RXY196631 SHU196628:SHU196631 SRQ196628:SRQ196631 TBM196628:TBM196631 TLI196628:TLI196631 TVE196628:TVE196631 UFA196628:UFA196631 UOW196628:UOW196631 UYS196628:UYS196631 VIO196628:VIO196631 VSK196628:VSK196631 WCG196628:WCG196631 WMC196628:WMC196631 WVY196628:WVY196631 Q262164:Q262167 JM262164:JM262167 TI262164:TI262167 ADE262164:ADE262167 ANA262164:ANA262167 AWW262164:AWW262167 BGS262164:BGS262167 BQO262164:BQO262167 CAK262164:CAK262167 CKG262164:CKG262167 CUC262164:CUC262167 DDY262164:DDY262167 DNU262164:DNU262167 DXQ262164:DXQ262167 EHM262164:EHM262167 ERI262164:ERI262167 FBE262164:FBE262167 FLA262164:FLA262167 FUW262164:FUW262167 GES262164:GES262167 GOO262164:GOO262167 GYK262164:GYK262167 HIG262164:HIG262167 HSC262164:HSC262167 IBY262164:IBY262167 ILU262164:ILU262167 IVQ262164:IVQ262167 JFM262164:JFM262167 JPI262164:JPI262167 JZE262164:JZE262167 KJA262164:KJA262167 KSW262164:KSW262167 LCS262164:LCS262167 LMO262164:LMO262167 LWK262164:LWK262167 MGG262164:MGG262167 MQC262164:MQC262167 MZY262164:MZY262167 NJU262164:NJU262167 NTQ262164:NTQ262167 ODM262164:ODM262167 ONI262164:ONI262167 OXE262164:OXE262167 PHA262164:PHA262167 PQW262164:PQW262167 QAS262164:QAS262167 QKO262164:QKO262167 QUK262164:QUK262167 REG262164:REG262167 ROC262164:ROC262167 RXY262164:RXY262167 SHU262164:SHU262167 SRQ262164:SRQ262167 TBM262164:TBM262167 TLI262164:TLI262167 TVE262164:TVE262167 UFA262164:UFA262167 UOW262164:UOW262167 UYS262164:UYS262167 VIO262164:VIO262167 VSK262164:VSK262167 WCG262164:WCG262167 WMC262164:WMC262167 WVY262164:WVY262167 Q327700:Q327703 JM327700:JM327703 TI327700:TI327703 ADE327700:ADE327703 ANA327700:ANA327703 AWW327700:AWW327703 BGS327700:BGS327703 BQO327700:BQO327703 CAK327700:CAK327703 CKG327700:CKG327703 CUC327700:CUC327703 DDY327700:DDY327703 DNU327700:DNU327703 DXQ327700:DXQ327703 EHM327700:EHM327703 ERI327700:ERI327703 FBE327700:FBE327703 FLA327700:FLA327703 FUW327700:FUW327703 GES327700:GES327703 GOO327700:GOO327703 GYK327700:GYK327703 HIG327700:HIG327703 HSC327700:HSC327703 IBY327700:IBY327703 ILU327700:ILU327703 IVQ327700:IVQ327703 JFM327700:JFM327703 JPI327700:JPI327703 JZE327700:JZE327703 KJA327700:KJA327703 KSW327700:KSW327703 LCS327700:LCS327703 LMO327700:LMO327703 LWK327700:LWK327703 MGG327700:MGG327703 MQC327700:MQC327703 MZY327700:MZY327703 NJU327700:NJU327703 NTQ327700:NTQ327703 ODM327700:ODM327703 ONI327700:ONI327703 OXE327700:OXE327703 PHA327700:PHA327703 PQW327700:PQW327703 QAS327700:QAS327703 QKO327700:QKO327703 QUK327700:QUK327703 REG327700:REG327703 ROC327700:ROC327703 RXY327700:RXY327703 SHU327700:SHU327703 SRQ327700:SRQ327703 TBM327700:TBM327703 TLI327700:TLI327703 TVE327700:TVE327703 UFA327700:UFA327703 UOW327700:UOW327703 UYS327700:UYS327703 VIO327700:VIO327703 VSK327700:VSK327703 WCG327700:WCG327703 WMC327700:WMC327703 WVY327700:WVY327703 Q393236:Q393239 JM393236:JM393239 TI393236:TI393239 ADE393236:ADE393239 ANA393236:ANA393239 AWW393236:AWW393239 BGS393236:BGS393239 BQO393236:BQO393239 CAK393236:CAK393239 CKG393236:CKG393239 CUC393236:CUC393239 DDY393236:DDY393239 DNU393236:DNU393239 DXQ393236:DXQ393239 EHM393236:EHM393239 ERI393236:ERI393239 FBE393236:FBE393239 FLA393236:FLA393239 FUW393236:FUW393239 GES393236:GES393239 GOO393236:GOO393239 GYK393236:GYK393239 HIG393236:HIG393239 HSC393236:HSC393239 IBY393236:IBY393239 ILU393236:ILU393239 IVQ393236:IVQ393239 JFM393236:JFM393239 JPI393236:JPI393239 JZE393236:JZE393239 KJA393236:KJA393239 KSW393236:KSW393239 LCS393236:LCS393239 LMO393236:LMO393239 LWK393236:LWK393239 MGG393236:MGG393239 MQC393236:MQC393239 MZY393236:MZY393239 NJU393236:NJU393239 NTQ393236:NTQ393239 ODM393236:ODM393239 ONI393236:ONI393239 OXE393236:OXE393239 PHA393236:PHA393239 PQW393236:PQW393239 QAS393236:QAS393239 QKO393236:QKO393239 QUK393236:QUK393239 REG393236:REG393239 ROC393236:ROC393239 RXY393236:RXY393239 SHU393236:SHU393239 SRQ393236:SRQ393239 TBM393236:TBM393239 TLI393236:TLI393239 TVE393236:TVE393239 UFA393236:UFA393239 UOW393236:UOW393239 UYS393236:UYS393239 VIO393236:VIO393239 VSK393236:VSK393239 WCG393236:WCG393239 WMC393236:WMC393239 WVY393236:WVY393239 Q458772:Q458775 JM458772:JM458775 TI458772:TI458775 ADE458772:ADE458775 ANA458772:ANA458775 AWW458772:AWW458775 BGS458772:BGS458775 BQO458772:BQO458775 CAK458772:CAK458775 CKG458772:CKG458775 CUC458772:CUC458775 DDY458772:DDY458775 DNU458772:DNU458775 DXQ458772:DXQ458775 EHM458772:EHM458775 ERI458772:ERI458775 FBE458772:FBE458775 FLA458772:FLA458775 FUW458772:FUW458775 GES458772:GES458775 GOO458772:GOO458775 GYK458772:GYK458775 HIG458772:HIG458775 HSC458772:HSC458775 IBY458772:IBY458775 ILU458772:ILU458775 IVQ458772:IVQ458775 JFM458772:JFM458775 JPI458772:JPI458775 JZE458772:JZE458775 KJA458772:KJA458775 KSW458772:KSW458775 LCS458772:LCS458775 LMO458772:LMO458775 LWK458772:LWK458775 MGG458772:MGG458775 MQC458772:MQC458775 MZY458772:MZY458775 NJU458772:NJU458775 NTQ458772:NTQ458775 ODM458772:ODM458775 ONI458772:ONI458775 OXE458772:OXE458775 PHA458772:PHA458775 PQW458772:PQW458775 QAS458772:QAS458775 QKO458772:QKO458775 QUK458772:QUK458775 REG458772:REG458775 ROC458772:ROC458775 RXY458772:RXY458775 SHU458772:SHU458775 SRQ458772:SRQ458775 TBM458772:TBM458775 TLI458772:TLI458775 TVE458772:TVE458775 UFA458772:UFA458775 UOW458772:UOW458775 UYS458772:UYS458775 VIO458772:VIO458775 VSK458772:VSK458775 WCG458772:WCG458775 WMC458772:WMC458775 WVY458772:WVY458775 Q524308:Q524311 JM524308:JM524311 TI524308:TI524311 ADE524308:ADE524311 ANA524308:ANA524311 AWW524308:AWW524311 BGS524308:BGS524311 BQO524308:BQO524311 CAK524308:CAK524311 CKG524308:CKG524311 CUC524308:CUC524311 DDY524308:DDY524311 DNU524308:DNU524311 DXQ524308:DXQ524311 EHM524308:EHM524311 ERI524308:ERI524311 FBE524308:FBE524311 FLA524308:FLA524311 FUW524308:FUW524311 GES524308:GES524311 GOO524308:GOO524311 GYK524308:GYK524311 HIG524308:HIG524311 HSC524308:HSC524311 IBY524308:IBY524311 ILU524308:ILU524311 IVQ524308:IVQ524311 JFM524308:JFM524311 JPI524308:JPI524311 JZE524308:JZE524311 KJA524308:KJA524311 KSW524308:KSW524311 LCS524308:LCS524311 LMO524308:LMO524311 LWK524308:LWK524311 MGG524308:MGG524311 MQC524308:MQC524311 MZY524308:MZY524311 NJU524308:NJU524311 NTQ524308:NTQ524311 ODM524308:ODM524311 ONI524308:ONI524311 OXE524308:OXE524311 PHA524308:PHA524311 PQW524308:PQW524311 QAS524308:QAS524311 QKO524308:QKO524311 QUK524308:QUK524311 REG524308:REG524311 ROC524308:ROC524311 RXY524308:RXY524311 SHU524308:SHU524311 SRQ524308:SRQ524311 TBM524308:TBM524311 TLI524308:TLI524311 TVE524308:TVE524311 UFA524308:UFA524311 UOW524308:UOW524311 UYS524308:UYS524311 VIO524308:VIO524311 VSK524308:VSK524311 WCG524308:WCG524311 WMC524308:WMC524311 WVY524308:WVY524311 Q589844:Q589847 JM589844:JM589847 TI589844:TI589847 ADE589844:ADE589847 ANA589844:ANA589847 AWW589844:AWW589847 BGS589844:BGS589847 BQO589844:BQO589847 CAK589844:CAK589847 CKG589844:CKG589847 CUC589844:CUC589847 DDY589844:DDY589847 DNU589844:DNU589847 DXQ589844:DXQ589847 EHM589844:EHM589847 ERI589844:ERI589847 FBE589844:FBE589847 FLA589844:FLA589847 FUW589844:FUW589847 GES589844:GES589847 GOO589844:GOO589847 GYK589844:GYK589847 HIG589844:HIG589847 HSC589844:HSC589847 IBY589844:IBY589847 ILU589844:ILU589847 IVQ589844:IVQ589847 JFM589844:JFM589847 JPI589844:JPI589847 JZE589844:JZE589847 KJA589844:KJA589847 KSW589844:KSW589847 LCS589844:LCS589847 LMO589844:LMO589847 LWK589844:LWK589847 MGG589844:MGG589847 MQC589844:MQC589847 MZY589844:MZY589847 NJU589844:NJU589847 NTQ589844:NTQ589847 ODM589844:ODM589847 ONI589844:ONI589847 OXE589844:OXE589847 PHA589844:PHA589847 PQW589844:PQW589847 QAS589844:QAS589847 QKO589844:QKO589847 QUK589844:QUK589847 REG589844:REG589847 ROC589844:ROC589847 RXY589844:RXY589847 SHU589844:SHU589847 SRQ589844:SRQ589847 TBM589844:TBM589847 TLI589844:TLI589847 TVE589844:TVE589847 UFA589844:UFA589847 UOW589844:UOW589847 UYS589844:UYS589847 VIO589844:VIO589847 VSK589844:VSK589847 WCG589844:WCG589847 WMC589844:WMC589847 WVY589844:WVY589847 Q655380:Q655383 JM655380:JM655383 TI655380:TI655383 ADE655380:ADE655383 ANA655380:ANA655383 AWW655380:AWW655383 BGS655380:BGS655383 BQO655380:BQO655383 CAK655380:CAK655383 CKG655380:CKG655383 CUC655380:CUC655383 DDY655380:DDY655383 DNU655380:DNU655383 DXQ655380:DXQ655383 EHM655380:EHM655383 ERI655380:ERI655383 FBE655380:FBE655383 FLA655380:FLA655383 FUW655380:FUW655383 GES655380:GES655383 GOO655380:GOO655383 GYK655380:GYK655383 HIG655380:HIG655383 HSC655380:HSC655383 IBY655380:IBY655383 ILU655380:ILU655383 IVQ655380:IVQ655383 JFM655380:JFM655383 JPI655380:JPI655383 JZE655380:JZE655383 KJA655380:KJA655383 KSW655380:KSW655383 LCS655380:LCS655383 LMO655380:LMO655383 LWK655380:LWK655383 MGG655380:MGG655383 MQC655380:MQC655383 MZY655380:MZY655383 NJU655380:NJU655383 NTQ655380:NTQ655383 ODM655380:ODM655383 ONI655380:ONI655383 OXE655380:OXE655383 PHA655380:PHA655383 PQW655380:PQW655383 QAS655380:QAS655383 QKO655380:QKO655383 QUK655380:QUK655383 REG655380:REG655383 ROC655380:ROC655383 RXY655380:RXY655383 SHU655380:SHU655383 SRQ655380:SRQ655383 TBM655380:TBM655383 TLI655380:TLI655383 TVE655380:TVE655383 UFA655380:UFA655383 UOW655380:UOW655383 UYS655380:UYS655383 VIO655380:VIO655383 VSK655380:VSK655383 WCG655380:WCG655383 WMC655380:WMC655383 WVY655380:WVY655383 Q720916:Q720919 JM720916:JM720919 TI720916:TI720919 ADE720916:ADE720919 ANA720916:ANA720919 AWW720916:AWW720919 BGS720916:BGS720919 BQO720916:BQO720919 CAK720916:CAK720919 CKG720916:CKG720919 CUC720916:CUC720919 DDY720916:DDY720919 DNU720916:DNU720919 DXQ720916:DXQ720919 EHM720916:EHM720919 ERI720916:ERI720919 FBE720916:FBE720919 FLA720916:FLA720919 FUW720916:FUW720919 GES720916:GES720919 GOO720916:GOO720919 GYK720916:GYK720919 HIG720916:HIG720919 HSC720916:HSC720919 IBY720916:IBY720919 ILU720916:ILU720919 IVQ720916:IVQ720919 JFM720916:JFM720919 JPI720916:JPI720919 JZE720916:JZE720919 KJA720916:KJA720919 KSW720916:KSW720919 LCS720916:LCS720919 LMO720916:LMO720919 LWK720916:LWK720919 MGG720916:MGG720919 MQC720916:MQC720919 MZY720916:MZY720919 NJU720916:NJU720919 NTQ720916:NTQ720919 ODM720916:ODM720919 ONI720916:ONI720919 OXE720916:OXE720919 PHA720916:PHA720919 PQW720916:PQW720919 QAS720916:QAS720919 QKO720916:QKO720919 QUK720916:QUK720919 REG720916:REG720919 ROC720916:ROC720919 RXY720916:RXY720919 SHU720916:SHU720919 SRQ720916:SRQ720919 TBM720916:TBM720919 TLI720916:TLI720919 TVE720916:TVE720919 UFA720916:UFA720919 UOW720916:UOW720919 UYS720916:UYS720919 VIO720916:VIO720919 VSK720916:VSK720919 WCG720916:WCG720919 WMC720916:WMC720919 WVY720916:WVY720919 Q786452:Q786455 JM786452:JM786455 TI786452:TI786455 ADE786452:ADE786455 ANA786452:ANA786455 AWW786452:AWW786455 BGS786452:BGS786455 BQO786452:BQO786455 CAK786452:CAK786455 CKG786452:CKG786455 CUC786452:CUC786455 DDY786452:DDY786455 DNU786452:DNU786455 DXQ786452:DXQ786455 EHM786452:EHM786455 ERI786452:ERI786455 FBE786452:FBE786455 FLA786452:FLA786455 FUW786452:FUW786455 GES786452:GES786455 GOO786452:GOO786455 GYK786452:GYK786455 HIG786452:HIG786455 HSC786452:HSC786455 IBY786452:IBY786455 ILU786452:ILU786455 IVQ786452:IVQ786455 JFM786452:JFM786455 JPI786452:JPI786455 JZE786452:JZE786455 KJA786452:KJA786455 KSW786452:KSW786455 LCS786452:LCS786455 LMO786452:LMO786455 LWK786452:LWK786455 MGG786452:MGG786455 MQC786452:MQC786455 MZY786452:MZY786455 NJU786452:NJU786455 NTQ786452:NTQ786455 ODM786452:ODM786455 ONI786452:ONI786455 OXE786452:OXE786455 PHA786452:PHA786455 PQW786452:PQW786455 QAS786452:QAS786455 QKO786452:QKO786455 QUK786452:QUK786455 REG786452:REG786455 ROC786452:ROC786455 RXY786452:RXY786455 SHU786452:SHU786455 SRQ786452:SRQ786455 TBM786452:TBM786455 TLI786452:TLI786455 TVE786452:TVE786455 UFA786452:UFA786455 UOW786452:UOW786455 UYS786452:UYS786455 VIO786452:VIO786455 VSK786452:VSK786455 WCG786452:WCG786455 WMC786452:WMC786455 WVY786452:WVY786455 Q851988:Q851991 JM851988:JM851991 TI851988:TI851991 ADE851988:ADE851991 ANA851988:ANA851991 AWW851988:AWW851991 BGS851988:BGS851991 BQO851988:BQO851991 CAK851988:CAK851991 CKG851988:CKG851991 CUC851988:CUC851991 DDY851988:DDY851991 DNU851988:DNU851991 DXQ851988:DXQ851991 EHM851988:EHM851991 ERI851988:ERI851991 FBE851988:FBE851991 FLA851988:FLA851991 FUW851988:FUW851991 GES851988:GES851991 GOO851988:GOO851991 GYK851988:GYK851991 HIG851988:HIG851991 HSC851988:HSC851991 IBY851988:IBY851991 ILU851988:ILU851991 IVQ851988:IVQ851991 JFM851988:JFM851991 JPI851988:JPI851991 JZE851988:JZE851991 KJA851988:KJA851991 KSW851988:KSW851991 LCS851988:LCS851991 LMO851988:LMO851991 LWK851988:LWK851991 MGG851988:MGG851991 MQC851988:MQC851991 MZY851988:MZY851991 NJU851988:NJU851991 NTQ851988:NTQ851991 ODM851988:ODM851991 ONI851988:ONI851991 OXE851988:OXE851991 PHA851988:PHA851991 PQW851988:PQW851991 QAS851988:QAS851991 QKO851988:QKO851991 QUK851988:QUK851991 REG851988:REG851991 ROC851988:ROC851991 RXY851988:RXY851991 SHU851988:SHU851991 SRQ851988:SRQ851991 TBM851988:TBM851991 TLI851988:TLI851991 TVE851988:TVE851991 UFA851988:UFA851991 UOW851988:UOW851991 UYS851988:UYS851991 VIO851988:VIO851991 VSK851988:VSK851991 WCG851988:WCG851991 WMC851988:WMC851991 WVY851988:WVY851991 Q917524:Q917527 JM917524:JM917527 TI917524:TI917527 ADE917524:ADE917527 ANA917524:ANA917527 AWW917524:AWW917527 BGS917524:BGS917527 BQO917524:BQO917527 CAK917524:CAK917527 CKG917524:CKG917527 CUC917524:CUC917527 DDY917524:DDY917527 DNU917524:DNU917527 DXQ917524:DXQ917527 EHM917524:EHM917527 ERI917524:ERI917527 FBE917524:FBE917527 FLA917524:FLA917527 FUW917524:FUW917527 GES917524:GES917527 GOO917524:GOO917527 GYK917524:GYK917527 HIG917524:HIG917527 HSC917524:HSC917527 IBY917524:IBY917527 ILU917524:ILU917527 IVQ917524:IVQ917527 JFM917524:JFM917527 JPI917524:JPI917527 JZE917524:JZE917527 KJA917524:KJA917527 KSW917524:KSW917527 LCS917524:LCS917527 LMO917524:LMO917527 LWK917524:LWK917527 MGG917524:MGG917527 MQC917524:MQC917527 MZY917524:MZY917527 NJU917524:NJU917527 NTQ917524:NTQ917527 ODM917524:ODM917527 ONI917524:ONI917527 OXE917524:OXE917527 PHA917524:PHA917527 PQW917524:PQW917527 QAS917524:QAS917527 QKO917524:QKO917527 QUK917524:QUK917527 REG917524:REG917527 ROC917524:ROC917527 RXY917524:RXY917527 SHU917524:SHU917527 SRQ917524:SRQ917527 TBM917524:TBM917527 TLI917524:TLI917527 TVE917524:TVE917527 UFA917524:UFA917527 UOW917524:UOW917527 UYS917524:UYS917527 VIO917524:VIO917527 VSK917524:VSK917527 WCG917524:WCG917527 WMC917524:WMC917527 WVY917524:WVY917527 Q983060:Q983063 JM983060:JM983063 TI983060:TI983063 ADE983060:ADE983063 ANA983060:ANA983063 AWW983060:AWW983063 BGS983060:BGS983063 BQO983060:BQO983063 CAK983060:CAK983063 CKG983060:CKG983063 CUC983060:CUC983063 DDY983060:DDY983063 DNU983060:DNU983063 DXQ983060:DXQ983063 EHM983060:EHM983063 ERI983060:ERI983063 FBE983060:FBE983063 FLA983060:FLA983063 FUW983060:FUW983063 GES983060:GES983063 GOO983060:GOO983063 GYK983060:GYK983063 HIG983060:HIG983063 HSC983060:HSC983063 IBY983060:IBY983063 ILU983060:ILU983063 IVQ983060:IVQ983063 JFM983060:JFM983063 JPI983060:JPI983063 JZE983060:JZE983063 KJA983060:KJA983063 KSW983060:KSW983063 LCS983060:LCS983063 LMO983060:LMO983063 LWK983060:LWK983063 MGG983060:MGG983063 MQC983060:MQC983063 MZY983060:MZY983063 NJU983060:NJU983063 NTQ983060:NTQ983063 ODM983060:ODM983063 ONI983060:ONI983063 OXE983060:OXE983063 PHA983060:PHA983063 PQW983060:PQW983063 QAS983060:QAS983063 QKO983060:QKO983063 QUK983060:QUK983063 REG983060:REG983063 ROC983060:ROC983063 RXY983060:RXY983063 SHU983060:SHU983063 SRQ983060:SRQ983063 TBM983060:TBM983063 TLI983060:TLI983063 TVE983060:TVE983063 UFA983060:UFA983063 UOW983060:UOW983063 UYS983060:UYS983063 VIO983060:VIO983063 VSK983060:VSK983063 WCG983060:WCG983063 WMC983060:WMC983063 WVY983060:WVY983063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dimension ref="A1:CJ130"/>
  <sheetViews>
    <sheetView zoomScaleNormal="100" workbookViewId="0">
      <selection activeCell="E7" sqref="E7:F9"/>
    </sheetView>
  </sheetViews>
  <sheetFormatPr defaultRowHeight="12.75"/>
  <cols>
    <col min="1" max="1" width="0.7109375" style="134" customWidth="1"/>
    <col min="2" max="2" width="0.42578125" style="160" customWidth="1"/>
    <col min="3" max="3" width="0.5703125" style="134" customWidth="1"/>
    <col min="4" max="4" width="0.28515625" style="134" customWidth="1"/>
    <col min="5" max="5" width="3.42578125" style="192" customWidth="1"/>
    <col min="6" max="6" width="0.5703125" style="192" customWidth="1"/>
    <col min="7" max="7" width="0.7109375" style="192" customWidth="1"/>
    <col min="8" max="10" width="0.7109375" style="193" customWidth="1"/>
    <col min="11" max="26" width="0.7109375" style="194" customWidth="1"/>
    <col min="27" max="27" width="0.5703125" style="194" customWidth="1"/>
    <col min="28" max="28" width="2.710937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2851562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28515625" style="194" customWidth="1"/>
    <col min="63" max="63" width="0.5703125" style="194" customWidth="1"/>
    <col min="64" max="64" width="2.28515625" style="194" customWidth="1"/>
    <col min="65" max="65" width="0.5703125" style="194" customWidth="1"/>
    <col min="66" max="66" width="2.28515625" style="194" customWidth="1"/>
    <col min="67" max="67" width="0.5703125" style="194" customWidth="1"/>
    <col min="68" max="68" width="2.28515625" style="194" customWidth="1"/>
    <col min="69" max="69" width="0.5703125" style="194" customWidth="1"/>
    <col min="70" max="70" width="2.28515625" style="194" customWidth="1"/>
    <col min="71" max="71" width="0.5703125" style="194" customWidth="1"/>
    <col min="72" max="72" width="2.28515625" style="194" customWidth="1"/>
    <col min="73" max="73" width="0.5703125" style="194" customWidth="1"/>
    <col min="74" max="74" width="2.28515625" style="194" customWidth="1"/>
    <col min="75" max="75" width="0.5703125" style="194" customWidth="1"/>
    <col min="76" max="76" width="2.28515625" style="194" customWidth="1"/>
    <col min="77" max="77" width="0.5703125" style="194" customWidth="1"/>
    <col min="78" max="78" width="2.28515625" style="194" customWidth="1"/>
    <col min="79" max="79" width="0.5703125" style="194" customWidth="1"/>
    <col min="80" max="80" width="2.28515625" style="194" customWidth="1"/>
    <col min="81" max="81" width="0.5703125" style="194" customWidth="1"/>
    <col min="82" max="82" width="2.28515625" style="194" customWidth="1"/>
    <col min="83" max="83" width="0.5703125" style="194" customWidth="1"/>
    <col min="84" max="84" width="2.28515625" style="194" customWidth="1"/>
    <col min="85" max="85" width="0.5703125" style="194" customWidth="1"/>
    <col min="86" max="86" width="1.7109375" style="134" customWidth="1"/>
    <col min="87" max="87" width="2.42578125" style="134" customWidth="1"/>
    <col min="88" max="88" width="1.28515625" style="145" customWidth="1"/>
    <col min="89" max="256" width="9.28515625" style="134"/>
    <col min="257" max="257" width="0.7109375" style="134" customWidth="1"/>
    <col min="258" max="258" width="0.42578125" style="134" customWidth="1"/>
    <col min="259" max="259" width="0.5703125" style="134" customWidth="1"/>
    <col min="260" max="260" width="0.28515625" style="134" customWidth="1"/>
    <col min="261" max="261" width="3.42578125" style="134" customWidth="1"/>
    <col min="262" max="262" width="0.5703125" style="134" customWidth="1"/>
    <col min="263" max="282" width="0.7109375" style="134" customWidth="1"/>
    <col min="283" max="283" width="0.5703125" style="134" customWidth="1"/>
    <col min="284" max="284" width="2.710937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2851562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28515625" style="134" customWidth="1"/>
    <col min="319" max="319" width="0.5703125" style="134" customWidth="1"/>
    <col min="320" max="320" width="2.28515625" style="134" customWidth="1"/>
    <col min="321" max="321" width="0.5703125" style="134" customWidth="1"/>
    <col min="322" max="322" width="2.28515625" style="134" customWidth="1"/>
    <col min="323" max="323" width="0.5703125" style="134" customWidth="1"/>
    <col min="324" max="324" width="2.28515625" style="134" customWidth="1"/>
    <col min="325" max="325" width="0.5703125" style="134" customWidth="1"/>
    <col min="326" max="326" width="2.28515625" style="134" customWidth="1"/>
    <col min="327" max="327" width="0.5703125" style="134" customWidth="1"/>
    <col min="328" max="328" width="2.28515625" style="134" customWidth="1"/>
    <col min="329" max="329" width="0.5703125" style="134" customWidth="1"/>
    <col min="330" max="330" width="2.28515625" style="134" customWidth="1"/>
    <col min="331" max="331" width="0.5703125" style="134" customWidth="1"/>
    <col min="332" max="332" width="2.28515625" style="134" customWidth="1"/>
    <col min="333" max="333" width="0.5703125" style="134" customWidth="1"/>
    <col min="334" max="334" width="2.28515625" style="134" customWidth="1"/>
    <col min="335" max="335" width="0.5703125" style="134" customWidth="1"/>
    <col min="336" max="336" width="2.28515625" style="134" customWidth="1"/>
    <col min="337" max="337" width="0.5703125" style="134" customWidth="1"/>
    <col min="338" max="338" width="2.28515625" style="134" customWidth="1"/>
    <col min="339" max="339" width="0.5703125" style="134" customWidth="1"/>
    <col min="340" max="340" width="2.28515625" style="134" customWidth="1"/>
    <col min="341" max="341" width="0.5703125" style="134" customWidth="1"/>
    <col min="342" max="342" width="1.7109375" style="134" customWidth="1"/>
    <col min="343" max="343" width="2.42578125" style="134" customWidth="1"/>
    <col min="344" max="344" width="1.28515625" style="134" customWidth="1"/>
    <col min="345" max="512" width="9.28515625" style="134"/>
    <col min="513" max="513" width="0.7109375" style="134" customWidth="1"/>
    <col min="514" max="514" width="0.42578125" style="134" customWidth="1"/>
    <col min="515" max="515" width="0.5703125" style="134" customWidth="1"/>
    <col min="516" max="516" width="0.28515625" style="134" customWidth="1"/>
    <col min="517" max="517" width="3.42578125" style="134" customWidth="1"/>
    <col min="518" max="518" width="0.5703125" style="134" customWidth="1"/>
    <col min="519" max="538" width="0.7109375" style="134" customWidth="1"/>
    <col min="539" max="539" width="0.5703125" style="134" customWidth="1"/>
    <col min="540" max="540" width="2.710937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2851562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28515625" style="134" customWidth="1"/>
    <col min="575" max="575" width="0.5703125" style="134" customWidth="1"/>
    <col min="576" max="576" width="2.28515625" style="134" customWidth="1"/>
    <col min="577" max="577" width="0.5703125" style="134" customWidth="1"/>
    <col min="578" max="578" width="2.28515625" style="134" customWidth="1"/>
    <col min="579" max="579" width="0.5703125" style="134" customWidth="1"/>
    <col min="580" max="580" width="2.28515625" style="134" customWidth="1"/>
    <col min="581" max="581" width="0.5703125" style="134" customWidth="1"/>
    <col min="582" max="582" width="2.28515625" style="134" customWidth="1"/>
    <col min="583" max="583" width="0.5703125" style="134" customWidth="1"/>
    <col min="584" max="584" width="2.28515625" style="134" customWidth="1"/>
    <col min="585" max="585" width="0.5703125" style="134" customWidth="1"/>
    <col min="586" max="586" width="2.28515625" style="134" customWidth="1"/>
    <col min="587" max="587" width="0.5703125" style="134" customWidth="1"/>
    <col min="588" max="588" width="2.28515625" style="134" customWidth="1"/>
    <col min="589" max="589" width="0.5703125" style="134" customWidth="1"/>
    <col min="590" max="590" width="2.28515625" style="134" customWidth="1"/>
    <col min="591" max="591" width="0.5703125" style="134" customWidth="1"/>
    <col min="592" max="592" width="2.28515625" style="134" customWidth="1"/>
    <col min="593" max="593" width="0.5703125" style="134" customWidth="1"/>
    <col min="594" max="594" width="2.28515625" style="134" customWidth="1"/>
    <col min="595" max="595" width="0.5703125" style="134" customWidth="1"/>
    <col min="596" max="596" width="2.28515625" style="134" customWidth="1"/>
    <col min="597" max="597" width="0.5703125" style="134" customWidth="1"/>
    <col min="598" max="598" width="1.7109375" style="134" customWidth="1"/>
    <col min="599" max="599" width="2.42578125" style="134" customWidth="1"/>
    <col min="600" max="600" width="1.28515625" style="134" customWidth="1"/>
    <col min="601" max="768" width="9.28515625" style="134"/>
    <col min="769" max="769" width="0.7109375" style="134" customWidth="1"/>
    <col min="770" max="770" width="0.42578125" style="134" customWidth="1"/>
    <col min="771" max="771" width="0.5703125" style="134" customWidth="1"/>
    <col min="772" max="772" width="0.28515625" style="134" customWidth="1"/>
    <col min="773" max="773" width="3.42578125" style="134" customWidth="1"/>
    <col min="774" max="774" width="0.5703125" style="134" customWidth="1"/>
    <col min="775" max="794" width="0.7109375" style="134" customWidth="1"/>
    <col min="795" max="795" width="0.5703125" style="134" customWidth="1"/>
    <col min="796" max="796" width="2.710937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2851562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28515625" style="134" customWidth="1"/>
    <col min="831" max="831" width="0.5703125" style="134" customWidth="1"/>
    <col min="832" max="832" width="2.28515625" style="134" customWidth="1"/>
    <col min="833" max="833" width="0.5703125" style="134" customWidth="1"/>
    <col min="834" max="834" width="2.28515625" style="134" customWidth="1"/>
    <col min="835" max="835" width="0.5703125" style="134" customWidth="1"/>
    <col min="836" max="836" width="2.28515625" style="134" customWidth="1"/>
    <col min="837" max="837" width="0.5703125" style="134" customWidth="1"/>
    <col min="838" max="838" width="2.28515625" style="134" customWidth="1"/>
    <col min="839" max="839" width="0.5703125" style="134" customWidth="1"/>
    <col min="840" max="840" width="2.28515625" style="134" customWidth="1"/>
    <col min="841" max="841" width="0.5703125" style="134" customWidth="1"/>
    <col min="842" max="842" width="2.28515625" style="134" customWidth="1"/>
    <col min="843" max="843" width="0.5703125" style="134" customWidth="1"/>
    <col min="844" max="844" width="2.28515625" style="134" customWidth="1"/>
    <col min="845" max="845" width="0.5703125" style="134" customWidth="1"/>
    <col min="846" max="846" width="2.28515625" style="134" customWidth="1"/>
    <col min="847" max="847" width="0.5703125" style="134" customWidth="1"/>
    <col min="848" max="848" width="2.28515625" style="134" customWidth="1"/>
    <col min="849" max="849" width="0.5703125" style="134" customWidth="1"/>
    <col min="850" max="850" width="2.28515625" style="134" customWidth="1"/>
    <col min="851" max="851" width="0.5703125" style="134" customWidth="1"/>
    <col min="852" max="852" width="2.28515625" style="134" customWidth="1"/>
    <col min="853" max="853" width="0.5703125" style="134" customWidth="1"/>
    <col min="854" max="854" width="1.7109375" style="134" customWidth="1"/>
    <col min="855" max="855" width="2.42578125" style="134" customWidth="1"/>
    <col min="856" max="856" width="1.28515625" style="134" customWidth="1"/>
    <col min="857"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42578125" style="134" customWidth="1"/>
    <col min="1030" max="1030" width="0.5703125" style="134" customWidth="1"/>
    <col min="1031" max="1050" width="0.7109375" style="134" customWidth="1"/>
    <col min="1051" max="1051" width="0.5703125" style="134" customWidth="1"/>
    <col min="1052" max="1052" width="2.710937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2851562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28515625" style="134" customWidth="1"/>
    <col min="1087" max="1087" width="0.5703125" style="134" customWidth="1"/>
    <col min="1088" max="1088" width="2.28515625" style="134" customWidth="1"/>
    <col min="1089" max="1089" width="0.5703125" style="134" customWidth="1"/>
    <col min="1090" max="1090" width="2.28515625" style="134" customWidth="1"/>
    <col min="1091" max="1091" width="0.5703125" style="134" customWidth="1"/>
    <col min="1092" max="1092" width="2.28515625" style="134" customWidth="1"/>
    <col min="1093" max="1093" width="0.5703125" style="134" customWidth="1"/>
    <col min="1094" max="1094" width="2.28515625" style="134" customWidth="1"/>
    <col min="1095" max="1095" width="0.5703125" style="134" customWidth="1"/>
    <col min="1096" max="1096" width="2.28515625" style="134" customWidth="1"/>
    <col min="1097" max="1097" width="0.5703125" style="134" customWidth="1"/>
    <col min="1098" max="1098" width="2.28515625" style="134" customWidth="1"/>
    <col min="1099" max="1099" width="0.5703125" style="134" customWidth="1"/>
    <col min="1100" max="1100" width="2.28515625" style="134" customWidth="1"/>
    <col min="1101" max="1101" width="0.5703125" style="134" customWidth="1"/>
    <col min="1102" max="1102" width="2.28515625" style="134" customWidth="1"/>
    <col min="1103" max="1103" width="0.5703125" style="134" customWidth="1"/>
    <col min="1104" max="1104" width="2.28515625" style="134" customWidth="1"/>
    <col min="1105" max="1105" width="0.5703125" style="134" customWidth="1"/>
    <col min="1106" max="1106" width="2.28515625" style="134" customWidth="1"/>
    <col min="1107" max="1107" width="0.5703125" style="134" customWidth="1"/>
    <col min="1108" max="1108" width="2.28515625" style="134" customWidth="1"/>
    <col min="1109" max="1109" width="0.5703125" style="134" customWidth="1"/>
    <col min="1110" max="1110" width="1.7109375" style="134" customWidth="1"/>
    <col min="1111" max="1111" width="2.42578125" style="134" customWidth="1"/>
    <col min="1112" max="1112" width="1.28515625" style="134" customWidth="1"/>
    <col min="1113"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42578125" style="134" customWidth="1"/>
    <col min="1286" max="1286" width="0.5703125" style="134" customWidth="1"/>
    <col min="1287" max="1306" width="0.7109375" style="134" customWidth="1"/>
    <col min="1307" max="1307" width="0.5703125" style="134" customWidth="1"/>
    <col min="1308" max="1308" width="2.710937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2851562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28515625" style="134" customWidth="1"/>
    <col min="1343" max="1343" width="0.5703125" style="134" customWidth="1"/>
    <col min="1344" max="1344" width="2.28515625" style="134" customWidth="1"/>
    <col min="1345" max="1345" width="0.5703125" style="134" customWidth="1"/>
    <col min="1346" max="1346" width="2.28515625" style="134" customWidth="1"/>
    <col min="1347" max="1347" width="0.5703125" style="134" customWidth="1"/>
    <col min="1348" max="1348" width="2.28515625" style="134" customWidth="1"/>
    <col min="1349" max="1349" width="0.5703125" style="134" customWidth="1"/>
    <col min="1350" max="1350" width="2.28515625" style="134" customWidth="1"/>
    <col min="1351" max="1351" width="0.5703125" style="134" customWidth="1"/>
    <col min="1352" max="1352" width="2.28515625" style="134" customWidth="1"/>
    <col min="1353" max="1353" width="0.5703125" style="134" customWidth="1"/>
    <col min="1354" max="1354" width="2.28515625" style="134" customWidth="1"/>
    <col min="1355" max="1355" width="0.5703125" style="134" customWidth="1"/>
    <col min="1356" max="1356" width="2.28515625" style="134" customWidth="1"/>
    <col min="1357" max="1357" width="0.5703125" style="134" customWidth="1"/>
    <col min="1358" max="1358" width="2.28515625" style="134" customWidth="1"/>
    <col min="1359" max="1359" width="0.5703125" style="134" customWidth="1"/>
    <col min="1360" max="1360" width="2.28515625" style="134" customWidth="1"/>
    <col min="1361" max="1361" width="0.5703125" style="134" customWidth="1"/>
    <col min="1362" max="1362" width="2.28515625" style="134" customWidth="1"/>
    <col min="1363" max="1363" width="0.5703125" style="134" customWidth="1"/>
    <col min="1364" max="1364" width="2.28515625" style="134" customWidth="1"/>
    <col min="1365" max="1365" width="0.5703125" style="134" customWidth="1"/>
    <col min="1366" max="1366" width="1.7109375" style="134" customWidth="1"/>
    <col min="1367" max="1367" width="2.42578125" style="134" customWidth="1"/>
    <col min="1368" max="1368" width="1.28515625" style="134" customWidth="1"/>
    <col min="1369"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42578125" style="134" customWidth="1"/>
    <col min="1542" max="1542" width="0.5703125" style="134" customWidth="1"/>
    <col min="1543" max="1562" width="0.7109375" style="134" customWidth="1"/>
    <col min="1563" max="1563" width="0.5703125" style="134" customWidth="1"/>
    <col min="1564" max="1564" width="2.710937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2851562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28515625" style="134" customWidth="1"/>
    <col min="1599" max="1599" width="0.5703125" style="134" customWidth="1"/>
    <col min="1600" max="1600" width="2.28515625" style="134" customWidth="1"/>
    <col min="1601" max="1601" width="0.5703125" style="134" customWidth="1"/>
    <col min="1602" max="1602" width="2.28515625" style="134" customWidth="1"/>
    <col min="1603" max="1603" width="0.5703125" style="134" customWidth="1"/>
    <col min="1604" max="1604" width="2.28515625" style="134" customWidth="1"/>
    <col min="1605" max="1605" width="0.5703125" style="134" customWidth="1"/>
    <col min="1606" max="1606" width="2.28515625" style="134" customWidth="1"/>
    <col min="1607" max="1607" width="0.5703125" style="134" customWidth="1"/>
    <col min="1608" max="1608" width="2.28515625" style="134" customWidth="1"/>
    <col min="1609" max="1609" width="0.5703125" style="134" customWidth="1"/>
    <col min="1610" max="1610" width="2.28515625" style="134" customWidth="1"/>
    <col min="1611" max="1611" width="0.5703125" style="134" customWidth="1"/>
    <col min="1612" max="1612" width="2.28515625" style="134" customWidth="1"/>
    <col min="1613" max="1613" width="0.5703125" style="134" customWidth="1"/>
    <col min="1614" max="1614" width="2.28515625" style="134" customWidth="1"/>
    <col min="1615" max="1615" width="0.5703125" style="134" customWidth="1"/>
    <col min="1616" max="1616" width="2.28515625" style="134" customWidth="1"/>
    <col min="1617" max="1617" width="0.5703125" style="134" customWidth="1"/>
    <col min="1618" max="1618" width="2.28515625" style="134" customWidth="1"/>
    <col min="1619" max="1619" width="0.5703125" style="134" customWidth="1"/>
    <col min="1620" max="1620" width="2.28515625" style="134" customWidth="1"/>
    <col min="1621" max="1621" width="0.5703125" style="134" customWidth="1"/>
    <col min="1622" max="1622" width="1.7109375" style="134" customWidth="1"/>
    <col min="1623" max="1623" width="2.42578125" style="134" customWidth="1"/>
    <col min="1624" max="1624" width="1.28515625" style="134" customWidth="1"/>
    <col min="1625"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42578125" style="134" customWidth="1"/>
    <col min="1798" max="1798" width="0.5703125" style="134" customWidth="1"/>
    <col min="1799" max="1818" width="0.7109375" style="134" customWidth="1"/>
    <col min="1819" max="1819" width="0.5703125" style="134" customWidth="1"/>
    <col min="1820" max="1820" width="2.710937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2851562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28515625" style="134" customWidth="1"/>
    <col min="1855" max="1855" width="0.5703125" style="134" customWidth="1"/>
    <col min="1856" max="1856" width="2.28515625" style="134" customWidth="1"/>
    <col min="1857" max="1857" width="0.5703125" style="134" customWidth="1"/>
    <col min="1858" max="1858" width="2.28515625" style="134" customWidth="1"/>
    <col min="1859" max="1859" width="0.5703125" style="134" customWidth="1"/>
    <col min="1860" max="1860" width="2.28515625" style="134" customWidth="1"/>
    <col min="1861" max="1861" width="0.5703125" style="134" customWidth="1"/>
    <col min="1862" max="1862" width="2.28515625" style="134" customWidth="1"/>
    <col min="1863" max="1863" width="0.5703125" style="134" customWidth="1"/>
    <col min="1864" max="1864" width="2.28515625" style="134" customWidth="1"/>
    <col min="1865" max="1865" width="0.5703125" style="134" customWidth="1"/>
    <col min="1866" max="1866" width="2.28515625" style="134" customWidth="1"/>
    <col min="1867" max="1867" width="0.5703125" style="134" customWidth="1"/>
    <col min="1868" max="1868" width="2.28515625" style="134" customWidth="1"/>
    <col min="1869" max="1869" width="0.5703125" style="134" customWidth="1"/>
    <col min="1870" max="1870" width="2.28515625" style="134" customWidth="1"/>
    <col min="1871" max="1871" width="0.5703125" style="134" customWidth="1"/>
    <col min="1872" max="1872" width="2.28515625" style="134" customWidth="1"/>
    <col min="1873" max="1873" width="0.5703125" style="134" customWidth="1"/>
    <col min="1874" max="1874" width="2.28515625" style="134" customWidth="1"/>
    <col min="1875" max="1875" width="0.5703125" style="134" customWidth="1"/>
    <col min="1876" max="1876" width="2.28515625" style="134" customWidth="1"/>
    <col min="1877" max="1877" width="0.5703125" style="134" customWidth="1"/>
    <col min="1878" max="1878" width="1.7109375" style="134" customWidth="1"/>
    <col min="1879" max="1879" width="2.42578125" style="134" customWidth="1"/>
    <col min="1880" max="1880" width="1.28515625" style="134" customWidth="1"/>
    <col min="1881"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42578125" style="134" customWidth="1"/>
    <col min="2054" max="2054" width="0.5703125" style="134" customWidth="1"/>
    <col min="2055" max="2074" width="0.7109375" style="134" customWidth="1"/>
    <col min="2075" max="2075" width="0.5703125" style="134" customWidth="1"/>
    <col min="2076" max="2076" width="2.710937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2851562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28515625" style="134" customWidth="1"/>
    <col min="2111" max="2111" width="0.5703125" style="134" customWidth="1"/>
    <col min="2112" max="2112" width="2.28515625" style="134" customWidth="1"/>
    <col min="2113" max="2113" width="0.5703125" style="134" customWidth="1"/>
    <col min="2114" max="2114" width="2.28515625" style="134" customWidth="1"/>
    <col min="2115" max="2115" width="0.5703125" style="134" customWidth="1"/>
    <col min="2116" max="2116" width="2.28515625" style="134" customWidth="1"/>
    <col min="2117" max="2117" width="0.5703125" style="134" customWidth="1"/>
    <col min="2118" max="2118" width="2.28515625" style="134" customWidth="1"/>
    <col min="2119" max="2119" width="0.5703125" style="134" customWidth="1"/>
    <col min="2120" max="2120" width="2.28515625" style="134" customWidth="1"/>
    <col min="2121" max="2121" width="0.5703125" style="134" customWidth="1"/>
    <col min="2122" max="2122" width="2.28515625" style="134" customWidth="1"/>
    <col min="2123" max="2123" width="0.5703125" style="134" customWidth="1"/>
    <col min="2124" max="2124" width="2.28515625" style="134" customWidth="1"/>
    <col min="2125" max="2125" width="0.5703125" style="134" customWidth="1"/>
    <col min="2126" max="2126" width="2.28515625" style="134" customWidth="1"/>
    <col min="2127" max="2127" width="0.5703125" style="134" customWidth="1"/>
    <col min="2128" max="2128" width="2.28515625" style="134" customWidth="1"/>
    <col min="2129" max="2129" width="0.5703125" style="134" customWidth="1"/>
    <col min="2130" max="2130" width="2.28515625" style="134" customWidth="1"/>
    <col min="2131" max="2131" width="0.5703125" style="134" customWidth="1"/>
    <col min="2132" max="2132" width="2.28515625" style="134" customWidth="1"/>
    <col min="2133" max="2133" width="0.5703125" style="134" customWidth="1"/>
    <col min="2134" max="2134" width="1.7109375" style="134" customWidth="1"/>
    <col min="2135" max="2135" width="2.42578125" style="134" customWidth="1"/>
    <col min="2136" max="2136" width="1.28515625" style="134" customWidth="1"/>
    <col min="2137"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42578125" style="134" customWidth="1"/>
    <col min="2310" max="2310" width="0.5703125" style="134" customWidth="1"/>
    <col min="2311" max="2330" width="0.7109375" style="134" customWidth="1"/>
    <col min="2331" max="2331" width="0.5703125" style="134" customWidth="1"/>
    <col min="2332" max="2332" width="2.710937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2851562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28515625" style="134" customWidth="1"/>
    <col min="2367" max="2367" width="0.5703125" style="134" customWidth="1"/>
    <col min="2368" max="2368" width="2.28515625" style="134" customWidth="1"/>
    <col min="2369" max="2369" width="0.5703125" style="134" customWidth="1"/>
    <col min="2370" max="2370" width="2.28515625" style="134" customWidth="1"/>
    <col min="2371" max="2371" width="0.5703125" style="134" customWidth="1"/>
    <col min="2372" max="2372" width="2.28515625" style="134" customWidth="1"/>
    <col min="2373" max="2373" width="0.5703125" style="134" customWidth="1"/>
    <col min="2374" max="2374" width="2.28515625" style="134" customWidth="1"/>
    <col min="2375" max="2375" width="0.5703125" style="134" customWidth="1"/>
    <col min="2376" max="2376" width="2.28515625" style="134" customWidth="1"/>
    <col min="2377" max="2377" width="0.5703125" style="134" customWidth="1"/>
    <col min="2378" max="2378" width="2.28515625" style="134" customWidth="1"/>
    <col min="2379" max="2379" width="0.5703125" style="134" customWidth="1"/>
    <col min="2380" max="2380" width="2.28515625" style="134" customWidth="1"/>
    <col min="2381" max="2381" width="0.5703125" style="134" customWidth="1"/>
    <col min="2382" max="2382" width="2.28515625" style="134" customWidth="1"/>
    <col min="2383" max="2383" width="0.5703125" style="134" customWidth="1"/>
    <col min="2384" max="2384" width="2.28515625" style="134" customWidth="1"/>
    <col min="2385" max="2385" width="0.5703125" style="134" customWidth="1"/>
    <col min="2386" max="2386" width="2.28515625" style="134" customWidth="1"/>
    <col min="2387" max="2387" width="0.5703125" style="134" customWidth="1"/>
    <col min="2388" max="2388" width="2.28515625" style="134" customWidth="1"/>
    <col min="2389" max="2389" width="0.5703125" style="134" customWidth="1"/>
    <col min="2390" max="2390" width="1.7109375" style="134" customWidth="1"/>
    <col min="2391" max="2391" width="2.42578125" style="134" customWidth="1"/>
    <col min="2392" max="2392" width="1.28515625" style="134" customWidth="1"/>
    <col min="2393"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42578125" style="134" customWidth="1"/>
    <col min="2566" max="2566" width="0.5703125" style="134" customWidth="1"/>
    <col min="2567" max="2586" width="0.7109375" style="134" customWidth="1"/>
    <col min="2587" max="2587" width="0.5703125" style="134" customWidth="1"/>
    <col min="2588" max="2588" width="2.710937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2851562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28515625" style="134" customWidth="1"/>
    <col min="2623" max="2623" width="0.5703125" style="134" customWidth="1"/>
    <col min="2624" max="2624" width="2.28515625" style="134" customWidth="1"/>
    <col min="2625" max="2625" width="0.5703125" style="134" customWidth="1"/>
    <col min="2626" max="2626" width="2.28515625" style="134" customWidth="1"/>
    <col min="2627" max="2627" width="0.5703125" style="134" customWidth="1"/>
    <col min="2628" max="2628" width="2.28515625" style="134" customWidth="1"/>
    <col min="2629" max="2629" width="0.5703125" style="134" customWidth="1"/>
    <col min="2630" max="2630" width="2.28515625" style="134" customWidth="1"/>
    <col min="2631" max="2631" width="0.5703125" style="134" customWidth="1"/>
    <col min="2632" max="2632" width="2.28515625" style="134" customWidth="1"/>
    <col min="2633" max="2633" width="0.5703125" style="134" customWidth="1"/>
    <col min="2634" max="2634" width="2.28515625" style="134" customWidth="1"/>
    <col min="2635" max="2635" width="0.5703125" style="134" customWidth="1"/>
    <col min="2636" max="2636" width="2.28515625" style="134" customWidth="1"/>
    <col min="2637" max="2637" width="0.5703125" style="134" customWidth="1"/>
    <col min="2638" max="2638" width="2.28515625" style="134" customWidth="1"/>
    <col min="2639" max="2639" width="0.5703125" style="134" customWidth="1"/>
    <col min="2640" max="2640" width="2.28515625" style="134" customWidth="1"/>
    <col min="2641" max="2641" width="0.5703125" style="134" customWidth="1"/>
    <col min="2642" max="2642" width="2.28515625" style="134" customWidth="1"/>
    <col min="2643" max="2643" width="0.5703125" style="134" customWidth="1"/>
    <col min="2644" max="2644" width="2.28515625" style="134" customWidth="1"/>
    <col min="2645" max="2645" width="0.5703125" style="134" customWidth="1"/>
    <col min="2646" max="2646" width="1.7109375" style="134" customWidth="1"/>
    <col min="2647" max="2647" width="2.42578125" style="134" customWidth="1"/>
    <col min="2648" max="2648" width="1.28515625" style="134" customWidth="1"/>
    <col min="2649"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42578125" style="134" customWidth="1"/>
    <col min="2822" max="2822" width="0.5703125" style="134" customWidth="1"/>
    <col min="2823" max="2842" width="0.7109375" style="134" customWidth="1"/>
    <col min="2843" max="2843" width="0.5703125" style="134" customWidth="1"/>
    <col min="2844" max="2844" width="2.710937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2851562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28515625" style="134" customWidth="1"/>
    <col min="2879" max="2879" width="0.5703125" style="134" customWidth="1"/>
    <col min="2880" max="2880" width="2.28515625" style="134" customWidth="1"/>
    <col min="2881" max="2881" width="0.5703125" style="134" customWidth="1"/>
    <col min="2882" max="2882" width="2.28515625" style="134" customWidth="1"/>
    <col min="2883" max="2883" width="0.5703125" style="134" customWidth="1"/>
    <col min="2884" max="2884" width="2.28515625" style="134" customWidth="1"/>
    <col min="2885" max="2885" width="0.5703125" style="134" customWidth="1"/>
    <col min="2886" max="2886" width="2.28515625" style="134" customWidth="1"/>
    <col min="2887" max="2887" width="0.5703125" style="134" customWidth="1"/>
    <col min="2888" max="2888" width="2.28515625" style="134" customWidth="1"/>
    <col min="2889" max="2889" width="0.5703125" style="134" customWidth="1"/>
    <col min="2890" max="2890" width="2.28515625" style="134" customWidth="1"/>
    <col min="2891" max="2891" width="0.5703125" style="134" customWidth="1"/>
    <col min="2892" max="2892" width="2.28515625" style="134" customWidth="1"/>
    <col min="2893" max="2893" width="0.5703125" style="134" customWidth="1"/>
    <col min="2894" max="2894" width="2.28515625" style="134" customWidth="1"/>
    <col min="2895" max="2895" width="0.5703125" style="134" customWidth="1"/>
    <col min="2896" max="2896" width="2.28515625" style="134" customWidth="1"/>
    <col min="2897" max="2897" width="0.5703125" style="134" customWidth="1"/>
    <col min="2898" max="2898" width="2.28515625" style="134" customWidth="1"/>
    <col min="2899" max="2899" width="0.5703125" style="134" customWidth="1"/>
    <col min="2900" max="2900" width="2.28515625" style="134" customWidth="1"/>
    <col min="2901" max="2901" width="0.5703125" style="134" customWidth="1"/>
    <col min="2902" max="2902" width="1.7109375" style="134" customWidth="1"/>
    <col min="2903" max="2903" width="2.42578125" style="134" customWidth="1"/>
    <col min="2904" max="2904" width="1.28515625" style="134" customWidth="1"/>
    <col min="2905"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42578125" style="134" customWidth="1"/>
    <col min="3078" max="3078" width="0.5703125" style="134" customWidth="1"/>
    <col min="3079" max="3098" width="0.7109375" style="134" customWidth="1"/>
    <col min="3099" max="3099" width="0.5703125" style="134" customWidth="1"/>
    <col min="3100" max="3100" width="2.710937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2851562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28515625" style="134" customWidth="1"/>
    <col min="3135" max="3135" width="0.5703125" style="134" customWidth="1"/>
    <col min="3136" max="3136" width="2.28515625" style="134" customWidth="1"/>
    <col min="3137" max="3137" width="0.5703125" style="134" customWidth="1"/>
    <col min="3138" max="3138" width="2.28515625" style="134" customWidth="1"/>
    <col min="3139" max="3139" width="0.5703125" style="134" customWidth="1"/>
    <col min="3140" max="3140" width="2.28515625" style="134" customWidth="1"/>
    <col min="3141" max="3141" width="0.5703125" style="134" customWidth="1"/>
    <col min="3142" max="3142" width="2.28515625" style="134" customWidth="1"/>
    <col min="3143" max="3143" width="0.5703125" style="134" customWidth="1"/>
    <col min="3144" max="3144" width="2.28515625" style="134" customWidth="1"/>
    <col min="3145" max="3145" width="0.5703125" style="134" customWidth="1"/>
    <col min="3146" max="3146" width="2.28515625" style="134" customWidth="1"/>
    <col min="3147" max="3147" width="0.5703125" style="134" customWidth="1"/>
    <col min="3148" max="3148" width="2.28515625" style="134" customWidth="1"/>
    <col min="3149" max="3149" width="0.5703125" style="134" customWidth="1"/>
    <col min="3150" max="3150" width="2.28515625" style="134" customWidth="1"/>
    <col min="3151" max="3151" width="0.5703125" style="134" customWidth="1"/>
    <col min="3152" max="3152" width="2.28515625" style="134" customWidth="1"/>
    <col min="3153" max="3153" width="0.5703125" style="134" customWidth="1"/>
    <col min="3154" max="3154" width="2.28515625" style="134" customWidth="1"/>
    <col min="3155" max="3155" width="0.5703125" style="134" customWidth="1"/>
    <col min="3156" max="3156" width="2.28515625" style="134" customWidth="1"/>
    <col min="3157" max="3157" width="0.5703125" style="134" customWidth="1"/>
    <col min="3158" max="3158" width="1.7109375" style="134" customWidth="1"/>
    <col min="3159" max="3159" width="2.42578125" style="134" customWidth="1"/>
    <col min="3160" max="3160" width="1.28515625" style="134" customWidth="1"/>
    <col min="3161"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42578125" style="134" customWidth="1"/>
    <col min="3334" max="3334" width="0.5703125" style="134" customWidth="1"/>
    <col min="3335" max="3354" width="0.7109375" style="134" customWidth="1"/>
    <col min="3355" max="3355" width="0.5703125" style="134" customWidth="1"/>
    <col min="3356" max="3356" width="2.710937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2851562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28515625" style="134" customWidth="1"/>
    <col min="3391" max="3391" width="0.5703125" style="134" customWidth="1"/>
    <col min="3392" max="3392" width="2.28515625" style="134" customWidth="1"/>
    <col min="3393" max="3393" width="0.5703125" style="134" customWidth="1"/>
    <col min="3394" max="3394" width="2.28515625" style="134" customWidth="1"/>
    <col min="3395" max="3395" width="0.5703125" style="134" customWidth="1"/>
    <col min="3396" max="3396" width="2.28515625" style="134" customWidth="1"/>
    <col min="3397" max="3397" width="0.5703125" style="134" customWidth="1"/>
    <col min="3398" max="3398" width="2.28515625" style="134" customWidth="1"/>
    <col min="3399" max="3399" width="0.5703125" style="134" customWidth="1"/>
    <col min="3400" max="3400" width="2.28515625" style="134" customWidth="1"/>
    <col min="3401" max="3401" width="0.5703125" style="134" customWidth="1"/>
    <col min="3402" max="3402" width="2.28515625" style="134" customWidth="1"/>
    <col min="3403" max="3403" width="0.5703125" style="134" customWidth="1"/>
    <col min="3404" max="3404" width="2.28515625" style="134" customWidth="1"/>
    <col min="3405" max="3405" width="0.5703125" style="134" customWidth="1"/>
    <col min="3406" max="3406" width="2.28515625" style="134" customWidth="1"/>
    <col min="3407" max="3407" width="0.5703125" style="134" customWidth="1"/>
    <col min="3408" max="3408" width="2.28515625" style="134" customWidth="1"/>
    <col min="3409" max="3409" width="0.5703125" style="134" customWidth="1"/>
    <col min="3410" max="3410" width="2.28515625" style="134" customWidth="1"/>
    <col min="3411" max="3411" width="0.5703125" style="134" customWidth="1"/>
    <col min="3412" max="3412" width="2.28515625" style="134" customWidth="1"/>
    <col min="3413" max="3413" width="0.5703125" style="134" customWidth="1"/>
    <col min="3414" max="3414" width="1.7109375" style="134" customWidth="1"/>
    <col min="3415" max="3415" width="2.42578125" style="134" customWidth="1"/>
    <col min="3416" max="3416" width="1.28515625" style="134" customWidth="1"/>
    <col min="3417"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42578125" style="134" customWidth="1"/>
    <col min="3590" max="3590" width="0.5703125" style="134" customWidth="1"/>
    <col min="3591" max="3610" width="0.7109375" style="134" customWidth="1"/>
    <col min="3611" max="3611" width="0.5703125" style="134" customWidth="1"/>
    <col min="3612" max="3612" width="2.710937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2851562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28515625" style="134" customWidth="1"/>
    <col min="3647" max="3647" width="0.5703125" style="134" customWidth="1"/>
    <col min="3648" max="3648" width="2.28515625" style="134" customWidth="1"/>
    <col min="3649" max="3649" width="0.5703125" style="134" customWidth="1"/>
    <col min="3650" max="3650" width="2.28515625" style="134" customWidth="1"/>
    <col min="3651" max="3651" width="0.5703125" style="134" customWidth="1"/>
    <col min="3652" max="3652" width="2.28515625" style="134" customWidth="1"/>
    <col min="3653" max="3653" width="0.5703125" style="134" customWidth="1"/>
    <col min="3654" max="3654" width="2.28515625" style="134" customWidth="1"/>
    <col min="3655" max="3655" width="0.5703125" style="134" customWidth="1"/>
    <col min="3656" max="3656" width="2.28515625" style="134" customWidth="1"/>
    <col min="3657" max="3657" width="0.5703125" style="134" customWidth="1"/>
    <col min="3658" max="3658" width="2.28515625" style="134" customWidth="1"/>
    <col min="3659" max="3659" width="0.5703125" style="134" customWidth="1"/>
    <col min="3660" max="3660" width="2.28515625" style="134" customWidth="1"/>
    <col min="3661" max="3661" width="0.5703125" style="134" customWidth="1"/>
    <col min="3662" max="3662" width="2.28515625" style="134" customWidth="1"/>
    <col min="3663" max="3663" width="0.5703125" style="134" customWidth="1"/>
    <col min="3664" max="3664" width="2.28515625" style="134" customWidth="1"/>
    <col min="3665" max="3665" width="0.5703125" style="134" customWidth="1"/>
    <col min="3666" max="3666" width="2.28515625" style="134" customWidth="1"/>
    <col min="3667" max="3667" width="0.5703125" style="134" customWidth="1"/>
    <col min="3668" max="3668" width="2.28515625" style="134" customWidth="1"/>
    <col min="3669" max="3669" width="0.5703125" style="134" customWidth="1"/>
    <col min="3670" max="3670" width="1.7109375" style="134" customWidth="1"/>
    <col min="3671" max="3671" width="2.42578125" style="134" customWidth="1"/>
    <col min="3672" max="3672" width="1.28515625" style="134" customWidth="1"/>
    <col min="3673"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42578125" style="134" customWidth="1"/>
    <col min="3846" max="3846" width="0.5703125" style="134" customWidth="1"/>
    <col min="3847" max="3866" width="0.7109375" style="134" customWidth="1"/>
    <col min="3867" max="3867" width="0.5703125" style="134" customWidth="1"/>
    <col min="3868" max="3868" width="2.710937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2851562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28515625" style="134" customWidth="1"/>
    <col min="3903" max="3903" width="0.5703125" style="134" customWidth="1"/>
    <col min="3904" max="3904" width="2.28515625" style="134" customWidth="1"/>
    <col min="3905" max="3905" width="0.5703125" style="134" customWidth="1"/>
    <col min="3906" max="3906" width="2.28515625" style="134" customWidth="1"/>
    <col min="3907" max="3907" width="0.5703125" style="134" customWidth="1"/>
    <col min="3908" max="3908" width="2.28515625" style="134" customWidth="1"/>
    <col min="3909" max="3909" width="0.5703125" style="134" customWidth="1"/>
    <col min="3910" max="3910" width="2.28515625" style="134" customWidth="1"/>
    <col min="3911" max="3911" width="0.5703125" style="134" customWidth="1"/>
    <col min="3912" max="3912" width="2.28515625" style="134" customWidth="1"/>
    <col min="3913" max="3913" width="0.5703125" style="134" customWidth="1"/>
    <col min="3914" max="3914" width="2.28515625" style="134" customWidth="1"/>
    <col min="3915" max="3915" width="0.5703125" style="134" customWidth="1"/>
    <col min="3916" max="3916" width="2.28515625" style="134" customWidth="1"/>
    <col min="3917" max="3917" width="0.5703125" style="134" customWidth="1"/>
    <col min="3918" max="3918" width="2.28515625" style="134" customWidth="1"/>
    <col min="3919" max="3919" width="0.5703125" style="134" customWidth="1"/>
    <col min="3920" max="3920" width="2.28515625" style="134" customWidth="1"/>
    <col min="3921" max="3921" width="0.5703125" style="134" customWidth="1"/>
    <col min="3922" max="3922" width="2.28515625" style="134" customWidth="1"/>
    <col min="3923" max="3923" width="0.5703125" style="134" customWidth="1"/>
    <col min="3924" max="3924" width="2.28515625" style="134" customWidth="1"/>
    <col min="3925" max="3925" width="0.5703125" style="134" customWidth="1"/>
    <col min="3926" max="3926" width="1.7109375" style="134" customWidth="1"/>
    <col min="3927" max="3927" width="2.42578125" style="134" customWidth="1"/>
    <col min="3928" max="3928" width="1.28515625" style="134" customWidth="1"/>
    <col min="3929"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42578125" style="134" customWidth="1"/>
    <col min="4102" max="4102" width="0.5703125" style="134" customWidth="1"/>
    <col min="4103" max="4122" width="0.7109375" style="134" customWidth="1"/>
    <col min="4123" max="4123" width="0.5703125" style="134" customWidth="1"/>
    <col min="4124" max="4124" width="2.710937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2851562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28515625" style="134" customWidth="1"/>
    <col min="4159" max="4159" width="0.5703125" style="134" customWidth="1"/>
    <col min="4160" max="4160" width="2.28515625" style="134" customWidth="1"/>
    <col min="4161" max="4161" width="0.5703125" style="134" customWidth="1"/>
    <col min="4162" max="4162" width="2.28515625" style="134" customWidth="1"/>
    <col min="4163" max="4163" width="0.5703125" style="134" customWidth="1"/>
    <col min="4164" max="4164" width="2.28515625" style="134" customWidth="1"/>
    <col min="4165" max="4165" width="0.5703125" style="134" customWidth="1"/>
    <col min="4166" max="4166" width="2.28515625" style="134" customWidth="1"/>
    <col min="4167" max="4167" width="0.5703125" style="134" customWidth="1"/>
    <col min="4168" max="4168" width="2.28515625" style="134" customWidth="1"/>
    <col min="4169" max="4169" width="0.5703125" style="134" customWidth="1"/>
    <col min="4170" max="4170" width="2.28515625" style="134" customWidth="1"/>
    <col min="4171" max="4171" width="0.5703125" style="134" customWidth="1"/>
    <col min="4172" max="4172" width="2.28515625" style="134" customWidth="1"/>
    <col min="4173" max="4173" width="0.5703125" style="134" customWidth="1"/>
    <col min="4174" max="4174" width="2.28515625" style="134" customWidth="1"/>
    <col min="4175" max="4175" width="0.5703125" style="134" customWidth="1"/>
    <col min="4176" max="4176" width="2.28515625" style="134" customWidth="1"/>
    <col min="4177" max="4177" width="0.5703125" style="134" customWidth="1"/>
    <col min="4178" max="4178" width="2.28515625" style="134" customWidth="1"/>
    <col min="4179" max="4179" width="0.5703125" style="134" customWidth="1"/>
    <col min="4180" max="4180" width="2.28515625" style="134" customWidth="1"/>
    <col min="4181" max="4181" width="0.5703125" style="134" customWidth="1"/>
    <col min="4182" max="4182" width="1.7109375" style="134" customWidth="1"/>
    <col min="4183" max="4183" width="2.42578125" style="134" customWidth="1"/>
    <col min="4184" max="4184" width="1.28515625" style="134" customWidth="1"/>
    <col min="4185"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42578125" style="134" customWidth="1"/>
    <col min="4358" max="4358" width="0.5703125" style="134" customWidth="1"/>
    <col min="4359" max="4378" width="0.7109375" style="134" customWidth="1"/>
    <col min="4379" max="4379" width="0.5703125" style="134" customWidth="1"/>
    <col min="4380" max="4380" width="2.710937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2851562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28515625" style="134" customWidth="1"/>
    <col min="4415" max="4415" width="0.5703125" style="134" customWidth="1"/>
    <col min="4416" max="4416" width="2.28515625" style="134" customWidth="1"/>
    <col min="4417" max="4417" width="0.5703125" style="134" customWidth="1"/>
    <col min="4418" max="4418" width="2.28515625" style="134" customWidth="1"/>
    <col min="4419" max="4419" width="0.5703125" style="134" customWidth="1"/>
    <col min="4420" max="4420" width="2.28515625" style="134" customWidth="1"/>
    <col min="4421" max="4421" width="0.5703125" style="134" customWidth="1"/>
    <col min="4422" max="4422" width="2.28515625" style="134" customWidth="1"/>
    <col min="4423" max="4423" width="0.5703125" style="134" customWidth="1"/>
    <col min="4424" max="4424" width="2.28515625" style="134" customWidth="1"/>
    <col min="4425" max="4425" width="0.5703125" style="134" customWidth="1"/>
    <col min="4426" max="4426" width="2.28515625" style="134" customWidth="1"/>
    <col min="4427" max="4427" width="0.5703125" style="134" customWidth="1"/>
    <col min="4428" max="4428" width="2.28515625" style="134" customWidth="1"/>
    <col min="4429" max="4429" width="0.5703125" style="134" customWidth="1"/>
    <col min="4430" max="4430" width="2.28515625" style="134" customWidth="1"/>
    <col min="4431" max="4431" width="0.5703125" style="134" customWidth="1"/>
    <col min="4432" max="4432" width="2.28515625" style="134" customWidth="1"/>
    <col min="4433" max="4433" width="0.5703125" style="134" customWidth="1"/>
    <col min="4434" max="4434" width="2.28515625" style="134" customWidth="1"/>
    <col min="4435" max="4435" width="0.5703125" style="134" customWidth="1"/>
    <col min="4436" max="4436" width="2.28515625" style="134" customWidth="1"/>
    <col min="4437" max="4437" width="0.5703125" style="134" customWidth="1"/>
    <col min="4438" max="4438" width="1.7109375" style="134" customWidth="1"/>
    <col min="4439" max="4439" width="2.42578125" style="134" customWidth="1"/>
    <col min="4440" max="4440" width="1.28515625" style="134" customWidth="1"/>
    <col min="4441"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42578125" style="134" customWidth="1"/>
    <col min="4614" max="4614" width="0.5703125" style="134" customWidth="1"/>
    <col min="4615" max="4634" width="0.7109375" style="134" customWidth="1"/>
    <col min="4635" max="4635" width="0.5703125" style="134" customWidth="1"/>
    <col min="4636" max="4636" width="2.710937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2851562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28515625" style="134" customWidth="1"/>
    <col min="4671" max="4671" width="0.5703125" style="134" customWidth="1"/>
    <col min="4672" max="4672" width="2.28515625" style="134" customWidth="1"/>
    <col min="4673" max="4673" width="0.5703125" style="134" customWidth="1"/>
    <col min="4674" max="4674" width="2.28515625" style="134" customWidth="1"/>
    <col min="4675" max="4675" width="0.5703125" style="134" customWidth="1"/>
    <col min="4676" max="4676" width="2.28515625" style="134" customWidth="1"/>
    <col min="4677" max="4677" width="0.5703125" style="134" customWidth="1"/>
    <col min="4678" max="4678" width="2.28515625" style="134" customWidth="1"/>
    <col min="4679" max="4679" width="0.5703125" style="134" customWidth="1"/>
    <col min="4680" max="4680" width="2.28515625" style="134" customWidth="1"/>
    <col min="4681" max="4681" width="0.5703125" style="134" customWidth="1"/>
    <col min="4682" max="4682" width="2.28515625" style="134" customWidth="1"/>
    <col min="4683" max="4683" width="0.5703125" style="134" customWidth="1"/>
    <col min="4684" max="4684" width="2.28515625" style="134" customWidth="1"/>
    <col min="4685" max="4685" width="0.5703125" style="134" customWidth="1"/>
    <col min="4686" max="4686" width="2.28515625" style="134" customWidth="1"/>
    <col min="4687" max="4687" width="0.5703125" style="134" customWidth="1"/>
    <col min="4688" max="4688" width="2.28515625" style="134" customWidth="1"/>
    <col min="4689" max="4689" width="0.5703125" style="134" customWidth="1"/>
    <col min="4690" max="4690" width="2.28515625" style="134" customWidth="1"/>
    <col min="4691" max="4691" width="0.5703125" style="134" customWidth="1"/>
    <col min="4692" max="4692" width="2.28515625" style="134" customWidth="1"/>
    <col min="4693" max="4693" width="0.5703125" style="134" customWidth="1"/>
    <col min="4694" max="4694" width="1.7109375" style="134" customWidth="1"/>
    <col min="4695" max="4695" width="2.42578125" style="134" customWidth="1"/>
    <col min="4696" max="4696" width="1.28515625" style="134" customWidth="1"/>
    <col min="4697"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42578125" style="134" customWidth="1"/>
    <col min="4870" max="4870" width="0.5703125" style="134" customWidth="1"/>
    <col min="4871" max="4890" width="0.7109375" style="134" customWidth="1"/>
    <col min="4891" max="4891" width="0.5703125" style="134" customWidth="1"/>
    <col min="4892" max="4892" width="2.710937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2851562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28515625" style="134" customWidth="1"/>
    <col min="4927" max="4927" width="0.5703125" style="134" customWidth="1"/>
    <col min="4928" max="4928" width="2.28515625" style="134" customWidth="1"/>
    <col min="4929" max="4929" width="0.5703125" style="134" customWidth="1"/>
    <col min="4930" max="4930" width="2.28515625" style="134" customWidth="1"/>
    <col min="4931" max="4931" width="0.5703125" style="134" customWidth="1"/>
    <col min="4932" max="4932" width="2.28515625" style="134" customWidth="1"/>
    <col min="4933" max="4933" width="0.5703125" style="134" customWidth="1"/>
    <col min="4934" max="4934" width="2.28515625" style="134" customWidth="1"/>
    <col min="4935" max="4935" width="0.5703125" style="134" customWidth="1"/>
    <col min="4936" max="4936" width="2.28515625" style="134" customWidth="1"/>
    <col min="4937" max="4937" width="0.5703125" style="134" customWidth="1"/>
    <col min="4938" max="4938" width="2.28515625" style="134" customWidth="1"/>
    <col min="4939" max="4939" width="0.5703125" style="134" customWidth="1"/>
    <col min="4940" max="4940" width="2.28515625" style="134" customWidth="1"/>
    <col min="4941" max="4941" width="0.5703125" style="134" customWidth="1"/>
    <col min="4942" max="4942" width="2.28515625" style="134" customWidth="1"/>
    <col min="4943" max="4943" width="0.5703125" style="134" customWidth="1"/>
    <col min="4944" max="4944" width="2.28515625" style="134" customWidth="1"/>
    <col min="4945" max="4945" width="0.5703125" style="134" customWidth="1"/>
    <col min="4946" max="4946" width="2.28515625" style="134" customWidth="1"/>
    <col min="4947" max="4947" width="0.5703125" style="134" customWidth="1"/>
    <col min="4948" max="4948" width="2.28515625" style="134" customWidth="1"/>
    <col min="4949" max="4949" width="0.5703125" style="134" customWidth="1"/>
    <col min="4950" max="4950" width="1.7109375" style="134" customWidth="1"/>
    <col min="4951" max="4951" width="2.42578125" style="134" customWidth="1"/>
    <col min="4952" max="4952" width="1.28515625" style="134" customWidth="1"/>
    <col min="4953"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42578125" style="134" customWidth="1"/>
    <col min="5126" max="5126" width="0.5703125" style="134" customWidth="1"/>
    <col min="5127" max="5146" width="0.7109375" style="134" customWidth="1"/>
    <col min="5147" max="5147" width="0.5703125" style="134" customWidth="1"/>
    <col min="5148" max="5148" width="2.710937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2851562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28515625" style="134" customWidth="1"/>
    <col min="5183" max="5183" width="0.5703125" style="134" customWidth="1"/>
    <col min="5184" max="5184" width="2.28515625" style="134" customWidth="1"/>
    <col min="5185" max="5185" width="0.5703125" style="134" customWidth="1"/>
    <col min="5186" max="5186" width="2.28515625" style="134" customWidth="1"/>
    <col min="5187" max="5187" width="0.5703125" style="134" customWidth="1"/>
    <col min="5188" max="5188" width="2.28515625" style="134" customWidth="1"/>
    <col min="5189" max="5189" width="0.5703125" style="134" customWidth="1"/>
    <col min="5190" max="5190" width="2.28515625" style="134" customWidth="1"/>
    <col min="5191" max="5191" width="0.5703125" style="134" customWidth="1"/>
    <col min="5192" max="5192" width="2.28515625" style="134" customWidth="1"/>
    <col min="5193" max="5193" width="0.5703125" style="134" customWidth="1"/>
    <col min="5194" max="5194" width="2.28515625" style="134" customWidth="1"/>
    <col min="5195" max="5195" width="0.5703125" style="134" customWidth="1"/>
    <col min="5196" max="5196" width="2.28515625" style="134" customWidth="1"/>
    <col min="5197" max="5197" width="0.5703125" style="134" customWidth="1"/>
    <col min="5198" max="5198" width="2.28515625" style="134" customWidth="1"/>
    <col min="5199" max="5199" width="0.5703125" style="134" customWidth="1"/>
    <col min="5200" max="5200" width="2.28515625" style="134" customWidth="1"/>
    <col min="5201" max="5201" width="0.5703125" style="134" customWidth="1"/>
    <col min="5202" max="5202" width="2.28515625" style="134" customWidth="1"/>
    <col min="5203" max="5203" width="0.5703125" style="134" customWidth="1"/>
    <col min="5204" max="5204" width="2.28515625" style="134" customWidth="1"/>
    <col min="5205" max="5205" width="0.5703125" style="134" customWidth="1"/>
    <col min="5206" max="5206" width="1.7109375" style="134" customWidth="1"/>
    <col min="5207" max="5207" width="2.42578125" style="134" customWidth="1"/>
    <col min="5208" max="5208" width="1.28515625" style="134" customWidth="1"/>
    <col min="5209"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42578125" style="134" customWidth="1"/>
    <col min="5382" max="5382" width="0.5703125" style="134" customWidth="1"/>
    <col min="5383" max="5402" width="0.7109375" style="134" customWidth="1"/>
    <col min="5403" max="5403" width="0.5703125" style="134" customWidth="1"/>
    <col min="5404" max="5404" width="2.710937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2851562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28515625" style="134" customWidth="1"/>
    <col min="5439" max="5439" width="0.5703125" style="134" customWidth="1"/>
    <col min="5440" max="5440" width="2.28515625" style="134" customWidth="1"/>
    <col min="5441" max="5441" width="0.5703125" style="134" customWidth="1"/>
    <col min="5442" max="5442" width="2.28515625" style="134" customWidth="1"/>
    <col min="5443" max="5443" width="0.5703125" style="134" customWidth="1"/>
    <col min="5444" max="5444" width="2.28515625" style="134" customWidth="1"/>
    <col min="5445" max="5445" width="0.5703125" style="134" customWidth="1"/>
    <col min="5446" max="5446" width="2.28515625" style="134" customWidth="1"/>
    <col min="5447" max="5447" width="0.5703125" style="134" customWidth="1"/>
    <col min="5448" max="5448" width="2.28515625" style="134" customWidth="1"/>
    <col min="5449" max="5449" width="0.5703125" style="134" customWidth="1"/>
    <col min="5450" max="5450" width="2.28515625" style="134" customWidth="1"/>
    <col min="5451" max="5451" width="0.5703125" style="134" customWidth="1"/>
    <col min="5452" max="5452" width="2.28515625" style="134" customWidth="1"/>
    <col min="5453" max="5453" width="0.5703125" style="134" customWidth="1"/>
    <col min="5454" max="5454" width="2.28515625" style="134" customWidth="1"/>
    <col min="5455" max="5455" width="0.5703125" style="134" customWidth="1"/>
    <col min="5456" max="5456" width="2.28515625" style="134" customWidth="1"/>
    <col min="5457" max="5457" width="0.5703125" style="134" customWidth="1"/>
    <col min="5458" max="5458" width="2.28515625" style="134" customWidth="1"/>
    <col min="5459" max="5459" width="0.5703125" style="134" customWidth="1"/>
    <col min="5460" max="5460" width="2.28515625" style="134" customWidth="1"/>
    <col min="5461" max="5461" width="0.5703125" style="134" customWidth="1"/>
    <col min="5462" max="5462" width="1.7109375" style="134" customWidth="1"/>
    <col min="5463" max="5463" width="2.42578125" style="134" customWidth="1"/>
    <col min="5464" max="5464" width="1.28515625" style="134" customWidth="1"/>
    <col min="5465"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42578125" style="134" customWidth="1"/>
    <col min="5638" max="5638" width="0.5703125" style="134" customWidth="1"/>
    <col min="5639" max="5658" width="0.7109375" style="134" customWidth="1"/>
    <col min="5659" max="5659" width="0.5703125" style="134" customWidth="1"/>
    <col min="5660" max="5660" width="2.710937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2851562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28515625" style="134" customWidth="1"/>
    <col min="5695" max="5695" width="0.5703125" style="134" customWidth="1"/>
    <col min="5696" max="5696" width="2.28515625" style="134" customWidth="1"/>
    <col min="5697" max="5697" width="0.5703125" style="134" customWidth="1"/>
    <col min="5698" max="5698" width="2.28515625" style="134" customWidth="1"/>
    <col min="5699" max="5699" width="0.5703125" style="134" customWidth="1"/>
    <col min="5700" max="5700" width="2.28515625" style="134" customWidth="1"/>
    <col min="5701" max="5701" width="0.5703125" style="134" customWidth="1"/>
    <col min="5702" max="5702" width="2.28515625" style="134" customWidth="1"/>
    <col min="5703" max="5703" width="0.5703125" style="134" customWidth="1"/>
    <col min="5704" max="5704" width="2.28515625" style="134" customWidth="1"/>
    <col min="5705" max="5705" width="0.5703125" style="134" customWidth="1"/>
    <col min="5706" max="5706" width="2.28515625" style="134" customWidth="1"/>
    <col min="5707" max="5707" width="0.5703125" style="134" customWidth="1"/>
    <col min="5708" max="5708" width="2.28515625" style="134" customWidth="1"/>
    <col min="5709" max="5709" width="0.5703125" style="134" customWidth="1"/>
    <col min="5710" max="5710" width="2.28515625" style="134" customWidth="1"/>
    <col min="5711" max="5711" width="0.5703125" style="134" customWidth="1"/>
    <col min="5712" max="5712" width="2.28515625" style="134" customWidth="1"/>
    <col min="5713" max="5713" width="0.5703125" style="134" customWidth="1"/>
    <col min="5714" max="5714" width="2.28515625" style="134" customWidth="1"/>
    <col min="5715" max="5715" width="0.5703125" style="134" customWidth="1"/>
    <col min="5716" max="5716" width="2.28515625" style="134" customWidth="1"/>
    <col min="5717" max="5717" width="0.5703125" style="134" customWidth="1"/>
    <col min="5718" max="5718" width="1.7109375" style="134" customWidth="1"/>
    <col min="5719" max="5719" width="2.42578125" style="134" customWidth="1"/>
    <col min="5720" max="5720" width="1.28515625" style="134" customWidth="1"/>
    <col min="5721"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42578125" style="134" customWidth="1"/>
    <col min="5894" max="5894" width="0.5703125" style="134" customWidth="1"/>
    <col min="5895" max="5914" width="0.7109375" style="134" customWidth="1"/>
    <col min="5915" max="5915" width="0.5703125" style="134" customWidth="1"/>
    <col min="5916" max="5916" width="2.710937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2851562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28515625" style="134" customWidth="1"/>
    <col min="5951" max="5951" width="0.5703125" style="134" customWidth="1"/>
    <col min="5952" max="5952" width="2.28515625" style="134" customWidth="1"/>
    <col min="5953" max="5953" width="0.5703125" style="134" customWidth="1"/>
    <col min="5954" max="5954" width="2.28515625" style="134" customWidth="1"/>
    <col min="5955" max="5955" width="0.5703125" style="134" customWidth="1"/>
    <col min="5956" max="5956" width="2.28515625" style="134" customWidth="1"/>
    <col min="5957" max="5957" width="0.5703125" style="134" customWidth="1"/>
    <col min="5958" max="5958" width="2.28515625" style="134" customWidth="1"/>
    <col min="5959" max="5959" width="0.5703125" style="134" customWidth="1"/>
    <col min="5960" max="5960" width="2.28515625" style="134" customWidth="1"/>
    <col min="5961" max="5961" width="0.5703125" style="134" customWidth="1"/>
    <col min="5962" max="5962" width="2.28515625" style="134" customWidth="1"/>
    <col min="5963" max="5963" width="0.5703125" style="134" customWidth="1"/>
    <col min="5964" max="5964" width="2.28515625" style="134" customWidth="1"/>
    <col min="5965" max="5965" width="0.5703125" style="134" customWidth="1"/>
    <col min="5966" max="5966" width="2.28515625" style="134" customWidth="1"/>
    <col min="5967" max="5967" width="0.5703125" style="134" customWidth="1"/>
    <col min="5968" max="5968" width="2.28515625" style="134" customWidth="1"/>
    <col min="5969" max="5969" width="0.5703125" style="134" customWidth="1"/>
    <col min="5970" max="5970" width="2.28515625" style="134" customWidth="1"/>
    <col min="5971" max="5971" width="0.5703125" style="134" customWidth="1"/>
    <col min="5972" max="5972" width="2.28515625" style="134" customWidth="1"/>
    <col min="5973" max="5973" width="0.5703125" style="134" customWidth="1"/>
    <col min="5974" max="5974" width="1.7109375" style="134" customWidth="1"/>
    <col min="5975" max="5975" width="2.42578125" style="134" customWidth="1"/>
    <col min="5976" max="5976" width="1.28515625" style="134" customWidth="1"/>
    <col min="5977"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42578125" style="134" customWidth="1"/>
    <col min="6150" max="6150" width="0.5703125" style="134" customWidth="1"/>
    <col min="6151" max="6170" width="0.7109375" style="134" customWidth="1"/>
    <col min="6171" max="6171" width="0.5703125" style="134" customWidth="1"/>
    <col min="6172" max="6172" width="2.710937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2851562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28515625" style="134" customWidth="1"/>
    <col min="6207" max="6207" width="0.5703125" style="134" customWidth="1"/>
    <col min="6208" max="6208" width="2.28515625" style="134" customWidth="1"/>
    <col min="6209" max="6209" width="0.5703125" style="134" customWidth="1"/>
    <col min="6210" max="6210" width="2.28515625" style="134" customWidth="1"/>
    <col min="6211" max="6211" width="0.5703125" style="134" customWidth="1"/>
    <col min="6212" max="6212" width="2.28515625" style="134" customWidth="1"/>
    <col min="6213" max="6213" width="0.5703125" style="134" customWidth="1"/>
    <col min="6214" max="6214" width="2.28515625" style="134" customWidth="1"/>
    <col min="6215" max="6215" width="0.5703125" style="134" customWidth="1"/>
    <col min="6216" max="6216" width="2.28515625" style="134" customWidth="1"/>
    <col min="6217" max="6217" width="0.5703125" style="134" customWidth="1"/>
    <col min="6218" max="6218" width="2.28515625" style="134" customWidth="1"/>
    <col min="6219" max="6219" width="0.5703125" style="134" customWidth="1"/>
    <col min="6220" max="6220" width="2.28515625" style="134" customWidth="1"/>
    <col min="6221" max="6221" width="0.5703125" style="134" customWidth="1"/>
    <col min="6222" max="6222" width="2.28515625" style="134" customWidth="1"/>
    <col min="6223" max="6223" width="0.5703125" style="134" customWidth="1"/>
    <col min="6224" max="6224" width="2.28515625" style="134" customWidth="1"/>
    <col min="6225" max="6225" width="0.5703125" style="134" customWidth="1"/>
    <col min="6226" max="6226" width="2.28515625" style="134" customWidth="1"/>
    <col min="6227" max="6227" width="0.5703125" style="134" customWidth="1"/>
    <col min="6228" max="6228" width="2.28515625" style="134" customWidth="1"/>
    <col min="6229" max="6229" width="0.5703125" style="134" customWidth="1"/>
    <col min="6230" max="6230" width="1.7109375" style="134" customWidth="1"/>
    <col min="6231" max="6231" width="2.42578125" style="134" customWidth="1"/>
    <col min="6232" max="6232" width="1.28515625" style="134" customWidth="1"/>
    <col min="6233"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42578125" style="134" customWidth="1"/>
    <col min="6406" max="6406" width="0.5703125" style="134" customWidth="1"/>
    <col min="6407" max="6426" width="0.7109375" style="134" customWidth="1"/>
    <col min="6427" max="6427" width="0.5703125" style="134" customWidth="1"/>
    <col min="6428" max="6428" width="2.710937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2851562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28515625" style="134" customWidth="1"/>
    <col min="6463" max="6463" width="0.5703125" style="134" customWidth="1"/>
    <col min="6464" max="6464" width="2.28515625" style="134" customWidth="1"/>
    <col min="6465" max="6465" width="0.5703125" style="134" customWidth="1"/>
    <col min="6466" max="6466" width="2.28515625" style="134" customWidth="1"/>
    <col min="6467" max="6467" width="0.5703125" style="134" customWidth="1"/>
    <col min="6468" max="6468" width="2.28515625" style="134" customWidth="1"/>
    <col min="6469" max="6469" width="0.5703125" style="134" customWidth="1"/>
    <col min="6470" max="6470" width="2.28515625" style="134" customWidth="1"/>
    <col min="6471" max="6471" width="0.5703125" style="134" customWidth="1"/>
    <col min="6472" max="6472" width="2.28515625" style="134" customWidth="1"/>
    <col min="6473" max="6473" width="0.5703125" style="134" customWidth="1"/>
    <col min="6474" max="6474" width="2.28515625" style="134" customWidth="1"/>
    <col min="6475" max="6475" width="0.5703125" style="134" customWidth="1"/>
    <col min="6476" max="6476" width="2.28515625" style="134" customWidth="1"/>
    <col min="6477" max="6477" width="0.5703125" style="134" customWidth="1"/>
    <col min="6478" max="6478" width="2.28515625" style="134" customWidth="1"/>
    <col min="6479" max="6479" width="0.5703125" style="134" customWidth="1"/>
    <col min="6480" max="6480" width="2.28515625" style="134" customWidth="1"/>
    <col min="6481" max="6481" width="0.5703125" style="134" customWidth="1"/>
    <col min="6482" max="6482" width="2.28515625" style="134" customWidth="1"/>
    <col min="6483" max="6483" width="0.5703125" style="134" customWidth="1"/>
    <col min="6484" max="6484" width="2.28515625" style="134" customWidth="1"/>
    <col min="6485" max="6485" width="0.5703125" style="134" customWidth="1"/>
    <col min="6486" max="6486" width="1.7109375" style="134" customWidth="1"/>
    <col min="6487" max="6487" width="2.42578125" style="134" customWidth="1"/>
    <col min="6488" max="6488" width="1.28515625" style="134" customWidth="1"/>
    <col min="6489"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42578125" style="134" customWidth="1"/>
    <col min="6662" max="6662" width="0.5703125" style="134" customWidth="1"/>
    <col min="6663" max="6682" width="0.7109375" style="134" customWidth="1"/>
    <col min="6683" max="6683" width="0.5703125" style="134" customWidth="1"/>
    <col min="6684" max="6684" width="2.710937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2851562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28515625" style="134" customWidth="1"/>
    <col min="6719" max="6719" width="0.5703125" style="134" customWidth="1"/>
    <col min="6720" max="6720" width="2.28515625" style="134" customWidth="1"/>
    <col min="6721" max="6721" width="0.5703125" style="134" customWidth="1"/>
    <col min="6722" max="6722" width="2.28515625" style="134" customWidth="1"/>
    <col min="6723" max="6723" width="0.5703125" style="134" customWidth="1"/>
    <col min="6724" max="6724" width="2.28515625" style="134" customWidth="1"/>
    <col min="6725" max="6725" width="0.5703125" style="134" customWidth="1"/>
    <col min="6726" max="6726" width="2.28515625" style="134" customWidth="1"/>
    <col min="6727" max="6727" width="0.5703125" style="134" customWidth="1"/>
    <col min="6728" max="6728" width="2.28515625" style="134" customWidth="1"/>
    <col min="6729" max="6729" width="0.5703125" style="134" customWidth="1"/>
    <col min="6730" max="6730" width="2.28515625" style="134" customWidth="1"/>
    <col min="6731" max="6731" width="0.5703125" style="134" customWidth="1"/>
    <col min="6732" max="6732" width="2.28515625" style="134" customWidth="1"/>
    <col min="6733" max="6733" width="0.5703125" style="134" customWidth="1"/>
    <col min="6734" max="6734" width="2.28515625" style="134" customWidth="1"/>
    <col min="6735" max="6735" width="0.5703125" style="134" customWidth="1"/>
    <col min="6736" max="6736" width="2.28515625" style="134" customWidth="1"/>
    <col min="6737" max="6737" width="0.5703125" style="134" customWidth="1"/>
    <col min="6738" max="6738" width="2.28515625" style="134" customWidth="1"/>
    <col min="6739" max="6739" width="0.5703125" style="134" customWidth="1"/>
    <col min="6740" max="6740" width="2.28515625" style="134" customWidth="1"/>
    <col min="6741" max="6741" width="0.5703125" style="134" customWidth="1"/>
    <col min="6742" max="6742" width="1.7109375" style="134" customWidth="1"/>
    <col min="6743" max="6743" width="2.42578125" style="134" customWidth="1"/>
    <col min="6744" max="6744" width="1.28515625" style="134" customWidth="1"/>
    <col min="6745"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42578125" style="134" customWidth="1"/>
    <col min="6918" max="6918" width="0.5703125" style="134" customWidth="1"/>
    <col min="6919" max="6938" width="0.7109375" style="134" customWidth="1"/>
    <col min="6939" max="6939" width="0.5703125" style="134" customWidth="1"/>
    <col min="6940" max="6940" width="2.710937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2851562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28515625" style="134" customWidth="1"/>
    <col min="6975" max="6975" width="0.5703125" style="134" customWidth="1"/>
    <col min="6976" max="6976" width="2.28515625" style="134" customWidth="1"/>
    <col min="6977" max="6977" width="0.5703125" style="134" customWidth="1"/>
    <col min="6978" max="6978" width="2.28515625" style="134" customWidth="1"/>
    <col min="6979" max="6979" width="0.5703125" style="134" customWidth="1"/>
    <col min="6980" max="6980" width="2.28515625" style="134" customWidth="1"/>
    <col min="6981" max="6981" width="0.5703125" style="134" customWidth="1"/>
    <col min="6982" max="6982" width="2.28515625" style="134" customWidth="1"/>
    <col min="6983" max="6983" width="0.5703125" style="134" customWidth="1"/>
    <col min="6984" max="6984" width="2.28515625" style="134" customWidth="1"/>
    <col min="6985" max="6985" width="0.5703125" style="134" customWidth="1"/>
    <col min="6986" max="6986" width="2.28515625" style="134" customWidth="1"/>
    <col min="6987" max="6987" width="0.5703125" style="134" customWidth="1"/>
    <col min="6988" max="6988" width="2.28515625" style="134" customWidth="1"/>
    <col min="6989" max="6989" width="0.5703125" style="134" customWidth="1"/>
    <col min="6990" max="6990" width="2.28515625" style="134" customWidth="1"/>
    <col min="6991" max="6991" width="0.5703125" style="134" customWidth="1"/>
    <col min="6992" max="6992" width="2.28515625" style="134" customWidth="1"/>
    <col min="6993" max="6993" width="0.5703125" style="134" customWidth="1"/>
    <col min="6994" max="6994" width="2.28515625" style="134" customWidth="1"/>
    <col min="6995" max="6995" width="0.5703125" style="134" customWidth="1"/>
    <col min="6996" max="6996" width="2.28515625" style="134" customWidth="1"/>
    <col min="6997" max="6997" width="0.5703125" style="134" customWidth="1"/>
    <col min="6998" max="6998" width="1.7109375" style="134" customWidth="1"/>
    <col min="6999" max="6999" width="2.42578125" style="134" customWidth="1"/>
    <col min="7000" max="7000" width="1.28515625" style="134" customWidth="1"/>
    <col min="7001"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42578125" style="134" customWidth="1"/>
    <col min="7174" max="7174" width="0.5703125" style="134" customWidth="1"/>
    <col min="7175" max="7194" width="0.7109375" style="134" customWidth="1"/>
    <col min="7195" max="7195" width="0.5703125" style="134" customWidth="1"/>
    <col min="7196" max="7196" width="2.710937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2851562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28515625" style="134" customWidth="1"/>
    <col min="7231" max="7231" width="0.5703125" style="134" customWidth="1"/>
    <col min="7232" max="7232" width="2.28515625" style="134" customWidth="1"/>
    <col min="7233" max="7233" width="0.5703125" style="134" customWidth="1"/>
    <col min="7234" max="7234" width="2.28515625" style="134" customWidth="1"/>
    <col min="7235" max="7235" width="0.5703125" style="134" customWidth="1"/>
    <col min="7236" max="7236" width="2.28515625" style="134" customWidth="1"/>
    <col min="7237" max="7237" width="0.5703125" style="134" customWidth="1"/>
    <col min="7238" max="7238" width="2.28515625" style="134" customWidth="1"/>
    <col min="7239" max="7239" width="0.5703125" style="134" customWidth="1"/>
    <col min="7240" max="7240" width="2.28515625" style="134" customWidth="1"/>
    <col min="7241" max="7241" width="0.5703125" style="134" customWidth="1"/>
    <col min="7242" max="7242" width="2.28515625" style="134" customWidth="1"/>
    <col min="7243" max="7243" width="0.5703125" style="134" customWidth="1"/>
    <col min="7244" max="7244" width="2.28515625" style="134" customWidth="1"/>
    <col min="7245" max="7245" width="0.5703125" style="134" customWidth="1"/>
    <col min="7246" max="7246" width="2.28515625" style="134" customWidth="1"/>
    <col min="7247" max="7247" width="0.5703125" style="134" customWidth="1"/>
    <col min="7248" max="7248" width="2.28515625" style="134" customWidth="1"/>
    <col min="7249" max="7249" width="0.5703125" style="134" customWidth="1"/>
    <col min="7250" max="7250" width="2.28515625" style="134" customWidth="1"/>
    <col min="7251" max="7251" width="0.5703125" style="134" customWidth="1"/>
    <col min="7252" max="7252" width="2.28515625" style="134" customWidth="1"/>
    <col min="7253" max="7253" width="0.5703125" style="134" customWidth="1"/>
    <col min="7254" max="7254" width="1.7109375" style="134" customWidth="1"/>
    <col min="7255" max="7255" width="2.42578125" style="134" customWidth="1"/>
    <col min="7256" max="7256" width="1.28515625" style="134" customWidth="1"/>
    <col min="7257"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42578125" style="134" customWidth="1"/>
    <col min="7430" max="7430" width="0.5703125" style="134" customWidth="1"/>
    <col min="7431" max="7450" width="0.7109375" style="134" customWidth="1"/>
    <col min="7451" max="7451" width="0.5703125" style="134" customWidth="1"/>
    <col min="7452" max="7452" width="2.710937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2851562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28515625" style="134" customWidth="1"/>
    <col min="7487" max="7487" width="0.5703125" style="134" customWidth="1"/>
    <col min="7488" max="7488" width="2.28515625" style="134" customWidth="1"/>
    <col min="7489" max="7489" width="0.5703125" style="134" customWidth="1"/>
    <col min="7490" max="7490" width="2.28515625" style="134" customWidth="1"/>
    <col min="7491" max="7491" width="0.5703125" style="134" customWidth="1"/>
    <col min="7492" max="7492" width="2.28515625" style="134" customWidth="1"/>
    <col min="7493" max="7493" width="0.5703125" style="134" customWidth="1"/>
    <col min="7494" max="7494" width="2.28515625" style="134" customWidth="1"/>
    <col min="7495" max="7495" width="0.5703125" style="134" customWidth="1"/>
    <col min="7496" max="7496" width="2.28515625" style="134" customWidth="1"/>
    <col min="7497" max="7497" width="0.5703125" style="134" customWidth="1"/>
    <col min="7498" max="7498" width="2.28515625" style="134" customWidth="1"/>
    <col min="7499" max="7499" width="0.5703125" style="134" customWidth="1"/>
    <col min="7500" max="7500" width="2.28515625" style="134" customWidth="1"/>
    <col min="7501" max="7501" width="0.5703125" style="134" customWidth="1"/>
    <col min="7502" max="7502" width="2.28515625" style="134" customWidth="1"/>
    <col min="7503" max="7503" width="0.5703125" style="134" customWidth="1"/>
    <col min="7504" max="7504" width="2.28515625" style="134" customWidth="1"/>
    <col min="7505" max="7505" width="0.5703125" style="134" customWidth="1"/>
    <col min="7506" max="7506" width="2.28515625" style="134" customWidth="1"/>
    <col min="7507" max="7507" width="0.5703125" style="134" customWidth="1"/>
    <col min="7508" max="7508" width="2.28515625" style="134" customWidth="1"/>
    <col min="7509" max="7509" width="0.5703125" style="134" customWidth="1"/>
    <col min="7510" max="7510" width="1.7109375" style="134" customWidth="1"/>
    <col min="7511" max="7511" width="2.42578125" style="134" customWidth="1"/>
    <col min="7512" max="7512" width="1.28515625" style="134" customWidth="1"/>
    <col min="7513"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42578125" style="134" customWidth="1"/>
    <col min="7686" max="7686" width="0.5703125" style="134" customWidth="1"/>
    <col min="7687" max="7706" width="0.7109375" style="134" customWidth="1"/>
    <col min="7707" max="7707" width="0.5703125" style="134" customWidth="1"/>
    <col min="7708" max="7708" width="2.710937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2851562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28515625" style="134" customWidth="1"/>
    <col min="7743" max="7743" width="0.5703125" style="134" customWidth="1"/>
    <col min="7744" max="7744" width="2.28515625" style="134" customWidth="1"/>
    <col min="7745" max="7745" width="0.5703125" style="134" customWidth="1"/>
    <col min="7746" max="7746" width="2.28515625" style="134" customWidth="1"/>
    <col min="7747" max="7747" width="0.5703125" style="134" customWidth="1"/>
    <col min="7748" max="7748" width="2.28515625" style="134" customWidth="1"/>
    <col min="7749" max="7749" width="0.5703125" style="134" customWidth="1"/>
    <col min="7750" max="7750" width="2.28515625" style="134" customWidth="1"/>
    <col min="7751" max="7751" width="0.5703125" style="134" customWidth="1"/>
    <col min="7752" max="7752" width="2.28515625" style="134" customWidth="1"/>
    <col min="7753" max="7753" width="0.5703125" style="134" customWidth="1"/>
    <col min="7754" max="7754" width="2.28515625" style="134" customWidth="1"/>
    <col min="7755" max="7755" width="0.5703125" style="134" customWidth="1"/>
    <col min="7756" max="7756" width="2.28515625" style="134" customWidth="1"/>
    <col min="7757" max="7757" width="0.5703125" style="134" customWidth="1"/>
    <col min="7758" max="7758" width="2.28515625" style="134" customWidth="1"/>
    <col min="7759" max="7759" width="0.5703125" style="134" customWidth="1"/>
    <col min="7760" max="7760" width="2.28515625" style="134" customWidth="1"/>
    <col min="7761" max="7761" width="0.5703125" style="134" customWidth="1"/>
    <col min="7762" max="7762" width="2.28515625" style="134" customWidth="1"/>
    <col min="7763" max="7763" width="0.5703125" style="134" customWidth="1"/>
    <col min="7764" max="7764" width="2.28515625" style="134" customWidth="1"/>
    <col min="7765" max="7765" width="0.5703125" style="134" customWidth="1"/>
    <col min="7766" max="7766" width="1.7109375" style="134" customWidth="1"/>
    <col min="7767" max="7767" width="2.42578125" style="134" customWidth="1"/>
    <col min="7768" max="7768" width="1.28515625" style="134" customWidth="1"/>
    <col min="7769"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42578125" style="134" customWidth="1"/>
    <col min="7942" max="7942" width="0.5703125" style="134" customWidth="1"/>
    <col min="7943" max="7962" width="0.7109375" style="134" customWidth="1"/>
    <col min="7963" max="7963" width="0.5703125" style="134" customWidth="1"/>
    <col min="7964" max="7964" width="2.710937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2851562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28515625" style="134" customWidth="1"/>
    <col min="7999" max="7999" width="0.5703125" style="134" customWidth="1"/>
    <col min="8000" max="8000" width="2.28515625" style="134" customWidth="1"/>
    <col min="8001" max="8001" width="0.5703125" style="134" customWidth="1"/>
    <col min="8002" max="8002" width="2.28515625" style="134" customWidth="1"/>
    <col min="8003" max="8003" width="0.5703125" style="134" customWidth="1"/>
    <col min="8004" max="8004" width="2.28515625" style="134" customWidth="1"/>
    <col min="8005" max="8005" width="0.5703125" style="134" customWidth="1"/>
    <col min="8006" max="8006" width="2.28515625" style="134" customWidth="1"/>
    <col min="8007" max="8007" width="0.5703125" style="134" customWidth="1"/>
    <col min="8008" max="8008" width="2.28515625" style="134" customWidth="1"/>
    <col min="8009" max="8009" width="0.5703125" style="134" customWidth="1"/>
    <col min="8010" max="8010" width="2.28515625" style="134" customWidth="1"/>
    <col min="8011" max="8011" width="0.5703125" style="134" customWidth="1"/>
    <col min="8012" max="8012" width="2.28515625" style="134" customWidth="1"/>
    <col min="8013" max="8013" width="0.5703125" style="134" customWidth="1"/>
    <col min="8014" max="8014" width="2.28515625" style="134" customWidth="1"/>
    <col min="8015" max="8015" width="0.5703125" style="134" customWidth="1"/>
    <col min="8016" max="8016" width="2.28515625" style="134" customWidth="1"/>
    <col min="8017" max="8017" width="0.5703125" style="134" customWidth="1"/>
    <col min="8018" max="8018" width="2.28515625" style="134" customWidth="1"/>
    <col min="8019" max="8019" width="0.5703125" style="134" customWidth="1"/>
    <col min="8020" max="8020" width="2.28515625" style="134" customWidth="1"/>
    <col min="8021" max="8021" width="0.5703125" style="134" customWidth="1"/>
    <col min="8022" max="8022" width="1.7109375" style="134" customWidth="1"/>
    <col min="8023" max="8023" width="2.42578125" style="134" customWidth="1"/>
    <col min="8024" max="8024" width="1.28515625" style="134" customWidth="1"/>
    <col min="8025"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42578125" style="134" customWidth="1"/>
    <col min="8198" max="8198" width="0.5703125" style="134" customWidth="1"/>
    <col min="8199" max="8218" width="0.7109375" style="134" customWidth="1"/>
    <col min="8219" max="8219" width="0.5703125" style="134" customWidth="1"/>
    <col min="8220" max="8220" width="2.710937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2851562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28515625" style="134" customWidth="1"/>
    <col min="8255" max="8255" width="0.5703125" style="134" customWidth="1"/>
    <col min="8256" max="8256" width="2.28515625" style="134" customWidth="1"/>
    <col min="8257" max="8257" width="0.5703125" style="134" customWidth="1"/>
    <col min="8258" max="8258" width="2.28515625" style="134" customWidth="1"/>
    <col min="8259" max="8259" width="0.5703125" style="134" customWidth="1"/>
    <col min="8260" max="8260" width="2.28515625" style="134" customWidth="1"/>
    <col min="8261" max="8261" width="0.5703125" style="134" customWidth="1"/>
    <col min="8262" max="8262" width="2.28515625" style="134" customWidth="1"/>
    <col min="8263" max="8263" width="0.5703125" style="134" customWidth="1"/>
    <col min="8264" max="8264" width="2.28515625" style="134" customWidth="1"/>
    <col min="8265" max="8265" width="0.5703125" style="134" customWidth="1"/>
    <col min="8266" max="8266" width="2.28515625" style="134" customWidth="1"/>
    <col min="8267" max="8267" width="0.5703125" style="134" customWidth="1"/>
    <col min="8268" max="8268" width="2.28515625" style="134" customWidth="1"/>
    <col min="8269" max="8269" width="0.5703125" style="134" customWidth="1"/>
    <col min="8270" max="8270" width="2.28515625" style="134" customWidth="1"/>
    <col min="8271" max="8271" width="0.5703125" style="134" customWidth="1"/>
    <col min="8272" max="8272" width="2.28515625" style="134" customWidth="1"/>
    <col min="8273" max="8273" width="0.5703125" style="134" customWidth="1"/>
    <col min="8274" max="8274" width="2.28515625" style="134" customWidth="1"/>
    <col min="8275" max="8275" width="0.5703125" style="134" customWidth="1"/>
    <col min="8276" max="8276" width="2.28515625" style="134" customWidth="1"/>
    <col min="8277" max="8277" width="0.5703125" style="134" customWidth="1"/>
    <col min="8278" max="8278" width="1.7109375" style="134" customWidth="1"/>
    <col min="8279" max="8279" width="2.42578125" style="134" customWidth="1"/>
    <col min="8280" max="8280" width="1.28515625" style="134" customWidth="1"/>
    <col min="8281"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42578125" style="134" customWidth="1"/>
    <col min="8454" max="8454" width="0.5703125" style="134" customWidth="1"/>
    <col min="8455" max="8474" width="0.7109375" style="134" customWidth="1"/>
    <col min="8475" max="8475" width="0.5703125" style="134" customWidth="1"/>
    <col min="8476" max="8476" width="2.710937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2851562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28515625" style="134" customWidth="1"/>
    <col min="8511" max="8511" width="0.5703125" style="134" customWidth="1"/>
    <col min="8512" max="8512" width="2.28515625" style="134" customWidth="1"/>
    <col min="8513" max="8513" width="0.5703125" style="134" customWidth="1"/>
    <col min="8514" max="8514" width="2.28515625" style="134" customWidth="1"/>
    <col min="8515" max="8515" width="0.5703125" style="134" customWidth="1"/>
    <col min="8516" max="8516" width="2.28515625" style="134" customWidth="1"/>
    <col min="8517" max="8517" width="0.5703125" style="134" customWidth="1"/>
    <col min="8518" max="8518" width="2.28515625" style="134" customWidth="1"/>
    <col min="8519" max="8519" width="0.5703125" style="134" customWidth="1"/>
    <col min="8520" max="8520" width="2.28515625" style="134" customWidth="1"/>
    <col min="8521" max="8521" width="0.5703125" style="134" customWidth="1"/>
    <col min="8522" max="8522" width="2.28515625" style="134" customWidth="1"/>
    <col min="8523" max="8523" width="0.5703125" style="134" customWidth="1"/>
    <col min="8524" max="8524" width="2.28515625" style="134" customWidth="1"/>
    <col min="8525" max="8525" width="0.5703125" style="134" customWidth="1"/>
    <col min="8526" max="8526" width="2.28515625" style="134" customWidth="1"/>
    <col min="8527" max="8527" width="0.5703125" style="134" customWidth="1"/>
    <col min="8528" max="8528" width="2.28515625" style="134" customWidth="1"/>
    <col min="8529" max="8529" width="0.5703125" style="134" customWidth="1"/>
    <col min="8530" max="8530" width="2.28515625" style="134" customWidth="1"/>
    <col min="8531" max="8531" width="0.5703125" style="134" customWidth="1"/>
    <col min="8532" max="8532" width="2.28515625" style="134" customWidth="1"/>
    <col min="8533" max="8533" width="0.5703125" style="134" customWidth="1"/>
    <col min="8534" max="8534" width="1.7109375" style="134" customWidth="1"/>
    <col min="8535" max="8535" width="2.42578125" style="134" customWidth="1"/>
    <col min="8536" max="8536" width="1.28515625" style="134" customWidth="1"/>
    <col min="8537"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42578125" style="134" customWidth="1"/>
    <col min="8710" max="8710" width="0.5703125" style="134" customWidth="1"/>
    <col min="8711" max="8730" width="0.7109375" style="134" customWidth="1"/>
    <col min="8731" max="8731" width="0.5703125" style="134" customWidth="1"/>
    <col min="8732" max="8732" width="2.710937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2851562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28515625" style="134" customWidth="1"/>
    <col min="8767" max="8767" width="0.5703125" style="134" customWidth="1"/>
    <col min="8768" max="8768" width="2.28515625" style="134" customWidth="1"/>
    <col min="8769" max="8769" width="0.5703125" style="134" customWidth="1"/>
    <col min="8770" max="8770" width="2.28515625" style="134" customWidth="1"/>
    <col min="8771" max="8771" width="0.5703125" style="134" customWidth="1"/>
    <col min="8772" max="8772" width="2.28515625" style="134" customWidth="1"/>
    <col min="8773" max="8773" width="0.5703125" style="134" customWidth="1"/>
    <col min="8774" max="8774" width="2.28515625" style="134" customWidth="1"/>
    <col min="8775" max="8775" width="0.5703125" style="134" customWidth="1"/>
    <col min="8776" max="8776" width="2.28515625" style="134" customWidth="1"/>
    <col min="8777" max="8777" width="0.5703125" style="134" customWidth="1"/>
    <col min="8778" max="8778" width="2.28515625" style="134" customWidth="1"/>
    <col min="8779" max="8779" width="0.5703125" style="134" customWidth="1"/>
    <col min="8780" max="8780" width="2.28515625" style="134" customWidth="1"/>
    <col min="8781" max="8781" width="0.5703125" style="134" customWidth="1"/>
    <col min="8782" max="8782" width="2.28515625" style="134" customWidth="1"/>
    <col min="8783" max="8783" width="0.5703125" style="134" customWidth="1"/>
    <col min="8784" max="8784" width="2.28515625" style="134" customWidth="1"/>
    <col min="8785" max="8785" width="0.5703125" style="134" customWidth="1"/>
    <col min="8786" max="8786" width="2.28515625" style="134" customWidth="1"/>
    <col min="8787" max="8787" width="0.5703125" style="134" customWidth="1"/>
    <col min="8788" max="8788" width="2.28515625" style="134" customWidth="1"/>
    <col min="8789" max="8789" width="0.5703125" style="134" customWidth="1"/>
    <col min="8790" max="8790" width="1.7109375" style="134" customWidth="1"/>
    <col min="8791" max="8791" width="2.42578125" style="134" customWidth="1"/>
    <col min="8792" max="8792" width="1.28515625" style="134" customWidth="1"/>
    <col min="8793"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42578125" style="134" customWidth="1"/>
    <col min="8966" max="8966" width="0.5703125" style="134" customWidth="1"/>
    <col min="8967" max="8986" width="0.7109375" style="134" customWidth="1"/>
    <col min="8987" max="8987" width="0.5703125" style="134" customWidth="1"/>
    <col min="8988" max="8988" width="2.710937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2851562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28515625" style="134" customWidth="1"/>
    <col min="9023" max="9023" width="0.5703125" style="134" customWidth="1"/>
    <col min="9024" max="9024" width="2.28515625" style="134" customWidth="1"/>
    <col min="9025" max="9025" width="0.5703125" style="134" customWidth="1"/>
    <col min="9026" max="9026" width="2.28515625" style="134" customWidth="1"/>
    <col min="9027" max="9027" width="0.5703125" style="134" customWidth="1"/>
    <col min="9028" max="9028" width="2.28515625" style="134" customWidth="1"/>
    <col min="9029" max="9029" width="0.5703125" style="134" customWidth="1"/>
    <col min="9030" max="9030" width="2.28515625" style="134" customWidth="1"/>
    <col min="9031" max="9031" width="0.5703125" style="134" customWidth="1"/>
    <col min="9032" max="9032" width="2.28515625" style="134" customWidth="1"/>
    <col min="9033" max="9033" width="0.5703125" style="134" customWidth="1"/>
    <col min="9034" max="9034" width="2.28515625" style="134" customWidth="1"/>
    <col min="9035" max="9035" width="0.5703125" style="134" customWidth="1"/>
    <col min="9036" max="9036" width="2.28515625" style="134" customWidth="1"/>
    <col min="9037" max="9037" width="0.5703125" style="134" customWidth="1"/>
    <col min="9038" max="9038" width="2.28515625" style="134" customWidth="1"/>
    <col min="9039" max="9039" width="0.5703125" style="134" customWidth="1"/>
    <col min="9040" max="9040" width="2.28515625" style="134" customWidth="1"/>
    <col min="9041" max="9041" width="0.5703125" style="134" customWidth="1"/>
    <col min="9042" max="9042" width="2.28515625" style="134" customWidth="1"/>
    <col min="9043" max="9043" width="0.5703125" style="134" customWidth="1"/>
    <col min="9044" max="9044" width="2.28515625" style="134" customWidth="1"/>
    <col min="9045" max="9045" width="0.5703125" style="134" customWidth="1"/>
    <col min="9046" max="9046" width="1.7109375" style="134" customWidth="1"/>
    <col min="9047" max="9047" width="2.42578125" style="134" customWidth="1"/>
    <col min="9048" max="9048" width="1.28515625" style="134" customWidth="1"/>
    <col min="9049"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42578125" style="134" customWidth="1"/>
    <col min="9222" max="9222" width="0.5703125" style="134" customWidth="1"/>
    <col min="9223" max="9242" width="0.7109375" style="134" customWidth="1"/>
    <col min="9243" max="9243" width="0.5703125" style="134" customWidth="1"/>
    <col min="9244" max="9244" width="2.710937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2851562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28515625" style="134" customWidth="1"/>
    <col min="9279" max="9279" width="0.5703125" style="134" customWidth="1"/>
    <col min="9280" max="9280" width="2.28515625" style="134" customWidth="1"/>
    <col min="9281" max="9281" width="0.5703125" style="134" customWidth="1"/>
    <col min="9282" max="9282" width="2.28515625" style="134" customWidth="1"/>
    <col min="9283" max="9283" width="0.5703125" style="134" customWidth="1"/>
    <col min="9284" max="9284" width="2.28515625" style="134" customWidth="1"/>
    <col min="9285" max="9285" width="0.5703125" style="134" customWidth="1"/>
    <col min="9286" max="9286" width="2.28515625" style="134" customWidth="1"/>
    <col min="9287" max="9287" width="0.5703125" style="134" customWidth="1"/>
    <col min="9288" max="9288" width="2.28515625" style="134" customWidth="1"/>
    <col min="9289" max="9289" width="0.5703125" style="134" customWidth="1"/>
    <col min="9290" max="9290" width="2.28515625" style="134" customWidth="1"/>
    <col min="9291" max="9291" width="0.5703125" style="134" customWidth="1"/>
    <col min="9292" max="9292" width="2.28515625" style="134" customWidth="1"/>
    <col min="9293" max="9293" width="0.5703125" style="134" customWidth="1"/>
    <col min="9294" max="9294" width="2.28515625" style="134" customWidth="1"/>
    <col min="9295" max="9295" width="0.5703125" style="134" customWidth="1"/>
    <col min="9296" max="9296" width="2.28515625" style="134" customWidth="1"/>
    <col min="9297" max="9297" width="0.5703125" style="134" customWidth="1"/>
    <col min="9298" max="9298" width="2.28515625" style="134" customWidth="1"/>
    <col min="9299" max="9299" width="0.5703125" style="134" customWidth="1"/>
    <col min="9300" max="9300" width="2.28515625" style="134" customWidth="1"/>
    <col min="9301" max="9301" width="0.5703125" style="134" customWidth="1"/>
    <col min="9302" max="9302" width="1.7109375" style="134" customWidth="1"/>
    <col min="9303" max="9303" width="2.42578125" style="134" customWidth="1"/>
    <col min="9304" max="9304" width="1.28515625" style="134" customWidth="1"/>
    <col min="9305"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42578125" style="134" customWidth="1"/>
    <col min="9478" max="9478" width="0.5703125" style="134" customWidth="1"/>
    <col min="9479" max="9498" width="0.7109375" style="134" customWidth="1"/>
    <col min="9499" max="9499" width="0.5703125" style="134" customWidth="1"/>
    <col min="9500" max="9500" width="2.710937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2851562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28515625" style="134" customWidth="1"/>
    <col min="9535" max="9535" width="0.5703125" style="134" customWidth="1"/>
    <col min="9536" max="9536" width="2.28515625" style="134" customWidth="1"/>
    <col min="9537" max="9537" width="0.5703125" style="134" customWidth="1"/>
    <col min="9538" max="9538" width="2.28515625" style="134" customWidth="1"/>
    <col min="9539" max="9539" width="0.5703125" style="134" customWidth="1"/>
    <col min="9540" max="9540" width="2.28515625" style="134" customWidth="1"/>
    <col min="9541" max="9541" width="0.5703125" style="134" customWidth="1"/>
    <col min="9542" max="9542" width="2.28515625" style="134" customWidth="1"/>
    <col min="9543" max="9543" width="0.5703125" style="134" customWidth="1"/>
    <col min="9544" max="9544" width="2.28515625" style="134" customWidth="1"/>
    <col min="9545" max="9545" width="0.5703125" style="134" customWidth="1"/>
    <col min="9546" max="9546" width="2.28515625" style="134" customWidth="1"/>
    <col min="9547" max="9547" width="0.5703125" style="134" customWidth="1"/>
    <col min="9548" max="9548" width="2.28515625" style="134" customWidth="1"/>
    <col min="9549" max="9549" width="0.5703125" style="134" customWidth="1"/>
    <col min="9550" max="9550" width="2.28515625" style="134" customWidth="1"/>
    <col min="9551" max="9551" width="0.5703125" style="134" customWidth="1"/>
    <col min="9552" max="9552" width="2.28515625" style="134" customWidth="1"/>
    <col min="9553" max="9553" width="0.5703125" style="134" customWidth="1"/>
    <col min="9554" max="9554" width="2.28515625" style="134" customWidth="1"/>
    <col min="9555" max="9555" width="0.5703125" style="134" customWidth="1"/>
    <col min="9556" max="9556" width="2.28515625" style="134" customWidth="1"/>
    <col min="9557" max="9557" width="0.5703125" style="134" customWidth="1"/>
    <col min="9558" max="9558" width="1.7109375" style="134" customWidth="1"/>
    <col min="9559" max="9559" width="2.42578125" style="134" customWidth="1"/>
    <col min="9560" max="9560" width="1.28515625" style="134" customWidth="1"/>
    <col min="9561"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42578125" style="134" customWidth="1"/>
    <col min="9734" max="9734" width="0.5703125" style="134" customWidth="1"/>
    <col min="9735" max="9754" width="0.7109375" style="134" customWidth="1"/>
    <col min="9755" max="9755" width="0.5703125" style="134" customWidth="1"/>
    <col min="9756" max="9756" width="2.710937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2851562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28515625" style="134" customWidth="1"/>
    <col min="9791" max="9791" width="0.5703125" style="134" customWidth="1"/>
    <col min="9792" max="9792" width="2.28515625" style="134" customWidth="1"/>
    <col min="9793" max="9793" width="0.5703125" style="134" customWidth="1"/>
    <col min="9794" max="9794" width="2.28515625" style="134" customWidth="1"/>
    <col min="9795" max="9795" width="0.5703125" style="134" customWidth="1"/>
    <col min="9796" max="9796" width="2.28515625" style="134" customWidth="1"/>
    <col min="9797" max="9797" width="0.5703125" style="134" customWidth="1"/>
    <col min="9798" max="9798" width="2.28515625" style="134" customWidth="1"/>
    <col min="9799" max="9799" width="0.5703125" style="134" customWidth="1"/>
    <col min="9800" max="9800" width="2.28515625" style="134" customWidth="1"/>
    <col min="9801" max="9801" width="0.5703125" style="134" customWidth="1"/>
    <col min="9802" max="9802" width="2.28515625" style="134" customWidth="1"/>
    <col min="9803" max="9803" width="0.5703125" style="134" customWidth="1"/>
    <col min="9804" max="9804" width="2.28515625" style="134" customWidth="1"/>
    <col min="9805" max="9805" width="0.5703125" style="134" customWidth="1"/>
    <col min="9806" max="9806" width="2.28515625" style="134" customWidth="1"/>
    <col min="9807" max="9807" width="0.5703125" style="134" customWidth="1"/>
    <col min="9808" max="9808" width="2.28515625" style="134" customWidth="1"/>
    <col min="9809" max="9809" width="0.5703125" style="134" customWidth="1"/>
    <col min="9810" max="9810" width="2.28515625" style="134" customWidth="1"/>
    <col min="9811" max="9811" width="0.5703125" style="134" customWidth="1"/>
    <col min="9812" max="9812" width="2.28515625" style="134" customWidth="1"/>
    <col min="9813" max="9813" width="0.5703125" style="134" customWidth="1"/>
    <col min="9814" max="9814" width="1.7109375" style="134" customWidth="1"/>
    <col min="9815" max="9815" width="2.42578125" style="134" customWidth="1"/>
    <col min="9816" max="9816" width="1.28515625" style="134" customWidth="1"/>
    <col min="9817"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42578125" style="134" customWidth="1"/>
    <col min="9990" max="9990" width="0.5703125" style="134" customWidth="1"/>
    <col min="9991" max="10010" width="0.7109375" style="134" customWidth="1"/>
    <col min="10011" max="10011" width="0.5703125" style="134" customWidth="1"/>
    <col min="10012" max="10012" width="2.710937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2851562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28515625" style="134" customWidth="1"/>
    <col min="10047" max="10047" width="0.5703125" style="134" customWidth="1"/>
    <col min="10048" max="10048" width="2.28515625" style="134" customWidth="1"/>
    <col min="10049" max="10049" width="0.5703125" style="134" customWidth="1"/>
    <col min="10050" max="10050" width="2.28515625" style="134" customWidth="1"/>
    <col min="10051" max="10051" width="0.5703125" style="134" customWidth="1"/>
    <col min="10052" max="10052" width="2.28515625" style="134" customWidth="1"/>
    <col min="10053" max="10053" width="0.5703125" style="134" customWidth="1"/>
    <col min="10054" max="10054" width="2.28515625" style="134" customWidth="1"/>
    <col min="10055" max="10055" width="0.5703125" style="134" customWidth="1"/>
    <col min="10056" max="10056" width="2.28515625" style="134" customWidth="1"/>
    <col min="10057" max="10057" width="0.5703125" style="134" customWidth="1"/>
    <col min="10058" max="10058" width="2.28515625" style="134" customWidth="1"/>
    <col min="10059" max="10059" width="0.5703125" style="134" customWidth="1"/>
    <col min="10060" max="10060" width="2.28515625" style="134" customWidth="1"/>
    <col min="10061" max="10061" width="0.5703125" style="134" customWidth="1"/>
    <col min="10062" max="10062" width="2.28515625" style="134" customWidth="1"/>
    <col min="10063" max="10063" width="0.5703125" style="134" customWidth="1"/>
    <col min="10064" max="10064" width="2.28515625" style="134" customWidth="1"/>
    <col min="10065" max="10065" width="0.5703125" style="134" customWidth="1"/>
    <col min="10066" max="10066" width="2.28515625" style="134" customWidth="1"/>
    <col min="10067" max="10067" width="0.5703125" style="134" customWidth="1"/>
    <col min="10068" max="10068" width="2.28515625" style="134" customWidth="1"/>
    <col min="10069" max="10069" width="0.5703125" style="134" customWidth="1"/>
    <col min="10070" max="10070" width="1.7109375" style="134" customWidth="1"/>
    <col min="10071" max="10071" width="2.42578125" style="134" customWidth="1"/>
    <col min="10072" max="10072" width="1.28515625" style="134" customWidth="1"/>
    <col min="10073"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42578125" style="134" customWidth="1"/>
    <col min="10246" max="10246" width="0.5703125" style="134" customWidth="1"/>
    <col min="10247" max="10266" width="0.7109375" style="134" customWidth="1"/>
    <col min="10267" max="10267" width="0.5703125" style="134" customWidth="1"/>
    <col min="10268" max="10268" width="2.710937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2851562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28515625" style="134" customWidth="1"/>
    <col min="10303" max="10303" width="0.5703125" style="134" customWidth="1"/>
    <col min="10304" max="10304" width="2.28515625" style="134" customWidth="1"/>
    <col min="10305" max="10305" width="0.5703125" style="134" customWidth="1"/>
    <col min="10306" max="10306" width="2.28515625" style="134" customWidth="1"/>
    <col min="10307" max="10307" width="0.5703125" style="134" customWidth="1"/>
    <col min="10308" max="10308" width="2.28515625" style="134" customWidth="1"/>
    <col min="10309" max="10309" width="0.5703125" style="134" customWidth="1"/>
    <col min="10310" max="10310" width="2.28515625" style="134" customWidth="1"/>
    <col min="10311" max="10311" width="0.5703125" style="134" customWidth="1"/>
    <col min="10312" max="10312" width="2.28515625" style="134" customWidth="1"/>
    <col min="10313" max="10313" width="0.5703125" style="134" customWidth="1"/>
    <col min="10314" max="10314" width="2.28515625" style="134" customWidth="1"/>
    <col min="10315" max="10315" width="0.5703125" style="134" customWidth="1"/>
    <col min="10316" max="10316" width="2.28515625" style="134" customWidth="1"/>
    <col min="10317" max="10317" width="0.5703125" style="134" customWidth="1"/>
    <col min="10318" max="10318" width="2.28515625" style="134" customWidth="1"/>
    <col min="10319" max="10319" width="0.5703125" style="134" customWidth="1"/>
    <col min="10320" max="10320" width="2.28515625" style="134" customWidth="1"/>
    <col min="10321" max="10321" width="0.5703125" style="134" customWidth="1"/>
    <col min="10322" max="10322" width="2.28515625" style="134" customWidth="1"/>
    <col min="10323" max="10323" width="0.5703125" style="134" customWidth="1"/>
    <col min="10324" max="10324" width="2.28515625" style="134" customWidth="1"/>
    <col min="10325" max="10325" width="0.5703125" style="134" customWidth="1"/>
    <col min="10326" max="10326" width="1.7109375" style="134" customWidth="1"/>
    <col min="10327" max="10327" width="2.42578125" style="134" customWidth="1"/>
    <col min="10328" max="10328" width="1.28515625" style="134" customWidth="1"/>
    <col min="10329"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42578125" style="134" customWidth="1"/>
    <col min="10502" max="10502" width="0.5703125" style="134" customWidth="1"/>
    <col min="10503" max="10522" width="0.7109375" style="134" customWidth="1"/>
    <col min="10523" max="10523" width="0.5703125" style="134" customWidth="1"/>
    <col min="10524" max="10524" width="2.710937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2851562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28515625" style="134" customWidth="1"/>
    <col min="10559" max="10559" width="0.5703125" style="134" customWidth="1"/>
    <col min="10560" max="10560" width="2.28515625" style="134" customWidth="1"/>
    <col min="10561" max="10561" width="0.5703125" style="134" customWidth="1"/>
    <col min="10562" max="10562" width="2.28515625" style="134" customWidth="1"/>
    <col min="10563" max="10563" width="0.5703125" style="134" customWidth="1"/>
    <col min="10564" max="10564" width="2.28515625" style="134" customWidth="1"/>
    <col min="10565" max="10565" width="0.5703125" style="134" customWidth="1"/>
    <col min="10566" max="10566" width="2.28515625" style="134" customWidth="1"/>
    <col min="10567" max="10567" width="0.5703125" style="134" customWidth="1"/>
    <col min="10568" max="10568" width="2.28515625" style="134" customWidth="1"/>
    <col min="10569" max="10569" width="0.5703125" style="134" customWidth="1"/>
    <col min="10570" max="10570" width="2.28515625" style="134" customWidth="1"/>
    <col min="10571" max="10571" width="0.5703125" style="134" customWidth="1"/>
    <col min="10572" max="10572" width="2.28515625" style="134" customWidth="1"/>
    <col min="10573" max="10573" width="0.5703125" style="134" customWidth="1"/>
    <col min="10574" max="10574" width="2.28515625" style="134" customWidth="1"/>
    <col min="10575" max="10575" width="0.5703125" style="134" customWidth="1"/>
    <col min="10576" max="10576" width="2.28515625" style="134" customWidth="1"/>
    <col min="10577" max="10577" width="0.5703125" style="134" customWidth="1"/>
    <col min="10578" max="10578" width="2.28515625" style="134" customWidth="1"/>
    <col min="10579" max="10579" width="0.5703125" style="134" customWidth="1"/>
    <col min="10580" max="10580" width="2.28515625" style="134" customWidth="1"/>
    <col min="10581" max="10581" width="0.5703125" style="134" customWidth="1"/>
    <col min="10582" max="10582" width="1.7109375" style="134" customWidth="1"/>
    <col min="10583" max="10583" width="2.42578125" style="134" customWidth="1"/>
    <col min="10584" max="10584" width="1.28515625" style="134" customWidth="1"/>
    <col min="10585"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42578125" style="134" customWidth="1"/>
    <col min="10758" max="10758" width="0.5703125" style="134" customWidth="1"/>
    <col min="10759" max="10778" width="0.7109375" style="134" customWidth="1"/>
    <col min="10779" max="10779" width="0.5703125" style="134" customWidth="1"/>
    <col min="10780" max="10780" width="2.710937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2851562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28515625" style="134" customWidth="1"/>
    <col min="10815" max="10815" width="0.5703125" style="134" customWidth="1"/>
    <col min="10816" max="10816" width="2.28515625" style="134" customWidth="1"/>
    <col min="10817" max="10817" width="0.5703125" style="134" customWidth="1"/>
    <col min="10818" max="10818" width="2.28515625" style="134" customWidth="1"/>
    <col min="10819" max="10819" width="0.5703125" style="134" customWidth="1"/>
    <col min="10820" max="10820" width="2.28515625" style="134" customWidth="1"/>
    <col min="10821" max="10821" width="0.5703125" style="134" customWidth="1"/>
    <col min="10822" max="10822" width="2.28515625" style="134" customWidth="1"/>
    <col min="10823" max="10823" width="0.5703125" style="134" customWidth="1"/>
    <col min="10824" max="10824" width="2.28515625" style="134" customWidth="1"/>
    <col min="10825" max="10825" width="0.5703125" style="134" customWidth="1"/>
    <col min="10826" max="10826" width="2.28515625" style="134" customWidth="1"/>
    <col min="10827" max="10827" width="0.5703125" style="134" customWidth="1"/>
    <col min="10828" max="10828" width="2.28515625" style="134" customWidth="1"/>
    <col min="10829" max="10829" width="0.5703125" style="134" customWidth="1"/>
    <col min="10830" max="10830" width="2.28515625" style="134" customWidth="1"/>
    <col min="10831" max="10831" width="0.5703125" style="134" customWidth="1"/>
    <col min="10832" max="10832" width="2.28515625" style="134" customWidth="1"/>
    <col min="10833" max="10833" width="0.5703125" style="134" customWidth="1"/>
    <col min="10834" max="10834" width="2.28515625" style="134" customWidth="1"/>
    <col min="10835" max="10835" width="0.5703125" style="134" customWidth="1"/>
    <col min="10836" max="10836" width="2.28515625" style="134" customWidth="1"/>
    <col min="10837" max="10837" width="0.5703125" style="134" customWidth="1"/>
    <col min="10838" max="10838" width="1.7109375" style="134" customWidth="1"/>
    <col min="10839" max="10839" width="2.42578125" style="134" customWidth="1"/>
    <col min="10840" max="10840" width="1.28515625" style="134" customWidth="1"/>
    <col min="10841"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42578125" style="134" customWidth="1"/>
    <col min="11014" max="11014" width="0.5703125" style="134" customWidth="1"/>
    <col min="11015" max="11034" width="0.7109375" style="134" customWidth="1"/>
    <col min="11035" max="11035" width="0.5703125" style="134" customWidth="1"/>
    <col min="11036" max="11036" width="2.710937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2851562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28515625" style="134" customWidth="1"/>
    <col min="11071" max="11071" width="0.5703125" style="134" customWidth="1"/>
    <col min="11072" max="11072" width="2.28515625" style="134" customWidth="1"/>
    <col min="11073" max="11073" width="0.5703125" style="134" customWidth="1"/>
    <col min="11074" max="11074" width="2.28515625" style="134" customWidth="1"/>
    <col min="11075" max="11075" width="0.5703125" style="134" customWidth="1"/>
    <col min="11076" max="11076" width="2.28515625" style="134" customWidth="1"/>
    <col min="11077" max="11077" width="0.5703125" style="134" customWidth="1"/>
    <col min="11078" max="11078" width="2.28515625" style="134" customWidth="1"/>
    <col min="11079" max="11079" width="0.5703125" style="134" customWidth="1"/>
    <col min="11080" max="11080" width="2.28515625" style="134" customWidth="1"/>
    <col min="11081" max="11081" width="0.5703125" style="134" customWidth="1"/>
    <col min="11082" max="11082" width="2.28515625" style="134" customWidth="1"/>
    <col min="11083" max="11083" width="0.5703125" style="134" customWidth="1"/>
    <col min="11084" max="11084" width="2.28515625" style="134" customWidth="1"/>
    <col min="11085" max="11085" width="0.5703125" style="134" customWidth="1"/>
    <col min="11086" max="11086" width="2.28515625" style="134" customWidth="1"/>
    <col min="11087" max="11087" width="0.5703125" style="134" customWidth="1"/>
    <col min="11088" max="11088" width="2.28515625" style="134" customWidth="1"/>
    <col min="11089" max="11089" width="0.5703125" style="134" customWidth="1"/>
    <col min="11090" max="11090" width="2.28515625" style="134" customWidth="1"/>
    <col min="11091" max="11091" width="0.5703125" style="134" customWidth="1"/>
    <col min="11092" max="11092" width="2.28515625" style="134" customWidth="1"/>
    <col min="11093" max="11093" width="0.5703125" style="134" customWidth="1"/>
    <col min="11094" max="11094" width="1.7109375" style="134" customWidth="1"/>
    <col min="11095" max="11095" width="2.42578125" style="134" customWidth="1"/>
    <col min="11096" max="11096" width="1.28515625" style="134" customWidth="1"/>
    <col min="11097"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42578125" style="134" customWidth="1"/>
    <col min="11270" max="11270" width="0.5703125" style="134" customWidth="1"/>
    <col min="11271" max="11290" width="0.7109375" style="134" customWidth="1"/>
    <col min="11291" max="11291" width="0.5703125" style="134" customWidth="1"/>
    <col min="11292" max="11292" width="2.710937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2851562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28515625" style="134" customWidth="1"/>
    <col min="11327" max="11327" width="0.5703125" style="134" customWidth="1"/>
    <col min="11328" max="11328" width="2.28515625" style="134" customWidth="1"/>
    <col min="11329" max="11329" width="0.5703125" style="134" customWidth="1"/>
    <col min="11330" max="11330" width="2.28515625" style="134" customWidth="1"/>
    <col min="11331" max="11331" width="0.5703125" style="134" customWidth="1"/>
    <col min="11332" max="11332" width="2.28515625" style="134" customWidth="1"/>
    <col min="11333" max="11333" width="0.5703125" style="134" customWidth="1"/>
    <col min="11334" max="11334" width="2.28515625" style="134" customWidth="1"/>
    <col min="11335" max="11335" width="0.5703125" style="134" customWidth="1"/>
    <col min="11336" max="11336" width="2.28515625" style="134" customWidth="1"/>
    <col min="11337" max="11337" width="0.5703125" style="134" customWidth="1"/>
    <col min="11338" max="11338" width="2.28515625" style="134" customWidth="1"/>
    <col min="11339" max="11339" width="0.5703125" style="134" customWidth="1"/>
    <col min="11340" max="11340" width="2.28515625" style="134" customWidth="1"/>
    <col min="11341" max="11341" width="0.5703125" style="134" customWidth="1"/>
    <col min="11342" max="11342" width="2.28515625" style="134" customWidth="1"/>
    <col min="11343" max="11343" width="0.5703125" style="134" customWidth="1"/>
    <col min="11344" max="11344" width="2.28515625" style="134" customWidth="1"/>
    <col min="11345" max="11345" width="0.5703125" style="134" customWidth="1"/>
    <col min="11346" max="11346" width="2.28515625" style="134" customWidth="1"/>
    <col min="11347" max="11347" width="0.5703125" style="134" customWidth="1"/>
    <col min="11348" max="11348" width="2.28515625" style="134" customWidth="1"/>
    <col min="11349" max="11349" width="0.5703125" style="134" customWidth="1"/>
    <col min="11350" max="11350" width="1.7109375" style="134" customWidth="1"/>
    <col min="11351" max="11351" width="2.42578125" style="134" customWidth="1"/>
    <col min="11352" max="11352" width="1.28515625" style="134" customWidth="1"/>
    <col min="11353"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42578125" style="134" customWidth="1"/>
    <col min="11526" max="11526" width="0.5703125" style="134" customWidth="1"/>
    <col min="11527" max="11546" width="0.7109375" style="134" customWidth="1"/>
    <col min="11547" max="11547" width="0.5703125" style="134" customWidth="1"/>
    <col min="11548" max="11548" width="2.710937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2851562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28515625" style="134" customWidth="1"/>
    <col min="11583" max="11583" width="0.5703125" style="134" customWidth="1"/>
    <col min="11584" max="11584" width="2.28515625" style="134" customWidth="1"/>
    <col min="11585" max="11585" width="0.5703125" style="134" customWidth="1"/>
    <col min="11586" max="11586" width="2.28515625" style="134" customWidth="1"/>
    <col min="11587" max="11587" width="0.5703125" style="134" customWidth="1"/>
    <col min="11588" max="11588" width="2.28515625" style="134" customWidth="1"/>
    <col min="11589" max="11589" width="0.5703125" style="134" customWidth="1"/>
    <col min="11590" max="11590" width="2.28515625" style="134" customWidth="1"/>
    <col min="11591" max="11591" width="0.5703125" style="134" customWidth="1"/>
    <col min="11592" max="11592" width="2.28515625" style="134" customWidth="1"/>
    <col min="11593" max="11593" width="0.5703125" style="134" customWidth="1"/>
    <col min="11594" max="11594" width="2.28515625" style="134" customWidth="1"/>
    <col min="11595" max="11595" width="0.5703125" style="134" customWidth="1"/>
    <col min="11596" max="11596" width="2.28515625" style="134" customWidth="1"/>
    <col min="11597" max="11597" width="0.5703125" style="134" customWidth="1"/>
    <col min="11598" max="11598" width="2.28515625" style="134" customWidth="1"/>
    <col min="11599" max="11599" width="0.5703125" style="134" customWidth="1"/>
    <col min="11600" max="11600" width="2.28515625" style="134" customWidth="1"/>
    <col min="11601" max="11601" width="0.5703125" style="134" customWidth="1"/>
    <col min="11602" max="11602" width="2.28515625" style="134" customWidth="1"/>
    <col min="11603" max="11603" width="0.5703125" style="134" customWidth="1"/>
    <col min="11604" max="11604" width="2.28515625" style="134" customWidth="1"/>
    <col min="11605" max="11605" width="0.5703125" style="134" customWidth="1"/>
    <col min="11606" max="11606" width="1.7109375" style="134" customWidth="1"/>
    <col min="11607" max="11607" width="2.42578125" style="134" customWidth="1"/>
    <col min="11608" max="11608" width="1.28515625" style="134" customWidth="1"/>
    <col min="11609"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42578125" style="134" customWidth="1"/>
    <col min="11782" max="11782" width="0.5703125" style="134" customWidth="1"/>
    <col min="11783" max="11802" width="0.7109375" style="134" customWidth="1"/>
    <col min="11803" max="11803" width="0.5703125" style="134" customWidth="1"/>
    <col min="11804" max="11804" width="2.710937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2851562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28515625" style="134" customWidth="1"/>
    <col min="11839" max="11839" width="0.5703125" style="134" customWidth="1"/>
    <col min="11840" max="11840" width="2.28515625" style="134" customWidth="1"/>
    <col min="11841" max="11841" width="0.5703125" style="134" customWidth="1"/>
    <col min="11842" max="11842" width="2.28515625" style="134" customWidth="1"/>
    <col min="11843" max="11843" width="0.5703125" style="134" customWidth="1"/>
    <col min="11844" max="11844" width="2.28515625" style="134" customWidth="1"/>
    <col min="11845" max="11845" width="0.5703125" style="134" customWidth="1"/>
    <col min="11846" max="11846" width="2.28515625" style="134" customWidth="1"/>
    <col min="11847" max="11847" width="0.5703125" style="134" customWidth="1"/>
    <col min="11848" max="11848" width="2.28515625" style="134" customWidth="1"/>
    <col min="11849" max="11849" width="0.5703125" style="134" customWidth="1"/>
    <col min="11850" max="11850" width="2.28515625" style="134" customWidth="1"/>
    <col min="11851" max="11851" width="0.5703125" style="134" customWidth="1"/>
    <col min="11852" max="11852" width="2.28515625" style="134" customWidth="1"/>
    <col min="11853" max="11853" width="0.5703125" style="134" customWidth="1"/>
    <col min="11854" max="11854" width="2.28515625" style="134" customWidth="1"/>
    <col min="11855" max="11855" width="0.5703125" style="134" customWidth="1"/>
    <col min="11856" max="11856" width="2.28515625" style="134" customWidth="1"/>
    <col min="11857" max="11857" width="0.5703125" style="134" customWidth="1"/>
    <col min="11858" max="11858" width="2.28515625" style="134" customWidth="1"/>
    <col min="11859" max="11859" width="0.5703125" style="134" customWidth="1"/>
    <col min="11860" max="11860" width="2.28515625" style="134" customWidth="1"/>
    <col min="11861" max="11861" width="0.5703125" style="134" customWidth="1"/>
    <col min="11862" max="11862" width="1.7109375" style="134" customWidth="1"/>
    <col min="11863" max="11863" width="2.42578125" style="134" customWidth="1"/>
    <col min="11864" max="11864" width="1.28515625" style="134" customWidth="1"/>
    <col min="11865"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42578125" style="134" customWidth="1"/>
    <col min="12038" max="12038" width="0.5703125" style="134" customWidth="1"/>
    <col min="12039" max="12058" width="0.7109375" style="134" customWidth="1"/>
    <col min="12059" max="12059" width="0.5703125" style="134" customWidth="1"/>
    <col min="12060" max="12060" width="2.710937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2851562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28515625" style="134" customWidth="1"/>
    <col min="12095" max="12095" width="0.5703125" style="134" customWidth="1"/>
    <col min="12096" max="12096" width="2.28515625" style="134" customWidth="1"/>
    <col min="12097" max="12097" width="0.5703125" style="134" customWidth="1"/>
    <col min="12098" max="12098" width="2.28515625" style="134" customWidth="1"/>
    <col min="12099" max="12099" width="0.5703125" style="134" customWidth="1"/>
    <col min="12100" max="12100" width="2.28515625" style="134" customWidth="1"/>
    <col min="12101" max="12101" width="0.5703125" style="134" customWidth="1"/>
    <col min="12102" max="12102" width="2.28515625" style="134" customWidth="1"/>
    <col min="12103" max="12103" width="0.5703125" style="134" customWidth="1"/>
    <col min="12104" max="12104" width="2.28515625" style="134" customWidth="1"/>
    <col min="12105" max="12105" width="0.5703125" style="134" customWidth="1"/>
    <col min="12106" max="12106" width="2.28515625" style="134" customWidth="1"/>
    <col min="12107" max="12107" width="0.5703125" style="134" customWidth="1"/>
    <col min="12108" max="12108" width="2.28515625" style="134" customWidth="1"/>
    <col min="12109" max="12109" width="0.5703125" style="134" customWidth="1"/>
    <col min="12110" max="12110" width="2.28515625" style="134" customWidth="1"/>
    <col min="12111" max="12111" width="0.5703125" style="134" customWidth="1"/>
    <col min="12112" max="12112" width="2.28515625" style="134" customWidth="1"/>
    <col min="12113" max="12113" width="0.5703125" style="134" customWidth="1"/>
    <col min="12114" max="12114" width="2.28515625" style="134" customWidth="1"/>
    <col min="12115" max="12115" width="0.5703125" style="134" customWidth="1"/>
    <col min="12116" max="12116" width="2.28515625" style="134" customWidth="1"/>
    <col min="12117" max="12117" width="0.5703125" style="134" customWidth="1"/>
    <col min="12118" max="12118" width="1.7109375" style="134" customWidth="1"/>
    <col min="12119" max="12119" width="2.42578125" style="134" customWidth="1"/>
    <col min="12120" max="12120" width="1.28515625" style="134" customWidth="1"/>
    <col min="12121"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42578125" style="134" customWidth="1"/>
    <col min="12294" max="12294" width="0.5703125" style="134" customWidth="1"/>
    <col min="12295" max="12314" width="0.7109375" style="134" customWidth="1"/>
    <col min="12315" max="12315" width="0.5703125" style="134" customWidth="1"/>
    <col min="12316" max="12316" width="2.710937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2851562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28515625" style="134" customWidth="1"/>
    <col min="12351" max="12351" width="0.5703125" style="134" customWidth="1"/>
    <col min="12352" max="12352" width="2.28515625" style="134" customWidth="1"/>
    <col min="12353" max="12353" width="0.5703125" style="134" customWidth="1"/>
    <col min="12354" max="12354" width="2.28515625" style="134" customWidth="1"/>
    <col min="12355" max="12355" width="0.5703125" style="134" customWidth="1"/>
    <col min="12356" max="12356" width="2.28515625" style="134" customWidth="1"/>
    <col min="12357" max="12357" width="0.5703125" style="134" customWidth="1"/>
    <col min="12358" max="12358" width="2.28515625" style="134" customWidth="1"/>
    <col min="12359" max="12359" width="0.5703125" style="134" customWidth="1"/>
    <col min="12360" max="12360" width="2.28515625" style="134" customWidth="1"/>
    <col min="12361" max="12361" width="0.5703125" style="134" customWidth="1"/>
    <col min="12362" max="12362" width="2.28515625" style="134" customWidth="1"/>
    <col min="12363" max="12363" width="0.5703125" style="134" customWidth="1"/>
    <col min="12364" max="12364" width="2.28515625" style="134" customWidth="1"/>
    <col min="12365" max="12365" width="0.5703125" style="134" customWidth="1"/>
    <col min="12366" max="12366" width="2.28515625" style="134" customWidth="1"/>
    <col min="12367" max="12367" width="0.5703125" style="134" customWidth="1"/>
    <col min="12368" max="12368" width="2.28515625" style="134" customWidth="1"/>
    <col min="12369" max="12369" width="0.5703125" style="134" customWidth="1"/>
    <col min="12370" max="12370" width="2.28515625" style="134" customWidth="1"/>
    <col min="12371" max="12371" width="0.5703125" style="134" customWidth="1"/>
    <col min="12372" max="12372" width="2.28515625" style="134" customWidth="1"/>
    <col min="12373" max="12373" width="0.5703125" style="134" customWidth="1"/>
    <col min="12374" max="12374" width="1.7109375" style="134" customWidth="1"/>
    <col min="12375" max="12375" width="2.42578125" style="134" customWidth="1"/>
    <col min="12376" max="12376" width="1.28515625" style="134" customWidth="1"/>
    <col min="12377"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42578125" style="134" customWidth="1"/>
    <col min="12550" max="12550" width="0.5703125" style="134" customWidth="1"/>
    <col min="12551" max="12570" width="0.7109375" style="134" customWidth="1"/>
    <col min="12571" max="12571" width="0.5703125" style="134" customWidth="1"/>
    <col min="12572" max="12572" width="2.710937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2851562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28515625" style="134" customWidth="1"/>
    <col min="12607" max="12607" width="0.5703125" style="134" customWidth="1"/>
    <col min="12608" max="12608" width="2.28515625" style="134" customWidth="1"/>
    <col min="12609" max="12609" width="0.5703125" style="134" customWidth="1"/>
    <col min="12610" max="12610" width="2.28515625" style="134" customWidth="1"/>
    <col min="12611" max="12611" width="0.5703125" style="134" customWidth="1"/>
    <col min="12612" max="12612" width="2.28515625" style="134" customWidth="1"/>
    <col min="12613" max="12613" width="0.5703125" style="134" customWidth="1"/>
    <col min="12614" max="12614" width="2.28515625" style="134" customWidth="1"/>
    <col min="12615" max="12615" width="0.5703125" style="134" customWidth="1"/>
    <col min="12616" max="12616" width="2.28515625" style="134" customWidth="1"/>
    <col min="12617" max="12617" width="0.5703125" style="134" customWidth="1"/>
    <col min="12618" max="12618" width="2.28515625" style="134" customWidth="1"/>
    <col min="12619" max="12619" width="0.5703125" style="134" customWidth="1"/>
    <col min="12620" max="12620" width="2.28515625" style="134" customWidth="1"/>
    <col min="12621" max="12621" width="0.5703125" style="134" customWidth="1"/>
    <col min="12622" max="12622" width="2.28515625" style="134" customWidth="1"/>
    <col min="12623" max="12623" width="0.5703125" style="134" customWidth="1"/>
    <col min="12624" max="12624" width="2.28515625" style="134" customWidth="1"/>
    <col min="12625" max="12625" width="0.5703125" style="134" customWidth="1"/>
    <col min="12626" max="12626" width="2.28515625" style="134" customWidth="1"/>
    <col min="12627" max="12627" width="0.5703125" style="134" customWidth="1"/>
    <col min="12628" max="12628" width="2.28515625" style="134" customWidth="1"/>
    <col min="12629" max="12629" width="0.5703125" style="134" customWidth="1"/>
    <col min="12630" max="12630" width="1.7109375" style="134" customWidth="1"/>
    <col min="12631" max="12631" width="2.42578125" style="134" customWidth="1"/>
    <col min="12632" max="12632" width="1.28515625" style="134" customWidth="1"/>
    <col min="12633"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42578125" style="134" customWidth="1"/>
    <col min="12806" max="12806" width="0.5703125" style="134" customWidth="1"/>
    <col min="12807" max="12826" width="0.7109375" style="134" customWidth="1"/>
    <col min="12827" max="12827" width="0.5703125" style="134" customWidth="1"/>
    <col min="12828" max="12828" width="2.710937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2851562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28515625" style="134" customWidth="1"/>
    <col min="12863" max="12863" width="0.5703125" style="134" customWidth="1"/>
    <col min="12864" max="12864" width="2.28515625" style="134" customWidth="1"/>
    <col min="12865" max="12865" width="0.5703125" style="134" customWidth="1"/>
    <col min="12866" max="12866" width="2.28515625" style="134" customWidth="1"/>
    <col min="12867" max="12867" width="0.5703125" style="134" customWidth="1"/>
    <col min="12868" max="12868" width="2.28515625" style="134" customWidth="1"/>
    <col min="12869" max="12869" width="0.5703125" style="134" customWidth="1"/>
    <col min="12870" max="12870" width="2.28515625" style="134" customWidth="1"/>
    <col min="12871" max="12871" width="0.5703125" style="134" customWidth="1"/>
    <col min="12872" max="12872" width="2.28515625" style="134" customWidth="1"/>
    <col min="12873" max="12873" width="0.5703125" style="134" customWidth="1"/>
    <col min="12874" max="12874" width="2.28515625" style="134" customWidth="1"/>
    <col min="12875" max="12875" width="0.5703125" style="134" customWidth="1"/>
    <col min="12876" max="12876" width="2.28515625" style="134" customWidth="1"/>
    <col min="12877" max="12877" width="0.5703125" style="134" customWidth="1"/>
    <col min="12878" max="12878" width="2.28515625" style="134" customWidth="1"/>
    <col min="12879" max="12879" width="0.5703125" style="134" customWidth="1"/>
    <col min="12880" max="12880" width="2.28515625" style="134" customWidth="1"/>
    <col min="12881" max="12881" width="0.5703125" style="134" customWidth="1"/>
    <col min="12882" max="12882" width="2.28515625" style="134" customWidth="1"/>
    <col min="12883" max="12883" width="0.5703125" style="134" customWidth="1"/>
    <col min="12884" max="12884" width="2.28515625" style="134" customWidth="1"/>
    <col min="12885" max="12885" width="0.5703125" style="134" customWidth="1"/>
    <col min="12886" max="12886" width="1.7109375" style="134" customWidth="1"/>
    <col min="12887" max="12887" width="2.42578125" style="134" customWidth="1"/>
    <col min="12888" max="12888" width="1.28515625" style="134" customWidth="1"/>
    <col min="12889"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42578125" style="134" customWidth="1"/>
    <col min="13062" max="13062" width="0.5703125" style="134" customWidth="1"/>
    <col min="13063" max="13082" width="0.7109375" style="134" customWidth="1"/>
    <col min="13083" max="13083" width="0.5703125" style="134" customWidth="1"/>
    <col min="13084" max="13084" width="2.710937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2851562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28515625" style="134" customWidth="1"/>
    <col min="13119" max="13119" width="0.5703125" style="134" customWidth="1"/>
    <col min="13120" max="13120" width="2.28515625" style="134" customWidth="1"/>
    <col min="13121" max="13121" width="0.5703125" style="134" customWidth="1"/>
    <col min="13122" max="13122" width="2.28515625" style="134" customWidth="1"/>
    <col min="13123" max="13123" width="0.5703125" style="134" customWidth="1"/>
    <col min="13124" max="13124" width="2.28515625" style="134" customWidth="1"/>
    <col min="13125" max="13125" width="0.5703125" style="134" customWidth="1"/>
    <col min="13126" max="13126" width="2.28515625" style="134" customWidth="1"/>
    <col min="13127" max="13127" width="0.5703125" style="134" customWidth="1"/>
    <col min="13128" max="13128" width="2.28515625" style="134" customWidth="1"/>
    <col min="13129" max="13129" width="0.5703125" style="134" customWidth="1"/>
    <col min="13130" max="13130" width="2.28515625" style="134" customWidth="1"/>
    <col min="13131" max="13131" width="0.5703125" style="134" customWidth="1"/>
    <col min="13132" max="13132" width="2.28515625" style="134" customWidth="1"/>
    <col min="13133" max="13133" width="0.5703125" style="134" customWidth="1"/>
    <col min="13134" max="13134" width="2.28515625" style="134" customWidth="1"/>
    <col min="13135" max="13135" width="0.5703125" style="134" customWidth="1"/>
    <col min="13136" max="13136" width="2.28515625" style="134" customWidth="1"/>
    <col min="13137" max="13137" width="0.5703125" style="134" customWidth="1"/>
    <col min="13138" max="13138" width="2.28515625" style="134" customWidth="1"/>
    <col min="13139" max="13139" width="0.5703125" style="134" customWidth="1"/>
    <col min="13140" max="13140" width="2.28515625" style="134" customWidth="1"/>
    <col min="13141" max="13141" width="0.5703125" style="134" customWidth="1"/>
    <col min="13142" max="13142" width="1.7109375" style="134" customWidth="1"/>
    <col min="13143" max="13143" width="2.42578125" style="134" customWidth="1"/>
    <col min="13144" max="13144" width="1.28515625" style="134" customWidth="1"/>
    <col min="13145"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42578125" style="134" customWidth="1"/>
    <col min="13318" max="13318" width="0.5703125" style="134" customWidth="1"/>
    <col min="13319" max="13338" width="0.7109375" style="134" customWidth="1"/>
    <col min="13339" max="13339" width="0.5703125" style="134" customWidth="1"/>
    <col min="13340" max="13340" width="2.710937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2851562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28515625" style="134" customWidth="1"/>
    <col min="13375" max="13375" width="0.5703125" style="134" customWidth="1"/>
    <col min="13376" max="13376" width="2.28515625" style="134" customWidth="1"/>
    <col min="13377" max="13377" width="0.5703125" style="134" customWidth="1"/>
    <col min="13378" max="13378" width="2.28515625" style="134" customWidth="1"/>
    <col min="13379" max="13379" width="0.5703125" style="134" customWidth="1"/>
    <col min="13380" max="13380" width="2.28515625" style="134" customWidth="1"/>
    <col min="13381" max="13381" width="0.5703125" style="134" customWidth="1"/>
    <col min="13382" max="13382" width="2.28515625" style="134" customWidth="1"/>
    <col min="13383" max="13383" width="0.5703125" style="134" customWidth="1"/>
    <col min="13384" max="13384" width="2.28515625" style="134" customWidth="1"/>
    <col min="13385" max="13385" width="0.5703125" style="134" customWidth="1"/>
    <col min="13386" max="13386" width="2.28515625" style="134" customWidth="1"/>
    <col min="13387" max="13387" width="0.5703125" style="134" customWidth="1"/>
    <col min="13388" max="13388" width="2.28515625" style="134" customWidth="1"/>
    <col min="13389" max="13389" width="0.5703125" style="134" customWidth="1"/>
    <col min="13390" max="13390" width="2.28515625" style="134" customWidth="1"/>
    <col min="13391" max="13391" width="0.5703125" style="134" customWidth="1"/>
    <col min="13392" max="13392" width="2.28515625" style="134" customWidth="1"/>
    <col min="13393" max="13393" width="0.5703125" style="134" customWidth="1"/>
    <col min="13394" max="13394" width="2.28515625" style="134" customWidth="1"/>
    <col min="13395" max="13395" width="0.5703125" style="134" customWidth="1"/>
    <col min="13396" max="13396" width="2.28515625" style="134" customWidth="1"/>
    <col min="13397" max="13397" width="0.5703125" style="134" customWidth="1"/>
    <col min="13398" max="13398" width="1.7109375" style="134" customWidth="1"/>
    <col min="13399" max="13399" width="2.42578125" style="134" customWidth="1"/>
    <col min="13400" max="13400" width="1.28515625" style="134" customWidth="1"/>
    <col min="13401"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42578125" style="134" customWidth="1"/>
    <col min="13574" max="13574" width="0.5703125" style="134" customWidth="1"/>
    <col min="13575" max="13594" width="0.7109375" style="134" customWidth="1"/>
    <col min="13595" max="13595" width="0.5703125" style="134" customWidth="1"/>
    <col min="13596" max="13596" width="2.710937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2851562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28515625" style="134" customWidth="1"/>
    <col min="13631" max="13631" width="0.5703125" style="134" customWidth="1"/>
    <col min="13632" max="13632" width="2.28515625" style="134" customWidth="1"/>
    <col min="13633" max="13633" width="0.5703125" style="134" customWidth="1"/>
    <col min="13634" max="13634" width="2.28515625" style="134" customWidth="1"/>
    <col min="13635" max="13635" width="0.5703125" style="134" customWidth="1"/>
    <col min="13636" max="13636" width="2.28515625" style="134" customWidth="1"/>
    <col min="13637" max="13637" width="0.5703125" style="134" customWidth="1"/>
    <col min="13638" max="13638" width="2.28515625" style="134" customWidth="1"/>
    <col min="13639" max="13639" width="0.5703125" style="134" customWidth="1"/>
    <col min="13640" max="13640" width="2.28515625" style="134" customWidth="1"/>
    <col min="13641" max="13641" width="0.5703125" style="134" customWidth="1"/>
    <col min="13642" max="13642" width="2.28515625" style="134" customWidth="1"/>
    <col min="13643" max="13643" width="0.5703125" style="134" customWidth="1"/>
    <col min="13644" max="13644" width="2.28515625" style="134" customWidth="1"/>
    <col min="13645" max="13645" width="0.5703125" style="134" customWidth="1"/>
    <col min="13646" max="13646" width="2.28515625" style="134" customWidth="1"/>
    <col min="13647" max="13647" width="0.5703125" style="134" customWidth="1"/>
    <col min="13648" max="13648" width="2.28515625" style="134" customWidth="1"/>
    <col min="13649" max="13649" width="0.5703125" style="134" customWidth="1"/>
    <col min="13650" max="13650" width="2.28515625" style="134" customWidth="1"/>
    <col min="13651" max="13651" width="0.5703125" style="134" customWidth="1"/>
    <col min="13652" max="13652" width="2.28515625" style="134" customWidth="1"/>
    <col min="13653" max="13653" width="0.5703125" style="134" customWidth="1"/>
    <col min="13654" max="13654" width="1.7109375" style="134" customWidth="1"/>
    <col min="13655" max="13655" width="2.42578125" style="134" customWidth="1"/>
    <col min="13656" max="13656" width="1.28515625" style="134" customWidth="1"/>
    <col min="13657"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42578125" style="134" customWidth="1"/>
    <col min="13830" max="13830" width="0.5703125" style="134" customWidth="1"/>
    <col min="13831" max="13850" width="0.7109375" style="134" customWidth="1"/>
    <col min="13851" max="13851" width="0.5703125" style="134" customWidth="1"/>
    <col min="13852" max="13852" width="2.710937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2851562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28515625" style="134" customWidth="1"/>
    <col min="13887" max="13887" width="0.5703125" style="134" customWidth="1"/>
    <col min="13888" max="13888" width="2.28515625" style="134" customWidth="1"/>
    <col min="13889" max="13889" width="0.5703125" style="134" customWidth="1"/>
    <col min="13890" max="13890" width="2.28515625" style="134" customWidth="1"/>
    <col min="13891" max="13891" width="0.5703125" style="134" customWidth="1"/>
    <col min="13892" max="13892" width="2.28515625" style="134" customWidth="1"/>
    <col min="13893" max="13893" width="0.5703125" style="134" customWidth="1"/>
    <col min="13894" max="13894" width="2.28515625" style="134" customWidth="1"/>
    <col min="13895" max="13895" width="0.5703125" style="134" customWidth="1"/>
    <col min="13896" max="13896" width="2.28515625" style="134" customWidth="1"/>
    <col min="13897" max="13897" width="0.5703125" style="134" customWidth="1"/>
    <col min="13898" max="13898" width="2.28515625" style="134" customWidth="1"/>
    <col min="13899" max="13899" width="0.5703125" style="134" customWidth="1"/>
    <col min="13900" max="13900" width="2.28515625" style="134" customWidth="1"/>
    <col min="13901" max="13901" width="0.5703125" style="134" customWidth="1"/>
    <col min="13902" max="13902" width="2.28515625" style="134" customWidth="1"/>
    <col min="13903" max="13903" width="0.5703125" style="134" customWidth="1"/>
    <col min="13904" max="13904" width="2.28515625" style="134" customWidth="1"/>
    <col min="13905" max="13905" width="0.5703125" style="134" customWidth="1"/>
    <col min="13906" max="13906" width="2.28515625" style="134" customWidth="1"/>
    <col min="13907" max="13907" width="0.5703125" style="134" customWidth="1"/>
    <col min="13908" max="13908" width="2.28515625" style="134" customWidth="1"/>
    <col min="13909" max="13909" width="0.5703125" style="134" customWidth="1"/>
    <col min="13910" max="13910" width="1.7109375" style="134" customWidth="1"/>
    <col min="13911" max="13911" width="2.42578125" style="134" customWidth="1"/>
    <col min="13912" max="13912" width="1.28515625" style="134" customWidth="1"/>
    <col min="13913"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42578125" style="134" customWidth="1"/>
    <col min="14086" max="14086" width="0.5703125" style="134" customWidth="1"/>
    <col min="14087" max="14106" width="0.7109375" style="134" customWidth="1"/>
    <col min="14107" max="14107" width="0.5703125" style="134" customWidth="1"/>
    <col min="14108" max="14108" width="2.710937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2851562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28515625" style="134" customWidth="1"/>
    <col min="14143" max="14143" width="0.5703125" style="134" customWidth="1"/>
    <col min="14144" max="14144" width="2.28515625" style="134" customWidth="1"/>
    <col min="14145" max="14145" width="0.5703125" style="134" customWidth="1"/>
    <col min="14146" max="14146" width="2.28515625" style="134" customWidth="1"/>
    <col min="14147" max="14147" width="0.5703125" style="134" customWidth="1"/>
    <col min="14148" max="14148" width="2.28515625" style="134" customWidth="1"/>
    <col min="14149" max="14149" width="0.5703125" style="134" customWidth="1"/>
    <col min="14150" max="14150" width="2.28515625" style="134" customWidth="1"/>
    <col min="14151" max="14151" width="0.5703125" style="134" customWidth="1"/>
    <col min="14152" max="14152" width="2.28515625" style="134" customWidth="1"/>
    <col min="14153" max="14153" width="0.5703125" style="134" customWidth="1"/>
    <col min="14154" max="14154" width="2.28515625" style="134" customWidth="1"/>
    <col min="14155" max="14155" width="0.5703125" style="134" customWidth="1"/>
    <col min="14156" max="14156" width="2.28515625" style="134" customWidth="1"/>
    <col min="14157" max="14157" width="0.5703125" style="134" customWidth="1"/>
    <col min="14158" max="14158" width="2.28515625" style="134" customWidth="1"/>
    <col min="14159" max="14159" width="0.5703125" style="134" customWidth="1"/>
    <col min="14160" max="14160" width="2.28515625" style="134" customWidth="1"/>
    <col min="14161" max="14161" width="0.5703125" style="134" customWidth="1"/>
    <col min="14162" max="14162" width="2.28515625" style="134" customWidth="1"/>
    <col min="14163" max="14163" width="0.5703125" style="134" customWidth="1"/>
    <col min="14164" max="14164" width="2.28515625" style="134" customWidth="1"/>
    <col min="14165" max="14165" width="0.5703125" style="134" customWidth="1"/>
    <col min="14166" max="14166" width="1.7109375" style="134" customWidth="1"/>
    <col min="14167" max="14167" width="2.42578125" style="134" customWidth="1"/>
    <col min="14168" max="14168" width="1.28515625" style="134" customWidth="1"/>
    <col min="14169"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42578125" style="134" customWidth="1"/>
    <col min="14342" max="14342" width="0.5703125" style="134" customWidth="1"/>
    <col min="14343" max="14362" width="0.7109375" style="134" customWidth="1"/>
    <col min="14363" max="14363" width="0.5703125" style="134" customWidth="1"/>
    <col min="14364" max="14364" width="2.710937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2851562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28515625" style="134" customWidth="1"/>
    <col min="14399" max="14399" width="0.5703125" style="134" customWidth="1"/>
    <col min="14400" max="14400" width="2.28515625" style="134" customWidth="1"/>
    <col min="14401" max="14401" width="0.5703125" style="134" customWidth="1"/>
    <col min="14402" max="14402" width="2.28515625" style="134" customWidth="1"/>
    <col min="14403" max="14403" width="0.5703125" style="134" customWidth="1"/>
    <col min="14404" max="14404" width="2.28515625" style="134" customWidth="1"/>
    <col min="14405" max="14405" width="0.5703125" style="134" customWidth="1"/>
    <col min="14406" max="14406" width="2.28515625" style="134" customWidth="1"/>
    <col min="14407" max="14407" width="0.5703125" style="134" customWidth="1"/>
    <col min="14408" max="14408" width="2.28515625" style="134" customWidth="1"/>
    <col min="14409" max="14409" width="0.5703125" style="134" customWidth="1"/>
    <col min="14410" max="14410" width="2.28515625" style="134" customWidth="1"/>
    <col min="14411" max="14411" width="0.5703125" style="134" customWidth="1"/>
    <col min="14412" max="14412" width="2.28515625" style="134" customWidth="1"/>
    <col min="14413" max="14413" width="0.5703125" style="134" customWidth="1"/>
    <col min="14414" max="14414" width="2.28515625" style="134" customWidth="1"/>
    <col min="14415" max="14415" width="0.5703125" style="134" customWidth="1"/>
    <col min="14416" max="14416" width="2.28515625" style="134" customWidth="1"/>
    <col min="14417" max="14417" width="0.5703125" style="134" customWidth="1"/>
    <col min="14418" max="14418" width="2.28515625" style="134" customWidth="1"/>
    <col min="14419" max="14419" width="0.5703125" style="134" customWidth="1"/>
    <col min="14420" max="14420" width="2.28515625" style="134" customWidth="1"/>
    <col min="14421" max="14421" width="0.5703125" style="134" customWidth="1"/>
    <col min="14422" max="14422" width="1.7109375" style="134" customWidth="1"/>
    <col min="14423" max="14423" width="2.42578125" style="134" customWidth="1"/>
    <col min="14424" max="14424" width="1.28515625" style="134" customWidth="1"/>
    <col min="14425"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42578125" style="134" customWidth="1"/>
    <col min="14598" max="14598" width="0.5703125" style="134" customWidth="1"/>
    <col min="14599" max="14618" width="0.7109375" style="134" customWidth="1"/>
    <col min="14619" max="14619" width="0.5703125" style="134" customWidth="1"/>
    <col min="14620" max="14620" width="2.710937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2851562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28515625" style="134" customWidth="1"/>
    <col min="14655" max="14655" width="0.5703125" style="134" customWidth="1"/>
    <col min="14656" max="14656" width="2.28515625" style="134" customWidth="1"/>
    <col min="14657" max="14657" width="0.5703125" style="134" customWidth="1"/>
    <col min="14658" max="14658" width="2.28515625" style="134" customWidth="1"/>
    <col min="14659" max="14659" width="0.5703125" style="134" customWidth="1"/>
    <col min="14660" max="14660" width="2.28515625" style="134" customWidth="1"/>
    <col min="14661" max="14661" width="0.5703125" style="134" customWidth="1"/>
    <col min="14662" max="14662" width="2.28515625" style="134" customWidth="1"/>
    <col min="14663" max="14663" width="0.5703125" style="134" customWidth="1"/>
    <col min="14664" max="14664" width="2.28515625" style="134" customWidth="1"/>
    <col min="14665" max="14665" width="0.5703125" style="134" customWidth="1"/>
    <col min="14666" max="14666" width="2.28515625" style="134" customWidth="1"/>
    <col min="14667" max="14667" width="0.5703125" style="134" customWidth="1"/>
    <col min="14668" max="14668" width="2.28515625" style="134" customWidth="1"/>
    <col min="14669" max="14669" width="0.5703125" style="134" customWidth="1"/>
    <col min="14670" max="14670" width="2.28515625" style="134" customWidth="1"/>
    <col min="14671" max="14671" width="0.5703125" style="134" customWidth="1"/>
    <col min="14672" max="14672" width="2.28515625" style="134" customWidth="1"/>
    <col min="14673" max="14673" width="0.5703125" style="134" customWidth="1"/>
    <col min="14674" max="14674" width="2.28515625" style="134" customWidth="1"/>
    <col min="14675" max="14675" width="0.5703125" style="134" customWidth="1"/>
    <col min="14676" max="14676" width="2.28515625" style="134" customWidth="1"/>
    <col min="14677" max="14677" width="0.5703125" style="134" customWidth="1"/>
    <col min="14678" max="14678" width="1.7109375" style="134" customWidth="1"/>
    <col min="14679" max="14679" width="2.42578125" style="134" customWidth="1"/>
    <col min="14680" max="14680" width="1.28515625" style="134" customWidth="1"/>
    <col min="14681"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42578125" style="134" customWidth="1"/>
    <col min="14854" max="14854" width="0.5703125" style="134" customWidth="1"/>
    <col min="14855" max="14874" width="0.7109375" style="134" customWidth="1"/>
    <col min="14875" max="14875" width="0.5703125" style="134" customWidth="1"/>
    <col min="14876" max="14876" width="2.710937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2851562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28515625" style="134" customWidth="1"/>
    <col min="14911" max="14911" width="0.5703125" style="134" customWidth="1"/>
    <col min="14912" max="14912" width="2.28515625" style="134" customWidth="1"/>
    <col min="14913" max="14913" width="0.5703125" style="134" customWidth="1"/>
    <col min="14914" max="14914" width="2.28515625" style="134" customWidth="1"/>
    <col min="14915" max="14915" width="0.5703125" style="134" customWidth="1"/>
    <col min="14916" max="14916" width="2.28515625" style="134" customWidth="1"/>
    <col min="14917" max="14917" width="0.5703125" style="134" customWidth="1"/>
    <col min="14918" max="14918" width="2.28515625" style="134" customWidth="1"/>
    <col min="14919" max="14919" width="0.5703125" style="134" customWidth="1"/>
    <col min="14920" max="14920" width="2.28515625" style="134" customWidth="1"/>
    <col min="14921" max="14921" width="0.5703125" style="134" customWidth="1"/>
    <col min="14922" max="14922" width="2.28515625" style="134" customWidth="1"/>
    <col min="14923" max="14923" width="0.5703125" style="134" customWidth="1"/>
    <col min="14924" max="14924" width="2.28515625" style="134" customWidth="1"/>
    <col min="14925" max="14925" width="0.5703125" style="134" customWidth="1"/>
    <col min="14926" max="14926" width="2.28515625" style="134" customWidth="1"/>
    <col min="14927" max="14927" width="0.5703125" style="134" customWidth="1"/>
    <col min="14928" max="14928" width="2.28515625" style="134" customWidth="1"/>
    <col min="14929" max="14929" width="0.5703125" style="134" customWidth="1"/>
    <col min="14930" max="14930" width="2.28515625" style="134" customWidth="1"/>
    <col min="14931" max="14931" width="0.5703125" style="134" customWidth="1"/>
    <col min="14932" max="14932" width="2.28515625" style="134" customWidth="1"/>
    <col min="14933" max="14933" width="0.5703125" style="134" customWidth="1"/>
    <col min="14934" max="14934" width="1.7109375" style="134" customWidth="1"/>
    <col min="14935" max="14935" width="2.42578125" style="134" customWidth="1"/>
    <col min="14936" max="14936" width="1.28515625" style="134" customWidth="1"/>
    <col min="14937"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42578125" style="134" customWidth="1"/>
    <col min="15110" max="15110" width="0.5703125" style="134" customWidth="1"/>
    <col min="15111" max="15130" width="0.7109375" style="134" customWidth="1"/>
    <col min="15131" max="15131" width="0.5703125" style="134" customWidth="1"/>
    <col min="15132" max="15132" width="2.710937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2851562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28515625" style="134" customWidth="1"/>
    <col min="15167" max="15167" width="0.5703125" style="134" customWidth="1"/>
    <col min="15168" max="15168" width="2.28515625" style="134" customWidth="1"/>
    <col min="15169" max="15169" width="0.5703125" style="134" customWidth="1"/>
    <col min="15170" max="15170" width="2.28515625" style="134" customWidth="1"/>
    <col min="15171" max="15171" width="0.5703125" style="134" customWidth="1"/>
    <col min="15172" max="15172" width="2.28515625" style="134" customWidth="1"/>
    <col min="15173" max="15173" width="0.5703125" style="134" customWidth="1"/>
    <col min="15174" max="15174" width="2.28515625" style="134" customWidth="1"/>
    <col min="15175" max="15175" width="0.5703125" style="134" customWidth="1"/>
    <col min="15176" max="15176" width="2.28515625" style="134" customWidth="1"/>
    <col min="15177" max="15177" width="0.5703125" style="134" customWidth="1"/>
    <col min="15178" max="15178" width="2.28515625" style="134" customWidth="1"/>
    <col min="15179" max="15179" width="0.5703125" style="134" customWidth="1"/>
    <col min="15180" max="15180" width="2.28515625" style="134" customWidth="1"/>
    <col min="15181" max="15181" width="0.5703125" style="134" customWidth="1"/>
    <col min="15182" max="15182" width="2.28515625" style="134" customWidth="1"/>
    <col min="15183" max="15183" width="0.5703125" style="134" customWidth="1"/>
    <col min="15184" max="15184" width="2.28515625" style="134" customWidth="1"/>
    <col min="15185" max="15185" width="0.5703125" style="134" customWidth="1"/>
    <col min="15186" max="15186" width="2.28515625" style="134" customWidth="1"/>
    <col min="15187" max="15187" width="0.5703125" style="134" customWidth="1"/>
    <col min="15188" max="15188" width="2.28515625" style="134" customWidth="1"/>
    <col min="15189" max="15189" width="0.5703125" style="134" customWidth="1"/>
    <col min="15190" max="15190" width="1.7109375" style="134" customWidth="1"/>
    <col min="15191" max="15191" width="2.42578125" style="134" customWidth="1"/>
    <col min="15192" max="15192" width="1.28515625" style="134" customWidth="1"/>
    <col min="15193"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42578125" style="134" customWidth="1"/>
    <col min="15366" max="15366" width="0.5703125" style="134" customWidth="1"/>
    <col min="15367" max="15386" width="0.7109375" style="134" customWidth="1"/>
    <col min="15387" max="15387" width="0.5703125" style="134" customWidth="1"/>
    <col min="15388" max="15388" width="2.710937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2851562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28515625" style="134" customWidth="1"/>
    <col min="15423" max="15423" width="0.5703125" style="134" customWidth="1"/>
    <col min="15424" max="15424" width="2.28515625" style="134" customWidth="1"/>
    <col min="15425" max="15425" width="0.5703125" style="134" customWidth="1"/>
    <col min="15426" max="15426" width="2.28515625" style="134" customWidth="1"/>
    <col min="15427" max="15427" width="0.5703125" style="134" customWidth="1"/>
    <col min="15428" max="15428" width="2.28515625" style="134" customWidth="1"/>
    <col min="15429" max="15429" width="0.5703125" style="134" customWidth="1"/>
    <col min="15430" max="15430" width="2.28515625" style="134" customWidth="1"/>
    <col min="15431" max="15431" width="0.5703125" style="134" customWidth="1"/>
    <col min="15432" max="15432" width="2.28515625" style="134" customWidth="1"/>
    <col min="15433" max="15433" width="0.5703125" style="134" customWidth="1"/>
    <col min="15434" max="15434" width="2.28515625" style="134" customWidth="1"/>
    <col min="15435" max="15435" width="0.5703125" style="134" customWidth="1"/>
    <col min="15436" max="15436" width="2.28515625" style="134" customWidth="1"/>
    <col min="15437" max="15437" width="0.5703125" style="134" customWidth="1"/>
    <col min="15438" max="15438" width="2.28515625" style="134" customWidth="1"/>
    <col min="15439" max="15439" width="0.5703125" style="134" customWidth="1"/>
    <col min="15440" max="15440" width="2.28515625" style="134" customWidth="1"/>
    <col min="15441" max="15441" width="0.5703125" style="134" customWidth="1"/>
    <col min="15442" max="15442" width="2.28515625" style="134" customWidth="1"/>
    <col min="15443" max="15443" width="0.5703125" style="134" customWidth="1"/>
    <col min="15444" max="15444" width="2.28515625" style="134" customWidth="1"/>
    <col min="15445" max="15445" width="0.5703125" style="134" customWidth="1"/>
    <col min="15446" max="15446" width="1.7109375" style="134" customWidth="1"/>
    <col min="15447" max="15447" width="2.42578125" style="134" customWidth="1"/>
    <col min="15448" max="15448" width="1.28515625" style="134" customWidth="1"/>
    <col min="15449"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42578125" style="134" customWidth="1"/>
    <col min="15622" max="15622" width="0.5703125" style="134" customWidth="1"/>
    <col min="15623" max="15642" width="0.7109375" style="134" customWidth="1"/>
    <col min="15643" max="15643" width="0.5703125" style="134" customWidth="1"/>
    <col min="15644" max="15644" width="2.710937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2851562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28515625" style="134" customWidth="1"/>
    <col min="15679" max="15679" width="0.5703125" style="134" customWidth="1"/>
    <col min="15680" max="15680" width="2.28515625" style="134" customWidth="1"/>
    <col min="15681" max="15681" width="0.5703125" style="134" customWidth="1"/>
    <col min="15682" max="15682" width="2.28515625" style="134" customWidth="1"/>
    <col min="15683" max="15683" width="0.5703125" style="134" customWidth="1"/>
    <col min="15684" max="15684" width="2.28515625" style="134" customWidth="1"/>
    <col min="15685" max="15685" width="0.5703125" style="134" customWidth="1"/>
    <col min="15686" max="15686" width="2.28515625" style="134" customWidth="1"/>
    <col min="15687" max="15687" width="0.5703125" style="134" customWidth="1"/>
    <col min="15688" max="15688" width="2.28515625" style="134" customWidth="1"/>
    <col min="15689" max="15689" width="0.5703125" style="134" customWidth="1"/>
    <col min="15690" max="15690" width="2.28515625" style="134" customWidth="1"/>
    <col min="15691" max="15691" width="0.5703125" style="134" customWidth="1"/>
    <col min="15692" max="15692" width="2.28515625" style="134" customWidth="1"/>
    <col min="15693" max="15693" width="0.5703125" style="134" customWidth="1"/>
    <col min="15694" max="15694" width="2.28515625" style="134" customWidth="1"/>
    <col min="15695" max="15695" width="0.5703125" style="134" customWidth="1"/>
    <col min="15696" max="15696" width="2.28515625" style="134" customWidth="1"/>
    <col min="15697" max="15697" width="0.5703125" style="134" customWidth="1"/>
    <col min="15698" max="15698" width="2.28515625" style="134" customWidth="1"/>
    <col min="15699" max="15699" width="0.5703125" style="134" customWidth="1"/>
    <col min="15700" max="15700" width="2.28515625" style="134" customWidth="1"/>
    <col min="15701" max="15701" width="0.5703125" style="134" customWidth="1"/>
    <col min="15702" max="15702" width="1.7109375" style="134" customWidth="1"/>
    <col min="15703" max="15703" width="2.42578125" style="134" customWidth="1"/>
    <col min="15704" max="15704" width="1.28515625" style="134" customWidth="1"/>
    <col min="15705"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42578125" style="134" customWidth="1"/>
    <col min="15878" max="15878" width="0.5703125" style="134" customWidth="1"/>
    <col min="15879" max="15898" width="0.7109375" style="134" customWidth="1"/>
    <col min="15899" max="15899" width="0.5703125" style="134" customWidth="1"/>
    <col min="15900" max="15900" width="2.710937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2851562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28515625" style="134" customWidth="1"/>
    <col min="15935" max="15935" width="0.5703125" style="134" customWidth="1"/>
    <col min="15936" max="15936" width="2.28515625" style="134" customWidth="1"/>
    <col min="15937" max="15937" width="0.5703125" style="134" customWidth="1"/>
    <col min="15938" max="15938" width="2.28515625" style="134" customWidth="1"/>
    <col min="15939" max="15939" width="0.5703125" style="134" customWidth="1"/>
    <col min="15940" max="15940" width="2.28515625" style="134" customWidth="1"/>
    <col min="15941" max="15941" width="0.5703125" style="134" customWidth="1"/>
    <col min="15942" max="15942" width="2.28515625" style="134" customWidth="1"/>
    <col min="15943" max="15943" width="0.5703125" style="134" customWidth="1"/>
    <col min="15944" max="15944" width="2.28515625" style="134" customWidth="1"/>
    <col min="15945" max="15945" width="0.5703125" style="134" customWidth="1"/>
    <col min="15946" max="15946" width="2.28515625" style="134" customWidth="1"/>
    <col min="15947" max="15947" width="0.5703125" style="134" customWidth="1"/>
    <col min="15948" max="15948" width="2.28515625" style="134" customWidth="1"/>
    <col min="15949" max="15949" width="0.5703125" style="134" customWidth="1"/>
    <col min="15950" max="15950" width="2.28515625" style="134" customWidth="1"/>
    <col min="15951" max="15951" width="0.5703125" style="134" customWidth="1"/>
    <col min="15952" max="15952" width="2.28515625" style="134" customWidth="1"/>
    <col min="15953" max="15953" width="0.5703125" style="134" customWidth="1"/>
    <col min="15954" max="15954" width="2.28515625" style="134" customWidth="1"/>
    <col min="15955" max="15955" width="0.5703125" style="134" customWidth="1"/>
    <col min="15956" max="15956" width="2.28515625" style="134" customWidth="1"/>
    <col min="15957" max="15957" width="0.5703125" style="134" customWidth="1"/>
    <col min="15958" max="15958" width="1.7109375" style="134" customWidth="1"/>
    <col min="15959" max="15959" width="2.42578125" style="134" customWidth="1"/>
    <col min="15960" max="15960" width="1.28515625" style="134" customWidth="1"/>
    <col min="15961"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42578125" style="134" customWidth="1"/>
    <col min="16134" max="16134" width="0.5703125" style="134" customWidth="1"/>
    <col min="16135" max="16154" width="0.7109375" style="134" customWidth="1"/>
    <col min="16155" max="16155" width="0.5703125" style="134" customWidth="1"/>
    <col min="16156" max="16156" width="2.710937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2851562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28515625" style="134" customWidth="1"/>
    <col min="16191" max="16191" width="0.5703125" style="134" customWidth="1"/>
    <col min="16192" max="16192" width="2.28515625" style="134" customWidth="1"/>
    <col min="16193" max="16193" width="0.5703125" style="134" customWidth="1"/>
    <col min="16194" max="16194" width="2.28515625" style="134" customWidth="1"/>
    <col min="16195" max="16195" width="0.5703125" style="134" customWidth="1"/>
    <col min="16196" max="16196" width="2.28515625" style="134" customWidth="1"/>
    <col min="16197" max="16197" width="0.5703125" style="134" customWidth="1"/>
    <col min="16198" max="16198" width="2.28515625" style="134" customWidth="1"/>
    <col min="16199" max="16199" width="0.5703125" style="134" customWidth="1"/>
    <col min="16200" max="16200" width="2.28515625" style="134" customWidth="1"/>
    <col min="16201" max="16201" width="0.5703125" style="134" customWidth="1"/>
    <col min="16202" max="16202" width="2.28515625" style="134" customWidth="1"/>
    <col min="16203" max="16203" width="0.5703125" style="134" customWidth="1"/>
    <col min="16204" max="16204" width="2.28515625" style="134" customWidth="1"/>
    <col min="16205" max="16205" width="0.5703125" style="134" customWidth="1"/>
    <col min="16206" max="16206" width="2.28515625" style="134" customWidth="1"/>
    <col min="16207" max="16207" width="0.5703125" style="134" customWidth="1"/>
    <col min="16208" max="16208" width="2.28515625" style="134" customWidth="1"/>
    <col min="16209" max="16209" width="0.5703125" style="134" customWidth="1"/>
    <col min="16210" max="16210" width="2.28515625" style="134" customWidth="1"/>
    <col min="16211" max="16211" width="0.5703125" style="134" customWidth="1"/>
    <col min="16212" max="16212" width="2.28515625" style="134" customWidth="1"/>
    <col min="16213" max="16213" width="0.5703125" style="134" customWidth="1"/>
    <col min="16214" max="16214" width="1.7109375" style="134" customWidth="1"/>
    <col min="16215" max="16215" width="2.42578125" style="134" customWidth="1"/>
    <col min="16216" max="16216" width="1.28515625" style="134" customWidth="1"/>
    <col min="16217" max="16384" width="9.28515625" style="134"/>
  </cols>
  <sheetData>
    <row r="1" spans="1:88" s="239" customFormat="1" ht="14.25" customHeight="1" thickBot="1">
      <c r="F1" s="8" t="s">
        <v>352</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CJ1" s="475"/>
    </row>
    <row r="2" spans="1:88" ht="7.5" customHeight="1" thickTop="1">
      <c r="A2" s="130"/>
      <c r="B2" s="246"/>
      <c r="C2" s="131"/>
      <c r="D2" s="246"/>
      <c r="E2" s="132"/>
      <c r="F2" s="246"/>
      <c r="G2" s="133"/>
      <c r="H2" s="510" t="e">
        <f>#REF!</f>
        <v>#REF!</v>
      </c>
      <c r="I2" s="511"/>
      <c r="J2" s="511"/>
      <c r="K2" s="511"/>
      <c r="L2" s="511"/>
      <c r="M2" s="511"/>
      <c r="N2" s="511"/>
      <c r="O2" s="511"/>
      <c r="P2" s="511"/>
      <c r="Q2" s="511"/>
      <c r="R2" s="511"/>
      <c r="S2" s="511"/>
      <c r="T2" s="511"/>
      <c r="U2" s="511"/>
      <c r="V2" s="511"/>
      <c r="W2" s="511"/>
      <c r="X2" s="512"/>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5"/>
      <c r="BT2" s="526"/>
      <c r="BU2" s="526"/>
      <c r="BV2" s="526"/>
      <c r="BW2" s="526"/>
      <c r="BX2" s="526"/>
      <c r="BY2" s="526"/>
      <c r="BZ2" s="526"/>
      <c r="CA2" s="526"/>
      <c r="CB2" s="526"/>
      <c r="CC2" s="526"/>
      <c r="CD2" s="526"/>
      <c r="CE2" s="246"/>
      <c r="CF2" s="246"/>
      <c r="CG2" s="246"/>
      <c r="CH2" s="246"/>
      <c r="CI2" s="246"/>
      <c r="CJ2" s="475"/>
    </row>
    <row r="3" spans="1:88" ht="3.75" customHeight="1" thickBot="1">
      <c r="A3" s="130"/>
      <c r="B3" s="246"/>
      <c r="C3" s="135"/>
      <c r="D3" s="135"/>
      <c r="E3" s="136"/>
      <c r="F3" s="246"/>
      <c r="G3" s="133"/>
      <c r="H3" s="513"/>
      <c r="I3" s="514"/>
      <c r="J3" s="514"/>
      <c r="K3" s="514"/>
      <c r="L3" s="514"/>
      <c r="M3" s="514"/>
      <c r="N3" s="514"/>
      <c r="O3" s="514"/>
      <c r="P3" s="514"/>
      <c r="Q3" s="514"/>
      <c r="R3" s="514"/>
      <c r="S3" s="514"/>
      <c r="T3" s="514"/>
      <c r="U3" s="514"/>
      <c r="V3" s="514"/>
      <c r="W3" s="514"/>
      <c r="X3" s="515"/>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138"/>
      <c r="BT3" s="526"/>
      <c r="BU3" s="526"/>
      <c r="BV3" s="526"/>
      <c r="BW3" s="526"/>
      <c r="BX3" s="526"/>
      <c r="BY3" s="526"/>
      <c r="BZ3" s="526"/>
      <c r="CA3" s="526"/>
      <c r="CB3" s="526"/>
      <c r="CC3" s="526"/>
      <c r="CD3" s="526"/>
      <c r="CE3" s="246"/>
      <c r="CF3" s="246"/>
      <c r="CG3" s="246"/>
      <c r="CH3" s="246"/>
      <c r="CI3" s="246"/>
      <c r="CJ3" s="475"/>
    </row>
    <row r="4" spans="1:88" ht="16.5" customHeight="1" thickTop="1">
      <c r="A4" s="130"/>
      <c r="B4" s="246"/>
      <c r="C4" s="135"/>
      <c r="D4" s="135"/>
      <c r="E4" s="139"/>
      <c r="F4" s="246"/>
      <c r="G4" s="133"/>
      <c r="H4" s="516"/>
      <c r="I4" s="517"/>
      <c r="J4" s="517"/>
      <c r="K4" s="517"/>
      <c r="L4" s="517"/>
      <c r="M4" s="517"/>
      <c r="N4" s="517"/>
      <c r="O4" s="517"/>
      <c r="P4" s="517"/>
      <c r="Q4" s="517"/>
      <c r="R4" s="517"/>
      <c r="S4" s="517"/>
      <c r="T4" s="517"/>
      <c r="U4" s="517"/>
      <c r="V4" s="517"/>
      <c r="W4" s="517"/>
      <c r="X4" s="518"/>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49" t="e">
        <f>'Závierka titulka'!$K$27</f>
        <v>#REF!</v>
      </c>
      <c r="BM4" s="142"/>
      <c r="BN4" s="49" t="e">
        <f>'Závierka titulka'!$M$27</f>
        <v>#REF!</v>
      </c>
      <c r="BO4" s="237"/>
      <c r="BP4" s="49" t="e">
        <f>'Závierka titulka'!$O$27</f>
        <v>#REF!</v>
      </c>
      <c r="BQ4" s="237"/>
      <c r="BR4" s="49" t="e">
        <f>'Závierka titulka'!$Q$27</f>
        <v>#REF!</v>
      </c>
      <c r="BS4" s="141"/>
      <c r="BT4" s="526"/>
      <c r="BU4" s="526"/>
      <c r="BV4" s="526"/>
      <c r="BW4" s="526"/>
      <c r="BX4" s="526"/>
      <c r="BY4" s="526"/>
      <c r="BZ4" s="526"/>
      <c r="CA4" s="526"/>
      <c r="CB4" s="526"/>
      <c r="CC4" s="526"/>
      <c r="CD4" s="526"/>
      <c r="CE4" s="130"/>
      <c r="CF4" s="143"/>
      <c r="CG4" s="144"/>
      <c r="CH4" s="145"/>
      <c r="CI4" s="145"/>
      <c r="CJ4" s="475"/>
    </row>
    <row r="5" spans="1:88"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6"/>
      <c r="BM5" s="149"/>
      <c r="BN5" s="146"/>
      <c r="BO5" s="146"/>
      <c r="BP5" s="146"/>
      <c r="BQ5" s="146"/>
      <c r="BR5" s="146"/>
      <c r="BS5" s="147"/>
      <c r="BT5" s="526"/>
      <c r="BU5" s="526"/>
      <c r="BV5" s="526"/>
      <c r="BW5" s="526"/>
      <c r="BX5" s="526"/>
      <c r="BY5" s="526"/>
      <c r="BZ5" s="526"/>
      <c r="CA5" s="526"/>
      <c r="CB5" s="526"/>
      <c r="CC5" s="526"/>
      <c r="CD5" s="526"/>
      <c r="CE5" s="130"/>
      <c r="CF5" s="246"/>
      <c r="CG5" s="150"/>
      <c r="CH5" s="145"/>
      <c r="CI5" s="145"/>
      <c r="CJ5" s="475"/>
    </row>
    <row r="6" spans="1:88"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4"/>
      <c r="BX6" s="154"/>
      <c r="BY6" s="154"/>
      <c r="BZ6" s="154"/>
      <c r="CA6" s="154"/>
      <c r="CB6" s="154"/>
      <c r="CC6" s="154"/>
      <c r="CD6" s="154"/>
      <c r="CE6" s="154"/>
      <c r="CF6" s="154"/>
      <c r="CG6" s="154"/>
      <c r="CH6" s="246"/>
      <c r="CI6" s="246"/>
      <c r="CJ6" s="475"/>
    </row>
    <row r="7" spans="1:88" ht="12.75" customHeight="1" thickBot="1">
      <c r="A7" s="130"/>
      <c r="B7" s="246"/>
      <c r="C7" s="135"/>
      <c r="D7" s="135"/>
      <c r="E7" s="479" t="e">
        <f>#REF!</f>
        <v>#REF!</v>
      </c>
      <c r="F7" s="480"/>
      <c r="G7" s="155"/>
      <c r="H7" s="156"/>
      <c r="I7" s="156"/>
      <c r="J7" s="156"/>
      <c r="K7" s="156"/>
      <c r="L7" s="156"/>
      <c r="M7" s="156"/>
      <c r="N7" s="156"/>
      <c r="O7" s="156"/>
      <c r="P7" s="156"/>
      <c r="Q7" s="156"/>
      <c r="R7" s="156"/>
      <c r="S7" s="156"/>
      <c r="T7" s="156"/>
      <c r="U7" s="156"/>
      <c r="V7" s="156"/>
      <c r="W7" s="157"/>
      <c r="X7" s="157"/>
      <c r="Y7" s="157"/>
      <c r="Z7" s="158"/>
      <c r="AA7" s="157"/>
      <c r="AB7" s="157"/>
      <c r="AC7" s="157"/>
      <c r="AD7" s="483" t="e">
        <f>#REF!</f>
        <v>#REF!</v>
      </c>
      <c r="AE7" s="484"/>
      <c r="AF7" s="484"/>
      <c r="AG7" s="484"/>
      <c r="AH7" s="484"/>
      <c r="AI7" s="484"/>
      <c r="AJ7" s="484"/>
      <c r="AK7" s="484"/>
      <c r="AL7" s="484"/>
      <c r="AM7" s="484"/>
      <c r="AN7" s="484"/>
      <c r="AO7" s="484"/>
      <c r="AP7" s="484"/>
      <c r="AQ7" s="484"/>
      <c r="AR7" s="484"/>
      <c r="AS7" s="484"/>
      <c r="AT7" s="484"/>
      <c r="AU7" s="484"/>
      <c r="AV7" s="484"/>
      <c r="AW7" s="484"/>
      <c r="AX7" s="484"/>
      <c r="AY7" s="484"/>
      <c r="AZ7" s="484"/>
      <c r="BA7" s="484"/>
      <c r="BB7" s="484"/>
      <c r="BC7" s="484"/>
      <c r="BD7" s="484"/>
      <c r="BE7" s="484"/>
      <c r="BF7" s="484"/>
      <c r="BG7" s="484"/>
      <c r="BH7" s="484"/>
      <c r="BI7" s="484"/>
      <c r="BJ7" s="484"/>
      <c r="BK7" s="484"/>
      <c r="BL7" s="484"/>
      <c r="BM7" s="484"/>
      <c r="BN7" s="484"/>
      <c r="BO7" s="484"/>
      <c r="BP7" s="484"/>
      <c r="BQ7" s="485"/>
      <c r="BR7" s="489" t="e">
        <f>#REF!</f>
        <v>#REF!</v>
      </c>
      <c r="BS7" s="490"/>
      <c r="BT7" s="490"/>
      <c r="BU7" s="490"/>
      <c r="BV7" s="490"/>
      <c r="BW7" s="490"/>
      <c r="BX7" s="490"/>
      <c r="BY7" s="490"/>
      <c r="BZ7" s="490"/>
      <c r="CA7" s="490"/>
      <c r="CB7" s="490"/>
      <c r="CC7" s="490"/>
      <c r="CD7" s="490"/>
      <c r="CE7" s="490"/>
      <c r="CF7" s="490"/>
      <c r="CG7" s="491"/>
      <c r="CH7" s="246"/>
      <c r="CI7" s="246"/>
      <c r="CJ7" s="475"/>
    </row>
    <row r="8" spans="1:88" ht="5.0999999999999996" customHeight="1" thickBot="1">
      <c r="A8" s="130"/>
      <c r="B8" s="495"/>
      <c r="C8" s="495"/>
      <c r="D8" s="495"/>
      <c r="E8" s="481"/>
      <c r="F8" s="482"/>
      <c r="G8" s="496" t="e">
        <f>#REF!</f>
        <v>#REF!</v>
      </c>
      <c r="H8" s="496"/>
      <c r="I8" s="496"/>
      <c r="J8" s="496"/>
      <c r="K8" s="496"/>
      <c r="L8" s="496"/>
      <c r="M8" s="496"/>
      <c r="N8" s="496"/>
      <c r="O8" s="496"/>
      <c r="P8" s="496"/>
      <c r="Q8" s="496"/>
      <c r="R8" s="496"/>
      <c r="S8" s="496"/>
      <c r="T8" s="496"/>
      <c r="U8" s="496"/>
      <c r="V8" s="496"/>
      <c r="W8" s="496"/>
      <c r="X8" s="496"/>
      <c r="Y8" s="496"/>
      <c r="Z8" s="496"/>
      <c r="AA8" s="238"/>
      <c r="AB8" s="238"/>
      <c r="AC8" s="238"/>
      <c r="AD8" s="486"/>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8"/>
      <c r="BR8" s="492"/>
      <c r="BS8" s="493"/>
      <c r="BT8" s="493"/>
      <c r="BU8" s="493"/>
      <c r="BV8" s="493"/>
      <c r="BW8" s="493"/>
      <c r="BX8" s="493"/>
      <c r="BY8" s="493"/>
      <c r="BZ8" s="493"/>
      <c r="CA8" s="493"/>
      <c r="CB8" s="493"/>
      <c r="CC8" s="493"/>
      <c r="CD8" s="493"/>
      <c r="CE8" s="493"/>
      <c r="CF8" s="493"/>
      <c r="CG8" s="494"/>
      <c r="CH8" s="475"/>
      <c r="CI8" s="475"/>
      <c r="CJ8" s="475"/>
    </row>
    <row r="9" spans="1:88" s="160" customFormat="1" ht="7.15" customHeight="1" thickBot="1">
      <c r="A9" s="130"/>
      <c r="B9" s="498"/>
      <c r="C9" s="498"/>
      <c r="D9" s="495"/>
      <c r="E9" s="481"/>
      <c r="F9" s="482"/>
      <c r="G9" s="496"/>
      <c r="H9" s="496"/>
      <c r="I9" s="496"/>
      <c r="J9" s="496"/>
      <c r="K9" s="496"/>
      <c r="L9" s="496"/>
      <c r="M9" s="496"/>
      <c r="N9" s="496"/>
      <c r="O9" s="496"/>
      <c r="P9" s="496"/>
      <c r="Q9" s="496"/>
      <c r="R9" s="496"/>
      <c r="S9" s="496"/>
      <c r="T9" s="496"/>
      <c r="U9" s="496"/>
      <c r="V9" s="496"/>
      <c r="W9" s="496"/>
      <c r="X9" s="496"/>
      <c r="Y9" s="496"/>
      <c r="Z9" s="496"/>
      <c r="AA9" s="499" t="e">
        <f>#REF!</f>
        <v>#REF!</v>
      </c>
      <c r="AB9" s="499"/>
      <c r="AC9" s="499"/>
      <c r="AD9" s="500" t="s">
        <v>354</v>
      </c>
      <c r="AE9" s="500"/>
      <c r="AF9" s="500"/>
      <c r="AG9" s="502" t="e">
        <f>#REF!</f>
        <v>#REF!</v>
      </c>
      <c r="AH9" s="502"/>
      <c r="AI9" s="502"/>
      <c r="AJ9" s="502"/>
      <c r="AK9" s="502"/>
      <c r="AL9" s="502"/>
      <c r="AM9" s="502"/>
      <c r="AN9" s="502"/>
      <c r="AO9" s="502"/>
      <c r="AP9" s="502"/>
      <c r="AQ9" s="502"/>
      <c r="AR9" s="502"/>
      <c r="AS9" s="502"/>
      <c r="AT9" s="502"/>
      <c r="AU9" s="502"/>
      <c r="AV9" s="502"/>
      <c r="AW9" s="502"/>
      <c r="AX9" s="502"/>
      <c r="AY9" s="502"/>
      <c r="AZ9" s="502"/>
      <c r="BA9" s="502" t="e">
        <f>#REF!</f>
        <v>#REF!</v>
      </c>
      <c r="BB9" s="502"/>
      <c r="BC9" s="502"/>
      <c r="BD9" s="502"/>
      <c r="BE9" s="502"/>
      <c r="BF9" s="502"/>
      <c r="BG9" s="502"/>
      <c r="BH9" s="502"/>
      <c r="BI9" s="502"/>
      <c r="BJ9" s="502"/>
      <c r="BK9" s="502"/>
      <c r="BL9" s="502"/>
      <c r="BM9" s="502"/>
      <c r="BN9" s="502"/>
      <c r="BO9" s="502"/>
      <c r="BP9" s="502"/>
      <c r="BQ9" s="502"/>
      <c r="BR9" s="493"/>
      <c r="BS9" s="493"/>
      <c r="BT9" s="493"/>
      <c r="BU9" s="493"/>
      <c r="BV9" s="493"/>
      <c r="BW9" s="493"/>
      <c r="BX9" s="493"/>
      <c r="BY9" s="493"/>
      <c r="BZ9" s="493"/>
      <c r="CA9" s="493"/>
      <c r="CB9" s="493"/>
      <c r="CC9" s="493"/>
      <c r="CD9" s="493"/>
      <c r="CE9" s="493"/>
      <c r="CF9" s="493"/>
      <c r="CG9" s="494"/>
      <c r="CH9" s="495"/>
      <c r="CI9" s="159"/>
      <c r="CJ9" s="475"/>
    </row>
    <row r="10" spans="1:88" s="160" customFormat="1" ht="7.15" customHeight="1">
      <c r="A10" s="130"/>
      <c r="B10" s="498"/>
      <c r="C10" s="498"/>
      <c r="D10" s="495"/>
      <c r="E10" s="481"/>
      <c r="F10" s="482"/>
      <c r="G10" s="161"/>
      <c r="H10" s="140"/>
      <c r="I10" s="140"/>
      <c r="J10" s="140"/>
      <c r="K10" s="140"/>
      <c r="L10" s="140"/>
      <c r="M10" s="140"/>
      <c r="N10" s="140"/>
      <c r="O10" s="140"/>
      <c r="P10" s="140"/>
      <c r="Q10" s="140"/>
      <c r="R10" s="140"/>
      <c r="S10" s="140"/>
      <c r="T10" s="140"/>
      <c r="U10" s="140"/>
      <c r="V10" s="140"/>
      <c r="W10" s="140"/>
      <c r="X10" s="140"/>
      <c r="Y10" s="140"/>
      <c r="Z10" s="162"/>
      <c r="AA10" s="504" t="e">
        <f>#REF!</f>
        <v>#REF!</v>
      </c>
      <c r="AB10" s="504"/>
      <c r="AC10" s="504"/>
      <c r="AD10" s="501"/>
      <c r="AE10" s="501"/>
      <c r="AF10" s="501"/>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493"/>
      <c r="BS10" s="493"/>
      <c r="BT10" s="493"/>
      <c r="BU10" s="493"/>
      <c r="BV10" s="493"/>
      <c r="BW10" s="493"/>
      <c r="BX10" s="493"/>
      <c r="BY10" s="493"/>
      <c r="BZ10" s="493"/>
      <c r="CA10" s="493"/>
      <c r="CB10" s="493"/>
      <c r="CC10" s="493"/>
      <c r="CD10" s="493"/>
      <c r="CE10" s="493"/>
      <c r="CF10" s="493"/>
      <c r="CG10" s="494"/>
      <c r="CH10" s="495"/>
      <c r="CI10" s="159"/>
      <c r="CJ10" s="475"/>
    </row>
    <row r="11" spans="1:88" s="163" customFormat="1" ht="15" customHeight="1">
      <c r="A11" s="130"/>
      <c r="B11" s="498"/>
      <c r="C11" s="498"/>
      <c r="D11" s="495"/>
      <c r="E11" s="505" t="s">
        <v>1</v>
      </c>
      <c r="F11" s="506"/>
      <c r="G11" s="507" t="s">
        <v>2</v>
      </c>
      <c r="H11" s="507"/>
      <c r="I11" s="507"/>
      <c r="J11" s="507"/>
      <c r="K11" s="507"/>
      <c r="L11" s="507"/>
      <c r="M11" s="507"/>
      <c r="N11" s="507"/>
      <c r="O11" s="507"/>
      <c r="P11" s="507"/>
      <c r="Q11" s="507"/>
      <c r="R11" s="507"/>
      <c r="S11" s="507"/>
      <c r="T11" s="507"/>
      <c r="U11" s="507"/>
      <c r="V11" s="507"/>
      <c r="W11" s="507"/>
      <c r="X11" s="507"/>
      <c r="Y11" s="507"/>
      <c r="Z11" s="507"/>
      <c r="AA11" s="442" t="s">
        <v>3</v>
      </c>
      <c r="AB11" s="442"/>
      <c r="AC11" s="442"/>
      <c r="AD11" s="501"/>
      <c r="AE11" s="501"/>
      <c r="AF11" s="501"/>
      <c r="AG11" s="503" t="e">
        <f>#REF!</f>
        <v>#REF!</v>
      </c>
      <c r="AH11" s="503"/>
      <c r="AI11" s="503"/>
      <c r="AJ11" s="503"/>
      <c r="AK11" s="503"/>
      <c r="AL11" s="503"/>
      <c r="AM11" s="503"/>
      <c r="AN11" s="503"/>
      <c r="AO11" s="503"/>
      <c r="AP11" s="503"/>
      <c r="AQ11" s="503"/>
      <c r="AR11" s="503"/>
      <c r="AS11" s="503"/>
      <c r="AT11" s="503"/>
      <c r="AU11" s="503"/>
      <c r="AV11" s="503"/>
      <c r="AW11" s="503"/>
      <c r="AX11" s="503"/>
      <c r="AY11" s="503"/>
      <c r="AZ11" s="503"/>
      <c r="BA11" s="500"/>
      <c r="BB11" s="500"/>
      <c r="BC11" s="500"/>
      <c r="BD11" s="500"/>
      <c r="BE11" s="500"/>
      <c r="BF11" s="500"/>
      <c r="BG11" s="500"/>
      <c r="BH11" s="500"/>
      <c r="BI11" s="500"/>
      <c r="BJ11" s="500"/>
      <c r="BK11" s="500"/>
      <c r="BL11" s="500"/>
      <c r="BM11" s="500"/>
      <c r="BN11" s="500"/>
      <c r="BO11" s="500"/>
      <c r="BP11" s="500"/>
      <c r="BQ11" s="500"/>
      <c r="BR11" s="508" t="e">
        <f>#REF!</f>
        <v>#REF!</v>
      </c>
      <c r="BS11" s="508"/>
      <c r="BT11" s="508"/>
      <c r="BU11" s="508"/>
      <c r="BV11" s="508"/>
      <c r="BW11" s="508"/>
      <c r="BX11" s="508"/>
      <c r="BY11" s="508"/>
      <c r="BZ11" s="508"/>
      <c r="CA11" s="508"/>
      <c r="CB11" s="508"/>
      <c r="CC11" s="508"/>
      <c r="CD11" s="508"/>
      <c r="CE11" s="508"/>
      <c r="CF11" s="508"/>
      <c r="CG11" s="509"/>
      <c r="CH11" s="495"/>
      <c r="CI11" s="159"/>
      <c r="CJ11" s="475"/>
    </row>
    <row r="12" spans="1:88" s="163" customFormat="1" ht="3" customHeight="1">
      <c r="A12" s="130"/>
      <c r="B12" s="498"/>
      <c r="C12" s="498"/>
      <c r="D12" s="495"/>
      <c r="E12" s="455"/>
      <c r="F12" s="456"/>
      <c r="G12" s="459"/>
      <c r="H12" s="471" t="e">
        <f>#REF!</f>
        <v>#REF!</v>
      </c>
      <c r="I12" s="471"/>
      <c r="J12" s="471"/>
      <c r="K12" s="471"/>
      <c r="L12" s="471"/>
      <c r="M12" s="471"/>
      <c r="N12" s="471"/>
      <c r="O12" s="471"/>
      <c r="P12" s="471"/>
      <c r="Q12" s="471"/>
      <c r="R12" s="471"/>
      <c r="S12" s="471"/>
      <c r="T12" s="471"/>
      <c r="U12" s="471"/>
      <c r="V12" s="471"/>
      <c r="W12" s="471"/>
      <c r="X12" s="471"/>
      <c r="Y12" s="471"/>
      <c r="Z12" s="471"/>
      <c r="AA12" s="472" t="s">
        <v>55</v>
      </c>
      <c r="AB12" s="472"/>
      <c r="AC12" s="472"/>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1"/>
      <c r="BB12" s="441"/>
      <c r="BC12" s="441"/>
      <c r="BD12" s="441"/>
      <c r="BE12" s="441"/>
      <c r="BF12" s="441"/>
      <c r="BG12" s="441"/>
      <c r="BH12" s="441"/>
      <c r="BI12" s="441"/>
      <c r="BJ12" s="441"/>
      <c r="BK12" s="441"/>
      <c r="BL12" s="441"/>
      <c r="BM12" s="441"/>
      <c r="BN12" s="441"/>
      <c r="BO12" s="441"/>
      <c r="BP12" s="441"/>
      <c r="BQ12" s="441"/>
      <c r="BR12" s="164"/>
      <c r="BS12" s="164"/>
      <c r="BT12" s="164"/>
      <c r="BU12" s="164"/>
      <c r="BV12" s="164"/>
      <c r="BW12" s="165"/>
      <c r="BX12" s="164"/>
      <c r="BY12" s="164"/>
      <c r="BZ12" s="164"/>
      <c r="CA12" s="164"/>
      <c r="CB12" s="164"/>
      <c r="CC12" s="164"/>
      <c r="CD12" s="164"/>
      <c r="CE12" s="164"/>
      <c r="CF12" s="164"/>
      <c r="CG12" s="166"/>
      <c r="CH12" s="495"/>
      <c r="CI12" s="159"/>
      <c r="CJ12" s="475"/>
    </row>
    <row r="13" spans="1:88" s="163" customFormat="1" ht="3" customHeight="1">
      <c r="A13" s="130"/>
      <c r="B13" s="498"/>
      <c r="C13" s="498"/>
      <c r="D13" s="495"/>
      <c r="E13" s="455"/>
      <c r="F13" s="456"/>
      <c r="G13" s="459"/>
      <c r="H13" s="471"/>
      <c r="I13" s="471"/>
      <c r="J13" s="471"/>
      <c r="K13" s="471"/>
      <c r="L13" s="471"/>
      <c r="M13" s="471"/>
      <c r="N13" s="471"/>
      <c r="O13" s="471"/>
      <c r="P13" s="471"/>
      <c r="Q13" s="471"/>
      <c r="R13" s="471"/>
      <c r="S13" s="471"/>
      <c r="T13" s="471"/>
      <c r="U13" s="471"/>
      <c r="V13" s="471"/>
      <c r="W13" s="471"/>
      <c r="X13" s="471"/>
      <c r="Y13" s="471"/>
      <c r="Z13" s="471"/>
      <c r="AA13" s="472"/>
      <c r="AB13" s="472"/>
      <c r="AC13" s="472"/>
      <c r="AD13" s="423"/>
      <c r="AE13" s="417"/>
      <c r="AF13" s="417"/>
      <c r="AG13" s="417"/>
      <c r="AH13" s="283"/>
      <c r="AI13" s="418"/>
      <c r="AJ13" s="418"/>
      <c r="AK13" s="418"/>
      <c r="AL13" s="418"/>
      <c r="AM13" s="418"/>
      <c r="AN13" s="415"/>
      <c r="AO13" s="419"/>
      <c r="AP13" s="419"/>
      <c r="AQ13" s="419"/>
      <c r="AR13" s="419"/>
      <c r="AS13" s="419"/>
      <c r="AT13" s="415"/>
      <c r="AU13" s="419"/>
      <c r="AV13" s="419"/>
      <c r="AW13" s="419"/>
      <c r="AX13" s="419"/>
      <c r="AY13" s="419"/>
      <c r="AZ13" s="424"/>
      <c r="BA13" s="423"/>
      <c r="BB13" s="417"/>
      <c r="BC13" s="417"/>
      <c r="BD13" s="417"/>
      <c r="BE13" s="283"/>
      <c r="BF13" s="418"/>
      <c r="BG13" s="418"/>
      <c r="BH13" s="418"/>
      <c r="BI13" s="418"/>
      <c r="BJ13" s="418"/>
      <c r="BK13" s="415"/>
      <c r="BL13" s="419"/>
      <c r="BM13" s="419"/>
      <c r="BN13" s="419"/>
      <c r="BO13" s="419"/>
      <c r="BP13" s="419"/>
      <c r="BQ13" s="416"/>
      <c r="BR13" s="419"/>
      <c r="BS13" s="419"/>
      <c r="BT13" s="419"/>
      <c r="BU13" s="419"/>
      <c r="BV13" s="419"/>
      <c r="BW13" s="287"/>
      <c r="BX13" s="288"/>
      <c r="BY13" s="288"/>
      <c r="BZ13" s="288"/>
      <c r="CA13" s="288"/>
      <c r="CB13" s="288"/>
      <c r="CC13" s="288"/>
      <c r="CD13" s="288"/>
      <c r="CE13" s="288"/>
      <c r="CF13" s="288"/>
      <c r="CG13" s="167"/>
      <c r="CH13" s="495"/>
      <c r="CI13" s="159"/>
      <c r="CJ13" s="475"/>
    </row>
    <row r="14" spans="1:88" ht="15" customHeight="1">
      <c r="A14" s="130"/>
      <c r="B14" s="498"/>
      <c r="C14" s="498"/>
      <c r="D14" s="495"/>
      <c r="E14" s="455"/>
      <c r="F14" s="456"/>
      <c r="G14" s="459"/>
      <c r="H14" s="471"/>
      <c r="I14" s="471"/>
      <c r="J14" s="471"/>
      <c r="K14" s="471"/>
      <c r="L14" s="471"/>
      <c r="M14" s="471"/>
      <c r="N14" s="471"/>
      <c r="O14" s="471"/>
      <c r="P14" s="471"/>
      <c r="Q14" s="471"/>
      <c r="R14" s="471"/>
      <c r="S14" s="471"/>
      <c r="T14" s="471"/>
      <c r="U14" s="471"/>
      <c r="V14" s="471"/>
      <c r="W14" s="471"/>
      <c r="X14" s="471"/>
      <c r="Y14" s="471"/>
      <c r="Z14" s="471"/>
      <c r="AA14" s="472"/>
      <c r="AB14" s="472"/>
      <c r="AC14" s="472"/>
      <c r="AD14" s="423"/>
      <c r="AE14" s="280" t="e">
        <f>IF(LEN(VLOOKUP(AA12,#REF!,2,FALSE))&lt;11,"",LEFT(RIGHT(VLOOKUP(AA12,#REF!,2,FALSE),11),1))</f>
        <v>#REF!</v>
      </c>
      <c r="AF14" s="168"/>
      <c r="AG14" s="280" t="e">
        <f>IF(LEN(VLOOKUP(AA12,#REF!,2,FALSE))&lt;10,"",LEFT(RIGHT(VLOOKUP(AA12,#REF!,2,FALSE),10),1))</f>
        <v>#REF!</v>
      </c>
      <c r="AH14" s="282"/>
      <c r="AI14" s="280" t="e">
        <f>IF(LEN(VLOOKUP(AA12,#REF!,2,FALSE))&lt;9,"",LEFT(RIGHT(VLOOKUP(AA12,#REF!,2,FALSE),9),1))</f>
        <v>#REF!</v>
      </c>
      <c r="AJ14" s="168"/>
      <c r="AK14" s="280" t="e">
        <f>IF(LEN(VLOOKUP(AA12,#REF!,2,FALSE))&lt;8,"",LEFT(RIGHT(VLOOKUP(AA12,#REF!,2,FALSE),8),1))</f>
        <v>#REF!</v>
      </c>
      <c r="AL14" s="282"/>
      <c r="AM14" s="280" t="e">
        <f>IF(LEN(VLOOKUP(AA12,#REF!,2,FALSE))&lt;7,"",LEFT(RIGHT(VLOOKUP(AA12,#REF!,2,FALSE),7),1))</f>
        <v>#REF!</v>
      </c>
      <c r="AN14" s="415"/>
      <c r="AO14" s="280" t="e">
        <f>IF(LEN(VLOOKUP(AA12,#REF!,2,FALSE))&lt;6,"",LEFT(RIGHT(VLOOKUP(AA12,#REF!,2,FALSE),6),1))</f>
        <v>#REF!</v>
      </c>
      <c r="AP14" s="282"/>
      <c r="AQ14" s="280" t="e">
        <f>IF(LEN(VLOOKUP(AA12,#REF!,2,FALSE))&lt;5,"",LEFT(RIGHT(VLOOKUP(AA12,#REF!,2,FALSE),5),1))</f>
        <v>#REF!</v>
      </c>
      <c r="AR14" s="282"/>
      <c r="AS14" s="280" t="e">
        <f>IF(LEN(VLOOKUP(AA12,#REF!,2,FALSE))&lt;4,"",LEFT(RIGHT(VLOOKUP(AA12,#REF!,2,FALSE),4),1))</f>
        <v>#REF!</v>
      </c>
      <c r="AT14" s="415"/>
      <c r="AU14" s="280" t="e">
        <f>IF(LEN(VLOOKUP(AA12,#REF!,2,FALSE))&lt;3,"",LEFT(RIGHT(VLOOKUP(AA12,#REF!,2,FALSE),3),1))</f>
        <v>#REF!</v>
      </c>
      <c r="AV14" s="282"/>
      <c r="AW14" s="280" t="e">
        <f>IF(LEN(VLOOKUP(AA12,#REF!,2,FALSE))&lt;2,"",LEFT(RIGHT(VLOOKUP(AA12,#REF!,2,FALSE),2),1))</f>
        <v>#REF!</v>
      </c>
      <c r="AX14" s="282"/>
      <c r="AY14" s="280" t="e">
        <f>IF(VLOOKUP(AA12,#REF!,2,FALSE)=0,"",IF(LEN(VLOOKUP(AA12,#REF!,2,FALSE))&lt;1,"",LEFT(RIGHT(VLOOKUP(AA12,#REF!,2,FALSE),1),1)))</f>
        <v>#REF!</v>
      </c>
      <c r="AZ14" s="424"/>
      <c r="BA14" s="423"/>
      <c r="BB14" s="280" t="e">
        <f>IF(LEN(VLOOKUP(AA12,#REF!,4,FALSE))&lt;11,"",LEFT(RIGHT(VLOOKUP(AA12,#REF!,4,FALSE),11),1))</f>
        <v>#REF!</v>
      </c>
      <c r="BC14" s="168"/>
      <c r="BD14" s="280" t="e">
        <f>IF(LEN(VLOOKUP(AA12,#REF!,4,FALSE))&lt;10,"",LEFT(RIGHT(VLOOKUP(AA12,#REF!,4,FALSE),10),1))</f>
        <v>#REF!</v>
      </c>
      <c r="BE14" s="282"/>
      <c r="BF14" s="280" t="e">
        <f>IF(LEN(VLOOKUP(AA12,#REF!,4,FALSE))&lt;9,"",LEFT(RIGHT(VLOOKUP(AA12,#REF!,4,FALSE),9),1))</f>
        <v>#REF!</v>
      </c>
      <c r="BG14" s="168"/>
      <c r="BH14" s="280" t="e">
        <f>IF(LEN(VLOOKUP(AA12,#REF!,4,FALSE))&lt;8,"",LEFT(RIGHT(VLOOKUP(AA12,#REF!,4,FALSE),8),1))</f>
        <v>#REF!</v>
      </c>
      <c r="BI14" s="282"/>
      <c r="BJ14" s="280" t="e">
        <f>IF(LEN(VLOOKUP(AA12,#REF!,4,FALSE))&lt;7,"",LEFT(RIGHT(VLOOKUP(AA12,#REF!,4,FALSE),7),1))</f>
        <v>#REF!</v>
      </c>
      <c r="BK14" s="415"/>
      <c r="BL14" s="280" t="e">
        <f>IF(LEN(VLOOKUP(AA12,#REF!,4,FALSE))&lt;6,"",LEFT(RIGHT(VLOOKUP(AA12,#REF!,4,FALSE),6),1))</f>
        <v>#REF!</v>
      </c>
      <c r="BM14" s="282"/>
      <c r="BN14" s="280" t="e">
        <f>IF(LEN(VLOOKUP(AA12,#REF!,4,FALSE))&lt;5,"",LEFT(RIGHT(VLOOKUP(AA12,#REF!,4,FALSE),5),1))</f>
        <v>#REF!</v>
      </c>
      <c r="BO14" s="282"/>
      <c r="BP14" s="280" t="e">
        <f>IF(LEN(VLOOKUP(AA12,#REF!,4,FALSE))&lt;4,"",LEFT(RIGHT(VLOOKUP(AA12,#REF!,4,FALSE),4),1))</f>
        <v>#REF!</v>
      </c>
      <c r="BQ14" s="416"/>
      <c r="BR14" s="280" t="e">
        <f>IF(LEN(VLOOKUP(AA12,#REF!,4,FALSE))&lt;3,"",LEFT(RIGHT(VLOOKUP(AA12,#REF!,4,FALSE),3),1))</f>
        <v>#REF!</v>
      </c>
      <c r="BS14" s="282"/>
      <c r="BT14" s="280" t="e">
        <f>IF(LEN(VLOOKUP(AA12,#REF!,4,FALSE))&lt;2,"",LEFT(RIGHT(VLOOKUP(AA12,#REF!,4,FALSE),2),1))</f>
        <v>#REF!</v>
      </c>
      <c r="BU14" s="282"/>
      <c r="BV14" s="280" t="e">
        <f>IF(VLOOKUP(AA12,#REF!,4,FALSE)=0,"",IF(LEN(VLOOKUP(AA12,#REF!,4,FALSE))&lt;1,"",LEFT(RIGHT(VLOOKUP(AA12,#REF!,4,FALSE),1),1)))</f>
        <v>#REF!</v>
      </c>
      <c r="BW14" s="287"/>
      <c r="BX14" s="288"/>
      <c r="BY14" s="288"/>
      <c r="BZ14" s="288"/>
      <c r="CA14" s="288"/>
      <c r="CB14" s="288"/>
      <c r="CC14" s="288"/>
      <c r="CD14" s="288"/>
      <c r="CE14" s="288"/>
      <c r="CF14" s="288"/>
      <c r="CG14" s="167"/>
      <c r="CH14" s="495"/>
      <c r="CI14" s="159"/>
      <c r="CJ14" s="475"/>
    </row>
    <row r="15" spans="1:88" ht="3" customHeight="1">
      <c r="A15" s="130"/>
      <c r="B15" s="498"/>
      <c r="C15" s="498"/>
      <c r="D15" s="495"/>
      <c r="E15" s="455"/>
      <c r="F15" s="456"/>
      <c r="G15" s="459"/>
      <c r="H15" s="471"/>
      <c r="I15" s="471"/>
      <c r="J15" s="471"/>
      <c r="K15" s="471"/>
      <c r="L15" s="471"/>
      <c r="M15" s="471"/>
      <c r="N15" s="471"/>
      <c r="O15" s="471"/>
      <c r="P15" s="471"/>
      <c r="Q15" s="471"/>
      <c r="R15" s="471"/>
      <c r="S15" s="471"/>
      <c r="T15" s="471"/>
      <c r="U15" s="471"/>
      <c r="V15" s="471"/>
      <c r="W15" s="471"/>
      <c r="X15" s="471"/>
      <c r="Y15" s="471"/>
      <c r="Z15" s="471"/>
      <c r="AA15" s="472"/>
      <c r="AB15" s="472"/>
      <c r="AC15" s="472"/>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c r="AZ15" s="442"/>
      <c r="BA15" s="443"/>
      <c r="BB15" s="443"/>
      <c r="BC15" s="443"/>
      <c r="BD15" s="443"/>
      <c r="BE15" s="443"/>
      <c r="BF15" s="443"/>
      <c r="BG15" s="443"/>
      <c r="BH15" s="443"/>
      <c r="BI15" s="443"/>
      <c r="BJ15" s="443"/>
      <c r="BK15" s="443"/>
      <c r="BL15" s="443"/>
      <c r="BM15" s="443"/>
      <c r="BN15" s="443"/>
      <c r="BO15" s="443"/>
      <c r="BP15" s="443"/>
      <c r="BQ15" s="443"/>
      <c r="BR15" s="227"/>
      <c r="BS15" s="227"/>
      <c r="BT15" s="227"/>
      <c r="BU15" s="227"/>
      <c r="BV15" s="227"/>
      <c r="BW15" s="289"/>
      <c r="BX15" s="227"/>
      <c r="BY15" s="227"/>
      <c r="BZ15" s="227"/>
      <c r="CA15" s="227"/>
      <c r="CB15" s="227"/>
      <c r="CC15" s="227"/>
      <c r="CD15" s="227"/>
      <c r="CE15" s="227"/>
      <c r="CF15" s="227"/>
      <c r="CG15" s="171"/>
      <c r="CH15" s="495"/>
      <c r="CI15" s="159"/>
      <c r="CJ15" s="475"/>
    </row>
    <row r="16" spans="1:88" ht="3" customHeight="1">
      <c r="A16" s="130"/>
      <c r="B16" s="498"/>
      <c r="C16" s="498"/>
      <c r="D16" s="495"/>
      <c r="E16" s="455"/>
      <c r="F16" s="456"/>
      <c r="G16" s="459"/>
      <c r="H16" s="471"/>
      <c r="I16" s="471"/>
      <c r="J16" s="471"/>
      <c r="K16" s="471"/>
      <c r="L16" s="471"/>
      <c r="M16" s="471"/>
      <c r="N16" s="471"/>
      <c r="O16" s="471"/>
      <c r="P16" s="471"/>
      <c r="Q16" s="471"/>
      <c r="R16" s="471"/>
      <c r="S16" s="471"/>
      <c r="T16" s="471"/>
      <c r="U16" s="471"/>
      <c r="V16" s="471"/>
      <c r="W16" s="471"/>
      <c r="X16" s="471"/>
      <c r="Y16" s="471"/>
      <c r="Z16" s="471"/>
      <c r="AA16" s="472"/>
      <c r="AB16" s="472"/>
      <c r="AC16" s="47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293"/>
      <c r="BB16" s="221"/>
      <c r="BC16" s="221"/>
      <c r="BD16" s="221"/>
      <c r="BE16" s="221"/>
      <c r="BF16" s="221"/>
      <c r="BG16" s="221"/>
      <c r="BH16" s="221"/>
      <c r="BI16" s="221"/>
      <c r="BJ16" s="292"/>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166"/>
      <c r="CH16" s="495"/>
      <c r="CI16" s="159"/>
      <c r="CJ16" s="475"/>
    </row>
    <row r="17" spans="1:88" ht="3" customHeight="1">
      <c r="A17" s="130"/>
      <c r="B17" s="498"/>
      <c r="C17" s="498"/>
      <c r="D17" s="495"/>
      <c r="E17" s="455"/>
      <c r="F17" s="456"/>
      <c r="G17" s="459"/>
      <c r="H17" s="471"/>
      <c r="I17" s="471"/>
      <c r="J17" s="471"/>
      <c r="K17" s="471"/>
      <c r="L17" s="471"/>
      <c r="M17" s="471"/>
      <c r="N17" s="471"/>
      <c r="O17" s="471"/>
      <c r="P17" s="471"/>
      <c r="Q17" s="471"/>
      <c r="R17" s="471"/>
      <c r="S17" s="471"/>
      <c r="T17" s="471"/>
      <c r="U17" s="471"/>
      <c r="V17" s="471"/>
      <c r="W17" s="471"/>
      <c r="X17" s="471"/>
      <c r="Y17" s="471"/>
      <c r="Z17" s="471"/>
      <c r="AA17" s="472"/>
      <c r="AB17" s="472"/>
      <c r="AC17" s="472"/>
      <c r="AD17" s="423"/>
      <c r="AE17" s="417"/>
      <c r="AF17" s="417"/>
      <c r="AG17" s="417"/>
      <c r="AH17" s="283"/>
      <c r="AI17" s="418"/>
      <c r="AJ17" s="418"/>
      <c r="AK17" s="418"/>
      <c r="AL17" s="418"/>
      <c r="AM17" s="418"/>
      <c r="AN17" s="415" t="s">
        <v>157</v>
      </c>
      <c r="AO17" s="419"/>
      <c r="AP17" s="419"/>
      <c r="AQ17" s="419"/>
      <c r="AR17" s="419"/>
      <c r="AS17" s="419"/>
      <c r="AT17" s="415" t="s">
        <v>157</v>
      </c>
      <c r="AU17" s="419"/>
      <c r="AV17" s="419"/>
      <c r="AW17" s="419"/>
      <c r="AX17" s="419"/>
      <c r="AY17" s="419"/>
      <c r="AZ17" s="424"/>
      <c r="BA17" s="294"/>
      <c r="BB17" s="288"/>
      <c r="BC17" s="288"/>
      <c r="BD17" s="288"/>
      <c r="BE17" s="288"/>
      <c r="BF17" s="288"/>
      <c r="BG17" s="288"/>
      <c r="BH17" s="288"/>
      <c r="BI17" s="288"/>
      <c r="BJ17" s="287"/>
      <c r="BK17" s="288"/>
      <c r="BL17" s="417"/>
      <c r="BM17" s="417"/>
      <c r="BN17" s="417"/>
      <c r="BO17" s="288"/>
      <c r="BP17" s="419"/>
      <c r="BQ17" s="419"/>
      <c r="BR17" s="419"/>
      <c r="BS17" s="419"/>
      <c r="BT17" s="419"/>
      <c r="BU17" s="288"/>
      <c r="BV17" s="419"/>
      <c r="BW17" s="419"/>
      <c r="BX17" s="419"/>
      <c r="BY17" s="419"/>
      <c r="BZ17" s="419"/>
      <c r="CA17" s="288"/>
      <c r="CB17" s="419"/>
      <c r="CC17" s="419"/>
      <c r="CD17" s="419"/>
      <c r="CE17" s="419"/>
      <c r="CF17" s="419"/>
      <c r="CG17" s="172"/>
      <c r="CH17" s="495"/>
      <c r="CI17" s="159"/>
      <c r="CJ17" s="475"/>
    </row>
    <row r="18" spans="1:88" ht="15" customHeight="1">
      <c r="A18" s="130"/>
      <c r="B18" s="498"/>
      <c r="C18" s="498"/>
      <c r="D18" s="495"/>
      <c r="E18" s="455"/>
      <c r="F18" s="456"/>
      <c r="G18" s="459"/>
      <c r="H18" s="471"/>
      <c r="I18" s="471"/>
      <c r="J18" s="471"/>
      <c r="K18" s="471"/>
      <c r="L18" s="471"/>
      <c r="M18" s="471"/>
      <c r="N18" s="471"/>
      <c r="O18" s="471"/>
      <c r="P18" s="471"/>
      <c r="Q18" s="471"/>
      <c r="R18" s="471"/>
      <c r="S18" s="471"/>
      <c r="T18" s="471"/>
      <c r="U18" s="471"/>
      <c r="V18" s="471"/>
      <c r="W18" s="471"/>
      <c r="X18" s="471"/>
      <c r="Y18" s="471"/>
      <c r="Z18" s="471"/>
      <c r="AA18" s="472"/>
      <c r="AB18" s="472"/>
      <c r="AC18" s="472"/>
      <c r="AD18" s="423"/>
      <c r="AE18" s="280" t="e">
        <f>IF(LEN(VLOOKUP(AA12,#REF!,3,FALSE))&lt;11,"",LEFT(RIGHT(VLOOKUP(AA12,#REF!,3,FALSE),11),1))</f>
        <v>#REF!</v>
      </c>
      <c r="AF18" s="168" t="s">
        <v>157</v>
      </c>
      <c r="AG18" s="280" t="e">
        <f>IF(LEN(VLOOKUP(AA12,#REF!,3,FALSE))&lt;10,"",LEFT(RIGHT(VLOOKUP(AA12,#REF!,3,FALSE),10),1))</f>
        <v>#REF!</v>
      </c>
      <c r="AH18" s="282" t="s">
        <v>157</v>
      </c>
      <c r="AI18" s="280" t="e">
        <f>IF(LEN(VLOOKUP(AA12,#REF!,3,FALSE))&lt;9,"",LEFT(RIGHT(VLOOKUP(AA12,#REF!,3,FALSE),9),1))</f>
        <v>#REF!</v>
      </c>
      <c r="AJ18" s="168" t="s">
        <v>157</v>
      </c>
      <c r="AK18" s="280" t="e">
        <f>IF(LEN(VLOOKUP(AA12,#REF!,3,FALSE))&lt;8,"",LEFT(RIGHT(VLOOKUP(AA12,#REF!,3,FALSE),8),1))</f>
        <v>#REF!</v>
      </c>
      <c r="AL18" s="282" t="s">
        <v>157</v>
      </c>
      <c r="AM18" s="280" t="e">
        <f>IF(LEN(VLOOKUP(AA12,#REF!,3,FALSE))&lt;7,"",LEFT(RIGHT(VLOOKUP(AA12,#REF!,3,FALSE),7),1))</f>
        <v>#REF!</v>
      </c>
      <c r="AN18" s="415"/>
      <c r="AO18" s="280" t="e">
        <f>IF(LEN(VLOOKUP(AA12,#REF!,3,FALSE))&lt;6,"",LEFT(RIGHT(VLOOKUP(AA12,#REF!,3,FALSE),6),1))</f>
        <v>#REF!</v>
      </c>
      <c r="AP18" s="282" t="s">
        <v>157</v>
      </c>
      <c r="AQ18" s="280" t="e">
        <f>IF(LEN(VLOOKUP(AA12,#REF!,3,FALSE))&lt;5,"",LEFT(RIGHT(VLOOKUP(AA12,#REF!,3,FALSE),5),1))</f>
        <v>#REF!</v>
      </c>
      <c r="AR18" s="282" t="s">
        <v>157</v>
      </c>
      <c r="AS18" s="280" t="e">
        <f>IF(LEN(VLOOKUP(AA12,#REF!,3,FALSE))&lt;4,"",LEFT(RIGHT(VLOOKUP(AA12,#REF!,3,FALSE),4),1))</f>
        <v>#REF!</v>
      </c>
      <c r="AT18" s="415"/>
      <c r="AU18" s="280" t="e">
        <f>IF(LEN(VLOOKUP(AA12,#REF!,3,FALSE))&lt;3,"",LEFT(RIGHT(VLOOKUP(AA12,#REF!,3,FALSE),3),1))</f>
        <v>#REF!</v>
      </c>
      <c r="AV18" s="282" t="s">
        <v>157</v>
      </c>
      <c r="AW18" s="280" t="e">
        <f>IF(LEN(VLOOKUP(AA12,#REF!,3,FALSE))&lt;2,"",LEFT(RIGHT(VLOOKUP(AA12,#REF!,3,FALSE),2),1))</f>
        <v>#REF!</v>
      </c>
      <c r="AX18" s="282" t="s">
        <v>157</v>
      </c>
      <c r="AY18" s="280" t="e">
        <f>IF(VLOOKUP(AA12,#REF!,3,FALSE)=0,"",IF(LEN(VLOOKUP(AA12,#REF!,3,FALSE))&lt;1,"",LEFT(RIGHT(VLOOKUP(AA12,#REF!,3,FALSE),1),1)))</f>
        <v>#REF!</v>
      </c>
      <c r="AZ18" s="424"/>
      <c r="BA18" s="294"/>
      <c r="BB18" s="288"/>
      <c r="BC18" s="288"/>
      <c r="BD18" s="288"/>
      <c r="BE18" s="288"/>
      <c r="BF18" s="288"/>
      <c r="BG18" s="288"/>
      <c r="BH18" s="288"/>
      <c r="BI18" s="288"/>
      <c r="BJ18" s="287"/>
      <c r="BK18" s="288"/>
      <c r="BL18" s="173" t="e">
        <f>IF(LEN(VLOOKUP(AA12,#REF!,5,FALSE))&lt;11,"",LEFT(RIGHT(VLOOKUP(AA12,#REF!,5,FALSE),11),1))</f>
        <v>#REF!</v>
      </c>
      <c r="BM18" s="168" t="s">
        <v>157</v>
      </c>
      <c r="BN18" s="173" t="e">
        <f>IF(LEN(VLOOKUP(AA12,#REF!,5,FALSE))&lt;10,"",LEFT(RIGHT(VLOOKUP(AA12,#REF!,5,FALSE),10),1))</f>
        <v>#REF!</v>
      </c>
      <c r="BO18" s="288" t="s">
        <v>157</v>
      </c>
      <c r="BP18" s="173" t="e">
        <f>IF(LEN(VLOOKUP(AA12,#REF!,5,FALSE))&lt;9,"",LEFT(RIGHT(VLOOKUP(AA12,#REF!,5,FALSE),9),1))</f>
        <v>#REF!</v>
      </c>
      <c r="BQ18" s="288" t="s">
        <v>157</v>
      </c>
      <c r="BR18" s="173" t="e">
        <f>IF(LEN(VLOOKUP(AA12,#REF!,5,FALSE))&lt;8,"",LEFT(RIGHT(VLOOKUP(AA12,#REF!,5,FALSE),8),1))</f>
        <v>#REF!</v>
      </c>
      <c r="BS18" s="288" t="s">
        <v>157</v>
      </c>
      <c r="BT18" s="173" t="e">
        <f>IF(LEN(VLOOKUP(AA12,#REF!,5,FALSE))&lt;7,"",LEFT(RIGHT(VLOOKUP(AA12,#REF!,5,FALSE),7),1))</f>
        <v>#REF!</v>
      </c>
      <c r="BU18" s="288" t="s">
        <v>157</v>
      </c>
      <c r="BV18" s="173" t="e">
        <f>IF(LEN(VLOOKUP(AA12,#REF!,5,FALSE))&lt;6,"",LEFT(RIGHT(VLOOKUP(AA12,#REF!,5,FALSE),6),1))</f>
        <v>#REF!</v>
      </c>
      <c r="BW18" s="282" t="s">
        <v>157</v>
      </c>
      <c r="BX18" s="173" t="e">
        <f>IF(LEN(VLOOKUP(AA12,#REF!,5,FALSE))&lt;5,"",LEFT(RIGHT(VLOOKUP(AA12,#REF!,5,FALSE),5),1))</f>
        <v>#REF!</v>
      </c>
      <c r="BY18" s="282" t="s">
        <v>157</v>
      </c>
      <c r="BZ18" s="173" t="e">
        <f>IF(LEN(VLOOKUP(AA12,#REF!,5,FALSE))&lt;4,"",LEFT(RIGHT(VLOOKUP(AA12,#REF!,5,FALSE),4),1))</f>
        <v>#REF!</v>
      </c>
      <c r="CA18" s="288" t="s">
        <v>157</v>
      </c>
      <c r="CB18" s="173" t="e">
        <f>IF(LEN(VLOOKUP(AA12,#REF!,5,FALSE))&lt;3,"",LEFT(RIGHT(VLOOKUP(AA12,#REF!,5,FALSE),3),1))</f>
        <v>#REF!</v>
      </c>
      <c r="CC18" s="282" t="s">
        <v>157</v>
      </c>
      <c r="CD18" s="173" t="e">
        <f>IF(LEN(VLOOKUP(AA12,#REF!,5,FALSE))&lt;2,"",LEFT(RIGHT(VLOOKUP(AA12,#REF!,5,FALSE),2),1))</f>
        <v>#REF!</v>
      </c>
      <c r="CE18" s="282" t="s">
        <v>355</v>
      </c>
      <c r="CF18" s="173" t="e">
        <f>IF(VLOOKUP(AA12,#REF!,5,FALSE)=0,"",IF(LEN(VLOOKUP(AA12,#REF!,5,FALSE))&lt;1,"",LEFT(RIGHT(VLOOKUP(AA12,#REF!,5,FALSE),1),1)))</f>
        <v>#REF!</v>
      </c>
      <c r="CG18" s="172"/>
      <c r="CH18" s="495"/>
      <c r="CI18" s="159"/>
      <c r="CJ18" s="475"/>
    </row>
    <row r="19" spans="1:88" ht="3" customHeight="1">
      <c r="A19" s="130"/>
      <c r="B19" s="498"/>
      <c r="C19" s="498"/>
      <c r="D19" s="495"/>
      <c r="E19" s="455"/>
      <c r="F19" s="456"/>
      <c r="G19" s="459"/>
      <c r="H19" s="471"/>
      <c r="I19" s="471"/>
      <c r="J19" s="471"/>
      <c r="K19" s="471"/>
      <c r="L19" s="471"/>
      <c r="M19" s="471"/>
      <c r="N19" s="471"/>
      <c r="O19" s="471"/>
      <c r="P19" s="471"/>
      <c r="Q19" s="471"/>
      <c r="R19" s="471"/>
      <c r="S19" s="471"/>
      <c r="T19" s="471"/>
      <c r="U19" s="471"/>
      <c r="V19" s="471"/>
      <c r="W19" s="471"/>
      <c r="X19" s="471"/>
      <c r="Y19" s="471"/>
      <c r="Z19" s="471"/>
      <c r="AA19" s="472"/>
      <c r="AB19" s="472"/>
      <c r="AC19" s="472"/>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295"/>
      <c r="BB19" s="227"/>
      <c r="BC19" s="227"/>
      <c r="BD19" s="227"/>
      <c r="BE19" s="227"/>
      <c r="BF19" s="227"/>
      <c r="BG19" s="227"/>
      <c r="BH19" s="227"/>
      <c r="BI19" s="227"/>
      <c r="BJ19" s="289"/>
      <c r="BK19" s="227"/>
      <c r="BL19" s="227"/>
      <c r="BM19" s="227"/>
      <c r="BN19" s="227"/>
      <c r="BO19" s="288"/>
      <c r="BP19" s="227"/>
      <c r="BQ19" s="288"/>
      <c r="BR19" s="227"/>
      <c r="BS19" s="227"/>
      <c r="BT19" s="227"/>
      <c r="BU19" s="227"/>
      <c r="BV19" s="227"/>
      <c r="BW19" s="227"/>
      <c r="BX19" s="227"/>
      <c r="BY19" s="227"/>
      <c r="BZ19" s="227"/>
      <c r="CA19" s="227"/>
      <c r="CB19" s="227"/>
      <c r="CC19" s="227"/>
      <c r="CD19" s="227"/>
      <c r="CE19" s="227"/>
      <c r="CF19" s="227"/>
      <c r="CG19" s="171"/>
      <c r="CH19" s="495"/>
      <c r="CI19" s="159"/>
      <c r="CJ19" s="475"/>
    </row>
    <row r="20" spans="1:88" s="163" customFormat="1" ht="3" customHeight="1">
      <c r="A20" s="130"/>
      <c r="B20" s="498"/>
      <c r="C20" s="498"/>
      <c r="D20" s="495"/>
      <c r="E20" s="477" t="s">
        <v>4</v>
      </c>
      <c r="F20" s="478"/>
      <c r="G20" s="459"/>
      <c r="H20" s="471" t="e">
        <f>#REF!</f>
        <v>#REF!</v>
      </c>
      <c r="I20" s="471"/>
      <c r="J20" s="471"/>
      <c r="K20" s="471"/>
      <c r="L20" s="471"/>
      <c r="M20" s="471"/>
      <c r="N20" s="471"/>
      <c r="O20" s="471"/>
      <c r="P20" s="471"/>
      <c r="Q20" s="471"/>
      <c r="R20" s="471"/>
      <c r="S20" s="471"/>
      <c r="T20" s="471"/>
      <c r="U20" s="471"/>
      <c r="V20" s="471"/>
      <c r="W20" s="471"/>
      <c r="X20" s="471"/>
      <c r="Y20" s="471"/>
      <c r="Z20" s="471"/>
      <c r="AA20" s="472" t="s">
        <v>56</v>
      </c>
      <c r="AB20" s="472"/>
      <c r="AC20" s="472"/>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64"/>
      <c r="BB20" s="464"/>
      <c r="BC20" s="464"/>
      <c r="BD20" s="464"/>
      <c r="BE20" s="464"/>
      <c r="BF20" s="464"/>
      <c r="BG20" s="464"/>
      <c r="BH20" s="464"/>
      <c r="BI20" s="464"/>
      <c r="BJ20" s="464"/>
      <c r="BK20" s="464"/>
      <c r="BL20" s="464"/>
      <c r="BM20" s="464"/>
      <c r="BN20" s="464"/>
      <c r="BO20" s="464"/>
      <c r="BP20" s="464"/>
      <c r="BQ20" s="464"/>
      <c r="BR20" s="221"/>
      <c r="BS20" s="221"/>
      <c r="BT20" s="221"/>
      <c r="BU20" s="221"/>
      <c r="BV20" s="221"/>
      <c r="BW20" s="292"/>
      <c r="BX20" s="221"/>
      <c r="BY20" s="221"/>
      <c r="BZ20" s="221"/>
      <c r="CA20" s="221"/>
      <c r="CB20" s="221"/>
      <c r="CC20" s="221"/>
      <c r="CD20" s="221"/>
      <c r="CE20" s="221"/>
      <c r="CF20" s="221"/>
      <c r="CG20" s="166"/>
      <c r="CH20" s="495"/>
      <c r="CI20" s="159"/>
      <c r="CJ20" s="475"/>
    </row>
    <row r="21" spans="1:88" s="163" customFormat="1" ht="3" customHeight="1">
      <c r="A21" s="130"/>
      <c r="B21" s="498"/>
      <c r="C21" s="498"/>
      <c r="D21" s="495"/>
      <c r="E21" s="477"/>
      <c r="F21" s="478"/>
      <c r="G21" s="459"/>
      <c r="H21" s="471"/>
      <c r="I21" s="471"/>
      <c r="J21" s="471"/>
      <c r="K21" s="471"/>
      <c r="L21" s="471"/>
      <c r="M21" s="471"/>
      <c r="N21" s="471"/>
      <c r="O21" s="471"/>
      <c r="P21" s="471"/>
      <c r="Q21" s="471"/>
      <c r="R21" s="471"/>
      <c r="S21" s="471"/>
      <c r="T21" s="471"/>
      <c r="U21" s="471"/>
      <c r="V21" s="471"/>
      <c r="W21" s="471"/>
      <c r="X21" s="471"/>
      <c r="Y21" s="471"/>
      <c r="Z21" s="471"/>
      <c r="AA21" s="472"/>
      <c r="AB21" s="472"/>
      <c r="AC21" s="472"/>
      <c r="AD21" s="423"/>
      <c r="AE21" s="417"/>
      <c r="AF21" s="417"/>
      <c r="AG21" s="417"/>
      <c r="AH21" s="283"/>
      <c r="AI21" s="418"/>
      <c r="AJ21" s="418"/>
      <c r="AK21" s="418"/>
      <c r="AL21" s="418"/>
      <c r="AM21" s="418"/>
      <c r="AN21" s="415"/>
      <c r="AO21" s="419"/>
      <c r="AP21" s="419"/>
      <c r="AQ21" s="419"/>
      <c r="AR21" s="419"/>
      <c r="AS21" s="419"/>
      <c r="AT21" s="415"/>
      <c r="AU21" s="419"/>
      <c r="AV21" s="419"/>
      <c r="AW21" s="419"/>
      <c r="AX21" s="419"/>
      <c r="AY21" s="419"/>
      <c r="AZ21" s="424"/>
      <c r="BA21" s="423"/>
      <c r="BB21" s="417"/>
      <c r="BC21" s="417"/>
      <c r="BD21" s="417"/>
      <c r="BE21" s="283"/>
      <c r="BF21" s="418"/>
      <c r="BG21" s="418"/>
      <c r="BH21" s="418"/>
      <c r="BI21" s="418"/>
      <c r="BJ21" s="418"/>
      <c r="BK21" s="415"/>
      <c r="BL21" s="419"/>
      <c r="BM21" s="419"/>
      <c r="BN21" s="419"/>
      <c r="BO21" s="419"/>
      <c r="BP21" s="419"/>
      <c r="BQ21" s="416"/>
      <c r="BR21" s="419"/>
      <c r="BS21" s="419"/>
      <c r="BT21" s="419"/>
      <c r="BU21" s="419"/>
      <c r="BV21" s="419"/>
      <c r="BW21" s="287"/>
      <c r="BX21" s="288"/>
      <c r="BY21" s="288"/>
      <c r="BZ21" s="288"/>
      <c r="CA21" s="288"/>
      <c r="CB21" s="288"/>
      <c r="CC21" s="288"/>
      <c r="CD21" s="288"/>
      <c r="CE21" s="288"/>
      <c r="CF21" s="288"/>
      <c r="CG21" s="167"/>
      <c r="CH21" s="495"/>
      <c r="CI21" s="159"/>
      <c r="CJ21" s="475"/>
    </row>
    <row r="22" spans="1:88" ht="15" customHeight="1">
      <c r="A22" s="130"/>
      <c r="B22" s="498"/>
      <c r="C22" s="498"/>
      <c r="D22" s="495"/>
      <c r="E22" s="477"/>
      <c r="F22" s="478"/>
      <c r="G22" s="459"/>
      <c r="H22" s="471"/>
      <c r="I22" s="471"/>
      <c r="J22" s="471"/>
      <c r="K22" s="471"/>
      <c r="L22" s="471"/>
      <c r="M22" s="471"/>
      <c r="N22" s="471"/>
      <c r="O22" s="471"/>
      <c r="P22" s="471"/>
      <c r="Q22" s="471"/>
      <c r="R22" s="471"/>
      <c r="S22" s="471"/>
      <c r="T22" s="471"/>
      <c r="U22" s="471"/>
      <c r="V22" s="471"/>
      <c r="W22" s="471"/>
      <c r="X22" s="471"/>
      <c r="Y22" s="471"/>
      <c r="Z22" s="471"/>
      <c r="AA22" s="472"/>
      <c r="AB22" s="472"/>
      <c r="AC22" s="472"/>
      <c r="AD22" s="423"/>
      <c r="AE22" s="280" t="e">
        <f>IF(LEN(VLOOKUP(AA20,#REF!,2,FALSE))&lt;11,"",LEFT(RIGHT(VLOOKUP(AA20,#REF!,2,FALSE),11),1))</f>
        <v>#REF!</v>
      </c>
      <c r="AF22" s="168"/>
      <c r="AG22" s="280" t="e">
        <f>IF(LEN(VLOOKUP(AA20,#REF!,2,FALSE))&lt;10,"",LEFT(RIGHT(VLOOKUP(AA20,#REF!,2,FALSE),10),1))</f>
        <v>#REF!</v>
      </c>
      <c r="AH22" s="282"/>
      <c r="AI22" s="280" t="e">
        <f>IF(LEN(VLOOKUP(AA20,#REF!,2,FALSE))&lt;9,"",LEFT(RIGHT(VLOOKUP(AA20,#REF!,2,FALSE),9),1))</f>
        <v>#REF!</v>
      </c>
      <c r="AJ22" s="168"/>
      <c r="AK22" s="280" t="e">
        <f>IF(LEN(VLOOKUP(AA20,#REF!,2,FALSE))&lt;8,"",LEFT(RIGHT(VLOOKUP(AA20,#REF!,2,FALSE),8),1))</f>
        <v>#REF!</v>
      </c>
      <c r="AL22" s="282"/>
      <c r="AM22" s="280" t="e">
        <f>IF(LEN(VLOOKUP(AA20,#REF!,2,FALSE))&lt;7,"",LEFT(RIGHT(VLOOKUP(AA20,#REF!,2,FALSE),7),1))</f>
        <v>#REF!</v>
      </c>
      <c r="AN22" s="415"/>
      <c r="AO22" s="280" t="e">
        <f>IF(LEN(VLOOKUP(AA20,#REF!,2,FALSE))&lt;6,"",LEFT(RIGHT(VLOOKUP(AA20,#REF!,2,FALSE),6),1))</f>
        <v>#REF!</v>
      </c>
      <c r="AP22" s="282"/>
      <c r="AQ22" s="280" t="e">
        <f>IF(LEN(VLOOKUP(AA20,#REF!,2,FALSE))&lt;5,"",LEFT(RIGHT(VLOOKUP(AA20,#REF!,2,FALSE),5),1))</f>
        <v>#REF!</v>
      </c>
      <c r="AR22" s="282"/>
      <c r="AS22" s="280" t="e">
        <f>IF(LEN(VLOOKUP(AA20,#REF!,2,FALSE))&lt;4,"",LEFT(RIGHT(VLOOKUP(AA20,#REF!,2,FALSE),4),1))</f>
        <v>#REF!</v>
      </c>
      <c r="AT22" s="415"/>
      <c r="AU22" s="280" t="e">
        <f>IF(LEN(VLOOKUP(AA20,#REF!,2,FALSE))&lt;3,"",LEFT(RIGHT(VLOOKUP(AA20,#REF!,2,FALSE),3),1))</f>
        <v>#REF!</v>
      </c>
      <c r="AV22" s="282"/>
      <c r="AW22" s="280" t="e">
        <f>IF(LEN(VLOOKUP(AA20,#REF!,2,FALSE))&lt;2,"",LEFT(RIGHT(VLOOKUP(AA20,#REF!,2,FALSE),2),1))</f>
        <v>#REF!</v>
      </c>
      <c r="AX22" s="282"/>
      <c r="AY22" s="280" t="e">
        <f>IF(VLOOKUP(AA20,#REF!,2,FALSE)=0,"",IF(LEN(VLOOKUP(AA20,#REF!,2,FALSE))&lt;1,"",LEFT(RIGHT(VLOOKUP(AA20,#REF!,2,FALSE),1),1)))</f>
        <v>#REF!</v>
      </c>
      <c r="AZ22" s="424"/>
      <c r="BA22" s="423"/>
      <c r="BB22" s="280" t="e">
        <f>IF(LEN(VLOOKUP(AA20,#REF!,4,FALSE))&lt;11,"",LEFT(RIGHT(VLOOKUP(AA20,#REF!,4,FALSE),11),1))</f>
        <v>#REF!</v>
      </c>
      <c r="BC22" s="168"/>
      <c r="BD22" s="280" t="e">
        <f>IF(LEN(VLOOKUP(AA20,#REF!,4,FALSE))&lt;10,"",LEFT(RIGHT(VLOOKUP(AA20,#REF!,4,FALSE),10),1))</f>
        <v>#REF!</v>
      </c>
      <c r="BE22" s="282"/>
      <c r="BF22" s="280" t="e">
        <f>IF(LEN(VLOOKUP(AA20,#REF!,4,FALSE))&lt;9,"",LEFT(RIGHT(VLOOKUP(AA20,#REF!,4,FALSE),9),1))</f>
        <v>#REF!</v>
      </c>
      <c r="BG22" s="168"/>
      <c r="BH22" s="280" t="e">
        <f>IF(LEN(VLOOKUP(AA20,#REF!,4,FALSE))&lt;8,"",LEFT(RIGHT(VLOOKUP(AA20,#REF!,4,FALSE),8),1))</f>
        <v>#REF!</v>
      </c>
      <c r="BI22" s="282"/>
      <c r="BJ22" s="280" t="e">
        <f>IF(LEN(VLOOKUP(AA20,#REF!,4,FALSE))&lt;7,"",LEFT(RIGHT(VLOOKUP(AA20,#REF!,4,FALSE),7),1))</f>
        <v>#REF!</v>
      </c>
      <c r="BK22" s="415"/>
      <c r="BL22" s="280" t="e">
        <f>IF(LEN(VLOOKUP(AA20,#REF!,4,FALSE))&lt;6,"",LEFT(RIGHT(VLOOKUP(AA20,#REF!,4,FALSE),6),1))</f>
        <v>#REF!</v>
      </c>
      <c r="BM22" s="282"/>
      <c r="BN22" s="280" t="e">
        <f>IF(LEN(VLOOKUP(AA20,#REF!,4,FALSE))&lt;5,"",LEFT(RIGHT(VLOOKUP(AA20,#REF!,4,FALSE),5),1))</f>
        <v>#REF!</v>
      </c>
      <c r="BO22" s="282"/>
      <c r="BP22" s="280" t="e">
        <f>IF(LEN(VLOOKUP(AA20,#REF!,4,FALSE))&lt;4,"",LEFT(RIGHT(VLOOKUP(AA20,#REF!,4,FALSE),4),1))</f>
        <v>#REF!</v>
      </c>
      <c r="BQ22" s="416"/>
      <c r="BR22" s="280" t="e">
        <f>IF(LEN(VLOOKUP(AA20,#REF!,4,FALSE))&lt;3,"",LEFT(RIGHT(VLOOKUP(AA20,#REF!,4,FALSE),3),1))</f>
        <v>#REF!</v>
      </c>
      <c r="BS22" s="282"/>
      <c r="BT22" s="280" t="e">
        <f>IF(LEN(VLOOKUP(AA20,#REF!,4,FALSE))&lt;2,"",LEFT(RIGHT(VLOOKUP(AA20,#REF!,4,FALSE),2),1))</f>
        <v>#REF!</v>
      </c>
      <c r="BU22" s="282"/>
      <c r="BV22" s="280" t="e">
        <f>IF(VLOOKUP(AA20,#REF!,4,FALSE)=0,"",IF(LEN(VLOOKUP(AA20,#REF!,4,FALSE))&lt;1,"",LEFT(RIGHT(VLOOKUP(AA20,#REF!,4,FALSE),1),1)))</f>
        <v>#REF!</v>
      </c>
      <c r="BW22" s="287"/>
      <c r="BX22" s="288"/>
      <c r="BY22" s="288"/>
      <c r="BZ22" s="288"/>
      <c r="CA22" s="288"/>
      <c r="CB22" s="288"/>
      <c r="CC22" s="288"/>
      <c r="CD22" s="288"/>
      <c r="CE22" s="288"/>
      <c r="CF22" s="288"/>
      <c r="CG22" s="167"/>
      <c r="CH22" s="495"/>
      <c r="CI22" s="159"/>
      <c r="CJ22" s="475"/>
    </row>
    <row r="23" spans="1:88" ht="3" customHeight="1">
      <c r="A23" s="130"/>
      <c r="B23" s="498"/>
      <c r="C23" s="498"/>
      <c r="D23" s="495"/>
      <c r="E23" s="477"/>
      <c r="F23" s="478"/>
      <c r="G23" s="459"/>
      <c r="H23" s="471"/>
      <c r="I23" s="471"/>
      <c r="J23" s="471"/>
      <c r="K23" s="471"/>
      <c r="L23" s="471"/>
      <c r="M23" s="471"/>
      <c r="N23" s="471"/>
      <c r="O23" s="471"/>
      <c r="P23" s="471"/>
      <c r="Q23" s="471"/>
      <c r="R23" s="471"/>
      <c r="S23" s="471"/>
      <c r="T23" s="471"/>
      <c r="U23" s="471"/>
      <c r="V23" s="471"/>
      <c r="W23" s="471"/>
      <c r="X23" s="471"/>
      <c r="Y23" s="471"/>
      <c r="Z23" s="471"/>
      <c r="AA23" s="472"/>
      <c r="AB23" s="472"/>
      <c r="AC23" s="472"/>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c r="AZ23" s="442"/>
      <c r="BA23" s="443"/>
      <c r="BB23" s="443"/>
      <c r="BC23" s="443"/>
      <c r="BD23" s="443"/>
      <c r="BE23" s="443"/>
      <c r="BF23" s="443"/>
      <c r="BG23" s="443"/>
      <c r="BH23" s="443"/>
      <c r="BI23" s="443"/>
      <c r="BJ23" s="443"/>
      <c r="BK23" s="443"/>
      <c r="BL23" s="443"/>
      <c r="BM23" s="443"/>
      <c r="BN23" s="443"/>
      <c r="BO23" s="443"/>
      <c r="BP23" s="443"/>
      <c r="BQ23" s="443"/>
      <c r="BR23" s="227"/>
      <c r="BS23" s="227"/>
      <c r="BT23" s="227"/>
      <c r="BU23" s="227"/>
      <c r="BV23" s="227"/>
      <c r="BW23" s="289"/>
      <c r="BX23" s="227"/>
      <c r="BY23" s="227"/>
      <c r="BZ23" s="227"/>
      <c r="CA23" s="227"/>
      <c r="CB23" s="227"/>
      <c r="CC23" s="227"/>
      <c r="CD23" s="227"/>
      <c r="CE23" s="227"/>
      <c r="CF23" s="227"/>
      <c r="CG23" s="171"/>
      <c r="CH23" s="495"/>
      <c r="CI23" s="159"/>
      <c r="CJ23" s="475"/>
    </row>
    <row r="24" spans="1:88" ht="3" customHeight="1">
      <c r="A24" s="130"/>
      <c r="B24" s="498"/>
      <c r="C24" s="498"/>
      <c r="D24" s="495"/>
      <c r="E24" s="477"/>
      <c r="F24" s="478"/>
      <c r="G24" s="459"/>
      <c r="H24" s="471"/>
      <c r="I24" s="471"/>
      <c r="J24" s="471"/>
      <c r="K24" s="471"/>
      <c r="L24" s="471"/>
      <c r="M24" s="471"/>
      <c r="N24" s="471"/>
      <c r="O24" s="471"/>
      <c r="P24" s="471"/>
      <c r="Q24" s="471"/>
      <c r="R24" s="471"/>
      <c r="S24" s="471"/>
      <c r="T24" s="471"/>
      <c r="U24" s="471"/>
      <c r="V24" s="471"/>
      <c r="W24" s="471"/>
      <c r="X24" s="471"/>
      <c r="Y24" s="471"/>
      <c r="Z24" s="471"/>
      <c r="AA24" s="472"/>
      <c r="AB24" s="472"/>
      <c r="AC24" s="47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293"/>
      <c r="BB24" s="221"/>
      <c r="BC24" s="221"/>
      <c r="BD24" s="221"/>
      <c r="BE24" s="221"/>
      <c r="BF24" s="221"/>
      <c r="BG24" s="221"/>
      <c r="BH24" s="221"/>
      <c r="BI24" s="221"/>
      <c r="BJ24" s="292"/>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166"/>
      <c r="CH24" s="495"/>
      <c r="CI24" s="159"/>
      <c r="CJ24" s="475"/>
    </row>
    <row r="25" spans="1:88" ht="3" customHeight="1">
      <c r="A25" s="130"/>
      <c r="B25" s="498"/>
      <c r="C25" s="498"/>
      <c r="D25" s="495"/>
      <c r="E25" s="477"/>
      <c r="F25" s="478"/>
      <c r="G25" s="459"/>
      <c r="H25" s="471"/>
      <c r="I25" s="471"/>
      <c r="J25" s="471"/>
      <c r="K25" s="471"/>
      <c r="L25" s="471"/>
      <c r="M25" s="471"/>
      <c r="N25" s="471"/>
      <c r="O25" s="471"/>
      <c r="P25" s="471"/>
      <c r="Q25" s="471"/>
      <c r="R25" s="471"/>
      <c r="S25" s="471"/>
      <c r="T25" s="471"/>
      <c r="U25" s="471"/>
      <c r="V25" s="471"/>
      <c r="W25" s="471"/>
      <c r="X25" s="471"/>
      <c r="Y25" s="471"/>
      <c r="Z25" s="471"/>
      <c r="AA25" s="472"/>
      <c r="AB25" s="472"/>
      <c r="AC25" s="472"/>
      <c r="AD25" s="423"/>
      <c r="AE25" s="417"/>
      <c r="AF25" s="417"/>
      <c r="AG25" s="417"/>
      <c r="AH25" s="283"/>
      <c r="AI25" s="418"/>
      <c r="AJ25" s="418"/>
      <c r="AK25" s="418"/>
      <c r="AL25" s="418"/>
      <c r="AM25" s="418"/>
      <c r="AN25" s="415" t="s">
        <v>157</v>
      </c>
      <c r="AO25" s="419"/>
      <c r="AP25" s="419"/>
      <c r="AQ25" s="419"/>
      <c r="AR25" s="419"/>
      <c r="AS25" s="419"/>
      <c r="AT25" s="415" t="s">
        <v>157</v>
      </c>
      <c r="AU25" s="419"/>
      <c r="AV25" s="419"/>
      <c r="AW25" s="419"/>
      <c r="AX25" s="419"/>
      <c r="AY25" s="419"/>
      <c r="AZ25" s="424"/>
      <c r="BA25" s="294"/>
      <c r="BB25" s="288"/>
      <c r="BC25" s="288"/>
      <c r="BD25" s="288"/>
      <c r="BE25" s="288"/>
      <c r="BF25" s="288"/>
      <c r="BG25" s="288"/>
      <c r="BH25" s="288"/>
      <c r="BI25" s="288"/>
      <c r="BJ25" s="287"/>
      <c r="BK25" s="288"/>
      <c r="BL25" s="417"/>
      <c r="BM25" s="417"/>
      <c r="BN25" s="417"/>
      <c r="BO25" s="288"/>
      <c r="BP25" s="290"/>
      <c r="BQ25" s="290"/>
      <c r="BR25" s="290"/>
      <c r="BS25" s="290"/>
      <c r="BT25" s="290"/>
      <c r="BU25" s="288"/>
      <c r="BV25" s="290"/>
      <c r="BW25" s="290"/>
      <c r="BX25" s="290"/>
      <c r="BY25" s="290"/>
      <c r="BZ25" s="290"/>
      <c r="CA25" s="291"/>
      <c r="CB25" s="290"/>
      <c r="CC25" s="290"/>
      <c r="CD25" s="290"/>
      <c r="CE25" s="290"/>
      <c r="CF25" s="290"/>
      <c r="CG25" s="172"/>
      <c r="CH25" s="495"/>
      <c r="CI25" s="159"/>
      <c r="CJ25" s="475"/>
    </row>
    <row r="26" spans="1:88" ht="15" customHeight="1">
      <c r="A26" s="130"/>
      <c r="B26" s="498"/>
      <c r="C26" s="498"/>
      <c r="D26" s="495"/>
      <c r="E26" s="477"/>
      <c r="F26" s="478"/>
      <c r="G26" s="459"/>
      <c r="H26" s="471"/>
      <c r="I26" s="471"/>
      <c r="J26" s="471"/>
      <c r="K26" s="471"/>
      <c r="L26" s="471"/>
      <c r="M26" s="471"/>
      <c r="N26" s="471"/>
      <c r="O26" s="471"/>
      <c r="P26" s="471"/>
      <c r="Q26" s="471"/>
      <c r="R26" s="471"/>
      <c r="S26" s="471"/>
      <c r="T26" s="471"/>
      <c r="U26" s="471"/>
      <c r="V26" s="471"/>
      <c r="W26" s="471"/>
      <c r="X26" s="471"/>
      <c r="Y26" s="471"/>
      <c r="Z26" s="471"/>
      <c r="AA26" s="472"/>
      <c r="AB26" s="472"/>
      <c r="AC26" s="472"/>
      <c r="AD26" s="423"/>
      <c r="AE26" s="280" t="e">
        <f>IF(LEN(VLOOKUP(AA20,#REF!,3,FALSE))&lt;11,"",LEFT(RIGHT(VLOOKUP(AA20,#REF!,3,FALSE),11),1))</f>
        <v>#REF!</v>
      </c>
      <c r="AF26" s="168" t="s">
        <v>157</v>
      </c>
      <c r="AG26" s="280" t="e">
        <f>IF(LEN(VLOOKUP(AA20,#REF!,3,FALSE))&lt;10,"",LEFT(RIGHT(VLOOKUP(AA20,#REF!,3,FALSE),10),1))</f>
        <v>#REF!</v>
      </c>
      <c r="AH26" s="282" t="s">
        <v>157</v>
      </c>
      <c r="AI26" s="280" t="e">
        <f>IF(LEN(VLOOKUP(AA20,#REF!,3,FALSE))&lt;9,"",LEFT(RIGHT(VLOOKUP(AA20,#REF!,3,FALSE),9),1))</f>
        <v>#REF!</v>
      </c>
      <c r="AJ26" s="168" t="s">
        <v>157</v>
      </c>
      <c r="AK26" s="280" t="e">
        <f>IF(LEN(VLOOKUP(AA20,#REF!,3,FALSE))&lt;8,"",LEFT(RIGHT(VLOOKUP(AA20,#REF!,3,FALSE),8),1))</f>
        <v>#REF!</v>
      </c>
      <c r="AL26" s="282" t="s">
        <v>157</v>
      </c>
      <c r="AM26" s="280" t="e">
        <f>IF(LEN(VLOOKUP(AA20,#REF!,3,FALSE))&lt;7,"",LEFT(RIGHT(VLOOKUP(AA20,#REF!,3,FALSE),7),1))</f>
        <v>#REF!</v>
      </c>
      <c r="AN26" s="415"/>
      <c r="AO26" s="280" t="e">
        <f>IF(LEN(VLOOKUP(AA20,#REF!,3,FALSE))&lt;6,"",LEFT(RIGHT(VLOOKUP(AA20,#REF!,3,FALSE),6),1))</f>
        <v>#REF!</v>
      </c>
      <c r="AP26" s="282" t="s">
        <v>157</v>
      </c>
      <c r="AQ26" s="280" t="e">
        <f>IF(LEN(VLOOKUP(AA20,#REF!,3,FALSE))&lt;5,"",LEFT(RIGHT(VLOOKUP(AA20,#REF!,3,FALSE),5),1))</f>
        <v>#REF!</v>
      </c>
      <c r="AR26" s="282" t="s">
        <v>157</v>
      </c>
      <c r="AS26" s="280" t="e">
        <f>IF(LEN(VLOOKUP(AA20,#REF!,3,FALSE))&lt;4,"",LEFT(RIGHT(VLOOKUP(AA20,#REF!,3,FALSE),4),1))</f>
        <v>#REF!</v>
      </c>
      <c r="AT26" s="415"/>
      <c r="AU26" s="280" t="e">
        <f>IF(LEN(VLOOKUP(AA20,#REF!,3,FALSE))&lt;3,"",LEFT(RIGHT(VLOOKUP(AA20,#REF!,3,FALSE),3),1))</f>
        <v>#REF!</v>
      </c>
      <c r="AV26" s="282" t="s">
        <v>157</v>
      </c>
      <c r="AW26" s="280" t="e">
        <f>IF(LEN(VLOOKUP(AA20,#REF!,3,FALSE))&lt;2,"",LEFT(RIGHT(VLOOKUP(AA20,#REF!,3,FALSE),2),1))</f>
        <v>#REF!</v>
      </c>
      <c r="AX26" s="282" t="s">
        <v>157</v>
      </c>
      <c r="AY26" s="280" t="e">
        <f>IF(VLOOKUP(AA20,#REF!,3,FALSE)=0,"",IF(LEN(VLOOKUP(AA20,#REF!,3,FALSE))&lt;1,"",LEFT(RIGHT(VLOOKUP(AA20,#REF!,3,FALSE),1),1)))</f>
        <v>#REF!</v>
      </c>
      <c r="AZ26" s="424"/>
      <c r="BA26" s="294"/>
      <c r="BB26" s="288"/>
      <c r="BC26" s="288"/>
      <c r="BD26" s="288"/>
      <c r="BE26" s="288"/>
      <c r="BF26" s="288"/>
      <c r="BG26" s="288"/>
      <c r="BH26" s="288"/>
      <c r="BI26" s="288"/>
      <c r="BJ26" s="287"/>
      <c r="BK26" s="288"/>
      <c r="BL26" s="280" t="e">
        <f>IF(LEN(VLOOKUP(AA20,#REF!,5,FALSE))&lt;11,"",LEFT(RIGHT(VLOOKUP(AA20,#REF!,5,FALSE),11),1))</f>
        <v>#REF!</v>
      </c>
      <c r="BM26" s="168" t="s">
        <v>157</v>
      </c>
      <c r="BN26" s="280" t="e">
        <f>IF(LEN(VLOOKUP(AA20,#REF!,5,FALSE))&lt;10,"",LEFT(RIGHT(VLOOKUP(AA20,#REF!,5,FALSE),10),1))</f>
        <v>#REF!</v>
      </c>
      <c r="BO26" s="288" t="s">
        <v>157</v>
      </c>
      <c r="BP26" s="280" t="e">
        <f>IF(LEN(VLOOKUP(AA20,#REF!,5,FALSE))&lt;9,"",LEFT(RIGHT(VLOOKUP(AA20,#REF!,5,FALSE),9),1))</f>
        <v>#REF!</v>
      </c>
      <c r="BQ26" s="282" t="s">
        <v>157</v>
      </c>
      <c r="BR26" s="280" t="e">
        <f>IF(LEN(VLOOKUP(AA20,#REF!,5,FALSE))&lt;8,"",LEFT(RIGHT(VLOOKUP(AA20,#REF!,5,FALSE),8),1))</f>
        <v>#REF!</v>
      </c>
      <c r="BS26" s="282" t="s">
        <v>157</v>
      </c>
      <c r="BT26" s="280" t="e">
        <f>IF(LEN(VLOOKUP(AA20,#REF!,5,FALSE))&lt;7,"",LEFT(RIGHT(VLOOKUP(AA20,#REF!,5,FALSE),7),1))</f>
        <v>#REF!</v>
      </c>
      <c r="BU26" s="288" t="s">
        <v>157</v>
      </c>
      <c r="BV26" s="280" t="e">
        <f>IF(LEN(VLOOKUP(AA20,#REF!,5,FALSE))&lt;6,"",LEFT(RIGHT(VLOOKUP(AA20,#REF!,5,FALSE),6),1))</f>
        <v>#REF!</v>
      </c>
      <c r="BW26" s="282" t="s">
        <v>157</v>
      </c>
      <c r="BX26" s="280" t="e">
        <f>IF(LEN(VLOOKUP(AA20,#REF!,5,FALSE))&lt;5,"",LEFT(RIGHT(VLOOKUP(AA20,#REF!,5,FALSE),5),1))</f>
        <v>#REF!</v>
      </c>
      <c r="BY26" s="282" t="s">
        <v>157</v>
      </c>
      <c r="BZ26" s="280" t="e">
        <f>IF(LEN(VLOOKUP(AA20,#REF!,5,FALSE))&lt;4,"",LEFT(RIGHT(VLOOKUP(AA20,#REF!,5,FALSE),4),1))</f>
        <v>#REF!</v>
      </c>
      <c r="CA26" s="291" t="s">
        <v>157</v>
      </c>
      <c r="CB26" s="280" t="e">
        <f>IF(LEN(VLOOKUP(AA20,#REF!,5,FALSE))&lt;3,"",LEFT(RIGHT(VLOOKUP(AA20,#REF!,5,FALSE),3),1))</f>
        <v>#REF!</v>
      </c>
      <c r="CC26" s="282" t="s">
        <v>157</v>
      </c>
      <c r="CD26" s="280" t="e">
        <f>IF(LEN(VLOOKUP(AA20,#REF!,5,FALSE))&lt;2,"",LEFT(RIGHT(VLOOKUP(AA20,#REF!,5,FALSE),2),1))</f>
        <v>#REF!</v>
      </c>
      <c r="CE26" s="282" t="s">
        <v>355</v>
      </c>
      <c r="CF26" s="280" t="e">
        <f>IF(VLOOKUP(AA20,#REF!,5,FALSE)=0,"",IF(LEN(VLOOKUP(AA20,#REF!,5,FALSE))&lt;1,"",LEFT(RIGHT(VLOOKUP(AA20,#REF!,5,FALSE),1),1)))</f>
        <v>#REF!</v>
      </c>
      <c r="CG26" s="172"/>
      <c r="CH26" s="495"/>
      <c r="CI26" s="159"/>
      <c r="CJ26" s="475"/>
    </row>
    <row r="27" spans="1:88" ht="3" customHeight="1">
      <c r="A27" s="130"/>
      <c r="B27" s="498"/>
      <c r="C27" s="498"/>
      <c r="D27" s="495"/>
      <c r="E27" s="477"/>
      <c r="F27" s="478"/>
      <c r="G27" s="459"/>
      <c r="H27" s="471"/>
      <c r="I27" s="471"/>
      <c r="J27" s="471"/>
      <c r="K27" s="471"/>
      <c r="L27" s="471"/>
      <c r="M27" s="471"/>
      <c r="N27" s="471"/>
      <c r="O27" s="471"/>
      <c r="P27" s="471"/>
      <c r="Q27" s="471"/>
      <c r="R27" s="471"/>
      <c r="S27" s="471"/>
      <c r="T27" s="471"/>
      <c r="U27" s="471"/>
      <c r="V27" s="471"/>
      <c r="W27" s="471"/>
      <c r="X27" s="471"/>
      <c r="Y27" s="471"/>
      <c r="Z27" s="471"/>
      <c r="AA27" s="472"/>
      <c r="AB27" s="472"/>
      <c r="AC27" s="472"/>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295"/>
      <c r="BB27" s="227"/>
      <c r="BC27" s="227"/>
      <c r="BD27" s="227"/>
      <c r="BE27" s="227"/>
      <c r="BF27" s="227"/>
      <c r="BG27" s="227"/>
      <c r="BH27" s="227"/>
      <c r="BI27" s="227"/>
      <c r="BJ27" s="289"/>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171"/>
      <c r="CH27" s="495"/>
      <c r="CI27" s="159"/>
      <c r="CJ27" s="475"/>
    </row>
    <row r="28" spans="1:88" s="163" customFormat="1" ht="3" customHeight="1">
      <c r="A28" s="130"/>
      <c r="B28" s="498"/>
      <c r="C28" s="498"/>
      <c r="D28" s="495"/>
      <c r="E28" s="477" t="s">
        <v>5</v>
      </c>
      <c r="F28" s="478"/>
      <c r="G28" s="459"/>
      <c r="H28" s="471" t="e">
        <f>#REF!</f>
        <v>#REF!</v>
      </c>
      <c r="I28" s="471"/>
      <c r="J28" s="471"/>
      <c r="K28" s="471"/>
      <c r="L28" s="471"/>
      <c r="M28" s="471"/>
      <c r="N28" s="471"/>
      <c r="O28" s="471"/>
      <c r="P28" s="471"/>
      <c r="Q28" s="471"/>
      <c r="R28" s="471"/>
      <c r="S28" s="471"/>
      <c r="T28" s="471"/>
      <c r="U28" s="471"/>
      <c r="V28" s="471"/>
      <c r="W28" s="471"/>
      <c r="X28" s="471"/>
      <c r="Y28" s="471"/>
      <c r="Z28" s="471"/>
      <c r="AA28" s="472" t="s">
        <v>57</v>
      </c>
      <c r="AB28" s="472"/>
      <c r="AC28" s="472"/>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64"/>
      <c r="BB28" s="464"/>
      <c r="BC28" s="464"/>
      <c r="BD28" s="464"/>
      <c r="BE28" s="464"/>
      <c r="BF28" s="464"/>
      <c r="BG28" s="464"/>
      <c r="BH28" s="464"/>
      <c r="BI28" s="464"/>
      <c r="BJ28" s="464"/>
      <c r="BK28" s="464"/>
      <c r="BL28" s="464"/>
      <c r="BM28" s="464"/>
      <c r="BN28" s="464"/>
      <c r="BO28" s="464"/>
      <c r="BP28" s="464"/>
      <c r="BQ28" s="464"/>
      <c r="BR28" s="221"/>
      <c r="BS28" s="221"/>
      <c r="BT28" s="221"/>
      <c r="BU28" s="221"/>
      <c r="BV28" s="221"/>
      <c r="BW28" s="292"/>
      <c r="BX28" s="221"/>
      <c r="BY28" s="221"/>
      <c r="BZ28" s="221"/>
      <c r="CA28" s="221"/>
      <c r="CB28" s="221"/>
      <c r="CC28" s="221"/>
      <c r="CD28" s="221"/>
      <c r="CE28" s="221"/>
      <c r="CF28" s="221"/>
      <c r="CG28" s="166"/>
      <c r="CH28" s="495"/>
      <c r="CI28" s="159"/>
      <c r="CJ28" s="475"/>
    </row>
    <row r="29" spans="1:88" s="163" customFormat="1" ht="3" customHeight="1">
      <c r="A29" s="130"/>
      <c r="B29" s="498"/>
      <c r="C29" s="498"/>
      <c r="D29" s="495"/>
      <c r="E29" s="477"/>
      <c r="F29" s="478"/>
      <c r="G29" s="459"/>
      <c r="H29" s="471"/>
      <c r="I29" s="471"/>
      <c r="J29" s="471"/>
      <c r="K29" s="471"/>
      <c r="L29" s="471"/>
      <c r="M29" s="471"/>
      <c r="N29" s="471"/>
      <c r="O29" s="471"/>
      <c r="P29" s="471"/>
      <c r="Q29" s="471"/>
      <c r="R29" s="471"/>
      <c r="S29" s="471"/>
      <c r="T29" s="471"/>
      <c r="U29" s="471"/>
      <c r="V29" s="471"/>
      <c r="W29" s="471"/>
      <c r="X29" s="471"/>
      <c r="Y29" s="471"/>
      <c r="Z29" s="471"/>
      <c r="AA29" s="472"/>
      <c r="AB29" s="472"/>
      <c r="AC29" s="472"/>
      <c r="AD29" s="423"/>
      <c r="AE29" s="417"/>
      <c r="AF29" s="417"/>
      <c r="AG29" s="417"/>
      <c r="AH29" s="283"/>
      <c r="AI29" s="418"/>
      <c r="AJ29" s="418"/>
      <c r="AK29" s="418"/>
      <c r="AL29" s="418"/>
      <c r="AM29" s="418"/>
      <c r="AN29" s="415"/>
      <c r="AO29" s="419"/>
      <c r="AP29" s="419"/>
      <c r="AQ29" s="419"/>
      <c r="AR29" s="419"/>
      <c r="AS29" s="419"/>
      <c r="AT29" s="415"/>
      <c r="AU29" s="419"/>
      <c r="AV29" s="419"/>
      <c r="AW29" s="419"/>
      <c r="AX29" s="419"/>
      <c r="AY29" s="419"/>
      <c r="AZ29" s="424"/>
      <c r="BA29" s="423"/>
      <c r="BB29" s="417"/>
      <c r="BC29" s="417"/>
      <c r="BD29" s="417"/>
      <c r="BE29" s="283"/>
      <c r="BF29" s="418"/>
      <c r="BG29" s="418"/>
      <c r="BH29" s="418"/>
      <c r="BI29" s="418"/>
      <c r="BJ29" s="418"/>
      <c r="BK29" s="415"/>
      <c r="BL29" s="419"/>
      <c r="BM29" s="419"/>
      <c r="BN29" s="419"/>
      <c r="BO29" s="419"/>
      <c r="BP29" s="419"/>
      <c r="BQ29" s="416"/>
      <c r="BR29" s="419"/>
      <c r="BS29" s="419"/>
      <c r="BT29" s="419"/>
      <c r="BU29" s="419"/>
      <c r="BV29" s="419"/>
      <c r="BW29" s="287"/>
      <c r="BX29" s="288"/>
      <c r="BY29" s="288"/>
      <c r="BZ29" s="288"/>
      <c r="CA29" s="288"/>
      <c r="CB29" s="288"/>
      <c r="CC29" s="288"/>
      <c r="CD29" s="288"/>
      <c r="CE29" s="288"/>
      <c r="CF29" s="288"/>
      <c r="CG29" s="167"/>
      <c r="CH29" s="495"/>
      <c r="CI29" s="159"/>
      <c r="CJ29" s="475"/>
    </row>
    <row r="30" spans="1:88" ht="15" customHeight="1">
      <c r="A30" s="130"/>
      <c r="B30" s="476"/>
      <c r="C30" s="476"/>
      <c r="D30" s="476"/>
      <c r="E30" s="477"/>
      <c r="F30" s="478"/>
      <c r="G30" s="459"/>
      <c r="H30" s="471"/>
      <c r="I30" s="471"/>
      <c r="J30" s="471"/>
      <c r="K30" s="471"/>
      <c r="L30" s="471"/>
      <c r="M30" s="471"/>
      <c r="N30" s="471"/>
      <c r="O30" s="471"/>
      <c r="P30" s="471"/>
      <c r="Q30" s="471"/>
      <c r="R30" s="471"/>
      <c r="S30" s="471"/>
      <c r="T30" s="471"/>
      <c r="U30" s="471"/>
      <c r="V30" s="471"/>
      <c r="W30" s="471"/>
      <c r="X30" s="471"/>
      <c r="Y30" s="471"/>
      <c r="Z30" s="471"/>
      <c r="AA30" s="472"/>
      <c r="AB30" s="472"/>
      <c r="AC30" s="472"/>
      <c r="AD30" s="423"/>
      <c r="AE30" s="280" t="e">
        <f>IF(LEN(VLOOKUP(AA28,#REF!,2,FALSE))&lt;11,"",LEFT(RIGHT(VLOOKUP(AA28,#REF!,2,FALSE),11),1))</f>
        <v>#REF!</v>
      </c>
      <c r="AF30" s="168"/>
      <c r="AG30" s="280" t="e">
        <f>IF(LEN(VLOOKUP(AA28,#REF!,2,FALSE))&lt;10,"",LEFT(RIGHT(VLOOKUP(AA28,#REF!,2,FALSE),10),1))</f>
        <v>#REF!</v>
      </c>
      <c r="AH30" s="282"/>
      <c r="AI30" s="280" t="e">
        <f>IF(LEN(VLOOKUP(AA28,#REF!,2,FALSE))&lt;9,"",LEFT(RIGHT(VLOOKUP(AA28,#REF!,2,FALSE),9),1))</f>
        <v>#REF!</v>
      </c>
      <c r="AJ30" s="168"/>
      <c r="AK30" s="280" t="e">
        <f>IF(LEN(VLOOKUP(AA28,#REF!,2,FALSE))&lt;8,"",LEFT(RIGHT(VLOOKUP(AA28,#REF!,2,FALSE),8),1))</f>
        <v>#REF!</v>
      </c>
      <c r="AL30" s="282"/>
      <c r="AM30" s="280" t="e">
        <f>IF(LEN(VLOOKUP(AA28,#REF!,2,FALSE))&lt;7,"",LEFT(RIGHT(VLOOKUP(AA28,#REF!,2,FALSE),7),1))</f>
        <v>#REF!</v>
      </c>
      <c r="AN30" s="415"/>
      <c r="AO30" s="280" t="e">
        <f>IF(LEN(VLOOKUP(AA28,#REF!,2,FALSE))&lt;6,"",LEFT(RIGHT(VLOOKUP(AA28,#REF!,2,FALSE),6),1))</f>
        <v>#REF!</v>
      </c>
      <c r="AP30" s="282"/>
      <c r="AQ30" s="280" t="e">
        <f>IF(LEN(VLOOKUP(AA28,#REF!,2,FALSE))&lt;5,"",LEFT(RIGHT(VLOOKUP(AA28,#REF!,2,FALSE),5),1))</f>
        <v>#REF!</v>
      </c>
      <c r="AR30" s="282"/>
      <c r="AS30" s="280" t="e">
        <f>IF(LEN(VLOOKUP(AA28,#REF!,2,FALSE))&lt;4,"",LEFT(RIGHT(VLOOKUP(AA28,#REF!,2,FALSE),4),1))</f>
        <v>#REF!</v>
      </c>
      <c r="AT30" s="415"/>
      <c r="AU30" s="280" t="e">
        <f>IF(LEN(VLOOKUP(AA28,#REF!,2,FALSE))&lt;3,"",LEFT(RIGHT(VLOOKUP(AA28,#REF!,2,FALSE),3),1))</f>
        <v>#REF!</v>
      </c>
      <c r="AV30" s="282"/>
      <c r="AW30" s="280" t="e">
        <f>IF(LEN(VLOOKUP(AA28,#REF!,2,FALSE))&lt;2,"",LEFT(RIGHT(VLOOKUP(AA28,#REF!,2,FALSE),2),1))</f>
        <v>#REF!</v>
      </c>
      <c r="AX30" s="282"/>
      <c r="AY30" s="280" t="e">
        <f>IF(VLOOKUP(AA28,#REF!,2,FALSE)=0,"",IF(LEN(VLOOKUP(AA28,#REF!,2,FALSE))&lt;1,"",LEFT(RIGHT(VLOOKUP(AA28,#REF!,2,FALSE),1),1)))</f>
        <v>#REF!</v>
      </c>
      <c r="AZ30" s="424"/>
      <c r="BA30" s="423"/>
      <c r="BB30" s="280" t="e">
        <f>IF(LEN(VLOOKUP(AA28,#REF!,4,FALSE))&lt;11,"",LEFT(RIGHT(VLOOKUP(AA28,#REF!,4,FALSE),11),1))</f>
        <v>#REF!</v>
      </c>
      <c r="BC30" s="168"/>
      <c r="BD30" s="280" t="e">
        <f>IF(LEN(VLOOKUP(AA28,#REF!,4,FALSE))&lt;10,"",LEFT(RIGHT(VLOOKUP(AA28,#REF!,4,FALSE),10),1))</f>
        <v>#REF!</v>
      </c>
      <c r="BE30" s="282"/>
      <c r="BF30" s="280" t="e">
        <f>IF(LEN(VLOOKUP(AA28,#REF!,4,FALSE))&lt;9,"",LEFT(RIGHT(VLOOKUP(AA28,#REF!,4,FALSE),9),1))</f>
        <v>#REF!</v>
      </c>
      <c r="BG30" s="168"/>
      <c r="BH30" s="280" t="e">
        <f>IF(LEN(VLOOKUP(AA28,#REF!,4,FALSE))&lt;8,"",LEFT(RIGHT(VLOOKUP(AA28,#REF!,4,FALSE),8),1))</f>
        <v>#REF!</v>
      </c>
      <c r="BI30" s="282"/>
      <c r="BJ30" s="280" t="e">
        <f>IF(LEN(VLOOKUP(AA28,#REF!,4,FALSE))&lt;7,"",LEFT(RIGHT(VLOOKUP(AA28,#REF!,4,FALSE),7),1))</f>
        <v>#REF!</v>
      </c>
      <c r="BK30" s="415"/>
      <c r="BL30" s="280" t="e">
        <f>IF(LEN(VLOOKUP(AA28,#REF!,4,FALSE))&lt;6,"",LEFT(RIGHT(VLOOKUP(AA28,#REF!,4,FALSE),6),1))</f>
        <v>#REF!</v>
      </c>
      <c r="BM30" s="282"/>
      <c r="BN30" s="280" t="e">
        <f>IF(LEN(VLOOKUP(AA28,#REF!,4,FALSE))&lt;5,"",LEFT(RIGHT(VLOOKUP(AA28,#REF!,4,FALSE),5),1))</f>
        <v>#REF!</v>
      </c>
      <c r="BO30" s="282"/>
      <c r="BP30" s="280" t="e">
        <f>IF(LEN(VLOOKUP(AA28,#REF!,4,FALSE))&lt;4,"",LEFT(RIGHT(VLOOKUP(AA28,#REF!,4,FALSE),4),1))</f>
        <v>#REF!</v>
      </c>
      <c r="BQ30" s="416"/>
      <c r="BR30" s="280" t="e">
        <f>IF(LEN(VLOOKUP(AA28,#REF!,4,FALSE))&lt;3,"",LEFT(RIGHT(VLOOKUP(AA28,#REF!,4,FALSE),3),1))</f>
        <v>#REF!</v>
      </c>
      <c r="BS30" s="282"/>
      <c r="BT30" s="280" t="e">
        <f>IF(LEN(VLOOKUP(AA28,#REF!,4,FALSE))&lt;2,"",LEFT(RIGHT(VLOOKUP(AA28,#REF!,4,FALSE),2),1))</f>
        <v>#REF!</v>
      </c>
      <c r="BU30" s="282"/>
      <c r="BV30" s="280" t="e">
        <f>IF(VLOOKUP(AA28,#REF!,4,FALSE)=0,"",IF(LEN(VLOOKUP(AA28,#REF!,4,FALSE))&lt;1,"",LEFT(RIGHT(VLOOKUP(AA28,#REF!,4,FALSE),1),1)))</f>
        <v>#REF!</v>
      </c>
      <c r="BW30" s="287"/>
      <c r="BX30" s="288"/>
      <c r="BY30" s="288"/>
      <c r="BZ30" s="288"/>
      <c r="CA30" s="288"/>
      <c r="CB30" s="288"/>
      <c r="CC30" s="288"/>
      <c r="CD30" s="288"/>
      <c r="CE30" s="288"/>
      <c r="CF30" s="288"/>
      <c r="CG30" s="167"/>
      <c r="CH30" s="495"/>
      <c r="CI30" s="159"/>
      <c r="CJ30" s="475"/>
    </row>
    <row r="31" spans="1:88" ht="3" customHeight="1">
      <c r="A31" s="130"/>
      <c r="B31" s="476"/>
      <c r="C31" s="476"/>
      <c r="D31" s="476"/>
      <c r="E31" s="477"/>
      <c r="F31" s="478"/>
      <c r="G31" s="459"/>
      <c r="H31" s="471"/>
      <c r="I31" s="471"/>
      <c r="J31" s="471"/>
      <c r="K31" s="471"/>
      <c r="L31" s="471"/>
      <c r="M31" s="471"/>
      <c r="N31" s="471"/>
      <c r="O31" s="471"/>
      <c r="P31" s="471"/>
      <c r="Q31" s="471"/>
      <c r="R31" s="471"/>
      <c r="S31" s="471"/>
      <c r="T31" s="471"/>
      <c r="U31" s="471"/>
      <c r="V31" s="471"/>
      <c r="W31" s="471"/>
      <c r="X31" s="471"/>
      <c r="Y31" s="471"/>
      <c r="Z31" s="471"/>
      <c r="AA31" s="472"/>
      <c r="AB31" s="472"/>
      <c r="AC31" s="472"/>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c r="AZ31" s="442"/>
      <c r="BA31" s="443"/>
      <c r="BB31" s="443"/>
      <c r="BC31" s="443"/>
      <c r="BD31" s="443"/>
      <c r="BE31" s="443"/>
      <c r="BF31" s="443"/>
      <c r="BG31" s="443"/>
      <c r="BH31" s="443"/>
      <c r="BI31" s="443"/>
      <c r="BJ31" s="443"/>
      <c r="BK31" s="443"/>
      <c r="BL31" s="443"/>
      <c r="BM31" s="443"/>
      <c r="BN31" s="443"/>
      <c r="BO31" s="443"/>
      <c r="BP31" s="443"/>
      <c r="BQ31" s="443"/>
      <c r="BR31" s="227"/>
      <c r="BS31" s="227"/>
      <c r="BT31" s="227"/>
      <c r="BU31" s="227"/>
      <c r="BV31" s="227"/>
      <c r="BW31" s="289"/>
      <c r="BX31" s="227"/>
      <c r="BY31" s="227"/>
      <c r="BZ31" s="227"/>
      <c r="CA31" s="227"/>
      <c r="CB31" s="227"/>
      <c r="CC31" s="227"/>
      <c r="CD31" s="227"/>
      <c r="CE31" s="227"/>
      <c r="CF31" s="227"/>
      <c r="CG31" s="171"/>
      <c r="CH31" s="495"/>
      <c r="CI31" s="159"/>
      <c r="CJ31" s="475"/>
    </row>
    <row r="32" spans="1:88" ht="3" customHeight="1">
      <c r="A32" s="130"/>
      <c r="B32" s="476"/>
      <c r="C32" s="476"/>
      <c r="D32" s="476"/>
      <c r="E32" s="477"/>
      <c r="F32" s="478"/>
      <c r="G32" s="459"/>
      <c r="H32" s="471"/>
      <c r="I32" s="471"/>
      <c r="J32" s="471"/>
      <c r="K32" s="471"/>
      <c r="L32" s="471"/>
      <c r="M32" s="471"/>
      <c r="N32" s="471"/>
      <c r="O32" s="471"/>
      <c r="P32" s="471"/>
      <c r="Q32" s="471"/>
      <c r="R32" s="471"/>
      <c r="S32" s="471"/>
      <c r="T32" s="471"/>
      <c r="U32" s="471"/>
      <c r="V32" s="471"/>
      <c r="W32" s="471"/>
      <c r="X32" s="471"/>
      <c r="Y32" s="471"/>
      <c r="Z32" s="471"/>
      <c r="AA32" s="472"/>
      <c r="AB32" s="472"/>
      <c r="AC32" s="472"/>
      <c r="AD32" s="422"/>
      <c r="AE32" s="422"/>
      <c r="AF32" s="422"/>
      <c r="AG32" s="422"/>
      <c r="AH32" s="422"/>
      <c r="AI32" s="422"/>
      <c r="AJ32" s="422"/>
      <c r="AK32" s="422"/>
      <c r="AL32" s="422"/>
      <c r="AM32" s="422"/>
      <c r="AN32" s="422"/>
      <c r="AO32" s="422"/>
      <c r="AP32" s="422"/>
      <c r="AQ32" s="422"/>
      <c r="AR32" s="422"/>
      <c r="AS32" s="422"/>
      <c r="AT32" s="422"/>
      <c r="AU32" s="422"/>
      <c r="AV32" s="422"/>
      <c r="AW32" s="422"/>
      <c r="AX32" s="422"/>
      <c r="AY32" s="422"/>
      <c r="AZ32" s="422"/>
      <c r="BA32" s="293"/>
      <c r="BB32" s="221"/>
      <c r="BC32" s="221"/>
      <c r="BD32" s="221"/>
      <c r="BE32" s="221"/>
      <c r="BF32" s="221"/>
      <c r="BG32" s="221"/>
      <c r="BH32" s="221"/>
      <c r="BI32" s="221"/>
      <c r="BJ32" s="292"/>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166"/>
      <c r="CH32" s="495"/>
      <c r="CI32" s="159"/>
      <c r="CJ32" s="475"/>
    </row>
    <row r="33" spans="1:88" ht="3" customHeight="1">
      <c r="A33" s="130"/>
      <c r="B33" s="476"/>
      <c r="C33" s="476"/>
      <c r="D33" s="476"/>
      <c r="E33" s="477"/>
      <c r="F33" s="478"/>
      <c r="G33" s="459"/>
      <c r="H33" s="471"/>
      <c r="I33" s="471"/>
      <c r="J33" s="471"/>
      <c r="K33" s="471"/>
      <c r="L33" s="471"/>
      <c r="M33" s="471"/>
      <c r="N33" s="471"/>
      <c r="O33" s="471"/>
      <c r="P33" s="471"/>
      <c r="Q33" s="471"/>
      <c r="R33" s="471"/>
      <c r="S33" s="471"/>
      <c r="T33" s="471"/>
      <c r="U33" s="471"/>
      <c r="V33" s="471"/>
      <c r="W33" s="471"/>
      <c r="X33" s="471"/>
      <c r="Y33" s="471"/>
      <c r="Z33" s="471"/>
      <c r="AA33" s="472"/>
      <c r="AB33" s="472"/>
      <c r="AC33" s="472"/>
      <c r="AD33" s="423"/>
      <c r="AE33" s="417"/>
      <c r="AF33" s="417"/>
      <c r="AG33" s="417"/>
      <c r="AH33" s="283"/>
      <c r="AI33" s="418"/>
      <c r="AJ33" s="418"/>
      <c r="AK33" s="418"/>
      <c r="AL33" s="418"/>
      <c r="AM33" s="418"/>
      <c r="AN33" s="415" t="s">
        <v>157</v>
      </c>
      <c r="AO33" s="419"/>
      <c r="AP33" s="419"/>
      <c r="AQ33" s="419"/>
      <c r="AR33" s="419"/>
      <c r="AS33" s="419"/>
      <c r="AT33" s="415" t="s">
        <v>157</v>
      </c>
      <c r="AU33" s="419"/>
      <c r="AV33" s="419"/>
      <c r="AW33" s="419"/>
      <c r="AX33" s="419"/>
      <c r="AY33" s="419"/>
      <c r="AZ33" s="424"/>
      <c r="BA33" s="294"/>
      <c r="BB33" s="288"/>
      <c r="BC33" s="288"/>
      <c r="BD33" s="288"/>
      <c r="BE33" s="288"/>
      <c r="BF33" s="288"/>
      <c r="BG33" s="288"/>
      <c r="BH33" s="288"/>
      <c r="BI33" s="288"/>
      <c r="BJ33" s="287"/>
      <c r="BK33" s="288"/>
      <c r="BL33" s="417"/>
      <c r="BM33" s="417"/>
      <c r="BN33" s="417"/>
      <c r="BO33" s="288"/>
      <c r="BP33" s="290"/>
      <c r="BQ33" s="290"/>
      <c r="BR33" s="290"/>
      <c r="BS33" s="290"/>
      <c r="BT33" s="290"/>
      <c r="BU33" s="288"/>
      <c r="BV33" s="290"/>
      <c r="BW33" s="290"/>
      <c r="BX33" s="290"/>
      <c r="BY33" s="290"/>
      <c r="BZ33" s="290"/>
      <c r="CA33" s="291"/>
      <c r="CB33" s="290"/>
      <c r="CC33" s="290"/>
      <c r="CD33" s="290"/>
      <c r="CE33" s="290"/>
      <c r="CF33" s="290"/>
      <c r="CG33" s="172"/>
      <c r="CH33" s="495"/>
      <c r="CI33" s="159"/>
      <c r="CJ33" s="475"/>
    </row>
    <row r="34" spans="1:88" ht="15" customHeight="1">
      <c r="A34" s="130"/>
      <c r="B34" s="476"/>
      <c r="C34" s="476"/>
      <c r="D34" s="476"/>
      <c r="E34" s="477"/>
      <c r="F34" s="478"/>
      <c r="G34" s="459"/>
      <c r="H34" s="471"/>
      <c r="I34" s="471"/>
      <c r="J34" s="471"/>
      <c r="K34" s="471"/>
      <c r="L34" s="471"/>
      <c r="M34" s="471"/>
      <c r="N34" s="471"/>
      <c r="O34" s="471"/>
      <c r="P34" s="471"/>
      <c r="Q34" s="471"/>
      <c r="R34" s="471"/>
      <c r="S34" s="471"/>
      <c r="T34" s="471"/>
      <c r="U34" s="471"/>
      <c r="V34" s="471"/>
      <c r="W34" s="471"/>
      <c r="X34" s="471"/>
      <c r="Y34" s="471"/>
      <c r="Z34" s="471"/>
      <c r="AA34" s="472"/>
      <c r="AB34" s="472"/>
      <c r="AC34" s="472"/>
      <c r="AD34" s="423"/>
      <c r="AE34" s="280" t="e">
        <f>IF(LEN(VLOOKUP(AA28,#REF!,3,FALSE))&lt;11,"",LEFT(RIGHT(VLOOKUP(AA28,#REF!,3,FALSE),11),1))</f>
        <v>#REF!</v>
      </c>
      <c r="AF34" s="168" t="s">
        <v>157</v>
      </c>
      <c r="AG34" s="280" t="e">
        <f>IF(LEN(VLOOKUP(AA28,#REF!,3,FALSE))&lt;10,"",LEFT(RIGHT(VLOOKUP(AA28,#REF!,3,FALSE),10),1))</f>
        <v>#REF!</v>
      </c>
      <c r="AH34" s="282" t="s">
        <v>157</v>
      </c>
      <c r="AI34" s="280" t="e">
        <f>IF(LEN(VLOOKUP(AA28,#REF!,3,FALSE))&lt;9,"",LEFT(RIGHT(VLOOKUP(AA28,#REF!,3,FALSE),9),1))</f>
        <v>#REF!</v>
      </c>
      <c r="AJ34" s="168" t="s">
        <v>157</v>
      </c>
      <c r="AK34" s="280" t="e">
        <f>IF(LEN(VLOOKUP(AA28,#REF!,3,FALSE))&lt;8,"",LEFT(RIGHT(VLOOKUP(AA28,#REF!,3,FALSE),8),1))</f>
        <v>#REF!</v>
      </c>
      <c r="AL34" s="282" t="s">
        <v>157</v>
      </c>
      <c r="AM34" s="280" t="e">
        <f>IF(LEN(VLOOKUP(AA28,#REF!,3,FALSE))&lt;7,"",LEFT(RIGHT(VLOOKUP(AA28,#REF!,3,FALSE),7),1))</f>
        <v>#REF!</v>
      </c>
      <c r="AN34" s="415"/>
      <c r="AO34" s="280" t="e">
        <f>IF(LEN(VLOOKUP(AA28,#REF!,3,FALSE))&lt;6,"",LEFT(RIGHT(VLOOKUP(AA28,#REF!,3,FALSE),6),1))</f>
        <v>#REF!</v>
      </c>
      <c r="AP34" s="282" t="s">
        <v>157</v>
      </c>
      <c r="AQ34" s="280" t="e">
        <f>IF(LEN(VLOOKUP(AA28,#REF!,3,FALSE))&lt;5,"",LEFT(RIGHT(VLOOKUP(AA28,#REF!,3,FALSE),5),1))</f>
        <v>#REF!</v>
      </c>
      <c r="AR34" s="282" t="s">
        <v>157</v>
      </c>
      <c r="AS34" s="280" t="e">
        <f>IF(LEN(VLOOKUP(AA28,#REF!,3,FALSE))&lt;4,"",LEFT(RIGHT(VLOOKUP(AA28,#REF!,3,FALSE),4),1))</f>
        <v>#REF!</v>
      </c>
      <c r="AT34" s="415"/>
      <c r="AU34" s="280" t="e">
        <f>IF(LEN(VLOOKUP(AA28,#REF!,3,FALSE))&lt;3,"",LEFT(RIGHT(VLOOKUP(AA28,#REF!,3,FALSE),3),1))</f>
        <v>#REF!</v>
      </c>
      <c r="AV34" s="282" t="s">
        <v>157</v>
      </c>
      <c r="AW34" s="280" t="e">
        <f>IF(LEN(VLOOKUP(AA28,#REF!,3,FALSE))&lt;2,"",LEFT(RIGHT(VLOOKUP(AA28,#REF!,3,FALSE),2),1))</f>
        <v>#REF!</v>
      </c>
      <c r="AX34" s="282" t="s">
        <v>157</v>
      </c>
      <c r="AY34" s="280" t="e">
        <f>IF(VLOOKUP(AA28,#REF!,3,FALSE)=0,"",IF(LEN(VLOOKUP(AA28,#REF!,3,FALSE))&lt;1,"",LEFT(RIGHT(VLOOKUP(AA28,#REF!,3,FALSE),1),1)))</f>
        <v>#REF!</v>
      </c>
      <c r="AZ34" s="424"/>
      <c r="BA34" s="294"/>
      <c r="BB34" s="288"/>
      <c r="BC34" s="288"/>
      <c r="BD34" s="288"/>
      <c r="BE34" s="288"/>
      <c r="BF34" s="288"/>
      <c r="BG34" s="288"/>
      <c r="BH34" s="288"/>
      <c r="BI34" s="288"/>
      <c r="BJ34" s="287"/>
      <c r="BK34" s="288"/>
      <c r="BL34" s="280" t="e">
        <f>IF(LEN(VLOOKUP(AA28,#REF!,5,FALSE))&lt;11,"",LEFT(RIGHT(VLOOKUP(AA28,#REF!,5,FALSE),11),1))</f>
        <v>#REF!</v>
      </c>
      <c r="BM34" s="168" t="s">
        <v>157</v>
      </c>
      <c r="BN34" s="280" t="e">
        <f>IF(LEN(VLOOKUP(AA28,#REF!,5,FALSE))&lt;10,"",LEFT(RIGHT(VLOOKUP(AA28,#REF!,5,FALSE),10),1))</f>
        <v>#REF!</v>
      </c>
      <c r="BO34" s="288" t="s">
        <v>157</v>
      </c>
      <c r="BP34" s="280" t="e">
        <f>IF(LEN(VLOOKUP(AA28,#REF!,5,FALSE))&lt;9,"",LEFT(RIGHT(VLOOKUP(AA28,#REF!,5,FALSE),9),1))</f>
        <v>#REF!</v>
      </c>
      <c r="BQ34" s="282" t="s">
        <v>157</v>
      </c>
      <c r="BR34" s="280" t="e">
        <f>IF(LEN(VLOOKUP(AA28,#REF!,5,FALSE))&lt;8,"",LEFT(RIGHT(VLOOKUP(AA28,#REF!,5,FALSE),8),1))</f>
        <v>#REF!</v>
      </c>
      <c r="BS34" s="282" t="s">
        <v>157</v>
      </c>
      <c r="BT34" s="280" t="e">
        <f>IF(LEN(VLOOKUP(AA28,#REF!,5,FALSE))&lt;7,"",LEFT(RIGHT(VLOOKUP(AA28,#REF!,5,FALSE),7),1))</f>
        <v>#REF!</v>
      </c>
      <c r="BU34" s="288" t="s">
        <v>157</v>
      </c>
      <c r="BV34" s="280" t="e">
        <f>IF(LEN(VLOOKUP(AA28,#REF!,5,FALSE))&lt;6,"",LEFT(RIGHT(VLOOKUP(AA28,#REF!,5,FALSE),6),1))</f>
        <v>#REF!</v>
      </c>
      <c r="BW34" s="282" t="s">
        <v>157</v>
      </c>
      <c r="BX34" s="280" t="e">
        <f>IF(LEN(VLOOKUP(AA28,#REF!,5,FALSE))&lt;5,"",LEFT(RIGHT(VLOOKUP(AA28,#REF!,5,FALSE),5),1))</f>
        <v>#REF!</v>
      </c>
      <c r="BY34" s="282" t="s">
        <v>157</v>
      </c>
      <c r="BZ34" s="280" t="e">
        <f>IF(LEN(VLOOKUP(AA28,#REF!,5,FALSE))&lt;4,"",LEFT(RIGHT(VLOOKUP(AA28,#REF!,5,FALSE),4),1))</f>
        <v>#REF!</v>
      </c>
      <c r="CA34" s="291" t="s">
        <v>157</v>
      </c>
      <c r="CB34" s="280" t="e">
        <f>IF(LEN(VLOOKUP(AA28,#REF!,5,FALSE))&lt;3,"",LEFT(RIGHT(VLOOKUP(AA28,#REF!,5,FALSE),3),1))</f>
        <v>#REF!</v>
      </c>
      <c r="CC34" s="282" t="s">
        <v>157</v>
      </c>
      <c r="CD34" s="280" t="e">
        <f>IF(LEN(VLOOKUP(AA28,#REF!,5,FALSE))&lt;2,"",LEFT(RIGHT(VLOOKUP(AA28,#REF!,5,FALSE),2),1))</f>
        <v>#REF!</v>
      </c>
      <c r="CE34" s="282" t="s">
        <v>355</v>
      </c>
      <c r="CF34" s="280" t="e">
        <f>IF(VLOOKUP(AA28,#REF!,5,FALSE)=0,"",IF(LEN(VLOOKUP(AA28,#REF!,5,FALSE))&lt;1,"",LEFT(RIGHT(VLOOKUP(AA28,#REF!,5,FALSE),1),1)))</f>
        <v>#REF!</v>
      </c>
      <c r="CG34" s="172"/>
      <c r="CH34" s="495"/>
      <c r="CI34" s="159"/>
      <c r="CJ34" s="475"/>
    </row>
    <row r="35" spans="1:88" ht="3" customHeight="1">
      <c r="A35" s="130"/>
      <c r="B35" s="476"/>
      <c r="C35" s="476"/>
      <c r="D35" s="476"/>
      <c r="E35" s="477"/>
      <c r="F35" s="478"/>
      <c r="G35" s="459"/>
      <c r="H35" s="471"/>
      <c r="I35" s="471"/>
      <c r="J35" s="471"/>
      <c r="K35" s="471"/>
      <c r="L35" s="471"/>
      <c r="M35" s="471"/>
      <c r="N35" s="471"/>
      <c r="O35" s="471"/>
      <c r="P35" s="471"/>
      <c r="Q35" s="471"/>
      <c r="R35" s="471"/>
      <c r="S35" s="471"/>
      <c r="T35" s="471"/>
      <c r="U35" s="471"/>
      <c r="V35" s="471"/>
      <c r="W35" s="471"/>
      <c r="X35" s="471"/>
      <c r="Y35" s="471"/>
      <c r="Z35" s="471"/>
      <c r="AA35" s="472"/>
      <c r="AB35" s="472"/>
      <c r="AC35" s="472"/>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295"/>
      <c r="BB35" s="227"/>
      <c r="BC35" s="227"/>
      <c r="BD35" s="227"/>
      <c r="BE35" s="227"/>
      <c r="BF35" s="227"/>
      <c r="BG35" s="227"/>
      <c r="BH35" s="227"/>
      <c r="BI35" s="227"/>
      <c r="BJ35" s="289"/>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171"/>
      <c r="CH35" s="495"/>
      <c r="CI35" s="159"/>
      <c r="CJ35" s="475"/>
    </row>
    <row r="36" spans="1:88" s="163" customFormat="1" ht="3" customHeight="1">
      <c r="A36" s="130"/>
      <c r="B36" s="476"/>
      <c r="C36" s="476"/>
      <c r="D36" s="476"/>
      <c r="E36" s="455" t="s">
        <v>356</v>
      </c>
      <c r="F36" s="456"/>
      <c r="G36" s="459"/>
      <c r="H36" s="461" t="e">
        <f>#REF!</f>
        <v>#REF!</v>
      </c>
      <c r="I36" s="461"/>
      <c r="J36" s="461"/>
      <c r="K36" s="461"/>
      <c r="L36" s="461"/>
      <c r="M36" s="461"/>
      <c r="N36" s="461"/>
      <c r="O36" s="461"/>
      <c r="P36" s="461"/>
      <c r="Q36" s="461"/>
      <c r="R36" s="461"/>
      <c r="S36" s="461"/>
      <c r="T36" s="461"/>
      <c r="U36" s="461"/>
      <c r="V36" s="461"/>
      <c r="W36" s="461"/>
      <c r="X36" s="461"/>
      <c r="Y36" s="461"/>
      <c r="Z36" s="461"/>
      <c r="AA36" s="463" t="s">
        <v>59</v>
      </c>
      <c r="AB36" s="463"/>
      <c r="AC36" s="463"/>
      <c r="AD36" s="422"/>
      <c r="AE36" s="422"/>
      <c r="AF36" s="422"/>
      <c r="AG36" s="422"/>
      <c r="AH36" s="422"/>
      <c r="AI36" s="422"/>
      <c r="AJ36" s="422"/>
      <c r="AK36" s="422"/>
      <c r="AL36" s="422"/>
      <c r="AM36" s="422"/>
      <c r="AN36" s="422"/>
      <c r="AO36" s="422"/>
      <c r="AP36" s="422"/>
      <c r="AQ36" s="422"/>
      <c r="AR36" s="422"/>
      <c r="AS36" s="422"/>
      <c r="AT36" s="422"/>
      <c r="AU36" s="422"/>
      <c r="AV36" s="422"/>
      <c r="AW36" s="422"/>
      <c r="AX36" s="422"/>
      <c r="AY36" s="422"/>
      <c r="AZ36" s="422"/>
      <c r="BA36" s="464"/>
      <c r="BB36" s="464"/>
      <c r="BC36" s="464"/>
      <c r="BD36" s="464"/>
      <c r="BE36" s="464"/>
      <c r="BF36" s="464"/>
      <c r="BG36" s="464"/>
      <c r="BH36" s="464"/>
      <c r="BI36" s="464"/>
      <c r="BJ36" s="464"/>
      <c r="BK36" s="464"/>
      <c r="BL36" s="464"/>
      <c r="BM36" s="464"/>
      <c r="BN36" s="464"/>
      <c r="BO36" s="464"/>
      <c r="BP36" s="464"/>
      <c r="BQ36" s="464"/>
      <c r="BR36" s="221"/>
      <c r="BS36" s="221"/>
      <c r="BT36" s="221"/>
      <c r="BU36" s="221"/>
      <c r="BV36" s="221"/>
      <c r="BW36" s="292"/>
      <c r="BX36" s="221"/>
      <c r="BY36" s="221"/>
      <c r="BZ36" s="221"/>
      <c r="CA36" s="221"/>
      <c r="CB36" s="221"/>
      <c r="CC36" s="221"/>
      <c r="CD36" s="221"/>
      <c r="CE36" s="221"/>
      <c r="CF36" s="221"/>
      <c r="CG36" s="166"/>
      <c r="CH36" s="495"/>
      <c r="CI36" s="159"/>
      <c r="CJ36" s="475"/>
    </row>
    <row r="37" spans="1:88" s="163" customFormat="1" ht="3" customHeight="1">
      <c r="A37" s="130"/>
      <c r="B37" s="476"/>
      <c r="C37" s="476"/>
      <c r="D37" s="476"/>
      <c r="E37" s="455"/>
      <c r="F37" s="456"/>
      <c r="G37" s="459"/>
      <c r="H37" s="461"/>
      <c r="I37" s="461"/>
      <c r="J37" s="461"/>
      <c r="K37" s="461"/>
      <c r="L37" s="461"/>
      <c r="M37" s="461"/>
      <c r="N37" s="461"/>
      <c r="O37" s="461"/>
      <c r="P37" s="461"/>
      <c r="Q37" s="461"/>
      <c r="R37" s="461"/>
      <c r="S37" s="461"/>
      <c r="T37" s="461"/>
      <c r="U37" s="461"/>
      <c r="V37" s="461"/>
      <c r="W37" s="461"/>
      <c r="X37" s="461"/>
      <c r="Y37" s="461"/>
      <c r="Z37" s="461"/>
      <c r="AA37" s="463"/>
      <c r="AB37" s="463"/>
      <c r="AC37" s="463"/>
      <c r="AD37" s="423"/>
      <c r="AE37" s="417"/>
      <c r="AF37" s="417"/>
      <c r="AG37" s="417"/>
      <c r="AH37" s="283"/>
      <c r="AI37" s="418"/>
      <c r="AJ37" s="418"/>
      <c r="AK37" s="418"/>
      <c r="AL37" s="418"/>
      <c r="AM37" s="418"/>
      <c r="AN37" s="415"/>
      <c r="AO37" s="419"/>
      <c r="AP37" s="419"/>
      <c r="AQ37" s="419"/>
      <c r="AR37" s="419"/>
      <c r="AS37" s="419"/>
      <c r="AT37" s="415"/>
      <c r="AU37" s="419"/>
      <c r="AV37" s="419"/>
      <c r="AW37" s="419"/>
      <c r="AX37" s="419"/>
      <c r="AY37" s="419"/>
      <c r="AZ37" s="424"/>
      <c r="BA37" s="423"/>
      <c r="BB37" s="417"/>
      <c r="BC37" s="417"/>
      <c r="BD37" s="417"/>
      <c r="BE37" s="283"/>
      <c r="BF37" s="418"/>
      <c r="BG37" s="418"/>
      <c r="BH37" s="418"/>
      <c r="BI37" s="418"/>
      <c r="BJ37" s="418"/>
      <c r="BK37" s="415"/>
      <c r="BL37" s="419"/>
      <c r="BM37" s="419"/>
      <c r="BN37" s="419"/>
      <c r="BO37" s="419"/>
      <c r="BP37" s="419"/>
      <c r="BQ37" s="416"/>
      <c r="BR37" s="419"/>
      <c r="BS37" s="419"/>
      <c r="BT37" s="419"/>
      <c r="BU37" s="419"/>
      <c r="BV37" s="419"/>
      <c r="BW37" s="287"/>
      <c r="BX37" s="288"/>
      <c r="BY37" s="288"/>
      <c r="BZ37" s="288"/>
      <c r="CA37" s="288"/>
      <c r="CB37" s="288"/>
      <c r="CC37" s="288"/>
      <c r="CD37" s="288"/>
      <c r="CE37" s="288"/>
      <c r="CF37" s="288"/>
      <c r="CG37" s="167"/>
      <c r="CH37" s="495"/>
      <c r="CI37" s="159"/>
      <c r="CJ37" s="475"/>
    </row>
    <row r="38" spans="1:88" ht="15" customHeight="1">
      <c r="A38" s="130"/>
      <c r="B38" s="476"/>
      <c r="C38" s="476"/>
      <c r="D38" s="476"/>
      <c r="E38" s="455"/>
      <c r="F38" s="456"/>
      <c r="G38" s="459"/>
      <c r="H38" s="461"/>
      <c r="I38" s="461"/>
      <c r="J38" s="461"/>
      <c r="K38" s="461"/>
      <c r="L38" s="461"/>
      <c r="M38" s="461"/>
      <c r="N38" s="461"/>
      <c r="O38" s="461"/>
      <c r="P38" s="461"/>
      <c r="Q38" s="461"/>
      <c r="R38" s="461"/>
      <c r="S38" s="461"/>
      <c r="T38" s="461"/>
      <c r="U38" s="461"/>
      <c r="V38" s="461"/>
      <c r="W38" s="461"/>
      <c r="X38" s="461"/>
      <c r="Y38" s="461"/>
      <c r="Z38" s="461"/>
      <c r="AA38" s="463"/>
      <c r="AB38" s="463"/>
      <c r="AC38" s="463"/>
      <c r="AD38" s="423"/>
      <c r="AE38" s="280" t="e">
        <f>IF(LEN(VLOOKUP(AA36,#REF!,2,FALSE))&lt;11,"",LEFT(RIGHT(VLOOKUP(AA36,#REF!,2,FALSE),11),1))</f>
        <v>#REF!</v>
      </c>
      <c r="AF38" s="168"/>
      <c r="AG38" s="280" t="e">
        <f>IF(LEN(VLOOKUP(AA36,#REF!,2,FALSE))&lt;10,"",LEFT(RIGHT(VLOOKUP(AA36,#REF!,2,FALSE),10),1))</f>
        <v>#REF!</v>
      </c>
      <c r="AH38" s="282"/>
      <c r="AI38" s="280" t="e">
        <f>IF(LEN(VLOOKUP(AA36,#REF!,2,FALSE))&lt;9,"",LEFT(RIGHT(VLOOKUP(AA36,#REF!,2,FALSE),9),1))</f>
        <v>#REF!</v>
      </c>
      <c r="AJ38" s="168"/>
      <c r="AK38" s="280" t="e">
        <f>IF(LEN(VLOOKUP(AA36,#REF!,2,FALSE))&lt;8,"",LEFT(RIGHT(VLOOKUP(AA36,#REF!,2,FALSE),8),1))</f>
        <v>#REF!</v>
      </c>
      <c r="AL38" s="282"/>
      <c r="AM38" s="280" t="e">
        <f>IF(LEN(VLOOKUP(AA36,#REF!,2,FALSE))&lt;7,"",LEFT(RIGHT(VLOOKUP(AA36,#REF!,2,FALSE),7),1))</f>
        <v>#REF!</v>
      </c>
      <c r="AN38" s="415"/>
      <c r="AO38" s="280" t="e">
        <f>IF(LEN(VLOOKUP(AA36,#REF!,2,FALSE))&lt;6,"",LEFT(RIGHT(VLOOKUP(AA36,#REF!,2,FALSE),6),1))</f>
        <v>#REF!</v>
      </c>
      <c r="AP38" s="282"/>
      <c r="AQ38" s="280" t="e">
        <f>IF(LEN(VLOOKUP(AA36,#REF!,2,FALSE))&lt;5,"",LEFT(RIGHT(VLOOKUP(AA36,#REF!,2,FALSE),5),1))</f>
        <v>#REF!</v>
      </c>
      <c r="AR38" s="282"/>
      <c r="AS38" s="280" t="e">
        <f>IF(LEN(VLOOKUP(AA36,#REF!,2,FALSE))&lt;4,"",LEFT(RIGHT(VLOOKUP(AA36,#REF!,2,FALSE),4),1))</f>
        <v>#REF!</v>
      </c>
      <c r="AT38" s="415"/>
      <c r="AU38" s="280" t="e">
        <f>IF(LEN(VLOOKUP(AA36,#REF!,2,FALSE))&lt;3,"",LEFT(RIGHT(VLOOKUP(AA36,#REF!,2,FALSE),3),1))</f>
        <v>#REF!</v>
      </c>
      <c r="AV38" s="282"/>
      <c r="AW38" s="280" t="e">
        <f>IF(LEN(VLOOKUP(AA36,#REF!,2,FALSE))&lt;2,"",LEFT(RIGHT(VLOOKUP(AA36,#REF!,2,FALSE),2),1))</f>
        <v>#REF!</v>
      </c>
      <c r="AX38" s="282"/>
      <c r="AY38" s="280" t="e">
        <f>IF(VLOOKUP(AA36,#REF!,2,FALSE)=0,"",IF(LEN(VLOOKUP(AA36,#REF!,2,FALSE))&lt;1,"",LEFT(RIGHT(VLOOKUP(AA36,#REF!,2,FALSE),1),1)))</f>
        <v>#REF!</v>
      </c>
      <c r="AZ38" s="424"/>
      <c r="BA38" s="423"/>
      <c r="BB38" s="280" t="e">
        <f>IF(LEN(VLOOKUP(AA36,#REF!,4,FALSE))&lt;11,"",LEFT(RIGHT(VLOOKUP(AA36,#REF!,4,FALSE),11),1))</f>
        <v>#REF!</v>
      </c>
      <c r="BC38" s="168"/>
      <c r="BD38" s="280" t="e">
        <f>IF(LEN(VLOOKUP(AA36,#REF!,4,FALSE))&lt;10,"",LEFT(RIGHT(VLOOKUP(AA36,#REF!,4,FALSE),10),1))</f>
        <v>#REF!</v>
      </c>
      <c r="BE38" s="282"/>
      <c r="BF38" s="280" t="e">
        <f>IF(LEN(VLOOKUP(AA36,#REF!,4,FALSE))&lt;9,"",LEFT(RIGHT(VLOOKUP(AA36,#REF!,4,FALSE),9),1))</f>
        <v>#REF!</v>
      </c>
      <c r="BG38" s="168"/>
      <c r="BH38" s="280" t="e">
        <f>IF(LEN(VLOOKUP(AA36,#REF!,4,FALSE))&lt;8,"",LEFT(RIGHT(VLOOKUP(AA36,#REF!,4,FALSE),8),1))</f>
        <v>#REF!</v>
      </c>
      <c r="BI38" s="282"/>
      <c r="BJ38" s="280" t="e">
        <f>IF(LEN(VLOOKUP(AA36,#REF!,4,FALSE))&lt;7,"",LEFT(RIGHT(VLOOKUP(AA36,#REF!,4,FALSE),7),1))</f>
        <v>#REF!</v>
      </c>
      <c r="BK38" s="415"/>
      <c r="BL38" s="280" t="e">
        <f>IF(LEN(VLOOKUP(AA36,#REF!,4,FALSE))&lt;6,"",LEFT(RIGHT(VLOOKUP(AA36,#REF!,4,FALSE),6),1))</f>
        <v>#REF!</v>
      </c>
      <c r="BM38" s="282"/>
      <c r="BN38" s="280" t="e">
        <f>IF(LEN(VLOOKUP(AA36,#REF!,4,FALSE))&lt;5,"",LEFT(RIGHT(VLOOKUP(AA36,#REF!,4,FALSE),5),1))</f>
        <v>#REF!</v>
      </c>
      <c r="BO38" s="282"/>
      <c r="BP38" s="280" t="e">
        <f>IF(LEN(VLOOKUP(AA36,#REF!,4,FALSE))&lt;4,"",LEFT(RIGHT(VLOOKUP(AA36,#REF!,4,FALSE),4),1))</f>
        <v>#REF!</v>
      </c>
      <c r="BQ38" s="416"/>
      <c r="BR38" s="280" t="e">
        <f>IF(LEN(VLOOKUP(AA36,#REF!,4,FALSE))&lt;3,"",LEFT(RIGHT(VLOOKUP(AA36,#REF!,4,FALSE),3),1))</f>
        <v>#REF!</v>
      </c>
      <c r="BS38" s="282"/>
      <c r="BT38" s="280" t="e">
        <f>IF(LEN(VLOOKUP(AA36,#REF!,4,FALSE))&lt;2,"",LEFT(RIGHT(VLOOKUP(AA36,#REF!,4,FALSE),2),1))</f>
        <v>#REF!</v>
      </c>
      <c r="BU38" s="282"/>
      <c r="BV38" s="280" t="e">
        <f>IF(VLOOKUP(AA36,#REF!,4,FALSE)=0,"",IF(LEN(VLOOKUP(AA36,#REF!,4,FALSE))&lt;1,"",LEFT(RIGHT(VLOOKUP(AA36,#REF!,4,FALSE),1),1)))</f>
        <v>#REF!</v>
      </c>
      <c r="BW38" s="287"/>
      <c r="BX38" s="288"/>
      <c r="BY38" s="288"/>
      <c r="BZ38" s="288"/>
      <c r="CA38" s="288"/>
      <c r="CB38" s="288"/>
      <c r="CC38" s="288"/>
      <c r="CD38" s="288"/>
      <c r="CE38" s="288"/>
      <c r="CF38" s="288"/>
      <c r="CG38" s="167"/>
      <c r="CH38" s="495"/>
      <c r="CI38" s="159"/>
      <c r="CJ38" s="475"/>
    </row>
    <row r="39" spans="1:88" ht="3" customHeight="1">
      <c r="A39" s="130"/>
      <c r="B39" s="476"/>
      <c r="C39" s="476"/>
      <c r="D39" s="476"/>
      <c r="E39" s="455"/>
      <c r="F39" s="456"/>
      <c r="G39" s="459"/>
      <c r="H39" s="461"/>
      <c r="I39" s="461"/>
      <c r="J39" s="461"/>
      <c r="K39" s="461"/>
      <c r="L39" s="461"/>
      <c r="M39" s="461"/>
      <c r="N39" s="461"/>
      <c r="O39" s="461"/>
      <c r="P39" s="461"/>
      <c r="Q39" s="461"/>
      <c r="R39" s="461"/>
      <c r="S39" s="461"/>
      <c r="T39" s="461"/>
      <c r="U39" s="461"/>
      <c r="V39" s="461"/>
      <c r="W39" s="461"/>
      <c r="X39" s="461"/>
      <c r="Y39" s="461"/>
      <c r="Z39" s="461"/>
      <c r="AA39" s="463"/>
      <c r="AB39" s="463"/>
      <c r="AC39" s="463"/>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3"/>
      <c r="BB39" s="443"/>
      <c r="BC39" s="443"/>
      <c r="BD39" s="443"/>
      <c r="BE39" s="443"/>
      <c r="BF39" s="443"/>
      <c r="BG39" s="443"/>
      <c r="BH39" s="443"/>
      <c r="BI39" s="443"/>
      <c r="BJ39" s="443"/>
      <c r="BK39" s="443"/>
      <c r="BL39" s="443"/>
      <c r="BM39" s="443"/>
      <c r="BN39" s="443"/>
      <c r="BO39" s="443"/>
      <c r="BP39" s="443"/>
      <c r="BQ39" s="443"/>
      <c r="BR39" s="227"/>
      <c r="BS39" s="227"/>
      <c r="BT39" s="227"/>
      <c r="BU39" s="227"/>
      <c r="BV39" s="227"/>
      <c r="BW39" s="289"/>
      <c r="BX39" s="227"/>
      <c r="BY39" s="227"/>
      <c r="BZ39" s="227"/>
      <c r="CA39" s="227"/>
      <c r="CB39" s="227"/>
      <c r="CC39" s="227"/>
      <c r="CD39" s="227"/>
      <c r="CE39" s="227"/>
      <c r="CF39" s="227"/>
      <c r="CG39" s="171"/>
      <c r="CH39" s="246"/>
      <c r="CI39" s="175"/>
      <c r="CJ39" s="475"/>
    </row>
    <row r="40" spans="1:88" ht="3" customHeight="1">
      <c r="A40" s="130"/>
      <c r="B40" s="476"/>
      <c r="C40" s="476"/>
      <c r="D40" s="476"/>
      <c r="E40" s="455"/>
      <c r="F40" s="456"/>
      <c r="G40" s="459"/>
      <c r="H40" s="461"/>
      <c r="I40" s="461"/>
      <c r="J40" s="461"/>
      <c r="K40" s="461"/>
      <c r="L40" s="461"/>
      <c r="M40" s="461"/>
      <c r="N40" s="461"/>
      <c r="O40" s="461"/>
      <c r="P40" s="461"/>
      <c r="Q40" s="461"/>
      <c r="R40" s="461"/>
      <c r="S40" s="461"/>
      <c r="T40" s="461"/>
      <c r="U40" s="461"/>
      <c r="V40" s="461"/>
      <c r="W40" s="461"/>
      <c r="X40" s="461"/>
      <c r="Y40" s="461"/>
      <c r="Z40" s="461"/>
      <c r="AA40" s="463"/>
      <c r="AB40" s="463"/>
      <c r="AC40" s="463"/>
      <c r="AD40" s="422"/>
      <c r="AE40" s="422"/>
      <c r="AF40" s="422"/>
      <c r="AG40" s="422"/>
      <c r="AH40" s="422"/>
      <c r="AI40" s="422"/>
      <c r="AJ40" s="422"/>
      <c r="AK40" s="422"/>
      <c r="AL40" s="422"/>
      <c r="AM40" s="422"/>
      <c r="AN40" s="422"/>
      <c r="AO40" s="422"/>
      <c r="AP40" s="422"/>
      <c r="AQ40" s="422"/>
      <c r="AR40" s="422"/>
      <c r="AS40" s="422"/>
      <c r="AT40" s="422"/>
      <c r="AU40" s="422"/>
      <c r="AV40" s="422"/>
      <c r="AW40" s="422"/>
      <c r="AX40" s="422"/>
      <c r="AY40" s="422"/>
      <c r="AZ40" s="422"/>
      <c r="BA40" s="293"/>
      <c r="BB40" s="221"/>
      <c r="BC40" s="221"/>
      <c r="BD40" s="221"/>
      <c r="BE40" s="221"/>
      <c r="BF40" s="221"/>
      <c r="BG40" s="221"/>
      <c r="BH40" s="221"/>
      <c r="BI40" s="221"/>
      <c r="BJ40" s="292"/>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166"/>
      <c r="CH40" s="246"/>
      <c r="CI40" s="175"/>
      <c r="CJ40" s="475"/>
    </row>
    <row r="41" spans="1:88" ht="3" customHeight="1">
      <c r="A41" s="130"/>
      <c r="B41" s="476"/>
      <c r="C41" s="476"/>
      <c r="D41" s="476"/>
      <c r="E41" s="455"/>
      <c r="F41" s="456"/>
      <c r="G41" s="459"/>
      <c r="H41" s="461"/>
      <c r="I41" s="461"/>
      <c r="J41" s="461"/>
      <c r="K41" s="461"/>
      <c r="L41" s="461"/>
      <c r="M41" s="461"/>
      <c r="N41" s="461"/>
      <c r="O41" s="461"/>
      <c r="P41" s="461"/>
      <c r="Q41" s="461"/>
      <c r="R41" s="461"/>
      <c r="S41" s="461"/>
      <c r="T41" s="461"/>
      <c r="U41" s="461"/>
      <c r="V41" s="461"/>
      <c r="W41" s="461"/>
      <c r="X41" s="461"/>
      <c r="Y41" s="461"/>
      <c r="Z41" s="461"/>
      <c r="AA41" s="463"/>
      <c r="AB41" s="463"/>
      <c r="AC41" s="463"/>
      <c r="AD41" s="423"/>
      <c r="AE41" s="417"/>
      <c r="AF41" s="417"/>
      <c r="AG41" s="417"/>
      <c r="AH41" s="283"/>
      <c r="AI41" s="418"/>
      <c r="AJ41" s="418"/>
      <c r="AK41" s="418"/>
      <c r="AL41" s="418"/>
      <c r="AM41" s="418"/>
      <c r="AN41" s="415" t="s">
        <v>157</v>
      </c>
      <c r="AO41" s="419"/>
      <c r="AP41" s="419"/>
      <c r="AQ41" s="419"/>
      <c r="AR41" s="419"/>
      <c r="AS41" s="419"/>
      <c r="AT41" s="415" t="s">
        <v>157</v>
      </c>
      <c r="AU41" s="419"/>
      <c r="AV41" s="419"/>
      <c r="AW41" s="419"/>
      <c r="AX41" s="419"/>
      <c r="AY41" s="419"/>
      <c r="AZ41" s="424"/>
      <c r="BA41" s="294"/>
      <c r="BB41" s="288"/>
      <c r="BC41" s="288"/>
      <c r="BD41" s="288"/>
      <c r="BE41" s="288"/>
      <c r="BF41" s="288"/>
      <c r="BG41" s="288"/>
      <c r="BH41" s="288"/>
      <c r="BI41" s="288"/>
      <c r="BJ41" s="287"/>
      <c r="BK41" s="288"/>
      <c r="BL41" s="417"/>
      <c r="BM41" s="417"/>
      <c r="BN41" s="417"/>
      <c r="BO41" s="288"/>
      <c r="BP41" s="290"/>
      <c r="BQ41" s="290"/>
      <c r="BR41" s="290"/>
      <c r="BS41" s="290"/>
      <c r="BT41" s="290"/>
      <c r="BU41" s="288"/>
      <c r="BV41" s="290"/>
      <c r="BW41" s="290"/>
      <c r="BX41" s="290"/>
      <c r="BY41" s="290"/>
      <c r="BZ41" s="290"/>
      <c r="CA41" s="291"/>
      <c r="CB41" s="290"/>
      <c r="CC41" s="290"/>
      <c r="CD41" s="290"/>
      <c r="CE41" s="290"/>
      <c r="CF41" s="290"/>
      <c r="CG41" s="172"/>
      <c r="CH41" s="246"/>
      <c r="CI41" s="175"/>
      <c r="CJ41" s="475"/>
    </row>
    <row r="42" spans="1:88" ht="15" customHeight="1">
      <c r="A42" s="130"/>
      <c r="B42" s="476"/>
      <c r="C42" s="476"/>
      <c r="D42" s="476"/>
      <c r="E42" s="455"/>
      <c r="F42" s="456"/>
      <c r="G42" s="459"/>
      <c r="H42" s="461"/>
      <c r="I42" s="461"/>
      <c r="J42" s="461"/>
      <c r="K42" s="461"/>
      <c r="L42" s="461"/>
      <c r="M42" s="461"/>
      <c r="N42" s="461"/>
      <c r="O42" s="461"/>
      <c r="P42" s="461"/>
      <c r="Q42" s="461"/>
      <c r="R42" s="461"/>
      <c r="S42" s="461"/>
      <c r="T42" s="461"/>
      <c r="U42" s="461"/>
      <c r="V42" s="461"/>
      <c r="W42" s="461"/>
      <c r="X42" s="461"/>
      <c r="Y42" s="461"/>
      <c r="Z42" s="461"/>
      <c r="AA42" s="463"/>
      <c r="AB42" s="463"/>
      <c r="AC42" s="463"/>
      <c r="AD42" s="423"/>
      <c r="AE42" s="280" t="e">
        <f>IF(LEN(VLOOKUP(AA36,#REF!,3,FALSE))&lt;11,"",LEFT(RIGHT(VLOOKUP(AA36,#REF!,3,FALSE),11),1))</f>
        <v>#REF!</v>
      </c>
      <c r="AF42" s="168" t="s">
        <v>157</v>
      </c>
      <c r="AG42" s="280" t="e">
        <f>IF(LEN(VLOOKUP(AA36,#REF!,3,FALSE))&lt;10,"",LEFT(RIGHT(VLOOKUP(AA36,#REF!,3,FALSE),10),1))</f>
        <v>#REF!</v>
      </c>
      <c r="AH42" s="282" t="s">
        <v>157</v>
      </c>
      <c r="AI42" s="280" t="e">
        <f>IF(LEN(VLOOKUP(AA36,#REF!,3,FALSE))&lt;9,"",LEFT(RIGHT(VLOOKUP(AA36,#REF!,3,FALSE),9),1))</f>
        <v>#REF!</v>
      </c>
      <c r="AJ42" s="168" t="s">
        <v>157</v>
      </c>
      <c r="AK42" s="280" t="e">
        <f>IF(LEN(VLOOKUP(AA36,#REF!,3,FALSE))&lt;8,"",LEFT(RIGHT(VLOOKUP(AA36,#REF!,3,FALSE),8),1))</f>
        <v>#REF!</v>
      </c>
      <c r="AL42" s="282" t="s">
        <v>157</v>
      </c>
      <c r="AM42" s="280" t="e">
        <f>IF(LEN(VLOOKUP(AA36,#REF!,3,FALSE))&lt;7,"",LEFT(RIGHT(VLOOKUP(AA36,#REF!,3,FALSE),7),1))</f>
        <v>#REF!</v>
      </c>
      <c r="AN42" s="415"/>
      <c r="AO42" s="280" t="e">
        <f>IF(LEN(VLOOKUP(AA36,#REF!,3,FALSE))&lt;6,"",LEFT(RIGHT(VLOOKUP(AA36,#REF!,3,FALSE),6),1))</f>
        <v>#REF!</v>
      </c>
      <c r="AP42" s="282" t="s">
        <v>157</v>
      </c>
      <c r="AQ42" s="280" t="e">
        <f>IF(LEN(VLOOKUP(AA36,#REF!,3,FALSE))&lt;5,"",LEFT(RIGHT(VLOOKUP(AA36,#REF!,3,FALSE),5),1))</f>
        <v>#REF!</v>
      </c>
      <c r="AR42" s="282" t="s">
        <v>157</v>
      </c>
      <c r="AS42" s="280" t="e">
        <f>IF(LEN(VLOOKUP(AA36,#REF!,3,FALSE))&lt;4,"",LEFT(RIGHT(VLOOKUP(AA36,#REF!,3,FALSE),4),1))</f>
        <v>#REF!</v>
      </c>
      <c r="AT42" s="415"/>
      <c r="AU42" s="280" t="e">
        <f>IF(LEN(VLOOKUP(AA36,#REF!,3,FALSE))&lt;3,"",LEFT(RIGHT(VLOOKUP(AA36,#REF!,3,FALSE),3),1))</f>
        <v>#REF!</v>
      </c>
      <c r="AV42" s="282" t="s">
        <v>157</v>
      </c>
      <c r="AW42" s="280" t="e">
        <f>IF(LEN(VLOOKUP(AA36,#REF!,3,FALSE))&lt;2,"",LEFT(RIGHT(VLOOKUP(AA36,#REF!,3,FALSE),2),1))</f>
        <v>#REF!</v>
      </c>
      <c r="AX42" s="282" t="s">
        <v>157</v>
      </c>
      <c r="AY42" s="280" t="e">
        <f>IF(VLOOKUP(AA36,#REF!,3,FALSE)=0,"",IF(LEN(VLOOKUP(AA36,#REF!,3,FALSE))&lt;1,"",LEFT(RIGHT(VLOOKUP(AA36,#REF!,3,FALSE),1),1)))</f>
        <v>#REF!</v>
      </c>
      <c r="AZ42" s="424"/>
      <c r="BA42" s="294"/>
      <c r="BB42" s="288"/>
      <c r="BC42" s="288"/>
      <c r="BD42" s="288"/>
      <c r="BE42" s="288"/>
      <c r="BF42" s="288"/>
      <c r="BG42" s="288"/>
      <c r="BH42" s="288"/>
      <c r="BI42" s="288"/>
      <c r="BJ42" s="287"/>
      <c r="BK42" s="288"/>
      <c r="BL42" s="280" t="e">
        <f>IF(LEN(VLOOKUP(AA36,#REF!,5,FALSE))&lt;11,"",LEFT(RIGHT(VLOOKUP(AA36,#REF!,5,FALSE),11),1))</f>
        <v>#REF!</v>
      </c>
      <c r="BM42" s="168" t="s">
        <v>157</v>
      </c>
      <c r="BN42" s="280" t="e">
        <f>IF(LEN(VLOOKUP(AA36,#REF!,5,FALSE))&lt;10,"",LEFT(RIGHT(VLOOKUP(AA36,#REF!,5,FALSE),10),1))</f>
        <v>#REF!</v>
      </c>
      <c r="BO42" s="288" t="s">
        <v>157</v>
      </c>
      <c r="BP42" s="280" t="e">
        <f>IF(LEN(VLOOKUP(AA36,#REF!,5,FALSE))&lt;9,"",LEFT(RIGHT(VLOOKUP(AA36,#REF!,5,FALSE),9),1))</f>
        <v>#REF!</v>
      </c>
      <c r="BQ42" s="282" t="s">
        <v>157</v>
      </c>
      <c r="BR42" s="280" t="e">
        <f>IF(LEN(VLOOKUP(AA36,#REF!,5,FALSE))&lt;8,"",LEFT(RIGHT(VLOOKUP(AA36,#REF!,5,FALSE),8),1))</f>
        <v>#REF!</v>
      </c>
      <c r="BS42" s="282" t="s">
        <v>157</v>
      </c>
      <c r="BT42" s="280" t="e">
        <f>IF(LEN(VLOOKUP(AA36,#REF!,5,FALSE))&lt;7,"",LEFT(RIGHT(VLOOKUP(AA36,#REF!,5,FALSE),7),1))</f>
        <v>#REF!</v>
      </c>
      <c r="BU42" s="288" t="s">
        <v>157</v>
      </c>
      <c r="BV42" s="280" t="e">
        <f>IF(LEN(VLOOKUP(AA36,#REF!,5,FALSE))&lt;6,"",LEFT(RIGHT(VLOOKUP(AA36,#REF!,5,FALSE),6),1))</f>
        <v>#REF!</v>
      </c>
      <c r="BW42" s="282" t="s">
        <v>157</v>
      </c>
      <c r="BX42" s="280" t="e">
        <f>IF(LEN(VLOOKUP(AA36,#REF!,5,FALSE))&lt;5,"",LEFT(RIGHT(VLOOKUP(AA36,#REF!,5,FALSE),5),1))</f>
        <v>#REF!</v>
      </c>
      <c r="BY42" s="282" t="s">
        <v>157</v>
      </c>
      <c r="BZ42" s="280" t="e">
        <f>IF(LEN(VLOOKUP(AA36,#REF!,5,FALSE))&lt;4,"",LEFT(RIGHT(VLOOKUP(AA36,#REF!,5,FALSE),4),1))</f>
        <v>#REF!</v>
      </c>
      <c r="CA42" s="291" t="s">
        <v>157</v>
      </c>
      <c r="CB42" s="280" t="e">
        <f>IF(LEN(VLOOKUP(AA36,#REF!,5,FALSE))&lt;3,"",LEFT(RIGHT(VLOOKUP(AA36,#REF!,5,FALSE),3),1))</f>
        <v>#REF!</v>
      </c>
      <c r="CC42" s="282" t="s">
        <v>157</v>
      </c>
      <c r="CD42" s="280" t="e">
        <f>IF(LEN(VLOOKUP(AA36,#REF!,5,FALSE))&lt;2,"",LEFT(RIGHT(VLOOKUP(AA36,#REF!,5,FALSE),2),1))</f>
        <v>#REF!</v>
      </c>
      <c r="CE42" s="282" t="s">
        <v>355</v>
      </c>
      <c r="CF42" s="280" t="e">
        <f>IF(VLOOKUP(AA36,#REF!,5,FALSE)=0,"",IF(LEN(VLOOKUP(AA36,#REF!,5,FALSE))&lt;1,"",LEFT(RIGHT(VLOOKUP(AA36,#REF!,5,FALSE),1),1)))</f>
        <v>#REF!</v>
      </c>
      <c r="CG42" s="172"/>
      <c r="CH42" s="246"/>
      <c r="CI42" s="175"/>
      <c r="CJ42" s="475"/>
    </row>
    <row r="43" spans="1:88" ht="3" customHeight="1">
      <c r="A43" s="130"/>
      <c r="B43" s="476"/>
      <c r="C43" s="476"/>
      <c r="D43" s="476"/>
      <c r="E43" s="455"/>
      <c r="F43" s="456"/>
      <c r="G43" s="459"/>
      <c r="H43" s="461"/>
      <c r="I43" s="461"/>
      <c r="J43" s="461"/>
      <c r="K43" s="461"/>
      <c r="L43" s="461"/>
      <c r="M43" s="461"/>
      <c r="N43" s="461"/>
      <c r="O43" s="461"/>
      <c r="P43" s="461"/>
      <c r="Q43" s="461"/>
      <c r="R43" s="461"/>
      <c r="S43" s="461"/>
      <c r="T43" s="461"/>
      <c r="U43" s="461"/>
      <c r="V43" s="461"/>
      <c r="W43" s="461"/>
      <c r="X43" s="461"/>
      <c r="Y43" s="461"/>
      <c r="Z43" s="461"/>
      <c r="AA43" s="463"/>
      <c r="AB43" s="463"/>
      <c r="AC43" s="463"/>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2"/>
      <c r="AZ43" s="442"/>
      <c r="BA43" s="295"/>
      <c r="BB43" s="227"/>
      <c r="BC43" s="227"/>
      <c r="BD43" s="227"/>
      <c r="BE43" s="227"/>
      <c r="BF43" s="227"/>
      <c r="BG43" s="227"/>
      <c r="BH43" s="227"/>
      <c r="BI43" s="227"/>
      <c r="BJ43" s="289"/>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171"/>
      <c r="CH43" s="475"/>
      <c r="CI43" s="475"/>
      <c r="CJ43" s="475"/>
    </row>
    <row r="44" spans="1:88" s="163" customFormat="1" ht="3" customHeight="1">
      <c r="A44" s="130"/>
      <c r="B44" s="476"/>
      <c r="C44" s="476"/>
      <c r="D44" s="476"/>
      <c r="E44" s="473" t="s">
        <v>357</v>
      </c>
      <c r="F44" s="474"/>
      <c r="G44" s="459"/>
      <c r="H44" s="461" t="e">
        <f>#REF!</f>
        <v>#REF!</v>
      </c>
      <c r="I44" s="461"/>
      <c r="J44" s="461"/>
      <c r="K44" s="461"/>
      <c r="L44" s="461"/>
      <c r="M44" s="461"/>
      <c r="N44" s="461"/>
      <c r="O44" s="461"/>
      <c r="P44" s="461"/>
      <c r="Q44" s="461"/>
      <c r="R44" s="461"/>
      <c r="S44" s="461"/>
      <c r="T44" s="461"/>
      <c r="U44" s="461"/>
      <c r="V44" s="461"/>
      <c r="W44" s="461"/>
      <c r="X44" s="461"/>
      <c r="Y44" s="461"/>
      <c r="Z44" s="461"/>
      <c r="AA44" s="463" t="s">
        <v>60</v>
      </c>
      <c r="AB44" s="463"/>
      <c r="AC44" s="463"/>
      <c r="AD44" s="422"/>
      <c r="AE44" s="422"/>
      <c r="AF44" s="422"/>
      <c r="AG44" s="422"/>
      <c r="AH44" s="422"/>
      <c r="AI44" s="422"/>
      <c r="AJ44" s="422"/>
      <c r="AK44" s="422"/>
      <c r="AL44" s="422"/>
      <c r="AM44" s="422"/>
      <c r="AN44" s="422"/>
      <c r="AO44" s="422"/>
      <c r="AP44" s="422"/>
      <c r="AQ44" s="422"/>
      <c r="AR44" s="422"/>
      <c r="AS44" s="422"/>
      <c r="AT44" s="422"/>
      <c r="AU44" s="422"/>
      <c r="AV44" s="422"/>
      <c r="AW44" s="422"/>
      <c r="AX44" s="422"/>
      <c r="AY44" s="422"/>
      <c r="AZ44" s="422"/>
      <c r="BA44" s="464"/>
      <c r="BB44" s="464"/>
      <c r="BC44" s="464"/>
      <c r="BD44" s="464"/>
      <c r="BE44" s="464"/>
      <c r="BF44" s="464"/>
      <c r="BG44" s="464"/>
      <c r="BH44" s="464"/>
      <c r="BI44" s="464"/>
      <c r="BJ44" s="464"/>
      <c r="BK44" s="464"/>
      <c r="BL44" s="464"/>
      <c r="BM44" s="464"/>
      <c r="BN44" s="464"/>
      <c r="BO44" s="464"/>
      <c r="BP44" s="464"/>
      <c r="BQ44" s="464"/>
      <c r="BR44" s="221"/>
      <c r="BS44" s="221"/>
      <c r="BT44" s="221"/>
      <c r="BU44" s="221"/>
      <c r="BV44" s="221"/>
      <c r="BW44" s="292"/>
      <c r="BX44" s="221"/>
      <c r="BY44" s="221"/>
      <c r="BZ44" s="221"/>
      <c r="CA44" s="221"/>
      <c r="CB44" s="221"/>
      <c r="CC44" s="221"/>
      <c r="CD44" s="221"/>
      <c r="CE44" s="221"/>
      <c r="CF44" s="221"/>
      <c r="CG44" s="166"/>
      <c r="CH44" s="475"/>
      <c r="CI44" s="475"/>
      <c r="CJ44" s="475"/>
    </row>
    <row r="45" spans="1:88" s="163" customFormat="1" ht="3" customHeight="1">
      <c r="A45" s="130"/>
      <c r="B45" s="476"/>
      <c r="C45" s="476"/>
      <c r="D45" s="476"/>
      <c r="E45" s="473"/>
      <c r="F45" s="474"/>
      <c r="G45" s="459"/>
      <c r="H45" s="461"/>
      <c r="I45" s="461"/>
      <c r="J45" s="461"/>
      <c r="K45" s="461"/>
      <c r="L45" s="461"/>
      <c r="M45" s="461"/>
      <c r="N45" s="461"/>
      <c r="O45" s="461"/>
      <c r="P45" s="461"/>
      <c r="Q45" s="461"/>
      <c r="R45" s="461"/>
      <c r="S45" s="461"/>
      <c r="T45" s="461"/>
      <c r="U45" s="461"/>
      <c r="V45" s="461"/>
      <c r="W45" s="461"/>
      <c r="X45" s="461"/>
      <c r="Y45" s="461"/>
      <c r="Z45" s="461"/>
      <c r="AA45" s="463"/>
      <c r="AB45" s="463"/>
      <c r="AC45" s="463"/>
      <c r="AD45" s="423"/>
      <c r="AE45" s="417"/>
      <c r="AF45" s="417"/>
      <c r="AG45" s="417"/>
      <c r="AH45" s="283"/>
      <c r="AI45" s="418"/>
      <c r="AJ45" s="418"/>
      <c r="AK45" s="418"/>
      <c r="AL45" s="418"/>
      <c r="AM45" s="418"/>
      <c r="AN45" s="415"/>
      <c r="AO45" s="419"/>
      <c r="AP45" s="419"/>
      <c r="AQ45" s="419"/>
      <c r="AR45" s="419"/>
      <c r="AS45" s="419"/>
      <c r="AT45" s="415"/>
      <c r="AU45" s="419"/>
      <c r="AV45" s="419"/>
      <c r="AW45" s="419"/>
      <c r="AX45" s="419"/>
      <c r="AY45" s="419"/>
      <c r="AZ45" s="424"/>
      <c r="BA45" s="423"/>
      <c r="BB45" s="417"/>
      <c r="BC45" s="417"/>
      <c r="BD45" s="417"/>
      <c r="BE45" s="283"/>
      <c r="BF45" s="418"/>
      <c r="BG45" s="418"/>
      <c r="BH45" s="418"/>
      <c r="BI45" s="418"/>
      <c r="BJ45" s="418"/>
      <c r="BK45" s="415"/>
      <c r="BL45" s="419"/>
      <c r="BM45" s="419"/>
      <c r="BN45" s="419"/>
      <c r="BO45" s="419"/>
      <c r="BP45" s="419"/>
      <c r="BQ45" s="416"/>
      <c r="BR45" s="419"/>
      <c r="BS45" s="419"/>
      <c r="BT45" s="419"/>
      <c r="BU45" s="419"/>
      <c r="BV45" s="419"/>
      <c r="BW45" s="287"/>
      <c r="BX45" s="288"/>
      <c r="BY45" s="288"/>
      <c r="BZ45" s="288"/>
      <c r="CA45" s="288"/>
      <c r="CB45" s="288"/>
      <c r="CC45" s="288"/>
      <c r="CD45" s="288"/>
      <c r="CE45" s="288"/>
      <c r="CF45" s="288"/>
      <c r="CG45" s="167"/>
      <c r="CH45" s="475"/>
      <c r="CI45" s="475"/>
      <c r="CJ45" s="475"/>
    </row>
    <row r="46" spans="1:88" ht="15" customHeight="1">
      <c r="A46" s="130"/>
      <c r="B46" s="476"/>
      <c r="C46" s="476"/>
      <c r="D46" s="476"/>
      <c r="E46" s="473"/>
      <c r="F46" s="474"/>
      <c r="G46" s="459"/>
      <c r="H46" s="461"/>
      <c r="I46" s="461"/>
      <c r="J46" s="461"/>
      <c r="K46" s="461"/>
      <c r="L46" s="461"/>
      <c r="M46" s="461"/>
      <c r="N46" s="461"/>
      <c r="O46" s="461"/>
      <c r="P46" s="461"/>
      <c r="Q46" s="461"/>
      <c r="R46" s="461"/>
      <c r="S46" s="461"/>
      <c r="T46" s="461"/>
      <c r="U46" s="461"/>
      <c r="V46" s="461"/>
      <c r="W46" s="461"/>
      <c r="X46" s="461"/>
      <c r="Y46" s="461"/>
      <c r="Z46" s="461"/>
      <c r="AA46" s="463"/>
      <c r="AB46" s="463"/>
      <c r="AC46" s="463"/>
      <c r="AD46" s="423"/>
      <c r="AE46" s="280" t="e">
        <f>IF(LEN(VLOOKUP(AA44,#REF!,2,FALSE))&lt;11,"",LEFT(RIGHT(VLOOKUP(AA44,#REF!,2,FALSE),11),1))</f>
        <v>#REF!</v>
      </c>
      <c r="AF46" s="168"/>
      <c r="AG46" s="280" t="e">
        <f>IF(LEN(VLOOKUP(AA44,#REF!,2,FALSE))&lt;10,"",LEFT(RIGHT(VLOOKUP(AA44,#REF!,2,FALSE),10),1))</f>
        <v>#REF!</v>
      </c>
      <c r="AH46" s="282"/>
      <c r="AI46" s="280" t="e">
        <f>IF(LEN(VLOOKUP(AA44,#REF!,2,FALSE))&lt;9,"",LEFT(RIGHT(VLOOKUP(AA44,#REF!,2,FALSE),9),1))</f>
        <v>#REF!</v>
      </c>
      <c r="AJ46" s="168"/>
      <c r="AK46" s="280" t="e">
        <f>IF(LEN(VLOOKUP(AA44,#REF!,2,FALSE))&lt;8,"",LEFT(RIGHT(VLOOKUP(AA44,#REF!,2,FALSE),8),1))</f>
        <v>#REF!</v>
      </c>
      <c r="AL46" s="282"/>
      <c r="AM46" s="280" t="e">
        <f>IF(LEN(VLOOKUP(AA44,#REF!,2,FALSE))&lt;7,"",LEFT(RIGHT(VLOOKUP(AA44,#REF!,2,FALSE),7),1))</f>
        <v>#REF!</v>
      </c>
      <c r="AN46" s="415"/>
      <c r="AO46" s="280" t="e">
        <f>IF(LEN(VLOOKUP(AA44,#REF!,2,FALSE))&lt;6,"",LEFT(RIGHT(VLOOKUP(AA44,#REF!,2,FALSE),6),1))</f>
        <v>#REF!</v>
      </c>
      <c r="AP46" s="282"/>
      <c r="AQ46" s="280" t="e">
        <f>IF(LEN(VLOOKUP(AA44,#REF!,2,FALSE))&lt;5,"",LEFT(RIGHT(VLOOKUP(AA44,#REF!,2,FALSE),5),1))</f>
        <v>#REF!</v>
      </c>
      <c r="AR46" s="282"/>
      <c r="AS46" s="280" t="e">
        <f>IF(LEN(VLOOKUP(AA44,#REF!,2,FALSE))&lt;4,"",LEFT(RIGHT(VLOOKUP(AA44,#REF!,2,FALSE),4),1))</f>
        <v>#REF!</v>
      </c>
      <c r="AT46" s="415"/>
      <c r="AU46" s="280" t="e">
        <f>IF(LEN(VLOOKUP(AA44,#REF!,2,FALSE))&lt;3,"",LEFT(RIGHT(VLOOKUP(AA44,#REF!,2,FALSE),3),1))</f>
        <v>#REF!</v>
      </c>
      <c r="AV46" s="282"/>
      <c r="AW46" s="280" t="e">
        <f>IF(LEN(VLOOKUP(AA44,#REF!,2,FALSE))&lt;2,"",LEFT(RIGHT(VLOOKUP(AA44,#REF!,2,FALSE),2),1))</f>
        <v>#REF!</v>
      </c>
      <c r="AX46" s="282"/>
      <c r="AY46" s="280" t="e">
        <f>IF(VLOOKUP(AA44,#REF!,2,FALSE)=0,"",IF(LEN(VLOOKUP(AA44,#REF!,2,FALSE))&lt;1,"",LEFT(RIGHT(VLOOKUP(AA44,#REF!,2,FALSE),1),1)))</f>
        <v>#REF!</v>
      </c>
      <c r="AZ46" s="424"/>
      <c r="BA46" s="423"/>
      <c r="BB46" s="280" t="e">
        <f>IF(LEN(VLOOKUP(AA44,#REF!,4,FALSE))&lt;11,"",LEFT(RIGHT(VLOOKUP(AA44,#REF!,4,FALSE),11),1))</f>
        <v>#REF!</v>
      </c>
      <c r="BC46" s="168"/>
      <c r="BD46" s="280" t="e">
        <f>IF(LEN(VLOOKUP(AA44,#REF!,4,FALSE))&lt;10,"",LEFT(RIGHT(VLOOKUP(AA44,#REF!,4,FALSE),10),1))</f>
        <v>#REF!</v>
      </c>
      <c r="BE46" s="282"/>
      <c r="BF46" s="280" t="e">
        <f>IF(LEN(VLOOKUP(AA44,#REF!,4,FALSE))&lt;9,"",LEFT(RIGHT(VLOOKUP(AA44,#REF!,4,FALSE),9),1))</f>
        <v>#REF!</v>
      </c>
      <c r="BG46" s="168"/>
      <c r="BH46" s="280" t="e">
        <f>IF(LEN(VLOOKUP(AA44,#REF!,4,FALSE))&lt;8,"",LEFT(RIGHT(VLOOKUP(AA44,#REF!,4,FALSE),8),1))</f>
        <v>#REF!</v>
      </c>
      <c r="BI46" s="282"/>
      <c r="BJ46" s="280" t="e">
        <f>IF(LEN(VLOOKUP(AA44,#REF!,4,FALSE))&lt;7,"",LEFT(RIGHT(VLOOKUP(AA44,#REF!,4,FALSE),7),1))</f>
        <v>#REF!</v>
      </c>
      <c r="BK46" s="415"/>
      <c r="BL46" s="280" t="e">
        <f>IF(LEN(VLOOKUP(AA44,#REF!,4,FALSE))&lt;6,"",LEFT(RIGHT(VLOOKUP(AA44,#REF!,4,FALSE),6),1))</f>
        <v>#REF!</v>
      </c>
      <c r="BM46" s="282"/>
      <c r="BN46" s="280" t="e">
        <f>IF(LEN(VLOOKUP(AA44,#REF!,4,FALSE))&lt;5,"",LEFT(RIGHT(VLOOKUP(AA44,#REF!,4,FALSE),5),1))</f>
        <v>#REF!</v>
      </c>
      <c r="BO46" s="282"/>
      <c r="BP46" s="280" t="e">
        <f>IF(LEN(VLOOKUP(AA44,#REF!,4,FALSE))&lt;4,"",LEFT(RIGHT(VLOOKUP(AA44,#REF!,4,FALSE),4),1))</f>
        <v>#REF!</v>
      </c>
      <c r="BQ46" s="416"/>
      <c r="BR46" s="280" t="e">
        <f>IF(LEN(VLOOKUP(AA44,#REF!,4,FALSE))&lt;3,"",LEFT(RIGHT(VLOOKUP(AA44,#REF!,4,FALSE),3),1))</f>
        <v>#REF!</v>
      </c>
      <c r="BS46" s="282"/>
      <c r="BT46" s="280" t="e">
        <f>IF(LEN(VLOOKUP(AA44,#REF!,4,FALSE))&lt;2,"",LEFT(RIGHT(VLOOKUP(AA44,#REF!,4,FALSE),2),1))</f>
        <v>#REF!</v>
      </c>
      <c r="BU46" s="282"/>
      <c r="BV46" s="280" t="e">
        <f>IF(VLOOKUP(AA44,#REF!,4,FALSE)=0,"",IF(LEN(VLOOKUP(AA44,#REF!,4,FALSE))&lt;1,"",LEFT(RIGHT(VLOOKUP(AA44,#REF!,4,FALSE),1),1)))</f>
        <v>#REF!</v>
      </c>
      <c r="BW46" s="287"/>
      <c r="BX46" s="288"/>
      <c r="BY46" s="288"/>
      <c r="BZ46" s="288"/>
      <c r="CA46" s="288"/>
      <c r="CB46" s="288"/>
      <c r="CC46" s="288"/>
      <c r="CD46" s="288"/>
      <c r="CE46" s="288"/>
      <c r="CF46" s="288"/>
      <c r="CG46" s="167"/>
      <c r="CH46" s="475"/>
      <c r="CI46" s="475"/>
      <c r="CJ46" s="475"/>
    </row>
    <row r="47" spans="1:88" ht="3" customHeight="1">
      <c r="A47" s="130"/>
      <c r="B47" s="476"/>
      <c r="C47" s="476"/>
      <c r="D47" s="476"/>
      <c r="E47" s="473"/>
      <c r="F47" s="474"/>
      <c r="G47" s="459"/>
      <c r="H47" s="461"/>
      <c r="I47" s="461"/>
      <c r="J47" s="461"/>
      <c r="K47" s="461"/>
      <c r="L47" s="461"/>
      <c r="M47" s="461"/>
      <c r="N47" s="461"/>
      <c r="O47" s="461"/>
      <c r="P47" s="461"/>
      <c r="Q47" s="461"/>
      <c r="R47" s="461"/>
      <c r="S47" s="461"/>
      <c r="T47" s="461"/>
      <c r="U47" s="461"/>
      <c r="V47" s="461"/>
      <c r="W47" s="461"/>
      <c r="X47" s="461"/>
      <c r="Y47" s="461"/>
      <c r="Z47" s="461"/>
      <c r="AA47" s="463"/>
      <c r="AB47" s="463"/>
      <c r="AC47" s="463"/>
      <c r="AD47" s="442"/>
      <c r="AE47" s="442"/>
      <c r="AF47" s="442"/>
      <c r="AG47" s="442"/>
      <c r="AH47" s="442"/>
      <c r="AI47" s="442"/>
      <c r="AJ47" s="442"/>
      <c r="AK47" s="442"/>
      <c r="AL47" s="442"/>
      <c r="AM47" s="442"/>
      <c r="AN47" s="442"/>
      <c r="AO47" s="442"/>
      <c r="AP47" s="442"/>
      <c r="AQ47" s="442"/>
      <c r="AR47" s="442"/>
      <c r="AS47" s="442"/>
      <c r="AT47" s="442"/>
      <c r="AU47" s="442"/>
      <c r="AV47" s="442"/>
      <c r="AW47" s="442"/>
      <c r="AX47" s="442"/>
      <c r="AY47" s="442"/>
      <c r="AZ47" s="442"/>
      <c r="BA47" s="443"/>
      <c r="BB47" s="443"/>
      <c r="BC47" s="443"/>
      <c r="BD47" s="443"/>
      <c r="BE47" s="443"/>
      <c r="BF47" s="443"/>
      <c r="BG47" s="443"/>
      <c r="BH47" s="443"/>
      <c r="BI47" s="443"/>
      <c r="BJ47" s="443"/>
      <c r="BK47" s="443"/>
      <c r="BL47" s="443"/>
      <c r="BM47" s="443"/>
      <c r="BN47" s="443"/>
      <c r="BO47" s="443"/>
      <c r="BP47" s="443"/>
      <c r="BQ47" s="443"/>
      <c r="BR47" s="227"/>
      <c r="BS47" s="227"/>
      <c r="BT47" s="227"/>
      <c r="BU47" s="227"/>
      <c r="BV47" s="227"/>
      <c r="BW47" s="289"/>
      <c r="BX47" s="227"/>
      <c r="BY47" s="227"/>
      <c r="BZ47" s="227"/>
      <c r="CA47" s="227"/>
      <c r="CB47" s="227"/>
      <c r="CC47" s="227"/>
      <c r="CD47" s="227"/>
      <c r="CE47" s="227"/>
      <c r="CF47" s="227"/>
      <c r="CG47" s="171"/>
      <c r="CH47" s="475"/>
      <c r="CI47" s="475"/>
      <c r="CJ47" s="475"/>
    </row>
    <row r="48" spans="1:88" ht="3" customHeight="1">
      <c r="A48" s="130"/>
      <c r="B48" s="476"/>
      <c r="C48" s="476"/>
      <c r="D48" s="476"/>
      <c r="E48" s="473"/>
      <c r="F48" s="474"/>
      <c r="G48" s="459"/>
      <c r="H48" s="461"/>
      <c r="I48" s="461"/>
      <c r="J48" s="461"/>
      <c r="K48" s="461"/>
      <c r="L48" s="461"/>
      <c r="M48" s="461"/>
      <c r="N48" s="461"/>
      <c r="O48" s="461"/>
      <c r="P48" s="461"/>
      <c r="Q48" s="461"/>
      <c r="R48" s="461"/>
      <c r="S48" s="461"/>
      <c r="T48" s="461"/>
      <c r="U48" s="461"/>
      <c r="V48" s="461"/>
      <c r="W48" s="461"/>
      <c r="X48" s="461"/>
      <c r="Y48" s="461"/>
      <c r="Z48" s="461"/>
      <c r="AA48" s="463"/>
      <c r="AB48" s="463"/>
      <c r="AC48" s="463"/>
      <c r="AD48" s="422"/>
      <c r="AE48" s="422"/>
      <c r="AF48" s="422"/>
      <c r="AG48" s="422"/>
      <c r="AH48" s="422"/>
      <c r="AI48" s="422"/>
      <c r="AJ48" s="422"/>
      <c r="AK48" s="422"/>
      <c r="AL48" s="422"/>
      <c r="AM48" s="422"/>
      <c r="AN48" s="422"/>
      <c r="AO48" s="422"/>
      <c r="AP48" s="422"/>
      <c r="AQ48" s="422"/>
      <c r="AR48" s="422"/>
      <c r="AS48" s="422"/>
      <c r="AT48" s="422"/>
      <c r="AU48" s="422"/>
      <c r="AV48" s="422"/>
      <c r="AW48" s="422"/>
      <c r="AX48" s="422"/>
      <c r="AY48" s="422"/>
      <c r="AZ48" s="422"/>
      <c r="BA48" s="293"/>
      <c r="BB48" s="221"/>
      <c r="BC48" s="221"/>
      <c r="BD48" s="221"/>
      <c r="BE48" s="221"/>
      <c r="BF48" s="221"/>
      <c r="BG48" s="221"/>
      <c r="BH48" s="221"/>
      <c r="BI48" s="221"/>
      <c r="BJ48" s="292"/>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166"/>
      <c r="CH48" s="475"/>
      <c r="CI48" s="475"/>
      <c r="CJ48" s="475"/>
    </row>
    <row r="49" spans="1:88" ht="3" customHeight="1">
      <c r="A49" s="130"/>
      <c r="B49" s="476"/>
      <c r="C49" s="476"/>
      <c r="D49" s="476"/>
      <c r="E49" s="473"/>
      <c r="F49" s="474"/>
      <c r="G49" s="459"/>
      <c r="H49" s="461"/>
      <c r="I49" s="461"/>
      <c r="J49" s="461"/>
      <c r="K49" s="461"/>
      <c r="L49" s="461"/>
      <c r="M49" s="461"/>
      <c r="N49" s="461"/>
      <c r="O49" s="461"/>
      <c r="P49" s="461"/>
      <c r="Q49" s="461"/>
      <c r="R49" s="461"/>
      <c r="S49" s="461"/>
      <c r="T49" s="461"/>
      <c r="U49" s="461"/>
      <c r="V49" s="461"/>
      <c r="W49" s="461"/>
      <c r="X49" s="461"/>
      <c r="Y49" s="461"/>
      <c r="Z49" s="461"/>
      <c r="AA49" s="463"/>
      <c r="AB49" s="463"/>
      <c r="AC49" s="463"/>
      <c r="AD49" s="423"/>
      <c r="AE49" s="417"/>
      <c r="AF49" s="417"/>
      <c r="AG49" s="417"/>
      <c r="AH49" s="283"/>
      <c r="AI49" s="418"/>
      <c r="AJ49" s="418"/>
      <c r="AK49" s="418"/>
      <c r="AL49" s="418"/>
      <c r="AM49" s="418"/>
      <c r="AN49" s="415" t="s">
        <v>157</v>
      </c>
      <c r="AO49" s="419"/>
      <c r="AP49" s="419"/>
      <c r="AQ49" s="419"/>
      <c r="AR49" s="419"/>
      <c r="AS49" s="419"/>
      <c r="AT49" s="415" t="s">
        <v>157</v>
      </c>
      <c r="AU49" s="419"/>
      <c r="AV49" s="419"/>
      <c r="AW49" s="419"/>
      <c r="AX49" s="419"/>
      <c r="AY49" s="419"/>
      <c r="AZ49" s="424"/>
      <c r="BA49" s="294"/>
      <c r="BB49" s="288"/>
      <c r="BC49" s="288"/>
      <c r="BD49" s="288"/>
      <c r="BE49" s="288"/>
      <c r="BF49" s="288"/>
      <c r="BG49" s="288"/>
      <c r="BH49" s="288"/>
      <c r="BI49" s="288"/>
      <c r="BJ49" s="287"/>
      <c r="BK49" s="288"/>
      <c r="BL49" s="417"/>
      <c r="BM49" s="417"/>
      <c r="BN49" s="417"/>
      <c r="BO49" s="288"/>
      <c r="BP49" s="290"/>
      <c r="BQ49" s="290"/>
      <c r="BR49" s="290"/>
      <c r="BS49" s="290"/>
      <c r="BT49" s="290"/>
      <c r="BU49" s="288"/>
      <c r="BV49" s="290"/>
      <c r="BW49" s="290"/>
      <c r="BX49" s="290"/>
      <c r="BY49" s="290"/>
      <c r="BZ49" s="290"/>
      <c r="CA49" s="291"/>
      <c r="CB49" s="290"/>
      <c r="CC49" s="290"/>
      <c r="CD49" s="290"/>
      <c r="CE49" s="290"/>
      <c r="CF49" s="290"/>
      <c r="CG49" s="172"/>
      <c r="CH49" s="475"/>
      <c r="CI49" s="475"/>
      <c r="CJ49" s="475"/>
    </row>
    <row r="50" spans="1:88" ht="15" customHeight="1">
      <c r="A50" s="130"/>
      <c r="B50" s="476"/>
      <c r="C50" s="476"/>
      <c r="D50" s="476"/>
      <c r="E50" s="473"/>
      <c r="F50" s="474"/>
      <c r="G50" s="459"/>
      <c r="H50" s="461"/>
      <c r="I50" s="461"/>
      <c r="J50" s="461"/>
      <c r="K50" s="461"/>
      <c r="L50" s="461"/>
      <c r="M50" s="461"/>
      <c r="N50" s="461"/>
      <c r="O50" s="461"/>
      <c r="P50" s="461"/>
      <c r="Q50" s="461"/>
      <c r="R50" s="461"/>
      <c r="S50" s="461"/>
      <c r="T50" s="461"/>
      <c r="U50" s="461"/>
      <c r="V50" s="461"/>
      <c r="W50" s="461"/>
      <c r="X50" s="461"/>
      <c r="Y50" s="461"/>
      <c r="Z50" s="461"/>
      <c r="AA50" s="463"/>
      <c r="AB50" s="463"/>
      <c r="AC50" s="463"/>
      <c r="AD50" s="423"/>
      <c r="AE50" s="280" t="e">
        <f>IF(LEN(VLOOKUP(AA44,#REF!,3,FALSE))&lt;11,"",LEFT(RIGHT(VLOOKUP(AA44,#REF!,3,FALSE),11),1))</f>
        <v>#REF!</v>
      </c>
      <c r="AF50" s="168" t="s">
        <v>157</v>
      </c>
      <c r="AG50" s="280" t="e">
        <f>IF(LEN(VLOOKUP(AA44,#REF!,3,FALSE))&lt;10,"",LEFT(RIGHT(VLOOKUP(AA44,#REF!,3,FALSE),10),1))</f>
        <v>#REF!</v>
      </c>
      <c r="AH50" s="282" t="s">
        <v>157</v>
      </c>
      <c r="AI50" s="280" t="e">
        <f>IF(LEN(VLOOKUP(AA44,#REF!,3,FALSE))&lt;9,"",LEFT(RIGHT(VLOOKUP(AA44,#REF!,3,FALSE),9),1))</f>
        <v>#REF!</v>
      </c>
      <c r="AJ50" s="168" t="s">
        <v>157</v>
      </c>
      <c r="AK50" s="280" t="e">
        <f>IF(LEN(VLOOKUP(AA44,#REF!,3,FALSE))&lt;8,"",LEFT(RIGHT(VLOOKUP(AA44,#REF!,3,FALSE),8),1))</f>
        <v>#REF!</v>
      </c>
      <c r="AL50" s="282" t="s">
        <v>157</v>
      </c>
      <c r="AM50" s="280" t="e">
        <f>IF(LEN(VLOOKUP(AA44,#REF!,3,FALSE))&lt;7,"",LEFT(RIGHT(VLOOKUP(AA44,#REF!,3,FALSE),7),1))</f>
        <v>#REF!</v>
      </c>
      <c r="AN50" s="415"/>
      <c r="AO50" s="280" t="e">
        <f>IF(LEN(VLOOKUP(AA44,#REF!,3,FALSE))&lt;6,"",LEFT(RIGHT(VLOOKUP(AA44,#REF!,3,FALSE),6),1))</f>
        <v>#REF!</v>
      </c>
      <c r="AP50" s="282" t="s">
        <v>157</v>
      </c>
      <c r="AQ50" s="280" t="e">
        <f>IF(LEN(VLOOKUP(AA44,#REF!,3,FALSE))&lt;5,"",LEFT(RIGHT(VLOOKUP(AA44,#REF!,3,FALSE),5),1))</f>
        <v>#REF!</v>
      </c>
      <c r="AR50" s="282" t="s">
        <v>157</v>
      </c>
      <c r="AS50" s="280" t="e">
        <f>IF(LEN(VLOOKUP(AA44,#REF!,3,FALSE))&lt;4,"",LEFT(RIGHT(VLOOKUP(AA44,#REF!,3,FALSE),4),1))</f>
        <v>#REF!</v>
      </c>
      <c r="AT50" s="415"/>
      <c r="AU50" s="280" t="e">
        <f>IF(LEN(VLOOKUP(AA44,#REF!,3,FALSE))&lt;3,"",LEFT(RIGHT(VLOOKUP(AA44,#REF!,3,FALSE),3),1))</f>
        <v>#REF!</v>
      </c>
      <c r="AV50" s="282" t="s">
        <v>157</v>
      </c>
      <c r="AW50" s="280" t="e">
        <f>IF(LEN(VLOOKUP(AA44,#REF!,3,FALSE))&lt;2,"",LEFT(RIGHT(VLOOKUP(AA44,#REF!,3,FALSE),2),1))</f>
        <v>#REF!</v>
      </c>
      <c r="AX50" s="282" t="s">
        <v>157</v>
      </c>
      <c r="AY50" s="280" t="e">
        <f>IF(VLOOKUP(AA44,#REF!,3,FALSE)=0,"",IF(LEN(VLOOKUP(AA44,#REF!,3,FALSE))&lt;1,"",LEFT(RIGHT(VLOOKUP(AA44,#REF!,3,FALSE),1),1)))</f>
        <v>#REF!</v>
      </c>
      <c r="AZ50" s="424"/>
      <c r="BA50" s="294"/>
      <c r="BB50" s="288"/>
      <c r="BC50" s="288"/>
      <c r="BD50" s="288"/>
      <c r="BE50" s="288"/>
      <c r="BF50" s="288"/>
      <c r="BG50" s="288"/>
      <c r="BH50" s="288"/>
      <c r="BI50" s="288"/>
      <c r="BJ50" s="287"/>
      <c r="BK50" s="288"/>
      <c r="BL50" s="280" t="e">
        <f>IF(LEN(VLOOKUP(AA44,#REF!,5,FALSE))&lt;11,"",LEFT(RIGHT(VLOOKUP(AA44,#REF!,5,FALSE),11),1))</f>
        <v>#REF!</v>
      </c>
      <c r="BM50" s="168" t="s">
        <v>157</v>
      </c>
      <c r="BN50" s="280" t="e">
        <f>IF(LEN(VLOOKUP(AA44,#REF!,5,FALSE))&lt;10,"",LEFT(RIGHT(VLOOKUP(AA44,#REF!,5,FALSE),10),1))</f>
        <v>#REF!</v>
      </c>
      <c r="BO50" s="288" t="s">
        <v>157</v>
      </c>
      <c r="BP50" s="280" t="e">
        <f>IF(LEN(VLOOKUP(AA44,#REF!,5,FALSE))&lt;9,"",LEFT(RIGHT(VLOOKUP(AA44,#REF!,5,FALSE),9),1))</f>
        <v>#REF!</v>
      </c>
      <c r="BQ50" s="282" t="s">
        <v>157</v>
      </c>
      <c r="BR50" s="280" t="e">
        <f>IF(LEN(VLOOKUP(AA44,#REF!,5,FALSE))&lt;8,"",LEFT(RIGHT(VLOOKUP(AA44,#REF!,5,FALSE),8),1))</f>
        <v>#REF!</v>
      </c>
      <c r="BS50" s="282" t="s">
        <v>157</v>
      </c>
      <c r="BT50" s="280" t="e">
        <f>IF(LEN(VLOOKUP(AA44,#REF!,5,FALSE))&lt;7,"",LEFT(RIGHT(VLOOKUP(AA44,#REF!,5,FALSE),7),1))</f>
        <v>#REF!</v>
      </c>
      <c r="BU50" s="288" t="s">
        <v>157</v>
      </c>
      <c r="BV50" s="280" t="e">
        <f>IF(LEN(VLOOKUP(AA44,#REF!,5,FALSE))&lt;6,"",LEFT(RIGHT(VLOOKUP(AA44,#REF!,5,FALSE),6),1))</f>
        <v>#REF!</v>
      </c>
      <c r="BW50" s="282" t="s">
        <v>157</v>
      </c>
      <c r="BX50" s="280" t="e">
        <f>IF(LEN(VLOOKUP(AA44,#REF!,5,FALSE))&lt;5,"",LEFT(RIGHT(VLOOKUP(AA44,#REF!,5,FALSE),5),1))</f>
        <v>#REF!</v>
      </c>
      <c r="BY50" s="282" t="s">
        <v>157</v>
      </c>
      <c r="BZ50" s="280" t="e">
        <f>IF(LEN(VLOOKUP(AA44,#REF!,5,FALSE))&lt;4,"",LEFT(RIGHT(VLOOKUP(AA44,#REF!,5,FALSE),4),1))</f>
        <v>#REF!</v>
      </c>
      <c r="CA50" s="291" t="s">
        <v>157</v>
      </c>
      <c r="CB50" s="280" t="e">
        <f>IF(LEN(VLOOKUP(AA44,#REF!,5,FALSE))&lt;3,"",LEFT(RIGHT(VLOOKUP(AA44,#REF!,5,FALSE),3),1))</f>
        <v>#REF!</v>
      </c>
      <c r="CC50" s="282" t="s">
        <v>157</v>
      </c>
      <c r="CD50" s="280" t="e">
        <f>IF(LEN(VLOOKUP(AA44,#REF!,5,FALSE))&lt;2,"",LEFT(RIGHT(VLOOKUP(AA44,#REF!,5,FALSE),2),1))</f>
        <v>#REF!</v>
      </c>
      <c r="CE50" s="282" t="s">
        <v>355</v>
      </c>
      <c r="CF50" s="280" t="e">
        <f>IF(VLOOKUP(AA44,#REF!,5,FALSE)=0,"",IF(LEN(VLOOKUP(AA44,#REF!,5,FALSE))&lt;1,"",LEFT(RIGHT(VLOOKUP(AA44,#REF!,5,FALSE),1),1)))</f>
        <v>#REF!</v>
      </c>
      <c r="CG50" s="172"/>
      <c r="CH50" s="475"/>
      <c r="CI50" s="475"/>
      <c r="CJ50" s="475"/>
    </row>
    <row r="51" spans="1:88" ht="3" customHeight="1">
      <c r="A51" s="130"/>
      <c r="B51" s="476"/>
      <c r="C51" s="476"/>
      <c r="D51" s="476"/>
      <c r="E51" s="473"/>
      <c r="F51" s="474"/>
      <c r="G51" s="459"/>
      <c r="H51" s="461"/>
      <c r="I51" s="461"/>
      <c r="J51" s="461"/>
      <c r="K51" s="461"/>
      <c r="L51" s="461"/>
      <c r="M51" s="461"/>
      <c r="N51" s="461"/>
      <c r="O51" s="461"/>
      <c r="P51" s="461"/>
      <c r="Q51" s="461"/>
      <c r="R51" s="461"/>
      <c r="S51" s="461"/>
      <c r="T51" s="461"/>
      <c r="U51" s="461"/>
      <c r="V51" s="461"/>
      <c r="W51" s="461"/>
      <c r="X51" s="461"/>
      <c r="Y51" s="461"/>
      <c r="Z51" s="461"/>
      <c r="AA51" s="463"/>
      <c r="AB51" s="463"/>
      <c r="AC51" s="463"/>
      <c r="AD51" s="442"/>
      <c r="AE51" s="442"/>
      <c r="AF51" s="442"/>
      <c r="AG51" s="442"/>
      <c r="AH51" s="442"/>
      <c r="AI51" s="442"/>
      <c r="AJ51" s="442"/>
      <c r="AK51" s="442"/>
      <c r="AL51" s="442"/>
      <c r="AM51" s="442"/>
      <c r="AN51" s="442"/>
      <c r="AO51" s="442"/>
      <c r="AP51" s="442"/>
      <c r="AQ51" s="442"/>
      <c r="AR51" s="442"/>
      <c r="AS51" s="442"/>
      <c r="AT51" s="442"/>
      <c r="AU51" s="442"/>
      <c r="AV51" s="442"/>
      <c r="AW51" s="442"/>
      <c r="AX51" s="442"/>
      <c r="AY51" s="442"/>
      <c r="AZ51" s="442"/>
      <c r="BA51" s="295"/>
      <c r="BB51" s="227"/>
      <c r="BC51" s="227"/>
      <c r="BD51" s="227"/>
      <c r="BE51" s="227"/>
      <c r="BF51" s="227"/>
      <c r="BG51" s="227"/>
      <c r="BH51" s="227"/>
      <c r="BI51" s="227"/>
      <c r="BJ51" s="289"/>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171"/>
      <c r="CH51" s="475"/>
      <c r="CI51" s="475"/>
      <c r="CJ51" s="475"/>
    </row>
    <row r="52" spans="1:88" s="163" customFormat="1" ht="3" customHeight="1">
      <c r="A52" s="130"/>
      <c r="B52" s="476"/>
      <c r="C52" s="476"/>
      <c r="D52" s="476"/>
      <c r="E52" s="473" t="s">
        <v>358</v>
      </c>
      <c r="F52" s="474"/>
      <c r="G52" s="459"/>
      <c r="H52" s="461" t="e">
        <f>#REF!</f>
        <v>#REF!</v>
      </c>
      <c r="I52" s="461"/>
      <c r="J52" s="461"/>
      <c r="K52" s="461"/>
      <c r="L52" s="461"/>
      <c r="M52" s="461"/>
      <c r="N52" s="461"/>
      <c r="O52" s="461"/>
      <c r="P52" s="461"/>
      <c r="Q52" s="461"/>
      <c r="R52" s="461"/>
      <c r="S52" s="461"/>
      <c r="T52" s="461"/>
      <c r="U52" s="461"/>
      <c r="V52" s="461"/>
      <c r="W52" s="461"/>
      <c r="X52" s="461"/>
      <c r="Y52" s="461"/>
      <c r="Z52" s="461"/>
      <c r="AA52" s="463" t="s">
        <v>61</v>
      </c>
      <c r="AB52" s="463"/>
      <c r="AC52" s="463"/>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64"/>
      <c r="BB52" s="464"/>
      <c r="BC52" s="464"/>
      <c r="BD52" s="464"/>
      <c r="BE52" s="464"/>
      <c r="BF52" s="464"/>
      <c r="BG52" s="464"/>
      <c r="BH52" s="464"/>
      <c r="BI52" s="464"/>
      <c r="BJ52" s="464"/>
      <c r="BK52" s="464"/>
      <c r="BL52" s="464"/>
      <c r="BM52" s="464"/>
      <c r="BN52" s="464"/>
      <c r="BO52" s="464"/>
      <c r="BP52" s="464"/>
      <c r="BQ52" s="464"/>
      <c r="BR52" s="221"/>
      <c r="BS52" s="221"/>
      <c r="BT52" s="221"/>
      <c r="BU52" s="221"/>
      <c r="BV52" s="221"/>
      <c r="BW52" s="292"/>
      <c r="BX52" s="221"/>
      <c r="BY52" s="221"/>
      <c r="BZ52" s="221"/>
      <c r="CA52" s="221"/>
      <c r="CB52" s="221"/>
      <c r="CC52" s="221"/>
      <c r="CD52" s="221"/>
      <c r="CE52" s="221"/>
      <c r="CF52" s="221"/>
      <c r="CG52" s="166"/>
      <c r="CH52" s="475"/>
      <c r="CI52" s="475"/>
      <c r="CJ52" s="475"/>
    </row>
    <row r="53" spans="1:88" s="163" customFormat="1" ht="3" customHeight="1">
      <c r="A53" s="130"/>
      <c r="B53" s="476"/>
      <c r="C53" s="476"/>
      <c r="D53" s="476"/>
      <c r="E53" s="473"/>
      <c r="F53" s="474"/>
      <c r="G53" s="459"/>
      <c r="H53" s="461"/>
      <c r="I53" s="461"/>
      <c r="J53" s="461"/>
      <c r="K53" s="461"/>
      <c r="L53" s="461"/>
      <c r="M53" s="461"/>
      <c r="N53" s="461"/>
      <c r="O53" s="461"/>
      <c r="P53" s="461"/>
      <c r="Q53" s="461"/>
      <c r="R53" s="461"/>
      <c r="S53" s="461"/>
      <c r="T53" s="461"/>
      <c r="U53" s="461"/>
      <c r="V53" s="461"/>
      <c r="W53" s="461"/>
      <c r="X53" s="461"/>
      <c r="Y53" s="461"/>
      <c r="Z53" s="461"/>
      <c r="AA53" s="463"/>
      <c r="AB53" s="463"/>
      <c r="AC53" s="463"/>
      <c r="AD53" s="423"/>
      <c r="AE53" s="417"/>
      <c r="AF53" s="417"/>
      <c r="AG53" s="417"/>
      <c r="AH53" s="283"/>
      <c r="AI53" s="418"/>
      <c r="AJ53" s="418"/>
      <c r="AK53" s="418"/>
      <c r="AL53" s="418"/>
      <c r="AM53" s="418"/>
      <c r="AN53" s="415"/>
      <c r="AO53" s="419"/>
      <c r="AP53" s="419"/>
      <c r="AQ53" s="419"/>
      <c r="AR53" s="419"/>
      <c r="AS53" s="419"/>
      <c r="AT53" s="415"/>
      <c r="AU53" s="419"/>
      <c r="AV53" s="419"/>
      <c r="AW53" s="419"/>
      <c r="AX53" s="419"/>
      <c r="AY53" s="419"/>
      <c r="AZ53" s="424"/>
      <c r="BA53" s="423"/>
      <c r="BB53" s="417"/>
      <c r="BC53" s="417"/>
      <c r="BD53" s="417"/>
      <c r="BE53" s="283"/>
      <c r="BF53" s="418"/>
      <c r="BG53" s="418"/>
      <c r="BH53" s="418"/>
      <c r="BI53" s="418"/>
      <c r="BJ53" s="418"/>
      <c r="BK53" s="415"/>
      <c r="BL53" s="419"/>
      <c r="BM53" s="419"/>
      <c r="BN53" s="419"/>
      <c r="BO53" s="419"/>
      <c r="BP53" s="419"/>
      <c r="BQ53" s="416"/>
      <c r="BR53" s="419"/>
      <c r="BS53" s="419"/>
      <c r="BT53" s="419"/>
      <c r="BU53" s="419"/>
      <c r="BV53" s="419"/>
      <c r="BW53" s="287"/>
      <c r="BX53" s="288"/>
      <c r="BY53" s="288"/>
      <c r="BZ53" s="288"/>
      <c r="CA53" s="288"/>
      <c r="CB53" s="288"/>
      <c r="CC53" s="288"/>
      <c r="CD53" s="288"/>
      <c r="CE53" s="288"/>
      <c r="CF53" s="288"/>
      <c r="CG53" s="167"/>
      <c r="CH53" s="475"/>
      <c r="CI53" s="475"/>
      <c r="CJ53" s="475"/>
    </row>
    <row r="54" spans="1:88" ht="15" customHeight="1">
      <c r="A54" s="130"/>
      <c r="B54" s="476"/>
      <c r="C54" s="476"/>
      <c r="D54" s="476"/>
      <c r="E54" s="473"/>
      <c r="F54" s="474"/>
      <c r="G54" s="459"/>
      <c r="H54" s="461"/>
      <c r="I54" s="461"/>
      <c r="J54" s="461"/>
      <c r="K54" s="461"/>
      <c r="L54" s="461"/>
      <c r="M54" s="461"/>
      <c r="N54" s="461"/>
      <c r="O54" s="461"/>
      <c r="P54" s="461"/>
      <c r="Q54" s="461"/>
      <c r="R54" s="461"/>
      <c r="S54" s="461"/>
      <c r="T54" s="461"/>
      <c r="U54" s="461"/>
      <c r="V54" s="461"/>
      <c r="W54" s="461"/>
      <c r="X54" s="461"/>
      <c r="Y54" s="461"/>
      <c r="Z54" s="461"/>
      <c r="AA54" s="463"/>
      <c r="AB54" s="463"/>
      <c r="AC54" s="463"/>
      <c r="AD54" s="423"/>
      <c r="AE54" s="280" t="e">
        <f>IF(LEN(VLOOKUP(AA52,#REF!,2,FALSE))&lt;11,"",LEFT(RIGHT(VLOOKUP(AA52,#REF!,2,FALSE),11),1))</f>
        <v>#REF!</v>
      </c>
      <c r="AF54" s="168"/>
      <c r="AG54" s="280" t="e">
        <f>IF(LEN(VLOOKUP(AA52,#REF!,2,FALSE))&lt;10,"",LEFT(RIGHT(VLOOKUP(AA52,#REF!,2,FALSE),10),1))</f>
        <v>#REF!</v>
      </c>
      <c r="AH54" s="282"/>
      <c r="AI54" s="280" t="e">
        <f>IF(LEN(VLOOKUP(AA52,#REF!,2,FALSE))&lt;9,"",LEFT(RIGHT(VLOOKUP(AA52,#REF!,2,FALSE),9),1))</f>
        <v>#REF!</v>
      </c>
      <c r="AJ54" s="168"/>
      <c r="AK54" s="280" t="e">
        <f>IF(LEN(VLOOKUP(AA52,#REF!,2,FALSE))&lt;8,"",LEFT(RIGHT(VLOOKUP(AA52,#REF!,2,FALSE),8),1))</f>
        <v>#REF!</v>
      </c>
      <c r="AL54" s="282"/>
      <c r="AM54" s="280" t="e">
        <f>IF(LEN(VLOOKUP(AA52,#REF!,2,FALSE))&lt;7,"",LEFT(RIGHT(VLOOKUP(AA52,#REF!,2,FALSE),7),1))</f>
        <v>#REF!</v>
      </c>
      <c r="AN54" s="415"/>
      <c r="AO54" s="280" t="e">
        <f>IF(LEN(VLOOKUP(AA52,#REF!,2,FALSE))&lt;6,"",LEFT(RIGHT(VLOOKUP(AA52,#REF!,2,FALSE),6),1))</f>
        <v>#REF!</v>
      </c>
      <c r="AP54" s="282"/>
      <c r="AQ54" s="280" t="e">
        <f>IF(LEN(VLOOKUP(AA52,#REF!,2,FALSE))&lt;5,"",LEFT(RIGHT(VLOOKUP(AA52,#REF!,2,FALSE),5),1))</f>
        <v>#REF!</v>
      </c>
      <c r="AR54" s="282"/>
      <c r="AS54" s="280" t="e">
        <f>IF(LEN(VLOOKUP(AA52,#REF!,2,FALSE))&lt;4,"",LEFT(RIGHT(VLOOKUP(AA52,#REF!,2,FALSE),4),1))</f>
        <v>#REF!</v>
      </c>
      <c r="AT54" s="415"/>
      <c r="AU54" s="280" t="e">
        <f>IF(LEN(VLOOKUP(AA52,#REF!,2,FALSE))&lt;3,"",LEFT(RIGHT(VLOOKUP(AA52,#REF!,2,FALSE),3),1))</f>
        <v>#REF!</v>
      </c>
      <c r="AV54" s="282"/>
      <c r="AW54" s="280" t="e">
        <f>IF(LEN(VLOOKUP(AA52,#REF!,2,FALSE))&lt;2,"",LEFT(RIGHT(VLOOKUP(AA52,#REF!,2,FALSE),2),1))</f>
        <v>#REF!</v>
      </c>
      <c r="AX54" s="282"/>
      <c r="AY54" s="280" t="e">
        <f>IF(VLOOKUP(AA52,#REF!,2,FALSE)=0,"",IF(LEN(VLOOKUP(AA52,#REF!,2,FALSE))&lt;1,"",LEFT(RIGHT(VLOOKUP(AA52,#REF!,2,FALSE),1),1)))</f>
        <v>#REF!</v>
      </c>
      <c r="AZ54" s="424"/>
      <c r="BA54" s="423"/>
      <c r="BB54" s="280" t="e">
        <f>IF(LEN(VLOOKUP(AA52,#REF!,4,FALSE))&lt;11,"",LEFT(RIGHT(VLOOKUP(AA52,#REF!,4,FALSE),11),1))</f>
        <v>#REF!</v>
      </c>
      <c r="BC54" s="168"/>
      <c r="BD54" s="280" t="e">
        <f>IF(LEN(VLOOKUP(AA52,#REF!,4,FALSE))&lt;10,"",LEFT(RIGHT(VLOOKUP(AA52,#REF!,4,FALSE),10),1))</f>
        <v>#REF!</v>
      </c>
      <c r="BE54" s="282"/>
      <c r="BF54" s="280" t="e">
        <f>IF(LEN(VLOOKUP(AA52,#REF!,4,FALSE))&lt;9,"",LEFT(RIGHT(VLOOKUP(AA52,#REF!,4,FALSE),9),1))</f>
        <v>#REF!</v>
      </c>
      <c r="BG54" s="168"/>
      <c r="BH54" s="280" t="e">
        <f>IF(LEN(VLOOKUP(AA52,#REF!,4,FALSE))&lt;8,"",LEFT(RIGHT(VLOOKUP(AA52,#REF!,4,FALSE),8),1))</f>
        <v>#REF!</v>
      </c>
      <c r="BI54" s="282"/>
      <c r="BJ54" s="280" t="e">
        <f>IF(LEN(VLOOKUP(AA52,#REF!,4,FALSE))&lt;7,"",LEFT(RIGHT(VLOOKUP(AA52,#REF!,4,FALSE),7),1))</f>
        <v>#REF!</v>
      </c>
      <c r="BK54" s="415"/>
      <c r="BL54" s="280" t="e">
        <f>IF(LEN(VLOOKUP(AA52,#REF!,4,FALSE))&lt;6,"",LEFT(RIGHT(VLOOKUP(AA52,#REF!,4,FALSE),6),1))</f>
        <v>#REF!</v>
      </c>
      <c r="BM54" s="282"/>
      <c r="BN54" s="280" t="e">
        <f>IF(LEN(VLOOKUP(AA52,#REF!,4,FALSE))&lt;5,"",LEFT(RIGHT(VLOOKUP(AA52,#REF!,4,FALSE),5),1))</f>
        <v>#REF!</v>
      </c>
      <c r="BO54" s="282"/>
      <c r="BP54" s="280" t="e">
        <f>IF(LEN(VLOOKUP(AA52,#REF!,4,FALSE))&lt;4,"",LEFT(RIGHT(VLOOKUP(AA52,#REF!,4,FALSE),4),1))</f>
        <v>#REF!</v>
      </c>
      <c r="BQ54" s="416"/>
      <c r="BR54" s="280" t="e">
        <f>IF(LEN(VLOOKUP(AA52,#REF!,4,FALSE))&lt;3,"",LEFT(RIGHT(VLOOKUP(AA52,#REF!,4,FALSE),3),1))</f>
        <v>#REF!</v>
      </c>
      <c r="BS54" s="282"/>
      <c r="BT54" s="280" t="e">
        <f>IF(LEN(VLOOKUP(AA52,#REF!,4,FALSE))&lt;2,"",LEFT(RIGHT(VLOOKUP(AA52,#REF!,4,FALSE),2),1))</f>
        <v>#REF!</v>
      </c>
      <c r="BU54" s="282"/>
      <c r="BV54" s="280" t="e">
        <f>IF(VLOOKUP(AA52,#REF!,4,FALSE)=0,"",IF(LEN(VLOOKUP(AA52,#REF!,4,FALSE))&lt;1,"",LEFT(RIGHT(VLOOKUP(AA52,#REF!,4,FALSE),1),1)))</f>
        <v>#REF!</v>
      </c>
      <c r="BW54" s="287"/>
      <c r="BX54" s="288"/>
      <c r="BY54" s="288"/>
      <c r="BZ54" s="288"/>
      <c r="CA54" s="288"/>
      <c r="CB54" s="288"/>
      <c r="CC54" s="288"/>
      <c r="CD54" s="288"/>
      <c r="CE54" s="288"/>
      <c r="CF54" s="288"/>
      <c r="CG54" s="167"/>
      <c r="CH54" s="475"/>
      <c r="CI54" s="475"/>
      <c r="CJ54" s="475"/>
    </row>
    <row r="55" spans="1:88" ht="3" customHeight="1">
      <c r="A55" s="130"/>
      <c r="B55" s="476"/>
      <c r="C55" s="476"/>
      <c r="D55" s="476"/>
      <c r="E55" s="473"/>
      <c r="F55" s="474"/>
      <c r="G55" s="459"/>
      <c r="H55" s="461"/>
      <c r="I55" s="461"/>
      <c r="J55" s="461"/>
      <c r="K55" s="461"/>
      <c r="L55" s="461"/>
      <c r="M55" s="461"/>
      <c r="N55" s="461"/>
      <c r="O55" s="461"/>
      <c r="P55" s="461"/>
      <c r="Q55" s="461"/>
      <c r="R55" s="461"/>
      <c r="S55" s="461"/>
      <c r="T55" s="461"/>
      <c r="U55" s="461"/>
      <c r="V55" s="461"/>
      <c r="W55" s="461"/>
      <c r="X55" s="461"/>
      <c r="Y55" s="461"/>
      <c r="Z55" s="461"/>
      <c r="AA55" s="463"/>
      <c r="AB55" s="463"/>
      <c r="AC55" s="463"/>
      <c r="AD55" s="442"/>
      <c r="AE55" s="442"/>
      <c r="AF55" s="442"/>
      <c r="AG55" s="442"/>
      <c r="AH55" s="442"/>
      <c r="AI55" s="442"/>
      <c r="AJ55" s="442"/>
      <c r="AK55" s="442"/>
      <c r="AL55" s="442"/>
      <c r="AM55" s="442"/>
      <c r="AN55" s="442"/>
      <c r="AO55" s="442"/>
      <c r="AP55" s="442"/>
      <c r="AQ55" s="442"/>
      <c r="AR55" s="442"/>
      <c r="AS55" s="442"/>
      <c r="AT55" s="442"/>
      <c r="AU55" s="442"/>
      <c r="AV55" s="442"/>
      <c r="AW55" s="442"/>
      <c r="AX55" s="442"/>
      <c r="AY55" s="442"/>
      <c r="AZ55" s="442"/>
      <c r="BA55" s="443"/>
      <c r="BB55" s="443"/>
      <c r="BC55" s="443"/>
      <c r="BD55" s="443"/>
      <c r="BE55" s="443"/>
      <c r="BF55" s="443"/>
      <c r="BG55" s="443"/>
      <c r="BH55" s="443"/>
      <c r="BI55" s="443"/>
      <c r="BJ55" s="443"/>
      <c r="BK55" s="443"/>
      <c r="BL55" s="443"/>
      <c r="BM55" s="443"/>
      <c r="BN55" s="443"/>
      <c r="BO55" s="443"/>
      <c r="BP55" s="443"/>
      <c r="BQ55" s="443"/>
      <c r="BR55" s="227"/>
      <c r="BS55" s="227"/>
      <c r="BT55" s="227"/>
      <c r="BU55" s="227"/>
      <c r="BV55" s="227"/>
      <c r="BW55" s="289"/>
      <c r="BX55" s="227"/>
      <c r="BY55" s="227"/>
      <c r="BZ55" s="227"/>
      <c r="CA55" s="227"/>
      <c r="CB55" s="227"/>
      <c r="CC55" s="227"/>
      <c r="CD55" s="227"/>
      <c r="CE55" s="227"/>
      <c r="CF55" s="227"/>
      <c r="CG55" s="171"/>
      <c r="CH55" s="475"/>
      <c r="CI55" s="475"/>
      <c r="CJ55" s="475"/>
    </row>
    <row r="56" spans="1:88" ht="3" customHeight="1">
      <c r="A56" s="130"/>
      <c r="B56" s="476"/>
      <c r="C56" s="476"/>
      <c r="D56" s="476"/>
      <c r="E56" s="473"/>
      <c r="F56" s="474"/>
      <c r="G56" s="459"/>
      <c r="H56" s="461"/>
      <c r="I56" s="461"/>
      <c r="J56" s="461"/>
      <c r="K56" s="461"/>
      <c r="L56" s="461"/>
      <c r="M56" s="461"/>
      <c r="N56" s="461"/>
      <c r="O56" s="461"/>
      <c r="P56" s="461"/>
      <c r="Q56" s="461"/>
      <c r="R56" s="461"/>
      <c r="S56" s="461"/>
      <c r="T56" s="461"/>
      <c r="U56" s="461"/>
      <c r="V56" s="461"/>
      <c r="W56" s="461"/>
      <c r="X56" s="461"/>
      <c r="Y56" s="461"/>
      <c r="Z56" s="461"/>
      <c r="AA56" s="463"/>
      <c r="AB56" s="463"/>
      <c r="AC56" s="463"/>
      <c r="AD56" s="422"/>
      <c r="AE56" s="422"/>
      <c r="AF56" s="422"/>
      <c r="AG56" s="422"/>
      <c r="AH56" s="422"/>
      <c r="AI56" s="422"/>
      <c r="AJ56" s="422"/>
      <c r="AK56" s="422"/>
      <c r="AL56" s="422"/>
      <c r="AM56" s="422"/>
      <c r="AN56" s="422"/>
      <c r="AO56" s="422"/>
      <c r="AP56" s="422"/>
      <c r="AQ56" s="422"/>
      <c r="AR56" s="422"/>
      <c r="AS56" s="422"/>
      <c r="AT56" s="422"/>
      <c r="AU56" s="422"/>
      <c r="AV56" s="422"/>
      <c r="AW56" s="422"/>
      <c r="AX56" s="422"/>
      <c r="AY56" s="422"/>
      <c r="AZ56" s="422"/>
      <c r="BA56" s="293"/>
      <c r="BB56" s="221"/>
      <c r="BC56" s="221"/>
      <c r="BD56" s="221"/>
      <c r="BE56" s="221"/>
      <c r="BF56" s="221"/>
      <c r="BG56" s="221"/>
      <c r="BH56" s="221"/>
      <c r="BI56" s="221"/>
      <c r="BJ56" s="292"/>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166"/>
      <c r="CH56" s="475"/>
      <c r="CI56" s="475"/>
      <c r="CJ56" s="475"/>
    </row>
    <row r="57" spans="1:88" ht="3" customHeight="1">
      <c r="A57" s="130"/>
      <c r="B57" s="476"/>
      <c r="C57" s="476"/>
      <c r="D57" s="476"/>
      <c r="E57" s="473"/>
      <c r="F57" s="474"/>
      <c r="G57" s="459"/>
      <c r="H57" s="461"/>
      <c r="I57" s="461"/>
      <c r="J57" s="461"/>
      <c r="K57" s="461"/>
      <c r="L57" s="461"/>
      <c r="M57" s="461"/>
      <c r="N57" s="461"/>
      <c r="O57" s="461"/>
      <c r="P57" s="461"/>
      <c r="Q57" s="461"/>
      <c r="R57" s="461"/>
      <c r="S57" s="461"/>
      <c r="T57" s="461"/>
      <c r="U57" s="461"/>
      <c r="V57" s="461"/>
      <c r="W57" s="461"/>
      <c r="X57" s="461"/>
      <c r="Y57" s="461"/>
      <c r="Z57" s="461"/>
      <c r="AA57" s="463"/>
      <c r="AB57" s="463"/>
      <c r="AC57" s="463"/>
      <c r="AD57" s="423"/>
      <c r="AE57" s="417"/>
      <c r="AF57" s="417"/>
      <c r="AG57" s="417"/>
      <c r="AH57" s="283"/>
      <c r="AI57" s="418"/>
      <c r="AJ57" s="418"/>
      <c r="AK57" s="418"/>
      <c r="AL57" s="418"/>
      <c r="AM57" s="418"/>
      <c r="AN57" s="415" t="s">
        <v>157</v>
      </c>
      <c r="AO57" s="419"/>
      <c r="AP57" s="419"/>
      <c r="AQ57" s="419"/>
      <c r="AR57" s="419"/>
      <c r="AS57" s="419"/>
      <c r="AT57" s="415" t="s">
        <v>157</v>
      </c>
      <c r="AU57" s="419"/>
      <c r="AV57" s="419"/>
      <c r="AW57" s="419"/>
      <c r="AX57" s="419"/>
      <c r="AY57" s="419"/>
      <c r="AZ57" s="424"/>
      <c r="BA57" s="294"/>
      <c r="BB57" s="288"/>
      <c r="BC57" s="288"/>
      <c r="BD57" s="288"/>
      <c r="BE57" s="288"/>
      <c r="BF57" s="288"/>
      <c r="BG57" s="288"/>
      <c r="BH57" s="288"/>
      <c r="BI57" s="288"/>
      <c r="BJ57" s="287"/>
      <c r="BK57" s="288"/>
      <c r="BL57" s="417"/>
      <c r="BM57" s="417"/>
      <c r="BN57" s="417"/>
      <c r="BO57" s="288"/>
      <c r="BP57" s="290"/>
      <c r="BQ57" s="290"/>
      <c r="BR57" s="290"/>
      <c r="BS57" s="290"/>
      <c r="BT57" s="290"/>
      <c r="BU57" s="288"/>
      <c r="BV57" s="290"/>
      <c r="BW57" s="290"/>
      <c r="BX57" s="290"/>
      <c r="BY57" s="290"/>
      <c r="BZ57" s="290"/>
      <c r="CA57" s="291"/>
      <c r="CB57" s="290"/>
      <c r="CC57" s="290"/>
      <c r="CD57" s="290"/>
      <c r="CE57" s="290"/>
      <c r="CF57" s="290"/>
      <c r="CG57" s="172"/>
      <c r="CH57" s="475"/>
      <c r="CI57" s="475"/>
      <c r="CJ57" s="475"/>
    </row>
    <row r="58" spans="1:88" ht="15" customHeight="1">
      <c r="A58" s="130"/>
      <c r="B58" s="476"/>
      <c r="C58" s="476"/>
      <c r="D58" s="476"/>
      <c r="E58" s="473"/>
      <c r="F58" s="474"/>
      <c r="G58" s="459"/>
      <c r="H58" s="461"/>
      <c r="I58" s="461"/>
      <c r="J58" s="461"/>
      <c r="K58" s="461"/>
      <c r="L58" s="461"/>
      <c r="M58" s="461"/>
      <c r="N58" s="461"/>
      <c r="O58" s="461"/>
      <c r="P58" s="461"/>
      <c r="Q58" s="461"/>
      <c r="R58" s="461"/>
      <c r="S58" s="461"/>
      <c r="T58" s="461"/>
      <c r="U58" s="461"/>
      <c r="V58" s="461"/>
      <c r="W58" s="461"/>
      <c r="X58" s="461"/>
      <c r="Y58" s="461"/>
      <c r="Z58" s="461"/>
      <c r="AA58" s="463"/>
      <c r="AB58" s="463"/>
      <c r="AC58" s="463"/>
      <c r="AD58" s="423"/>
      <c r="AE58" s="280" t="e">
        <f>IF(LEN(VLOOKUP(AA52,#REF!,3,FALSE))&lt;11,"",LEFT(RIGHT(VLOOKUP(AA52,#REF!,3,FALSE),11),1))</f>
        <v>#REF!</v>
      </c>
      <c r="AF58" s="168" t="s">
        <v>157</v>
      </c>
      <c r="AG58" s="280" t="e">
        <f>IF(LEN(VLOOKUP(AA52,#REF!,3,FALSE))&lt;10,"",LEFT(RIGHT(VLOOKUP(AA52,#REF!,3,FALSE),10),1))</f>
        <v>#REF!</v>
      </c>
      <c r="AH58" s="282" t="s">
        <v>157</v>
      </c>
      <c r="AI58" s="280" t="e">
        <f>IF(LEN(VLOOKUP(AA52,#REF!,3,FALSE))&lt;9,"",LEFT(RIGHT(VLOOKUP(AA52,#REF!,3,FALSE),9),1))</f>
        <v>#REF!</v>
      </c>
      <c r="AJ58" s="168" t="s">
        <v>157</v>
      </c>
      <c r="AK58" s="280" t="e">
        <f>IF(LEN(VLOOKUP(AA52,#REF!,3,FALSE))&lt;8,"",LEFT(RIGHT(VLOOKUP(AA52,#REF!,3,FALSE),8),1))</f>
        <v>#REF!</v>
      </c>
      <c r="AL58" s="282" t="s">
        <v>157</v>
      </c>
      <c r="AM58" s="280" t="e">
        <f>IF(LEN(VLOOKUP(AA52,#REF!,3,FALSE))&lt;7,"",LEFT(RIGHT(VLOOKUP(AA52,#REF!,3,FALSE),7),1))</f>
        <v>#REF!</v>
      </c>
      <c r="AN58" s="415"/>
      <c r="AO58" s="280" t="e">
        <f>IF(LEN(VLOOKUP(AA52,#REF!,3,FALSE))&lt;6,"",LEFT(RIGHT(VLOOKUP(AA52,#REF!,3,FALSE),6),1))</f>
        <v>#REF!</v>
      </c>
      <c r="AP58" s="282" t="s">
        <v>157</v>
      </c>
      <c r="AQ58" s="280" t="e">
        <f>IF(LEN(VLOOKUP(AA52,#REF!,3,FALSE))&lt;5,"",LEFT(RIGHT(VLOOKUP(AA52,#REF!,3,FALSE),5),1))</f>
        <v>#REF!</v>
      </c>
      <c r="AR58" s="282" t="s">
        <v>157</v>
      </c>
      <c r="AS58" s="280" t="e">
        <f>IF(LEN(VLOOKUP(AA52,#REF!,3,FALSE))&lt;4,"",LEFT(RIGHT(VLOOKUP(AA52,#REF!,3,FALSE),4),1))</f>
        <v>#REF!</v>
      </c>
      <c r="AT58" s="415"/>
      <c r="AU58" s="280" t="e">
        <f>IF(LEN(VLOOKUP(AA52,#REF!,3,FALSE))&lt;3,"",LEFT(RIGHT(VLOOKUP(AA52,#REF!,3,FALSE),3),1))</f>
        <v>#REF!</v>
      </c>
      <c r="AV58" s="282" t="s">
        <v>157</v>
      </c>
      <c r="AW58" s="280" t="e">
        <f>IF(LEN(VLOOKUP(AA52,#REF!,3,FALSE))&lt;2,"",LEFT(RIGHT(VLOOKUP(AA52,#REF!,3,FALSE),2),1))</f>
        <v>#REF!</v>
      </c>
      <c r="AX58" s="282" t="s">
        <v>157</v>
      </c>
      <c r="AY58" s="280" t="e">
        <f>IF(VLOOKUP(AA52,#REF!,3,FALSE)=0,"",IF(LEN(VLOOKUP(AA52,#REF!,3,FALSE))&lt;1,"",LEFT(RIGHT(VLOOKUP(AA52,#REF!,3,FALSE),1),1)))</f>
        <v>#REF!</v>
      </c>
      <c r="AZ58" s="424"/>
      <c r="BA58" s="294"/>
      <c r="BB58" s="288"/>
      <c r="BC58" s="288"/>
      <c r="BD58" s="288"/>
      <c r="BE58" s="288"/>
      <c r="BF58" s="288"/>
      <c r="BG58" s="288"/>
      <c r="BH58" s="288"/>
      <c r="BI58" s="288"/>
      <c r="BJ58" s="287"/>
      <c r="BK58" s="288"/>
      <c r="BL58" s="280" t="e">
        <f>IF(LEN(VLOOKUP(AA52,#REF!,5,FALSE))&lt;11,"",LEFT(RIGHT(VLOOKUP(AA52,#REF!,5,FALSE),11),1))</f>
        <v>#REF!</v>
      </c>
      <c r="BM58" s="168" t="s">
        <v>157</v>
      </c>
      <c r="BN58" s="280" t="e">
        <f>IF(LEN(VLOOKUP(AA52,#REF!,5,FALSE))&lt;10,"",LEFT(RIGHT(VLOOKUP(AA52,#REF!,5,FALSE),10),1))</f>
        <v>#REF!</v>
      </c>
      <c r="BO58" s="288" t="s">
        <v>157</v>
      </c>
      <c r="BP58" s="280" t="e">
        <f>IF(LEN(VLOOKUP(AA52,#REF!,5,FALSE))&lt;9,"",LEFT(RIGHT(VLOOKUP(AA52,#REF!,5,FALSE),9),1))</f>
        <v>#REF!</v>
      </c>
      <c r="BQ58" s="282" t="s">
        <v>157</v>
      </c>
      <c r="BR58" s="280" t="e">
        <f>IF(LEN(VLOOKUP(AA52,#REF!,5,FALSE))&lt;8,"",LEFT(RIGHT(VLOOKUP(AA52,#REF!,5,FALSE),8),1))</f>
        <v>#REF!</v>
      </c>
      <c r="BS58" s="282" t="s">
        <v>157</v>
      </c>
      <c r="BT58" s="280" t="e">
        <f>IF(LEN(VLOOKUP(AA52,#REF!,5,FALSE))&lt;7,"",LEFT(RIGHT(VLOOKUP(AA52,#REF!,5,FALSE),7),1))</f>
        <v>#REF!</v>
      </c>
      <c r="BU58" s="288" t="s">
        <v>157</v>
      </c>
      <c r="BV58" s="280" t="e">
        <f>IF(LEN(VLOOKUP(AA52,#REF!,5,FALSE))&lt;6,"",LEFT(RIGHT(VLOOKUP(AA52,#REF!,5,FALSE),6),1))</f>
        <v>#REF!</v>
      </c>
      <c r="BW58" s="282" t="s">
        <v>157</v>
      </c>
      <c r="BX58" s="280" t="e">
        <f>IF(LEN(VLOOKUP(AA52,#REF!,5,FALSE))&lt;5,"",LEFT(RIGHT(VLOOKUP(AA52,#REF!,5,FALSE),5),1))</f>
        <v>#REF!</v>
      </c>
      <c r="BY58" s="282" t="s">
        <v>157</v>
      </c>
      <c r="BZ58" s="280" t="e">
        <f>IF(LEN(VLOOKUP(AA52,#REF!,5,FALSE))&lt;4,"",LEFT(RIGHT(VLOOKUP(AA52,#REF!,5,FALSE),4),1))</f>
        <v>#REF!</v>
      </c>
      <c r="CA58" s="291" t="s">
        <v>157</v>
      </c>
      <c r="CB58" s="280" t="e">
        <f>IF(LEN(VLOOKUP(AA52,#REF!,5,FALSE))&lt;3,"",LEFT(RIGHT(VLOOKUP(AA52,#REF!,5,FALSE),3),1))</f>
        <v>#REF!</v>
      </c>
      <c r="CC58" s="282" t="s">
        <v>157</v>
      </c>
      <c r="CD58" s="280" t="e">
        <f>IF(LEN(VLOOKUP(AA52,#REF!,5,FALSE))&lt;2,"",LEFT(RIGHT(VLOOKUP(AA52,#REF!,5,FALSE),2),1))</f>
        <v>#REF!</v>
      </c>
      <c r="CE58" s="282" t="s">
        <v>355</v>
      </c>
      <c r="CF58" s="280" t="e">
        <f>IF(VLOOKUP(AA52,#REF!,5,FALSE)=0,"",IF(LEN(VLOOKUP(AA52,#REF!,5,FALSE))&lt;1,"",LEFT(RIGHT(VLOOKUP(AA52,#REF!,5,FALSE),1),1)))</f>
        <v>#REF!</v>
      </c>
      <c r="CG58" s="172"/>
      <c r="CH58" s="475"/>
      <c r="CI58" s="475"/>
      <c r="CJ58" s="475"/>
    </row>
    <row r="59" spans="1:88" ht="3" customHeight="1">
      <c r="A59" s="130"/>
      <c r="B59" s="476"/>
      <c r="C59" s="476"/>
      <c r="D59" s="476"/>
      <c r="E59" s="473"/>
      <c r="F59" s="474"/>
      <c r="G59" s="459"/>
      <c r="H59" s="461"/>
      <c r="I59" s="461"/>
      <c r="J59" s="461"/>
      <c r="K59" s="461"/>
      <c r="L59" s="461"/>
      <c r="M59" s="461"/>
      <c r="N59" s="461"/>
      <c r="O59" s="461"/>
      <c r="P59" s="461"/>
      <c r="Q59" s="461"/>
      <c r="R59" s="461"/>
      <c r="S59" s="461"/>
      <c r="T59" s="461"/>
      <c r="U59" s="461"/>
      <c r="V59" s="461"/>
      <c r="W59" s="461"/>
      <c r="X59" s="461"/>
      <c r="Y59" s="461"/>
      <c r="Z59" s="461"/>
      <c r="AA59" s="463"/>
      <c r="AB59" s="463"/>
      <c r="AC59" s="463"/>
      <c r="AD59" s="445"/>
      <c r="AE59" s="445"/>
      <c r="AF59" s="445"/>
      <c r="AG59" s="445"/>
      <c r="AH59" s="445"/>
      <c r="AI59" s="445"/>
      <c r="AJ59" s="445"/>
      <c r="AK59" s="445"/>
      <c r="AL59" s="445"/>
      <c r="AM59" s="445"/>
      <c r="AN59" s="445"/>
      <c r="AO59" s="445"/>
      <c r="AP59" s="445"/>
      <c r="AQ59" s="445"/>
      <c r="AR59" s="445"/>
      <c r="AS59" s="445"/>
      <c r="AT59" s="445"/>
      <c r="AU59" s="445"/>
      <c r="AV59" s="445"/>
      <c r="AW59" s="445"/>
      <c r="AX59" s="445"/>
      <c r="AY59" s="445"/>
      <c r="AZ59" s="445"/>
      <c r="BA59" s="174"/>
      <c r="BB59" s="169"/>
      <c r="BC59" s="169"/>
      <c r="BD59" s="169"/>
      <c r="BE59" s="169"/>
      <c r="BF59" s="169"/>
      <c r="BG59" s="169"/>
      <c r="BH59" s="169"/>
      <c r="BI59" s="169"/>
      <c r="BJ59" s="170"/>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71"/>
      <c r="CH59" s="475"/>
      <c r="CI59" s="475"/>
      <c r="CJ59" s="475"/>
    </row>
    <row r="60" spans="1:88" s="163" customFormat="1" ht="3" customHeight="1">
      <c r="A60" s="130"/>
      <c r="B60" s="476"/>
      <c r="C60" s="476"/>
      <c r="D60" s="476"/>
      <c r="E60" s="473" t="s">
        <v>359</v>
      </c>
      <c r="F60" s="474"/>
      <c r="G60" s="459"/>
      <c r="H60" s="461" t="e">
        <f>#REF!</f>
        <v>#REF!</v>
      </c>
      <c r="I60" s="461"/>
      <c r="J60" s="461"/>
      <c r="K60" s="461"/>
      <c r="L60" s="461"/>
      <c r="M60" s="461"/>
      <c r="N60" s="461"/>
      <c r="O60" s="461"/>
      <c r="P60" s="461"/>
      <c r="Q60" s="461"/>
      <c r="R60" s="461"/>
      <c r="S60" s="461"/>
      <c r="T60" s="461"/>
      <c r="U60" s="461"/>
      <c r="V60" s="461"/>
      <c r="W60" s="461"/>
      <c r="X60" s="461"/>
      <c r="Y60" s="461"/>
      <c r="Z60" s="461"/>
      <c r="AA60" s="463" t="s">
        <v>62</v>
      </c>
      <c r="AB60" s="463"/>
      <c r="AC60" s="463"/>
      <c r="AD60" s="440"/>
      <c r="AE60" s="440"/>
      <c r="AF60" s="440"/>
      <c r="AG60" s="440"/>
      <c r="AH60" s="440"/>
      <c r="AI60" s="440"/>
      <c r="AJ60" s="440"/>
      <c r="AK60" s="440"/>
      <c r="AL60" s="440"/>
      <c r="AM60" s="440"/>
      <c r="AN60" s="440"/>
      <c r="AO60" s="440"/>
      <c r="AP60" s="440"/>
      <c r="AQ60" s="440"/>
      <c r="AR60" s="440"/>
      <c r="AS60" s="440"/>
      <c r="AT60" s="440"/>
      <c r="AU60" s="440"/>
      <c r="AV60" s="440"/>
      <c r="AW60" s="440"/>
      <c r="AX60" s="440"/>
      <c r="AY60" s="440"/>
      <c r="AZ60" s="440"/>
      <c r="BA60" s="441"/>
      <c r="BB60" s="441"/>
      <c r="BC60" s="441"/>
      <c r="BD60" s="441"/>
      <c r="BE60" s="441"/>
      <c r="BF60" s="441"/>
      <c r="BG60" s="441"/>
      <c r="BH60" s="441"/>
      <c r="BI60" s="441"/>
      <c r="BJ60" s="441"/>
      <c r="BK60" s="441"/>
      <c r="BL60" s="441"/>
      <c r="BM60" s="441"/>
      <c r="BN60" s="441"/>
      <c r="BO60" s="441"/>
      <c r="BP60" s="441"/>
      <c r="BQ60" s="441"/>
      <c r="BR60" s="164"/>
      <c r="BS60" s="164"/>
      <c r="BT60" s="164"/>
      <c r="BU60" s="164"/>
      <c r="BV60" s="164"/>
      <c r="BW60" s="165"/>
      <c r="BX60" s="164"/>
      <c r="BY60" s="164"/>
      <c r="BZ60" s="164"/>
      <c r="CA60" s="164"/>
      <c r="CB60" s="164"/>
      <c r="CC60" s="164"/>
      <c r="CD60" s="164"/>
      <c r="CE60" s="164"/>
      <c r="CF60" s="164"/>
      <c r="CG60" s="166"/>
      <c r="CH60" s="475"/>
      <c r="CI60" s="475"/>
      <c r="CJ60" s="475"/>
    </row>
    <row r="61" spans="1:88" s="163" customFormat="1" ht="3" customHeight="1">
      <c r="A61" s="130"/>
      <c r="B61" s="476"/>
      <c r="C61" s="476"/>
      <c r="D61" s="476"/>
      <c r="E61" s="473"/>
      <c r="F61" s="474"/>
      <c r="G61" s="459"/>
      <c r="H61" s="461"/>
      <c r="I61" s="461"/>
      <c r="J61" s="461"/>
      <c r="K61" s="461"/>
      <c r="L61" s="461"/>
      <c r="M61" s="461"/>
      <c r="N61" s="461"/>
      <c r="O61" s="461"/>
      <c r="P61" s="461"/>
      <c r="Q61" s="461"/>
      <c r="R61" s="461"/>
      <c r="S61" s="461"/>
      <c r="T61" s="461"/>
      <c r="U61" s="461"/>
      <c r="V61" s="461"/>
      <c r="W61" s="461"/>
      <c r="X61" s="461"/>
      <c r="Y61" s="461"/>
      <c r="Z61" s="461"/>
      <c r="AA61" s="463"/>
      <c r="AB61" s="463"/>
      <c r="AC61" s="463"/>
      <c r="AD61" s="423"/>
      <c r="AE61" s="417"/>
      <c r="AF61" s="417"/>
      <c r="AG61" s="417"/>
      <c r="AH61" s="283"/>
      <c r="AI61" s="418"/>
      <c r="AJ61" s="418"/>
      <c r="AK61" s="418"/>
      <c r="AL61" s="418"/>
      <c r="AM61" s="418"/>
      <c r="AN61" s="415"/>
      <c r="AO61" s="419"/>
      <c r="AP61" s="419"/>
      <c r="AQ61" s="419"/>
      <c r="AR61" s="419"/>
      <c r="AS61" s="419"/>
      <c r="AT61" s="415"/>
      <c r="AU61" s="419"/>
      <c r="AV61" s="419"/>
      <c r="AW61" s="419"/>
      <c r="AX61" s="419"/>
      <c r="AY61" s="419"/>
      <c r="AZ61" s="424"/>
      <c r="BA61" s="423"/>
      <c r="BB61" s="417"/>
      <c r="BC61" s="417"/>
      <c r="BD61" s="417"/>
      <c r="BE61" s="283"/>
      <c r="BF61" s="418"/>
      <c r="BG61" s="418"/>
      <c r="BH61" s="418"/>
      <c r="BI61" s="418"/>
      <c r="BJ61" s="418"/>
      <c r="BK61" s="415"/>
      <c r="BL61" s="419"/>
      <c r="BM61" s="419"/>
      <c r="BN61" s="419"/>
      <c r="BO61" s="419"/>
      <c r="BP61" s="419"/>
      <c r="BQ61" s="416"/>
      <c r="BR61" s="419"/>
      <c r="BS61" s="419"/>
      <c r="BT61" s="419"/>
      <c r="BU61" s="419"/>
      <c r="BV61" s="419"/>
      <c r="BW61" s="287"/>
      <c r="BX61" s="288"/>
      <c r="BY61" s="288"/>
      <c r="BZ61" s="288"/>
      <c r="CA61" s="288"/>
      <c r="CB61" s="288"/>
      <c r="CC61" s="288"/>
      <c r="CD61" s="288"/>
      <c r="CE61" s="288"/>
      <c r="CF61" s="288"/>
      <c r="CG61" s="167"/>
      <c r="CH61" s="475"/>
      <c r="CI61" s="475"/>
      <c r="CJ61" s="475"/>
    </row>
    <row r="62" spans="1:88" ht="15" customHeight="1">
      <c r="A62" s="130"/>
      <c r="B62" s="476"/>
      <c r="C62" s="476"/>
      <c r="D62" s="476"/>
      <c r="E62" s="473"/>
      <c r="F62" s="474"/>
      <c r="G62" s="459"/>
      <c r="H62" s="461"/>
      <c r="I62" s="461"/>
      <c r="J62" s="461"/>
      <c r="K62" s="461"/>
      <c r="L62" s="461"/>
      <c r="M62" s="461"/>
      <c r="N62" s="461"/>
      <c r="O62" s="461"/>
      <c r="P62" s="461"/>
      <c r="Q62" s="461"/>
      <c r="R62" s="461"/>
      <c r="S62" s="461"/>
      <c r="T62" s="461"/>
      <c r="U62" s="461"/>
      <c r="V62" s="461"/>
      <c r="W62" s="461"/>
      <c r="X62" s="461"/>
      <c r="Y62" s="461"/>
      <c r="Z62" s="461"/>
      <c r="AA62" s="463"/>
      <c r="AB62" s="463"/>
      <c r="AC62" s="463"/>
      <c r="AD62" s="423"/>
      <c r="AE62" s="280" t="e">
        <f>IF(LEN(VLOOKUP(AA60,#REF!,2,FALSE))&lt;11,"",LEFT(RIGHT(VLOOKUP(AA60,#REF!,2,FALSE),11),1))</f>
        <v>#REF!</v>
      </c>
      <c r="AF62" s="168"/>
      <c r="AG62" s="280" t="e">
        <f>IF(LEN(VLOOKUP(AA60,#REF!,2,FALSE))&lt;10,"",LEFT(RIGHT(VLOOKUP(AA60,#REF!,2,FALSE),10),1))</f>
        <v>#REF!</v>
      </c>
      <c r="AH62" s="282"/>
      <c r="AI62" s="280" t="e">
        <f>IF(LEN(VLOOKUP(AA60,#REF!,2,FALSE))&lt;9,"",LEFT(RIGHT(VLOOKUP(AA60,#REF!,2,FALSE),9),1))</f>
        <v>#REF!</v>
      </c>
      <c r="AJ62" s="168"/>
      <c r="AK62" s="280" t="e">
        <f>IF(LEN(VLOOKUP(AA60,#REF!,2,FALSE))&lt;8,"",LEFT(RIGHT(VLOOKUP(AA60,#REF!,2,FALSE),8),1))</f>
        <v>#REF!</v>
      </c>
      <c r="AL62" s="282"/>
      <c r="AM62" s="280" t="e">
        <f>IF(LEN(VLOOKUP(AA60,#REF!,2,FALSE))&lt;7,"",LEFT(RIGHT(VLOOKUP(AA60,#REF!,2,FALSE),7),1))</f>
        <v>#REF!</v>
      </c>
      <c r="AN62" s="415"/>
      <c r="AO62" s="280" t="e">
        <f>IF(LEN(VLOOKUP(AA60,#REF!,2,FALSE))&lt;6,"",LEFT(RIGHT(VLOOKUP(AA60,#REF!,2,FALSE),6),1))</f>
        <v>#REF!</v>
      </c>
      <c r="AP62" s="282"/>
      <c r="AQ62" s="280" t="e">
        <f>IF(LEN(VLOOKUP(AA60,#REF!,2,FALSE))&lt;5,"",LEFT(RIGHT(VLOOKUP(AA60,#REF!,2,FALSE),5),1))</f>
        <v>#REF!</v>
      </c>
      <c r="AR62" s="282"/>
      <c r="AS62" s="280" t="e">
        <f>IF(LEN(VLOOKUP(AA60,#REF!,2,FALSE))&lt;4,"",LEFT(RIGHT(VLOOKUP(AA60,#REF!,2,FALSE),4),1))</f>
        <v>#REF!</v>
      </c>
      <c r="AT62" s="415"/>
      <c r="AU62" s="280" t="e">
        <f>IF(LEN(VLOOKUP(AA60,#REF!,2,FALSE))&lt;3,"",LEFT(RIGHT(VLOOKUP(AA60,#REF!,2,FALSE),3),1))</f>
        <v>#REF!</v>
      </c>
      <c r="AV62" s="282"/>
      <c r="AW62" s="280" t="e">
        <f>IF(LEN(VLOOKUP(AA60,#REF!,2,FALSE))&lt;2,"",LEFT(RIGHT(VLOOKUP(AA60,#REF!,2,FALSE),2),1))</f>
        <v>#REF!</v>
      </c>
      <c r="AX62" s="282"/>
      <c r="AY62" s="280" t="e">
        <f>IF(VLOOKUP(AA60,#REF!,2,FALSE)=0,"",IF(LEN(VLOOKUP(AA60,#REF!,2,FALSE))&lt;1,"",LEFT(RIGHT(VLOOKUP(AA60,#REF!,2,FALSE),1),1)))</f>
        <v>#REF!</v>
      </c>
      <c r="AZ62" s="424"/>
      <c r="BA62" s="423"/>
      <c r="BB62" s="280" t="e">
        <f>IF(LEN(VLOOKUP(AA60,#REF!,4,FALSE))&lt;11,"",LEFT(RIGHT(VLOOKUP(AA60,#REF!,4,FALSE),11),1))</f>
        <v>#REF!</v>
      </c>
      <c r="BC62" s="168"/>
      <c r="BD62" s="280" t="e">
        <f>IF(LEN(VLOOKUP(AA60,#REF!,4,FALSE))&lt;10,"",LEFT(RIGHT(VLOOKUP(AA60,#REF!,4,FALSE),10),1))</f>
        <v>#REF!</v>
      </c>
      <c r="BE62" s="282"/>
      <c r="BF62" s="280" t="e">
        <f>IF(LEN(VLOOKUP(AA60,#REF!,4,FALSE))&lt;9,"",LEFT(RIGHT(VLOOKUP(AA60,#REF!,4,FALSE),9),1))</f>
        <v>#REF!</v>
      </c>
      <c r="BG62" s="168"/>
      <c r="BH62" s="280" t="e">
        <f>IF(LEN(VLOOKUP(AA60,#REF!,4,FALSE))&lt;8,"",LEFT(RIGHT(VLOOKUP(AA60,#REF!,4,FALSE),8),1))</f>
        <v>#REF!</v>
      </c>
      <c r="BI62" s="282"/>
      <c r="BJ62" s="280" t="e">
        <f>IF(LEN(VLOOKUP(AA60,#REF!,4,FALSE))&lt;7,"",LEFT(RIGHT(VLOOKUP(AA60,#REF!,4,FALSE),7),1))</f>
        <v>#REF!</v>
      </c>
      <c r="BK62" s="415"/>
      <c r="BL62" s="280" t="e">
        <f>IF(LEN(VLOOKUP(AA60,#REF!,4,FALSE))&lt;6,"",LEFT(RIGHT(VLOOKUP(AA60,#REF!,4,FALSE),6),1))</f>
        <v>#REF!</v>
      </c>
      <c r="BM62" s="282"/>
      <c r="BN62" s="280" t="e">
        <f>IF(LEN(VLOOKUP(AA60,#REF!,4,FALSE))&lt;5,"",LEFT(RIGHT(VLOOKUP(AA60,#REF!,4,FALSE),5),1))</f>
        <v>#REF!</v>
      </c>
      <c r="BO62" s="282"/>
      <c r="BP62" s="280" t="e">
        <f>IF(LEN(VLOOKUP(AA60,#REF!,4,FALSE))&lt;4,"",LEFT(RIGHT(VLOOKUP(AA60,#REF!,4,FALSE),4),1))</f>
        <v>#REF!</v>
      </c>
      <c r="BQ62" s="416"/>
      <c r="BR62" s="280" t="e">
        <f>IF(LEN(VLOOKUP(AA60,#REF!,4,FALSE))&lt;3,"",LEFT(RIGHT(VLOOKUP(AA60,#REF!,4,FALSE),3),1))</f>
        <v>#REF!</v>
      </c>
      <c r="BS62" s="282"/>
      <c r="BT62" s="280" t="e">
        <f>IF(LEN(VLOOKUP(AA60,#REF!,4,FALSE))&lt;2,"",LEFT(RIGHT(VLOOKUP(AA60,#REF!,4,FALSE),2),1))</f>
        <v>#REF!</v>
      </c>
      <c r="BU62" s="282"/>
      <c r="BV62" s="280" t="e">
        <f>IF(VLOOKUP(AA60,#REF!,4,FALSE)=0,"",IF(LEN(VLOOKUP(AA60,#REF!,4,FALSE))&lt;1,"",LEFT(RIGHT(VLOOKUP(AA60,#REF!,4,FALSE),1),1)))</f>
        <v>#REF!</v>
      </c>
      <c r="BW62" s="287"/>
      <c r="BX62" s="288"/>
      <c r="BY62" s="288"/>
      <c r="BZ62" s="288"/>
      <c r="CA62" s="288"/>
      <c r="CB62" s="288"/>
      <c r="CC62" s="288"/>
      <c r="CD62" s="288"/>
      <c r="CE62" s="288"/>
      <c r="CF62" s="288"/>
      <c r="CG62" s="167"/>
      <c r="CH62" s="475"/>
      <c r="CI62" s="475"/>
      <c r="CJ62" s="475"/>
    </row>
    <row r="63" spans="1:88" ht="3" customHeight="1">
      <c r="A63" s="130"/>
      <c r="B63" s="476"/>
      <c r="C63" s="476"/>
      <c r="D63" s="476"/>
      <c r="E63" s="473"/>
      <c r="F63" s="474"/>
      <c r="G63" s="459"/>
      <c r="H63" s="461"/>
      <c r="I63" s="461"/>
      <c r="J63" s="461"/>
      <c r="K63" s="461"/>
      <c r="L63" s="461"/>
      <c r="M63" s="461"/>
      <c r="N63" s="461"/>
      <c r="O63" s="461"/>
      <c r="P63" s="461"/>
      <c r="Q63" s="461"/>
      <c r="R63" s="461"/>
      <c r="S63" s="461"/>
      <c r="T63" s="461"/>
      <c r="U63" s="461"/>
      <c r="V63" s="461"/>
      <c r="W63" s="461"/>
      <c r="X63" s="461"/>
      <c r="Y63" s="461"/>
      <c r="Z63" s="461"/>
      <c r="AA63" s="463"/>
      <c r="AB63" s="463"/>
      <c r="AC63" s="463"/>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442"/>
      <c r="BA63" s="443"/>
      <c r="BB63" s="443"/>
      <c r="BC63" s="443"/>
      <c r="BD63" s="443"/>
      <c r="BE63" s="443"/>
      <c r="BF63" s="443"/>
      <c r="BG63" s="443"/>
      <c r="BH63" s="443"/>
      <c r="BI63" s="443"/>
      <c r="BJ63" s="443"/>
      <c r="BK63" s="443"/>
      <c r="BL63" s="443"/>
      <c r="BM63" s="443"/>
      <c r="BN63" s="443"/>
      <c r="BO63" s="443"/>
      <c r="BP63" s="443"/>
      <c r="BQ63" s="443"/>
      <c r="BR63" s="227"/>
      <c r="BS63" s="227"/>
      <c r="BT63" s="227"/>
      <c r="BU63" s="227"/>
      <c r="BV63" s="227"/>
      <c r="BW63" s="289"/>
      <c r="BX63" s="227"/>
      <c r="BY63" s="227"/>
      <c r="BZ63" s="227"/>
      <c r="CA63" s="227"/>
      <c r="CB63" s="227"/>
      <c r="CC63" s="227"/>
      <c r="CD63" s="227"/>
      <c r="CE63" s="227"/>
      <c r="CF63" s="227"/>
      <c r="CG63" s="171"/>
      <c r="CH63" s="475"/>
      <c r="CI63" s="475"/>
      <c r="CJ63" s="475"/>
    </row>
    <row r="64" spans="1:88" ht="3" customHeight="1">
      <c r="A64" s="130"/>
      <c r="B64" s="476"/>
      <c r="C64" s="476"/>
      <c r="D64" s="476"/>
      <c r="E64" s="473"/>
      <c r="F64" s="474"/>
      <c r="G64" s="459"/>
      <c r="H64" s="461"/>
      <c r="I64" s="461"/>
      <c r="J64" s="461"/>
      <c r="K64" s="461"/>
      <c r="L64" s="461"/>
      <c r="M64" s="461"/>
      <c r="N64" s="461"/>
      <c r="O64" s="461"/>
      <c r="P64" s="461"/>
      <c r="Q64" s="461"/>
      <c r="R64" s="461"/>
      <c r="S64" s="461"/>
      <c r="T64" s="461"/>
      <c r="U64" s="461"/>
      <c r="V64" s="461"/>
      <c r="W64" s="461"/>
      <c r="X64" s="461"/>
      <c r="Y64" s="461"/>
      <c r="Z64" s="461"/>
      <c r="AA64" s="463"/>
      <c r="AB64" s="463"/>
      <c r="AC64" s="463"/>
      <c r="AD64" s="422"/>
      <c r="AE64" s="422"/>
      <c r="AF64" s="422"/>
      <c r="AG64" s="422"/>
      <c r="AH64" s="422"/>
      <c r="AI64" s="422"/>
      <c r="AJ64" s="422"/>
      <c r="AK64" s="422"/>
      <c r="AL64" s="422"/>
      <c r="AM64" s="422"/>
      <c r="AN64" s="422"/>
      <c r="AO64" s="422"/>
      <c r="AP64" s="422"/>
      <c r="AQ64" s="422"/>
      <c r="AR64" s="422"/>
      <c r="AS64" s="422"/>
      <c r="AT64" s="422"/>
      <c r="AU64" s="422"/>
      <c r="AV64" s="422"/>
      <c r="AW64" s="422"/>
      <c r="AX64" s="422"/>
      <c r="AY64" s="422"/>
      <c r="AZ64" s="422"/>
      <c r="BA64" s="293"/>
      <c r="BB64" s="221"/>
      <c r="BC64" s="221"/>
      <c r="BD64" s="221"/>
      <c r="BE64" s="221"/>
      <c r="BF64" s="221"/>
      <c r="BG64" s="221"/>
      <c r="BH64" s="221"/>
      <c r="BI64" s="221"/>
      <c r="BJ64" s="292"/>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166"/>
      <c r="CH64" s="475"/>
      <c r="CI64" s="475"/>
      <c r="CJ64" s="475"/>
    </row>
    <row r="65" spans="1:88" ht="3" customHeight="1">
      <c r="A65" s="130"/>
      <c r="B65" s="476"/>
      <c r="C65" s="476"/>
      <c r="D65" s="476"/>
      <c r="E65" s="473"/>
      <c r="F65" s="474"/>
      <c r="G65" s="459"/>
      <c r="H65" s="461"/>
      <c r="I65" s="461"/>
      <c r="J65" s="461"/>
      <c r="K65" s="461"/>
      <c r="L65" s="461"/>
      <c r="M65" s="461"/>
      <c r="N65" s="461"/>
      <c r="O65" s="461"/>
      <c r="P65" s="461"/>
      <c r="Q65" s="461"/>
      <c r="R65" s="461"/>
      <c r="S65" s="461"/>
      <c r="T65" s="461"/>
      <c r="U65" s="461"/>
      <c r="V65" s="461"/>
      <c r="W65" s="461"/>
      <c r="X65" s="461"/>
      <c r="Y65" s="461"/>
      <c r="Z65" s="461"/>
      <c r="AA65" s="463"/>
      <c r="AB65" s="463"/>
      <c r="AC65" s="463"/>
      <c r="AD65" s="423"/>
      <c r="AE65" s="417"/>
      <c r="AF65" s="417"/>
      <c r="AG65" s="417"/>
      <c r="AH65" s="283"/>
      <c r="AI65" s="418"/>
      <c r="AJ65" s="418"/>
      <c r="AK65" s="418"/>
      <c r="AL65" s="418"/>
      <c r="AM65" s="418"/>
      <c r="AN65" s="415" t="s">
        <v>157</v>
      </c>
      <c r="AO65" s="419"/>
      <c r="AP65" s="419"/>
      <c r="AQ65" s="419"/>
      <c r="AR65" s="419"/>
      <c r="AS65" s="419"/>
      <c r="AT65" s="415" t="s">
        <v>157</v>
      </c>
      <c r="AU65" s="419"/>
      <c r="AV65" s="419"/>
      <c r="AW65" s="419"/>
      <c r="AX65" s="419"/>
      <c r="AY65" s="419"/>
      <c r="AZ65" s="424"/>
      <c r="BA65" s="294"/>
      <c r="BB65" s="288"/>
      <c r="BC65" s="288"/>
      <c r="BD65" s="288"/>
      <c r="BE65" s="288"/>
      <c r="BF65" s="288"/>
      <c r="BG65" s="288"/>
      <c r="BH65" s="288"/>
      <c r="BI65" s="288"/>
      <c r="BJ65" s="287"/>
      <c r="BK65" s="288"/>
      <c r="BL65" s="417"/>
      <c r="BM65" s="417"/>
      <c r="BN65" s="417"/>
      <c r="BO65" s="288"/>
      <c r="BP65" s="290"/>
      <c r="BQ65" s="290"/>
      <c r="BR65" s="290"/>
      <c r="BS65" s="290"/>
      <c r="BT65" s="290"/>
      <c r="BU65" s="288"/>
      <c r="BV65" s="290"/>
      <c r="BW65" s="290"/>
      <c r="BX65" s="290"/>
      <c r="BY65" s="290"/>
      <c r="BZ65" s="290"/>
      <c r="CA65" s="291"/>
      <c r="CB65" s="290"/>
      <c r="CC65" s="290"/>
      <c r="CD65" s="290"/>
      <c r="CE65" s="290"/>
      <c r="CF65" s="290"/>
      <c r="CG65" s="172"/>
      <c r="CH65" s="475"/>
      <c r="CI65" s="475"/>
      <c r="CJ65" s="475"/>
    </row>
    <row r="66" spans="1:88" ht="15" customHeight="1">
      <c r="A66" s="130"/>
      <c r="B66" s="476"/>
      <c r="C66" s="476"/>
      <c r="D66" s="476"/>
      <c r="E66" s="473"/>
      <c r="F66" s="474"/>
      <c r="G66" s="459"/>
      <c r="H66" s="461"/>
      <c r="I66" s="461"/>
      <c r="J66" s="461"/>
      <c r="K66" s="461"/>
      <c r="L66" s="461"/>
      <c r="M66" s="461"/>
      <c r="N66" s="461"/>
      <c r="O66" s="461"/>
      <c r="P66" s="461"/>
      <c r="Q66" s="461"/>
      <c r="R66" s="461"/>
      <c r="S66" s="461"/>
      <c r="T66" s="461"/>
      <c r="U66" s="461"/>
      <c r="V66" s="461"/>
      <c r="W66" s="461"/>
      <c r="X66" s="461"/>
      <c r="Y66" s="461"/>
      <c r="Z66" s="461"/>
      <c r="AA66" s="463"/>
      <c r="AB66" s="463"/>
      <c r="AC66" s="463"/>
      <c r="AD66" s="423"/>
      <c r="AE66" s="280" t="e">
        <f>IF(LEN(VLOOKUP(AA60,#REF!,3,FALSE))&lt;11,"",LEFT(RIGHT(VLOOKUP(AA60,#REF!,3,FALSE),11),1))</f>
        <v>#REF!</v>
      </c>
      <c r="AF66" s="168" t="s">
        <v>157</v>
      </c>
      <c r="AG66" s="280" t="e">
        <f>IF(LEN(VLOOKUP(AA60,#REF!,3,FALSE))&lt;10,"",LEFT(RIGHT(VLOOKUP(AA60,#REF!,3,FALSE),10),1))</f>
        <v>#REF!</v>
      </c>
      <c r="AH66" s="282" t="s">
        <v>157</v>
      </c>
      <c r="AI66" s="280" t="e">
        <f>IF(LEN(VLOOKUP(AA60,#REF!,3,FALSE))&lt;9,"",LEFT(RIGHT(VLOOKUP(AA60,#REF!,3,FALSE),9),1))</f>
        <v>#REF!</v>
      </c>
      <c r="AJ66" s="168" t="s">
        <v>157</v>
      </c>
      <c r="AK66" s="280" t="e">
        <f>IF(LEN(VLOOKUP(AA60,#REF!,3,FALSE))&lt;8,"",LEFT(RIGHT(VLOOKUP(AA60,#REF!,3,FALSE),8),1))</f>
        <v>#REF!</v>
      </c>
      <c r="AL66" s="282" t="s">
        <v>157</v>
      </c>
      <c r="AM66" s="280" t="e">
        <f>IF(LEN(VLOOKUP(AA60,#REF!,3,FALSE))&lt;7,"",LEFT(RIGHT(VLOOKUP(AA60,#REF!,3,FALSE),7),1))</f>
        <v>#REF!</v>
      </c>
      <c r="AN66" s="415"/>
      <c r="AO66" s="280" t="e">
        <f>IF(LEN(VLOOKUP(AA60,#REF!,3,FALSE))&lt;6,"",LEFT(RIGHT(VLOOKUP(AA60,#REF!,3,FALSE),6),1))</f>
        <v>#REF!</v>
      </c>
      <c r="AP66" s="282" t="s">
        <v>157</v>
      </c>
      <c r="AQ66" s="280" t="e">
        <f>IF(LEN(VLOOKUP(AA60,#REF!,3,FALSE))&lt;5,"",LEFT(RIGHT(VLOOKUP(AA60,#REF!,3,FALSE),5),1))</f>
        <v>#REF!</v>
      </c>
      <c r="AR66" s="282" t="s">
        <v>157</v>
      </c>
      <c r="AS66" s="280" t="e">
        <f>IF(LEN(VLOOKUP(AA60,#REF!,3,FALSE))&lt;4,"",LEFT(RIGHT(VLOOKUP(AA60,#REF!,3,FALSE),4),1))</f>
        <v>#REF!</v>
      </c>
      <c r="AT66" s="415"/>
      <c r="AU66" s="280" t="e">
        <f>IF(LEN(VLOOKUP(AA60,#REF!,3,FALSE))&lt;3,"",LEFT(RIGHT(VLOOKUP(AA60,#REF!,3,FALSE),3),1))</f>
        <v>#REF!</v>
      </c>
      <c r="AV66" s="282" t="s">
        <v>157</v>
      </c>
      <c r="AW66" s="280" t="e">
        <f>IF(LEN(VLOOKUP(AA60,#REF!,3,FALSE))&lt;2,"",LEFT(RIGHT(VLOOKUP(AA60,#REF!,3,FALSE),2),1))</f>
        <v>#REF!</v>
      </c>
      <c r="AX66" s="282" t="s">
        <v>157</v>
      </c>
      <c r="AY66" s="280" t="e">
        <f>IF(VLOOKUP(AA60,#REF!,3,FALSE)=0,"",IF(LEN(VLOOKUP(AA60,#REF!,3,FALSE))&lt;1,"",LEFT(RIGHT(VLOOKUP(AA60,#REF!,3,FALSE),1),1)))</f>
        <v>#REF!</v>
      </c>
      <c r="AZ66" s="424"/>
      <c r="BA66" s="294"/>
      <c r="BB66" s="288"/>
      <c r="BC66" s="288"/>
      <c r="BD66" s="288"/>
      <c r="BE66" s="288"/>
      <c r="BF66" s="288"/>
      <c r="BG66" s="288"/>
      <c r="BH66" s="288"/>
      <c r="BI66" s="288"/>
      <c r="BJ66" s="287"/>
      <c r="BK66" s="288"/>
      <c r="BL66" s="280" t="e">
        <f>IF(LEN(VLOOKUP(AA60,#REF!,5,FALSE))&lt;11,"",LEFT(RIGHT(VLOOKUP(AA60,#REF!,5,FALSE),11),1))</f>
        <v>#REF!</v>
      </c>
      <c r="BM66" s="168" t="s">
        <v>157</v>
      </c>
      <c r="BN66" s="280" t="e">
        <f>IF(LEN(VLOOKUP(AA60,#REF!,5,FALSE))&lt;10,"",LEFT(RIGHT(VLOOKUP(AA60,#REF!,5,FALSE),10),1))</f>
        <v>#REF!</v>
      </c>
      <c r="BO66" s="288" t="s">
        <v>157</v>
      </c>
      <c r="BP66" s="280" t="e">
        <f>IF(LEN(VLOOKUP(AA60,#REF!,5,FALSE))&lt;9,"",LEFT(RIGHT(VLOOKUP(AA60,#REF!,5,FALSE),9),1))</f>
        <v>#REF!</v>
      </c>
      <c r="BQ66" s="282" t="s">
        <v>157</v>
      </c>
      <c r="BR66" s="280" t="e">
        <f>IF(LEN(VLOOKUP(AA60,#REF!,5,FALSE))&lt;8,"",LEFT(RIGHT(VLOOKUP(AA60,#REF!,5,FALSE),8),1))</f>
        <v>#REF!</v>
      </c>
      <c r="BS66" s="282" t="s">
        <v>157</v>
      </c>
      <c r="BT66" s="280" t="e">
        <f>IF(LEN(VLOOKUP(AA60,#REF!,5,FALSE))&lt;7,"",LEFT(RIGHT(VLOOKUP(AA60,#REF!,5,FALSE),7),1))</f>
        <v>#REF!</v>
      </c>
      <c r="BU66" s="288" t="s">
        <v>157</v>
      </c>
      <c r="BV66" s="280" t="e">
        <f>IF(LEN(VLOOKUP(AA60,#REF!,5,FALSE))&lt;6,"",LEFT(RIGHT(VLOOKUP(AA60,#REF!,5,FALSE),6),1))</f>
        <v>#REF!</v>
      </c>
      <c r="BW66" s="282" t="s">
        <v>157</v>
      </c>
      <c r="BX66" s="280" t="e">
        <f>IF(LEN(VLOOKUP(AA60,#REF!,5,FALSE))&lt;5,"",LEFT(RIGHT(VLOOKUP(AA60,#REF!,5,FALSE),5),1))</f>
        <v>#REF!</v>
      </c>
      <c r="BY66" s="282" t="s">
        <v>157</v>
      </c>
      <c r="BZ66" s="280" t="e">
        <f>IF(LEN(VLOOKUP(AA60,#REF!,5,FALSE))&lt;4,"",LEFT(RIGHT(VLOOKUP(AA60,#REF!,5,FALSE),4),1))</f>
        <v>#REF!</v>
      </c>
      <c r="CA66" s="291" t="s">
        <v>157</v>
      </c>
      <c r="CB66" s="280" t="e">
        <f>IF(LEN(VLOOKUP(AA60,#REF!,5,FALSE))&lt;3,"",LEFT(RIGHT(VLOOKUP(AA60,#REF!,5,FALSE),3),1))</f>
        <v>#REF!</v>
      </c>
      <c r="CC66" s="282" t="s">
        <v>157</v>
      </c>
      <c r="CD66" s="280" t="e">
        <f>IF(LEN(VLOOKUP(AA60,#REF!,5,FALSE))&lt;2,"",LEFT(RIGHT(VLOOKUP(AA60,#REF!,5,FALSE),2),1))</f>
        <v>#REF!</v>
      </c>
      <c r="CE66" s="282" t="s">
        <v>355</v>
      </c>
      <c r="CF66" s="280" t="e">
        <f>IF(VLOOKUP(AA60,#REF!,5,FALSE)=0,"",IF(LEN(VLOOKUP(AA60,#REF!,5,FALSE))&lt;1,"",LEFT(RIGHT(VLOOKUP(AA60,#REF!,5,FALSE),1),1)))</f>
        <v>#REF!</v>
      </c>
      <c r="CG66" s="172"/>
      <c r="CH66" s="475"/>
      <c r="CI66" s="475"/>
      <c r="CJ66" s="475"/>
    </row>
    <row r="67" spans="1:88" ht="3" customHeight="1">
      <c r="A67" s="130"/>
      <c r="B67" s="476"/>
      <c r="C67" s="476"/>
      <c r="D67" s="476"/>
      <c r="E67" s="473"/>
      <c r="F67" s="474"/>
      <c r="G67" s="459"/>
      <c r="H67" s="461"/>
      <c r="I67" s="461"/>
      <c r="J67" s="461"/>
      <c r="K67" s="461"/>
      <c r="L67" s="461"/>
      <c r="M67" s="461"/>
      <c r="N67" s="461"/>
      <c r="O67" s="461"/>
      <c r="P67" s="461"/>
      <c r="Q67" s="461"/>
      <c r="R67" s="461"/>
      <c r="S67" s="461"/>
      <c r="T67" s="461"/>
      <c r="U67" s="461"/>
      <c r="V67" s="461"/>
      <c r="W67" s="461"/>
      <c r="X67" s="461"/>
      <c r="Y67" s="461"/>
      <c r="Z67" s="461"/>
      <c r="AA67" s="463"/>
      <c r="AB67" s="463"/>
      <c r="AC67" s="463"/>
      <c r="AD67" s="442"/>
      <c r="AE67" s="442"/>
      <c r="AF67" s="442"/>
      <c r="AG67" s="442"/>
      <c r="AH67" s="442"/>
      <c r="AI67" s="442"/>
      <c r="AJ67" s="442"/>
      <c r="AK67" s="442"/>
      <c r="AL67" s="442"/>
      <c r="AM67" s="442"/>
      <c r="AN67" s="442"/>
      <c r="AO67" s="442"/>
      <c r="AP67" s="442"/>
      <c r="AQ67" s="442"/>
      <c r="AR67" s="442"/>
      <c r="AS67" s="442"/>
      <c r="AT67" s="442"/>
      <c r="AU67" s="442"/>
      <c r="AV67" s="442"/>
      <c r="AW67" s="442"/>
      <c r="AX67" s="442"/>
      <c r="AY67" s="442"/>
      <c r="AZ67" s="442"/>
      <c r="BA67" s="295"/>
      <c r="BB67" s="227"/>
      <c r="BC67" s="227"/>
      <c r="BD67" s="227"/>
      <c r="BE67" s="227"/>
      <c r="BF67" s="227"/>
      <c r="BG67" s="227"/>
      <c r="BH67" s="227"/>
      <c r="BI67" s="227"/>
      <c r="BJ67" s="289"/>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171"/>
      <c r="CH67" s="475"/>
      <c r="CI67" s="475"/>
      <c r="CJ67" s="475"/>
    </row>
    <row r="68" spans="1:88" s="163" customFormat="1" ht="3" customHeight="1">
      <c r="A68" s="130"/>
      <c r="B68" s="476"/>
      <c r="C68" s="476"/>
      <c r="D68" s="476"/>
      <c r="E68" s="473" t="s">
        <v>360</v>
      </c>
      <c r="F68" s="474"/>
      <c r="G68" s="459"/>
      <c r="H68" s="461" t="e">
        <f>#REF!</f>
        <v>#REF!</v>
      </c>
      <c r="I68" s="461"/>
      <c r="J68" s="461"/>
      <c r="K68" s="461"/>
      <c r="L68" s="461"/>
      <c r="M68" s="461"/>
      <c r="N68" s="461"/>
      <c r="O68" s="461"/>
      <c r="P68" s="461"/>
      <c r="Q68" s="461"/>
      <c r="R68" s="461"/>
      <c r="S68" s="461"/>
      <c r="T68" s="461"/>
      <c r="U68" s="461"/>
      <c r="V68" s="461"/>
      <c r="W68" s="461"/>
      <c r="X68" s="461"/>
      <c r="Y68" s="461"/>
      <c r="Z68" s="461"/>
      <c r="AA68" s="463" t="s">
        <v>63</v>
      </c>
      <c r="AB68" s="463"/>
      <c r="AC68" s="463"/>
      <c r="AD68" s="422"/>
      <c r="AE68" s="422"/>
      <c r="AF68" s="422"/>
      <c r="AG68" s="422"/>
      <c r="AH68" s="422"/>
      <c r="AI68" s="422"/>
      <c r="AJ68" s="422"/>
      <c r="AK68" s="422"/>
      <c r="AL68" s="422"/>
      <c r="AM68" s="422"/>
      <c r="AN68" s="422"/>
      <c r="AO68" s="422"/>
      <c r="AP68" s="422"/>
      <c r="AQ68" s="422"/>
      <c r="AR68" s="422"/>
      <c r="AS68" s="422"/>
      <c r="AT68" s="422"/>
      <c r="AU68" s="422"/>
      <c r="AV68" s="422"/>
      <c r="AW68" s="422"/>
      <c r="AX68" s="422"/>
      <c r="AY68" s="422"/>
      <c r="AZ68" s="422"/>
      <c r="BA68" s="464"/>
      <c r="BB68" s="464"/>
      <c r="BC68" s="464"/>
      <c r="BD68" s="464"/>
      <c r="BE68" s="464"/>
      <c r="BF68" s="464"/>
      <c r="BG68" s="464"/>
      <c r="BH68" s="464"/>
      <c r="BI68" s="464"/>
      <c r="BJ68" s="464"/>
      <c r="BK68" s="464"/>
      <c r="BL68" s="464"/>
      <c r="BM68" s="464"/>
      <c r="BN68" s="464"/>
      <c r="BO68" s="464"/>
      <c r="BP68" s="464"/>
      <c r="BQ68" s="464"/>
      <c r="BR68" s="221"/>
      <c r="BS68" s="221"/>
      <c r="BT68" s="221"/>
      <c r="BU68" s="221"/>
      <c r="BV68" s="221"/>
      <c r="BW68" s="292"/>
      <c r="BX68" s="221"/>
      <c r="BY68" s="221"/>
      <c r="BZ68" s="221"/>
      <c r="CA68" s="221"/>
      <c r="CB68" s="221"/>
      <c r="CC68" s="221"/>
      <c r="CD68" s="221"/>
      <c r="CE68" s="221"/>
      <c r="CF68" s="221"/>
      <c r="CG68" s="166"/>
      <c r="CH68" s="475"/>
      <c r="CI68" s="475"/>
      <c r="CJ68" s="475"/>
    </row>
    <row r="69" spans="1:88" s="163" customFormat="1" ht="3" customHeight="1">
      <c r="A69" s="130"/>
      <c r="B69" s="476"/>
      <c r="C69" s="476"/>
      <c r="D69" s="476"/>
      <c r="E69" s="473"/>
      <c r="F69" s="474"/>
      <c r="G69" s="459"/>
      <c r="H69" s="461"/>
      <c r="I69" s="461"/>
      <c r="J69" s="461"/>
      <c r="K69" s="461"/>
      <c r="L69" s="461"/>
      <c r="M69" s="461"/>
      <c r="N69" s="461"/>
      <c r="O69" s="461"/>
      <c r="P69" s="461"/>
      <c r="Q69" s="461"/>
      <c r="R69" s="461"/>
      <c r="S69" s="461"/>
      <c r="T69" s="461"/>
      <c r="U69" s="461"/>
      <c r="V69" s="461"/>
      <c r="W69" s="461"/>
      <c r="X69" s="461"/>
      <c r="Y69" s="461"/>
      <c r="Z69" s="461"/>
      <c r="AA69" s="463"/>
      <c r="AB69" s="463"/>
      <c r="AC69" s="463"/>
      <c r="AD69" s="423"/>
      <c r="AE69" s="417"/>
      <c r="AF69" s="417"/>
      <c r="AG69" s="417"/>
      <c r="AH69" s="283"/>
      <c r="AI69" s="418"/>
      <c r="AJ69" s="418"/>
      <c r="AK69" s="418"/>
      <c r="AL69" s="418"/>
      <c r="AM69" s="418"/>
      <c r="AN69" s="415"/>
      <c r="AO69" s="419"/>
      <c r="AP69" s="419"/>
      <c r="AQ69" s="419"/>
      <c r="AR69" s="419"/>
      <c r="AS69" s="419"/>
      <c r="AT69" s="415"/>
      <c r="AU69" s="419"/>
      <c r="AV69" s="419"/>
      <c r="AW69" s="419"/>
      <c r="AX69" s="419"/>
      <c r="AY69" s="419"/>
      <c r="AZ69" s="424"/>
      <c r="BA69" s="423"/>
      <c r="BB69" s="417"/>
      <c r="BC69" s="417"/>
      <c r="BD69" s="417"/>
      <c r="BE69" s="283"/>
      <c r="BF69" s="418"/>
      <c r="BG69" s="418"/>
      <c r="BH69" s="418"/>
      <c r="BI69" s="418"/>
      <c r="BJ69" s="418"/>
      <c r="BK69" s="415"/>
      <c r="BL69" s="419"/>
      <c r="BM69" s="419"/>
      <c r="BN69" s="419"/>
      <c r="BO69" s="419"/>
      <c r="BP69" s="419"/>
      <c r="BQ69" s="416"/>
      <c r="BR69" s="419"/>
      <c r="BS69" s="419"/>
      <c r="BT69" s="419"/>
      <c r="BU69" s="419"/>
      <c r="BV69" s="419"/>
      <c r="BW69" s="287"/>
      <c r="BX69" s="288"/>
      <c r="BY69" s="288"/>
      <c r="BZ69" s="288"/>
      <c r="CA69" s="288"/>
      <c r="CB69" s="288"/>
      <c r="CC69" s="288"/>
      <c r="CD69" s="288"/>
      <c r="CE69" s="288"/>
      <c r="CF69" s="288"/>
      <c r="CG69" s="167"/>
      <c r="CH69" s="475"/>
      <c r="CI69" s="475"/>
      <c r="CJ69" s="475"/>
    </row>
    <row r="70" spans="1:88" ht="15" customHeight="1">
      <c r="A70" s="130"/>
      <c r="B70" s="476"/>
      <c r="C70" s="476"/>
      <c r="D70" s="476"/>
      <c r="E70" s="473"/>
      <c r="F70" s="474"/>
      <c r="G70" s="459"/>
      <c r="H70" s="461"/>
      <c r="I70" s="461"/>
      <c r="J70" s="461"/>
      <c r="K70" s="461"/>
      <c r="L70" s="461"/>
      <c r="M70" s="461"/>
      <c r="N70" s="461"/>
      <c r="O70" s="461"/>
      <c r="P70" s="461"/>
      <c r="Q70" s="461"/>
      <c r="R70" s="461"/>
      <c r="S70" s="461"/>
      <c r="T70" s="461"/>
      <c r="U70" s="461"/>
      <c r="V70" s="461"/>
      <c r="W70" s="461"/>
      <c r="X70" s="461"/>
      <c r="Y70" s="461"/>
      <c r="Z70" s="461"/>
      <c r="AA70" s="463"/>
      <c r="AB70" s="463"/>
      <c r="AC70" s="463"/>
      <c r="AD70" s="423"/>
      <c r="AE70" s="280" t="e">
        <f>IF(LEN(VLOOKUP(AA68,#REF!,2,FALSE))&lt;11,"",LEFT(RIGHT(VLOOKUP(AA68,#REF!,2,FALSE),11),1))</f>
        <v>#REF!</v>
      </c>
      <c r="AF70" s="168"/>
      <c r="AG70" s="280" t="e">
        <f>IF(LEN(VLOOKUP(AA68,#REF!,2,FALSE))&lt;10,"",LEFT(RIGHT(VLOOKUP(AA68,#REF!,2,FALSE),10),1))</f>
        <v>#REF!</v>
      </c>
      <c r="AH70" s="282"/>
      <c r="AI70" s="280" t="e">
        <f>IF(LEN(VLOOKUP(AA68,#REF!,2,FALSE))&lt;9,"",LEFT(RIGHT(VLOOKUP(AA68,#REF!,2,FALSE),9),1))</f>
        <v>#REF!</v>
      </c>
      <c r="AJ70" s="168"/>
      <c r="AK70" s="280" t="e">
        <f>IF(LEN(VLOOKUP(AA68,#REF!,2,FALSE))&lt;8,"",LEFT(RIGHT(VLOOKUP(AA68,#REF!,2,FALSE),8),1))</f>
        <v>#REF!</v>
      </c>
      <c r="AL70" s="282"/>
      <c r="AM70" s="280" t="e">
        <f>IF(LEN(VLOOKUP(AA68,#REF!,2,FALSE))&lt;7,"",LEFT(RIGHT(VLOOKUP(AA68,#REF!,2,FALSE),7),1))</f>
        <v>#REF!</v>
      </c>
      <c r="AN70" s="415"/>
      <c r="AO70" s="280" t="e">
        <f>IF(LEN(VLOOKUP(AA68,#REF!,2,FALSE))&lt;6,"",LEFT(RIGHT(VLOOKUP(AA68,#REF!,2,FALSE),6),1))</f>
        <v>#REF!</v>
      </c>
      <c r="AP70" s="282"/>
      <c r="AQ70" s="280" t="e">
        <f>IF(LEN(VLOOKUP(AA68,#REF!,2,FALSE))&lt;5,"",LEFT(RIGHT(VLOOKUP(AA68,#REF!,2,FALSE),5),1))</f>
        <v>#REF!</v>
      </c>
      <c r="AR70" s="282"/>
      <c r="AS70" s="280" t="e">
        <f>IF(LEN(VLOOKUP(AA68,#REF!,2,FALSE))&lt;4,"",LEFT(RIGHT(VLOOKUP(AA68,#REF!,2,FALSE),4),1))</f>
        <v>#REF!</v>
      </c>
      <c r="AT70" s="415"/>
      <c r="AU70" s="280" t="e">
        <f>IF(LEN(VLOOKUP(AA68,#REF!,2,FALSE))&lt;3,"",LEFT(RIGHT(VLOOKUP(AA68,#REF!,2,FALSE),3),1))</f>
        <v>#REF!</v>
      </c>
      <c r="AV70" s="282"/>
      <c r="AW70" s="280" t="e">
        <f>IF(LEN(VLOOKUP(AA68,#REF!,2,FALSE))&lt;2,"",LEFT(RIGHT(VLOOKUP(AA68,#REF!,2,FALSE),2),1))</f>
        <v>#REF!</v>
      </c>
      <c r="AX70" s="282"/>
      <c r="AY70" s="280" t="e">
        <f>IF(VLOOKUP(AA68,#REF!,2,FALSE)=0,"",IF(LEN(VLOOKUP(AA68,#REF!,2,FALSE))&lt;1,"",LEFT(RIGHT(VLOOKUP(AA68,#REF!,2,FALSE),1),1)))</f>
        <v>#REF!</v>
      </c>
      <c r="AZ70" s="424"/>
      <c r="BA70" s="423"/>
      <c r="BB70" s="280" t="e">
        <f>IF(LEN(VLOOKUP(AA68,#REF!,4,FALSE))&lt;11,"",LEFT(RIGHT(VLOOKUP(AA68,#REF!,4,FALSE),11),1))</f>
        <v>#REF!</v>
      </c>
      <c r="BC70" s="168"/>
      <c r="BD70" s="280" t="e">
        <f>IF(LEN(VLOOKUP(AA68,#REF!,4,FALSE))&lt;10,"",LEFT(RIGHT(VLOOKUP(AA68,#REF!,4,FALSE),10),1))</f>
        <v>#REF!</v>
      </c>
      <c r="BE70" s="282"/>
      <c r="BF70" s="280" t="e">
        <f>IF(LEN(VLOOKUP(AA68,#REF!,4,FALSE))&lt;9,"",LEFT(RIGHT(VLOOKUP(AA68,#REF!,4,FALSE),9),1))</f>
        <v>#REF!</v>
      </c>
      <c r="BG70" s="168"/>
      <c r="BH70" s="280" t="e">
        <f>IF(LEN(VLOOKUP(AA68,#REF!,4,FALSE))&lt;8,"",LEFT(RIGHT(VLOOKUP(AA68,#REF!,4,FALSE),8),1))</f>
        <v>#REF!</v>
      </c>
      <c r="BI70" s="282"/>
      <c r="BJ70" s="280" t="e">
        <f>IF(LEN(VLOOKUP(AA68,#REF!,4,FALSE))&lt;7,"",LEFT(RIGHT(VLOOKUP(AA68,#REF!,4,FALSE),7),1))</f>
        <v>#REF!</v>
      </c>
      <c r="BK70" s="415"/>
      <c r="BL70" s="280" t="e">
        <f>IF(LEN(VLOOKUP(AA68,#REF!,4,FALSE))&lt;6,"",LEFT(RIGHT(VLOOKUP(AA68,#REF!,4,FALSE),6),1))</f>
        <v>#REF!</v>
      </c>
      <c r="BM70" s="282"/>
      <c r="BN70" s="280" t="e">
        <f>IF(LEN(VLOOKUP(AA68,#REF!,4,FALSE))&lt;5,"",LEFT(RIGHT(VLOOKUP(AA68,#REF!,4,FALSE),5),1))</f>
        <v>#REF!</v>
      </c>
      <c r="BO70" s="282"/>
      <c r="BP70" s="280" t="e">
        <f>IF(LEN(VLOOKUP(AA68,#REF!,4,FALSE))&lt;4,"",LEFT(RIGHT(VLOOKUP(AA68,#REF!,4,FALSE),4),1))</f>
        <v>#REF!</v>
      </c>
      <c r="BQ70" s="416"/>
      <c r="BR70" s="280" t="e">
        <f>IF(LEN(VLOOKUP(AA68,#REF!,4,FALSE))&lt;3,"",LEFT(RIGHT(VLOOKUP(AA68,#REF!,4,FALSE),3),1))</f>
        <v>#REF!</v>
      </c>
      <c r="BS70" s="282"/>
      <c r="BT70" s="280" t="e">
        <f>IF(LEN(VLOOKUP(AA68,#REF!,4,FALSE))&lt;2,"",LEFT(RIGHT(VLOOKUP(AA68,#REF!,4,FALSE),2),1))</f>
        <v>#REF!</v>
      </c>
      <c r="BU70" s="282"/>
      <c r="BV70" s="280" t="e">
        <f>IF(VLOOKUP(AA68,#REF!,4,FALSE)=0,"",IF(LEN(VLOOKUP(AA68,#REF!,4,FALSE))&lt;1,"",LEFT(RIGHT(VLOOKUP(AA68,#REF!,4,FALSE),1),1)))</f>
        <v>#REF!</v>
      </c>
      <c r="BW70" s="287"/>
      <c r="BX70" s="288"/>
      <c r="BY70" s="288"/>
      <c r="BZ70" s="288"/>
      <c r="CA70" s="288"/>
      <c r="CB70" s="288"/>
      <c r="CC70" s="288"/>
      <c r="CD70" s="288"/>
      <c r="CE70" s="288"/>
      <c r="CF70" s="288"/>
      <c r="CG70" s="167"/>
      <c r="CH70" s="475"/>
      <c r="CI70" s="475"/>
      <c r="CJ70" s="475"/>
    </row>
    <row r="71" spans="1:88" ht="3" customHeight="1">
      <c r="A71" s="130"/>
      <c r="B71" s="476"/>
      <c r="C71" s="476"/>
      <c r="D71" s="476"/>
      <c r="E71" s="473"/>
      <c r="F71" s="474"/>
      <c r="G71" s="459"/>
      <c r="H71" s="461"/>
      <c r="I71" s="461"/>
      <c r="J71" s="461"/>
      <c r="K71" s="461"/>
      <c r="L71" s="461"/>
      <c r="M71" s="461"/>
      <c r="N71" s="461"/>
      <c r="O71" s="461"/>
      <c r="P71" s="461"/>
      <c r="Q71" s="461"/>
      <c r="R71" s="461"/>
      <c r="S71" s="461"/>
      <c r="T71" s="461"/>
      <c r="U71" s="461"/>
      <c r="V71" s="461"/>
      <c r="W71" s="461"/>
      <c r="X71" s="461"/>
      <c r="Y71" s="461"/>
      <c r="Z71" s="461"/>
      <c r="AA71" s="463"/>
      <c r="AB71" s="463"/>
      <c r="AC71" s="463"/>
      <c r="AD71" s="442"/>
      <c r="AE71" s="442"/>
      <c r="AF71" s="442"/>
      <c r="AG71" s="442"/>
      <c r="AH71" s="442"/>
      <c r="AI71" s="442"/>
      <c r="AJ71" s="442"/>
      <c r="AK71" s="442"/>
      <c r="AL71" s="442"/>
      <c r="AM71" s="442"/>
      <c r="AN71" s="442"/>
      <c r="AO71" s="442"/>
      <c r="AP71" s="442"/>
      <c r="AQ71" s="442"/>
      <c r="AR71" s="442"/>
      <c r="AS71" s="442"/>
      <c r="AT71" s="442"/>
      <c r="AU71" s="442"/>
      <c r="AV71" s="442"/>
      <c r="AW71" s="442"/>
      <c r="AX71" s="442"/>
      <c r="AY71" s="442"/>
      <c r="AZ71" s="442"/>
      <c r="BA71" s="443"/>
      <c r="BB71" s="443"/>
      <c r="BC71" s="443"/>
      <c r="BD71" s="443"/>
      <c r="BE71" s="443"/>
      <c r="BF71" s="443"/>
      <c r="BG71" s="443"/>
      <c r="BH71" s="443"/>
      <c r="BI71" s="443"/>
      <c r="BJ71" s="443"/>
      <c r="BK71" s="443"/>
      <c r="BL71" s="443"/>
      <c r="BM71" s="443"/>
      <c r="BN71" s="443"/>
      <c r="BO71" s="443"/>
      <c r="BP71" s="443"/>
      <c r="BQ71" s="443"/>
      <c r="BR71" s="227"/>
      <c r="BS71" s="227"/>
      <c r="BT71" s="227"/>
      <c r="BU71" s="227"/>
      <c r="BV71" s="227"/>
      <c r="BW71" s="289"/>
      <c r="BX71" s="227"/>
      <c r="BY71" s="227"/>
      <c r="BZ71" s="227"/>
      <c r="CA71" s="227"/>
      <c r="CB71" s="227"/>
      <c r="CC71" s="227"/>
      <c r="CD71" s="227"/>
      <c r="CE71" s="227"/>
      <c r="CF71" s="227"/>
      <c r="CG71" s="171"/>
      <c r="CH71" s="475"/>
      <c r="CI71" s="475"/>
      <c r="CJ71" s="475"/>
    </row>
    <row r="72" spans="1:88" ht="3" customHeight="1">
      <c r="A72" s="130"/>
      <c r="B72" s="476"/>
      <c r="C72" s="476"/>
      <c r="D72" s="476"/>
      <c r="E72" s="473"/>
      <c r="F72" s="474"/>
      <c r="G72" s="459"/>
      <c r="H72" s="461"/>
      <c r="I72" s="461"/>
      <c r="J72" s="461"/>
      <c r="K72" s="461"/>
      <c r="L72" s="461"/>
      <c r="M72" s="461"/>
      <c r="N72" s="461"/>
      <c r="O72" s="461"/>
      <c r="P72" s="461"/>
      <c r="Q72" s="461"/>
      <c r="R72" s="461"/>
      <c r="S72" s="461"/>
      <c r="T72" s="461"/>
      <c r="U72" s="461"/>
      <c r="V72" s="461"/>
      <c r="W72" s="461"/>
      <c r="X72" s="461"/>
      <c r="Y72" s="461"/>
      <c r="Z72" s="461"/>
      <c r="AA72" s="463"/>
      <c r="AB72" s="463"/>
      <c r="AC72" s="463"/>
      <c r="AD72" s="422"/>
      <c r="AE72" s="422"/>
      <c r="AF72" s="422"/>
      <c r="AG72" s="422"/>
      <c r="AH72" s="422"/>
      <c r="AI72" s="422"/>
      <c r="AJ72" s="422"/>
      <c r="AK72" s="422"/>
      <c r="AL72" s="422"/>
      <c r="AM72" s="422"/>
      <c r="AN72" s="422"/>
      <c r="AO72" s="422"/>
      <c r="AP72" s="422"/>
      <c r="AQ72" s="422"/>
      <c r="AR72" s="422"/>
      <c r="AS72" s="422"/>
      <c r="AT72" s="422"/>
      <c r="AU72" s="422"/>
      <c r="AV72" s="422"/>
      <c r="AW72" s="422"/>
      <c r="AX72" s="422"/>
      <c r="AY72" s="422"/>
      <c r="AZ72" s="422"/>
      <c r="BA72" s="293"/>
      <c r="BB72" s="221"/>
      <c r="BC72" s="221"/>
      <c r="BD72" s="221"/>
      <c r="BE72" s="221"/>
      <c r="BF72" s="221"/>
      <c r="BG72" s="221"/>
      <c r="BH72" s="221"/>
      <c r="BI72" s="221"/>
      <c r="BJ72" s="292"/>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166"/>
      <c r="CH72" s="475"/>
      <c r="CI72" s="475"/>
      <c r="CJ72" s="475"/>
    </row>
    <row r="73" spans="1:88" ht="3" customHeight="1">
      <c r="A73" s="130"/>
      <c r="B73" s="476"/>
      <c r="C73" s="476"/>
      <c r="D73" s="476"/>
      <c r="E73" s="473"/>
      <c r="F73" s="474"/>
      <c r="G73" s="459"/>
      <c r="H73" s="461"/>
      <c r="I73" s="461"/>
      <c r="J73" s="461"/>
      <c r="K73" s="461"/>
      <c r="L73" s="461"/>
      <c r="M73" s="461"/>
      <c r="N73" s="461"/>
      <c r="O73" s="461"/>
      <c r="P73" s="461"/>
      <c r="Q73" s="461"/>
      <c r="R73" s="461"/>
      <c r="S73" s="461"/>
      <c r="T73" s="461"/>
      <c r="U73" s="461"/>
      <c r="V73" s="461"/>
      <c r="W73" s="461"/>
      <c r="X73" s="461"/>
      <c r="Y73" s="461"/>
      <c r="Z73" s="461"/>
      <c r="AA73" s="463"/>
      <c r="AB73" s="463"/>
      <c r="AC73" s="463"/>
      <c r="AD73" s="423"/>
      <c r="AE73" s="417"/>
      <c r="AF73" s="417"/>
      <c r="AG73" s="417"/>
      <c r="AH73" s="283"/>
      <c r="AI73" s="418"/>
      <c r="AJ73" s="418"/>
      <c r="AK73" s="418"/>
      <c r="AL73" s="418"/>
      <c r="AM73" s="418"/>
      <c r="AN73" s="415" t="s">
        <v>157</v>
      </c>
      <c r="AO73" s="419"/>
      <c r="AP73" s="419"/>
      <c r="AQ73" s="419"/>
      <c r="AR73" s="419"/>
      <c r="AS73" s="419"/>
      <c r="AT73" s="415" t="s">
        <v>157</v>
      </c>
      <c r="AU73" s="419"/>
      <c r="AV73" s="419"/>
      <c r="AW73" s="419"/>
      <c r="AX73" s="419"/>
      <c r="AY73" s="419"/>
      <c r="AZ73" s="424"/>
      <c r="BA73" s="294"/>
      <c r="BB73" s="288"/>
      <c r="BC73" s="288"/>
      <c r="BD73" s="288"/>
      <c r="BE73" s="288"/>
      <c r="BF73" s="288"/>
      <c r="BG73" s="288"/>
      <c r="BH73" s="288"/>
      <c r="BI73" s="288"/>
      <c r="BJ73" s="287"/>
      <c r="BK73" s="288"/>
      <c r="BL73" s="417"/>
      <c r="BM73" s="417"/>
      <c r="BN73" s="417"/>
      <c r="BO73" s="288"/>
      <c r="BP73" s="290"/>
      <c r="BQ73" s="290"/>
      <c r="BR73" s="290"/>
      <c r="BS73" s="290"/>
      <c r="BT73" s="290"/>
      <c r="BU73" s="288"/>
      <c r="BV73" s="290"/>
      <c r="BW73" s="290"/>
      <c r="BX73" s="290"/>
      <c r="BY73" s="290"/>
      <c r="BZ73" s="290"/>
      <c r="CA73" s="291"/>
      <c r="CB73" s="290"/>
      <c r="CC73" s="290"/>
      <c r="CD73" s="290"/>
      <c r="CE73" s="290"/>
      <c r="CF73" s="290"/>
      <c r="CG73" s="172"/>
      <c r="CH73" s="475"/>
      <c r="CI73" s="475"/>
      <c r="CJ73" s="475"/>
    </row>
    <row r="74" spans="1:88" ht="15" customHeight="1">
      <c r="A74" s="130"/>
      <c r="B74" s="476"/>
      <c r="C74" s="476"/>
      <c r="D74" s="476"/>
      <c r="E74" s="473"/>
      <c r="F74" s="474"/>
      <c r="G74" s="459"/>
      <c r="H74" s="461"/>
      <c r="I74" s="461"/>
      <c r="J74" s="461"/>
      <c r="K74" s="461"/>
      <c r="L74" s="461"/>
      <c r="M74" s="461"/>
      <c r="N74" s="461"/>
      <c r="O74" s="461"/>
      <c r="P74" s="461"/>
      <c r="Q74" s="461"/>
      <c r="R74" s="461"/>
      <c r="S74" s="461"/>
      <c r="T74" s="461"/>
      <c r="U74" s="461"/>
      <c r="V74" s="461"/>
      <c r="W74" s="461"/>
      <c r="X74" s="461"/>
      <c r="Y74" s="461"/>
      <c r="Z74" s="461"/>
      <c r="AA74" s="463"/>
      <c r="AB74" s="463"/>
      <c r="AC74" s="463"/>
      <c r="AD74" s="423"/>
      <c r="AE74" s="280" t="e">
        <f>IF(LEN(VLOOKUP(AA68,#REF!,3,FALSE))&lt;11,"",LEFT(RIGHT(VLOOKUP(AA68,#REF!,3,FALSE),11),1))</f>
        <v>#REF!</v>
      </c>
      <c r="AF74" s="168" t="s">
        <v>157</v>
      </c>
      <c r="AG74" s="280" t="e">
        <f>IF(LEN(VLOOKUP(AA68,#REF!,3,FALSE))&lt;10,"",LEFT(RIGHT(VLOOKUP(AA68,#REF!,3,FALSE),10),1))</f>
        <v>#REF!</v>
      </c>
      <c r="AH74" s="282" t="s">
        <v>157</v>
      </c>
      <c r="AI74" s="280" t="e">
        <f>IF(LEN(VLOOKUP(AA68,#REF!,3,FALSE))&lt;9,"",LEFT(RIGHT(VLOOKUP(AA68,#REF!,3,FALSE),9),1))</f>
        <v>#REF!</v>
      </c>
      <c r="AJ74" s="168" t="s">
        <v>157</v>
      </c>
      <c r="AK74" s="280" t="e">
        <f>IF(LEN(VLOOKUP(AA68,#REF!,3,FALSE))&lt;8,"",LEFT(RIGHT(VLOOKUP(AA68,#REF!,3,FALSE),8),1))</f>
        <v>#REF!</v>
      </c>
      <c r="AL74" s="282" t="s">
        <v>157</v>
      </c>
      <c r="AM74" s="280" t="e">
        <f>IF(LEN(VLOOKUP(AA68,#REF!,3,FALSE))&lt;7,"",LEFT(RIGHT(VLOOKUP(AA68,#REF!,3,FALSE),7),1))</f>
        <v>#REF!</v>
      </c>
      <c r="AN74" s="415"/>
      <c r="AO74" s="280" t="e">
        <f>IF(LEN(VLOOKUP(AA68,#REF!,3,FALSE))&lt;6,"",LEFT(RIGHT(VLOOKUP(AA68,#REF!,3,FALSE),6),1))</f>
        <v>#REF!</v>
      </c>
      <c r="AP74" s="282" t="s">
        <v>157</v>
      </c>
      <c r="AQ74" s="280" t="e">
        <f>IF(LEN(VLOOKUP(AA68,#REF!,3,FALSE))&lt;5,"",LEFT(RIGHT(VLOOKUP(AA68,#REF!,3,FALSE),5),1))</f>
        <v>#REF!</v>
      </c>
      <c r="AR74" s="282" t="s">
        <v>157</v>
      </c>
      <c r="AS74" s="280" t="e">
        <f>IF(LEN(VLOOKUP(AA68,#REF!,3,FALSE))&lt;4,"",LEFT(RIGHT(VLOOKUP(AA68,#REF!,3,FALSE),4),1))</f>
        <v>#REF!</v>
      </c>
      <c r="AT74" s="415"/>
      <c r="AU74" s="280" t="e">
        <f>IF(LEN(VLOOKUP(AA68,#REF!,3,FALSE))&lt;3,"",LEFT(RIGHT(VLOOKUP(AA68,#REF!,3,FALSE),3),1))</f>
        <v>#REF!</v>
      </c>
      <c r="AV74" s="282" t="s">
        <v>157</v>
      </c>
      <c r="AW74" s="280" t="e">
        <f>IF(LEN(VLOOKUP(AA68,#REF!,3,FALSE))&lt;2,"",LEFT(RIGHT(VLOOKUP(AA68,#REF!,3,FALSE),2),1))</f>
        <v>#REF!</v>
      </c>
      <c r="AX74" s="282" t="s">
        <v>157</v>
      </c>
      <c r="AY74" s="280" t="e">
        <f>IF(VLOOKUP(AA68,#REF!,3,FALSE)=0,"",IF(LEN(VLOOKUP(AA68,#REF!,3,FALSE))&lt;1,"",LEFT(RIGHT(VLOOKUP(AA68,#REF!,3,FALSE),1),1)))</f>
        <v>#REF!</v>
      </c>
      <c r="AZ74" s="424"/>
      <c r="BA74" s="294"/>
      <c r="BB74" s="288"/>
      <c r="BC74" s="288"/>
      <c r="BD74" s="288"/>
      <c r="BE74" s="288"/>
      <c r="BF74" s="288"/>
      <c r="BG74" s="288"/>
      <c r="BH74" s="288"/>
      <c r="BI74" s="288"/>
      <c r="BJ74" s="287"/>
      <c r="BK74" s="288"/>
      <c r="BL74" s="280" t="e">
        <f>IF(LEN(VLOOKUP(AA68,#REF!,5,FALSE))&lt;11,"",LEFT(RIGHT(VLOOKUP(AA68,#REF!,5,FALSE),11),1))</f>
        <v>#REF!</v>
      </c>
      <c r="BM74" s="168" t="s">
        <v>157</v>
      </c>
      <c r="BN74" s="280" t="e">
        <f>IF(LEN(VLOOKUP(AA68,#REF!,5,FALSE))&lt;10,"",LEFT(RIGHT(VLOOKUP(AA68,#REF!,5,FALSE),10),1))</f>
        <v>#REF!</v>
      </c>
      <c r="BO74" s="288" t="s">
        <v>157</v>
      </c>
      <c r="BP74" s="280" t="e">
        <f>IF(LEN(VLOOKUP(AA68,#REF!,5,FALSE))&lt;9,"",LEFT(RIGHT(VLOOKUP(AA68,#REF!,5,FALSE),9),1))</f>
        <v>#REF!</v>
      </c>
      <c r="BQ74" s="282" t="s">
        <v>157</v>
      </c>
      <c r="BR74" s="280" t="e">
        <f>IF(LEN(VLOOKUP(AA68,#REF!,5,FALSE))&lt;8,"",LEFT(RIGHT(VLOOKUP(AA68,#REF!,5,FALSE),8),1))</f>
        <v>#REF!</v>
      </c>
      <c r="BS74" s="282" t="s">
        <v>157</v>
      </c>
      <c r="BT74" s="280" t="e">
        <f>IF(LEN(VLOOKUP(AA68,#REF!,5,FALSE))&lt;7,"",LEFT(RIGHT(VLOOKUP(AA68,#REF!,5,FALSE),7),1))</f>
        <v>#REF!</v>
      </c>
      <c r="BU74" s="288" t="s">
        <v>157</v>
      </c>
      <c r="BV74" s="280" t="e">
        <f>IF(LEN(VLOOKUP(AA68,#REF!,5,FALSE))&lt;6,"",LEFT(RIGHT(VLOOKUP(AA68,#REF!,5,FALSE),6),1))</f>
        <v>#REF!</v>
      </c>
      <c r="BW74" s="282" t="s">
        <v>157</v>
      </c>
      <c r="BX74" s="280" t="e">
        <f>IF(LEN(VLOOKUP(AA68,#REF!,5,FALSE))&lt;5,"",LEFT(RIGHT(VLOOKUP(AA68,#REF!,5,FALSE),5),1))</f>
        <v>#REF!</v>
      </c>
      <c r="BY74" s="282" t="s">
        <v>157</v>
      </c>
      <c r="BZ74" s="280" t="e">
        <f>IF(LEN(VLOOKUP(AA68,#REF!,5,FALSE))&lt;4,"",LEFT(RIGHT(VLOOKUP(AA68,#REF!,5,FALSE),4),1))</f>
        <v>#REF!</v>
      </c>
      <c r="CA74" s="291" t="s">
        <v>157</v>
      </c>
      <c r="CB74" s="280" t="e">
        <f>IF(LEN(VLOOKUP(AA68,#REF!,5,FALSE))&lt;3,"",LEFT(RIGHT(VLOOKUP(AA68,#REF!,5,FALSE),3),1))</f>
        <v>#REF!</v>
      </c>
      <c r="CC74" s="282" t="s">
        <v>157</v>
      </c>
      <c r="CD74" s="280" t="e">
        <f>IF(LEN(VLOOKUP(AA68,#REF!,5,FALSE))&lt;2,"",LEFT(RIGHT(VLOOKUP(AA68,#REF!,5,FALSE),2),1))</f>
        <v>#REF!</v>
      </c>
      <c r="CE74" s="282" t="s">
        <v>355</v>
      </c>
      <c r="CF74" s="280" t="e">
        <f>IF(VLOOKUP(AA68,#REF!,5,FALSE)=0,"",IF(LEN(VLOOKUP(AA68,#REF!,5,FALSE))&lt;1,"",LEFT(RIGHT(VLOOKUP(AA68,#REF!,5,FALSE),1),1)))</f>
        <v>#REF!</v>
      </c>
      <c r="CG74" s="172"/>
      <c r="CH74" s="475"/>
      <c r="CI74" s="475"/>
      <c r="CJ74" s="475"/>
    </row>
    <row r="75" spans="1:88" ht="3" customHeight="1">
      <c r="A75" s="130"/>
      <c r="B75" s="476"/>
      <c r="C75" s="476"/>
      <c r="D75" s="476"/>
      <c r="E75" s="473"/>
      <c r="F75" s="474"/>
      <c r="G75" s="459"/>
      <c r="H75" s="461"/>
      <c r="I75" s="461"/>
      <c r="J75" s="461"/>
      <c r="K75" s="461"/>
      <c r="L75" s="461"/>
      <c r="M75" s="461"/>
      <c r="N75" s="461"/>
      <c r="O75" s="461"/>
      <c r="P75" s="461"/>
      <c r="Q75" s="461"/>
      <c r="R75" s="461"/>
      <c r="S75" s="461"/>
      <c r="T75" s="461"/>
      <c r="U75" s="461"/>
      <c r="V75" s="461"/>
      <c r="W75" s="461"/>
      <c r="X75" s="461"/>
      <c r="Y75" s="461"/>
      <c r="Z75" s="461"/>
      <c r="AA75" s="463"/>
      <c r="AB75" s="463"/>
      <c r="AC75" s="463"/>
      <c r="AD75" s="442"/>
      <c r="AE75" s="442"/>
      <c r="AF75" s="442"/>
      <c r="AG75" s="442"/>
      <c r="AH75" s="442"/>
      <c r="AI75" s="442"/>
      <c r="AJ75" s="442"/>
      <c r="AK75" s="442"/>
      <c r="AL75" s="442"/>
      <c r="AM75" s="442"/>
      <c r="AN75" s="442"/>
      <c r="AO75" s="442"/>
      <c r="AP75" s="442"/>
      <c r="AQ75" s="442"/>
      <c r="AR75" s="442"/>
      <c r="AS75" s="442"/>
      <c r="AT75" s="442"/>
      <c r="AU75" s="442"/>
      <c r="AV75" s="442"/>
      <c r="AW75" s="442"/>
      <c r="AX75" s="442"/>
      <c r="AY75" s="442"/>
      <c r="AZ75" s="442"/>
      <c r="BA75" s="295"/>
      <c r="BB75" s="227"/>
      <c r="BC75" s="227"/>
      <c r="BD75" s="227"/>
      <c r="BE75" s="227"/>
      <c r="BF75" s="227"/>
      <c r="BG75" s="227"/>
      <c r="BH75" s="227"/>
      <c r="BI75" s="227"/>
      <c r="BJ75" s="289"/>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171"/>
      <c r="CH75" s="475"/>
      <c r="CI75" s="475"/>
      <c r="CJ75" s="475"/>
    </row>
    <row r="76" spans="1:88" s="163" customFormat="1" ht="3" customHeight="1">
      <c r="A76" s="130"/>
      <c r="B76" s="476"/>
      <c r="C76" s="476"/>
      <c r="D76" s="476"/>
      <c r="E76" s="473" t="s">
        <v>361</v>
      </c>
      <c r="F76" s="474"/>
      <c r="G76" s="459"/>
      <c r="H76" s="461" t="e">
        <f>#REF!</f>
        <v>#REF!</v>
      </c>
      <c r="I76" s="461"/>
      <c r="J76" s="461"/>
      <c r="K76" s="461"/>
      <c r="L76" s="461"/>
      <c r="M76" s="461"/>
      <c r="N76" s="461"/>
      <c r="O76" s="461"/>
      <c r="P76" s="461"/>
      <c r="Q76" s="461"/>
      <c r="R76" s="461"/>
      <c r="S76" s="461"/>
      <c r="T76" s="461"/>
      <c r="U76" s="461"/>
      <c r="V76" s="461"/>
      <c r="W76" s="461"/>
      <c r="X76" s="461"/>
      <c r="Y76" s="461"/>
      <c r="Z76" s="461"/>
      <c r="AA76" s="463" t="s">
        <v>64</v>
      </c>
      <c r="AB76" s="463"/>
      <c r="AC76" s="463"/>
      <c r="AD76" s="422"/>
      <c r="AE76" s="422"/>
      <c r="AF76" s="422"/>
      <c r="AG76" s="422"/>
      <c r="AH76" s="422"/>
      <c r="AI76" s="422"/>
      <c r="AJ76" s="422"/>
      <c r="AK76" s="422"/>
      <c r="AL76" s="422"/>
      <c r="AM76" s="422"/>
      <c r="AN76" s="422"/>
      <c r="AO76" s="422"/>
      <c r="AP76" s="422"/>
      <c r="AQ76" s="422"/>
      <c r="AR76" s="422"/>
      <c r="AS76" s="422"/>
      <c r="AT76" s="422"/>
      <c r="AU76" s="422"/>
      <c r="AV76" s="422"/>
      <c r="AW76" s="422"/>
      <c r="AX76" s="422"/>
      <c r="AY76" s="422"/>
      <c r="AZ76" s="422"/>
      <c r="BA76" s="464"/>
      <c r="BB76" s="464"/>
      <c r="BC76" s="464"/>
      <c r="BD76" s="464"/>
      <c r="BE76" s="464"/>
      <c r="BF76" s="464"/>
      <c r="BG76" s="464"/>
      <c r="BH76" s="464"/>
      <c r="BI76" s="464"/>
      <c r="BJ76" s="464"/>
      <c r="BK76" s="464"/>
      <c r="BL76" s="464"/>
      <c r="BM76" s="464"/>
      <c r="BN76" s="464"/>
      <c r="BO76" s="464"/>
      <c r="BP76" s="464"/>
      <c r="BQ76" s="464"/>
      <c r="BR76" s="221"/>
      <c r="BS76" s="221"/>
      <c r="BT76" s="221"/>
      <c r="BU76" s="221"/>
      <c r="BV76" s="221"/>
      <c r="BW76" s="292"/>
      <c r="BX76" s="221"/>
      <c r="BY76" s="221"/>
      <c r="BZ76" s="221"/>
      <c r="CA76" s="221"/>
      <c r="CB76" s="221"/>
      <c r="CC76" s="221"/>
      <c r="CD76" s="221"/>
      <c r="CE76" s="221"/>
      <c r="CF76" s="221"/>
      <c r="CG76" s="166"/>
      <c r="CH76" s="475"/>
      <c r="CI76" s="475"/>
      <c r="CJ76" s="475"/>
    </row>
    <row r="77" spans="1:88" s="163" customFormat="1" ht="3" customHeight="1">
      <c r="A77" s="130"/>
      <c r="B77" s="476"/>
      <c r="C77" s="476"/>
      <c r="D77" s="476"/>
      <c r="E77" s="473"/>
      <c r="F77" s="474"/>
      <c r="G77" s="459"/>
      <c r="H77" s="461"/>
      <c r="I77" s="461"/>
      <c r="J77" s="461"/>
      <c r="K77" s="461"/>
      <c r="L77" s="461"/>
      <c r="M77" s="461"/>
      <c r="N77" s="461"/>
      <c r="O77" s="461"/>
      <c r="P77" s="461"/>
      <c r="Q77" s="461"/>
      <c r="R77" s="461"/>
      <c r="S77" s="461"/>
      <c r="T77" s="461"/>
      <c r="U77" s="461"/>
      <c r="V77" s="461"/>
      <c r="W77" s="461"/>
      <c r="X77" s="461"/>
      <c r="Y77" s="461"/>
      <c r="Z77" s="461"/>
      <c r="AA77" s="463"/>
      <c r="AB77" s="463"/>
      <c r="AC77" s="463"/>
      <c r="AD77" s="423"/>
      <c r="AE77" s="417"/>
      <c r="AF77" s="417"/>
      <c r="AG77" s="417"/>
      <c r="AH77" s="283"/>
      <c r="AI77" s="418"/>
      <c r="AJ77" s="418"/>
      <c r="AK77" s="418"/>
      <c r="AL77" s="418"/>
      <c r="AM77" s="418"/>
      <c r="AN77" s="415"/>
      <c r="AO77" s="419"/>
      <c r="AP77" s="419"/>
      <c r="AQ77" s="419"/>
      <c r="AR77" s="419"/>
      <c r="AS77" s="419"/>
      <c r="AT77" s="415"/>
      <c r="AU77" s="419"/>
      <c r="AV77" s="419"/>
      <c r="AW77" s="419"/>
      <c r="AX77" s="419"/>
      <c r="AY77" s="419"/>
      <c r="AZ77" s="424"/>
      <c r="BA77" s="423"/>
      <c r="BB77" s="417"/>
      <c r="BC77" s="417"/>
      <c r="BD77" s="417"/>
      <c r="BE77" s="283"/>
      <c r="BF77" s="418"/>
      <c r="BG77" s="418"/>
      <c r="BH77" s="418"/>
      <c r="BI77" s="418"/>
      <c r="BJ77" s="418"/>
      <c r="BK77" s="415"/>
      <c r="BL77" s="419"/>
      <c r="BM77" s="419"/>
      <c r="BN77" s="419"/>
      <c r="BO77" s="419"/>
      <c r="BP77" s="419"/>
      <c r="BQ77" s="416"/>
      <c r="BR77" s="419"/>
      <c r="BS77" s="419"/>
      <c r="BT77" s="419"/>
      <c r="BU77" s="419"/>
      <c r="BV77" s="419"/>
      <c r="BW77" s="287"/>
      <c r="BX77" s="288"/>
      <c r="BY77" s="288"/>
      <c r="BZ77" s="288"/>
      <c r="CA77" s="288"/>
      <c r="CB77" s="288"/>
      <c r="CC77" s="288"/>
      <c r="CD77" s="288"/>
      <c r="CE77" s="288"/>
      <c r="CF77" s="288"/>
      <c r="CG77" s="167"/>
      <c r="CH77" s="475"/>
      <c r="CI77" s="475"/>
      <c r="CJ77" s="475"/>
    </row>
    <row r="78" spans="1:88" ht="15" customHeight="1">
      <c r="A78" s="130"/>
      <c r="B78" s="476"/>
      <c r="C78" s="476"/>
      <c r="D78" s="476"/>
      <c r="E78" s="473"/>
      <c r="F78" s="474"/>
      <c r="G78" s="459"/>
      <c r="H78" s="461"/>
      <c r="I78" s="461"/>
      <c r="J78" s="461"/>
      <c r="K78" s="461"/>
      <c r="L78" s="461"/>
      <c r="M78" s="461"/>
      <c r="N78" s="461"/>
      <c r="O78" s="461"/>
      <c r="P78" s="461"/>
      <c r="Q78" s="461"/>
      <c r="R78" s="461"/>
      <c r="S78" s="461"/>
      <c r="T78" s="461"/>
      <c r="U78" s="461"/>
      <c r="V78" s="461"/>
      <c r="W78" s="461"/>
      <c r="X78" s="461"/>
      <c r="Y78" s="461"/>
      <c r="Z78" s="461"/>
      <c r="AA78" s="463"/>
      <c r="AB78" s="463"/>
      <c r="AC78" s="463"/>
      <c r="AD78" s="423"/>
      <c r="AE78" s="280" t="e">
        <f>IF(LEN(VLOOKUP(AA76,#REF!,2,FALSE))&lt;11,"",LEFT(RIGHT(VLOOKUP(AA76,#REF!,2,FALSE),11),1))</f>
        <v>#REF!</v>
      </c>
      <c r="AF78" s="168"/>
      <c r="AG78" s="280" t="e">
        <f>IF(LEN(VLOOKUP(AA76,#REF!,2,FALSE))&lt;10,"",LEFT(RIGHT(VLOOKUP(AA76,#REF!,2,FALSE),10),1))</f>
        <v>#REF!</v>
      </c>
      <c r="AH78" s="282"/>
      <c r="AI78" s="280" t="e">
        <f>IF(LEN(VLOOKUP(AA76,#REF!,2,FALSE))&lt;9,"",LEFT(RIGHT(VLOOKUP(AA76,#REF!,2,FALSE),9),1))</f>
        <v>#REF!</v>
      </c>
      <c r="AJ78" s="168"/>
      <c r="AK78" s="280" t="e">
        <f>IF(LEN(VLOOKUP(AA76,#REF!,2,FALSE))&lt;8,"",LEFT(RIGHT(VLOOKUP(AA76,#REF!,2,FALSE),8),1))</f>
        <v>#REF!</v>
      </c>
      <c r="AL78" s="282"/>
      <c r="AM78" s="280" t="e">
        <f>IF(LEN(VLOOKUP(AA76,#REF!,2,FALSE))&lt;7,"",LEFT(RIGHT(VLOOKUP(AA76,#REF!,2,FALSE),7),1))</f>
        <v>#REF!</v>
      </c>
      <c r="AN78" s="415"/>
      <c r="AO78" s="280" t="e">
        <f>IF(LEN(VLOOKUP(AA76,#REF!,2,FALSE))&lt;6,"",LEFT(RIGHT(VLOOKUP(AA76,#REF!,2,FALSE),6),1))</f>
        <v>#REF!</v>
      </c>
      <c r="AP78" s="282"/>
      <c r="AQ78" s="280" t="e">
        <f>IF(LEN(VLOOKUP(AA76,#REF!,2,FALSE))&lt;5,"",LEFT(RIGHT(VLOOKUP(AA76,#REF!,2,FALSE),5),1))</f>
        <v>#REF!</v>
      </c>
      <c r="AR78" s="282"/>
      <c r="AS78" s="280" t="e">
        <f>IF(LEN(VLOOKUP(AA76,#REF!,2,FALSE))&lt;4,"",LEFT(RIGHT(VLOOKUP(AA76,#REF!,2,FALSE),4),1))</f>
        <v>#REF!</v>
      </c>
      <c r="AT78" s="415"/>
      <c r="AU78" s="280" t="e">
        <f>IF(LEN(VLOOKUP(AA76,#REF!,2,FALSE))&lt;3,"",LEFT(RIGHT(VLOOKUP(AA76,#REF!,2,FALSE),3),1))</f>
        <v>#REF!</v>
      </c>
      <c r="AV78" s="282"/>
      <c r="AW78" s="280" t="e">
        <f>IF(LEN(VLOOKUP(AA76,#REF!,2,FALSE))&lt;2,"",LEFT(RIGHT(VLOOKUP(AA76,#REF!,2,FALSE),2),1))</f>
        <v>#REF!</v>
      </c>
      <c r="AX78" s="282"/>
      <c r="AY78" s="280" t="e">
        <f>IF(VLOOKUP(AA76,#REF!,2,FALSE)=0,"",IF(LEN(VLOOKUP(AA76,#REF!,2,FALSE))&lt;1,"",LEFT(RIGHT(VLOOKUP(AA76,#REF!,2,FALSE),1),1)))</f>
        <v>#REF!</v>
      </c>
      <c r="AZ78" s="424"/>
      <c r="BA78" s="423"/>
      <c r="BB78" s="280" t="e">
        <f>IF(LEN(VLOOKUP(AA76,#REF!,4,FALSE))&lt;11,"",LEFT(RIGHT(VLOOKUP(AA76,#REF!,4,FALSE),11),1))</f>
        <v>#REF!</v>
      </c>
      <c r="BC78" s="168"/>
      <c r="BD78" s="280" t="e">
        <f>IF(LEN(VLOOKUP(AA76,#REF!,4,FALSE))&lt;10,"",LEFT(RIGHT(VLOOKUP(AA76,#REF!,4,FALSE),10),1))</f>
        <v>#REF!</v>
      </c>
      <c r="BE78" s="282"/>
      <c r="BF78" s="280" t="e">
        <f>IF(LEN(VLOOKUP(AA76,#REF!,4,FALSE))&lt;9,"",LEFT(RIGHT(VLOOKUP(AA76,#REF!,4,FALSE),9),1))</f>
        <v>#REF!</v>
      </c>
      <c r="BG78" s="168"/>
      <c r="BH78" s="280" t="e">
        <f>IF(LEN(VLOOKUP(AA76,#REF!,4,FALSE))&lt;8,"",LEFT(RIGHT(VLOOKUP(AA76,#REF!,4,FALSE),8),1))</f>
        <v>#REF!</v>
      </c>
      <c r="BI78" s="282"/>
      <c r="BJ78" s="280" t="e">
        <f>IF(LEN(VLOOKUP(AA76,#REF!,4,FALSE))&lt;7,"",LEFT(RIGHT(VLOOKUP(AA76,#REF!,4,FALSE),7),1))</f>
        <v>#REF!</v>
      </c>
      <c r="BK78" s="415"/>
      <c r="BL78" s="280" t="e">
        <f>IF(LEN(VLOOKUP(AA76,#REF!,4,FALSE))&lt;6,"",LEFT(RIGHT(VLOOKUP(AA76,#REF!,4,FALSE),6),1))</f>
        <v>#REF!</v>
      </c>
      <c r="BM78" s="282"/>
      <c r="BN78" s="280" t="e">
        <f>IF(LEN(VLOOKUP(AA76,#REF!,4,FALSE))&lt;5,"",LEFT(RIGHT(VLOOKUP(AA76,#REF!,4,FALSE),5),1))</f>
        <v>#REF!</v>
      </c>
      <c r="BO78" s="282"/>
      <c r="BP78" s="280" t="e">
        <f>IF(LEN(VLOOKUP(AA76,#REF!,4,FALSE))&lt;4,"",LEFT(RIGHT(VLOOKUP(AA76,#REF!,4,FALSE),4),1))</f>
        <v>#REF!</v>
      </c>
      <c r="BQ78" s="416"/>
      <c r="BR78" s="280" t="e">
        <f>IF(LEN(VLOOKUP(AA76,#REF!,4,FALSE))&lt;3,"",LEFT(RIGHT(VLOOKUP(AA76,#REF!,4,FALSE),3),1))</f>
        <v>#REF!</v>
      </c>
      <c r="BS78" s="282"/>
      <c r="BT78" s="280" t="e">
        <f>IF(LEN(VLOOKUP(AA76,#REF!,4,FALSE))&lt;2,"",LEFT(RIGHT(VLOOKUP(AA76,#REF!,4,FALSE),2),1))</f>
        <v>#REF!</v>
      </c>
      <c r="BU78" s="282"/>
      <c r="BV78" s="280" t="e">
        <f>IF(VLOOKUP(AA76,#REF!,4,FALSE)=0,"",IF(LEN(VLOOKUP(AA76,#REF!,4,FALSE))&lt;1,"",LEFT(RIGHT(VLOOKUP(AA76,#REF!,4,FALSE),1),1)))</f>
        <v>#REF!</v>
      </c>
      <c r="BW78" s="287"/>
      <c r="BX78" s="288"/>
      <c r="BY78" s="288"/>
      <c r="BZ78" s="288"/>
      <c r="CA78" s="288"/>
      <c r="CB78" s="288"/>
      <c r="CC78" s="288"/>
      <c r="CD78" s="288"/>
      <c r="CE78" s="288"/>
      <c r="CF78" s="288"/>
      <c r="CG78" s="167"/>
      <c r="CH78" s="475"/>
      <c r="CI78" s="475"/>
      <c r="CJ78" s="475"/>
    </row>
    <row r="79" spans="1:88" ht="3" customHeight="1">
      <c r="A79" s="130"/>
      <c r="B79" s="476"/>
      <c r="C79" s="476"/>
      <c r="D79" s="476"/>
      <c r="E79" s="473"/>
      <c r="F79" s="474"/>
      <c r="G79" s="459"/>
      <c r="H79" s="461"/>
      <c r="I79" s="461"/>
      <c r="J79" s="461"/>
      <c r="K79" s="461"/>
      <c r="L79" s="461"/>
      <c r="M79" s="461"/>
      <c r="N79" s="461"/>
      <c r="O79" s="461"/>
      <c r="P79" s="461"/>
      <c r="Q79" s="461"/>
      <c r="R79" s="461"/>
      <c r="S79" s="461"/>
      <c r="T79" s="461"/>
      <c r="U79" s="461"/>
      <c r="V79" s="461"/>
      <c r="W79" s="461"/>
      <c r="X79" s="461"/>
      <c r="Y79" s="461"/>
      <c r="Z79" s="461"/>
      <c r="AA79" s="463"/>
      <c r="AB79" s="463"/>
      <c r="AC79" s="463"/>
      <c r="AD79" s="442"/>
      <c r="AE79" s="442"/>
      <c r="AF79" s="442"/>
      <c r="AG79" s="442"/>
      <c r="AH79" s="442"/>
      <c r="AI79" s="442"/>
      <c r="AJ79" s="442"/>
      <c r="AK79" s="442"/>
      <c r="AL79" s="442"/>
      <c r="AM79" s="442"/>
      <c r="AN79" s="442"/>
      <c r="AO79" s="442"/>
      <c r="AP79" s="442"/>
      <c r="AQ79" s="442"/>
      <c r="AR79" s="442"/>
      <c r="AS79" s="442"/>
      <c r="AT79" s="442"/>
      <c r="AU79" s="442"/>
      <c r="AV79" s="442"/>
      <c r="AW79" s="442"/>
      <c r="AX79" s="442"/>
      <c r="AY79" s="442"/>
      <c r="AZ79" s="442"/>
      <c r="BA79" s="443"/>
      <c r="BB79" s="443"/>
      <c r="BC79" s="443"/>
      <c r="BD79" s="443"/>
      <c r="BE79" s="443"/>
      <c r="BF79" s="443"/>
      <c r="BG79" s="443"/>
      <c r="BH79" s="443"/>
      <c r="BI79" s="443"/>
      <c r="BJ79" s="443"/>
      <c r="BK79" s="443"/>
      <c r="BL79" s="443"/>
      <c r="BM79" s="443"/>
      <c r="BN79" s="443"/>
      <c r="BO79" s="443"/>
      <c r="BP79" s="443"/>
      <c r="BQ79" s="443"/>
      <c r="BR79" s="227"/>
      <c r="BS79" s="227"/>
      <c r="BT79" s="227"/>
      <c r="BU79" s="227"/>
      <c r="BV79" s="227"/>
      <c r="BW79" s="289"/>
      <c r="BX79" s="227"/>
      <c r="BY79" s="227"/>
      <c r="BZ79" s="227"/>
      <c r="CA79" s="227"/>
      <c r="CB79" s="227"/>
      <c r="CC79" s="227"/>
      <c r="CD79" s="227"/>
      <c r="CE79" s="227"/>
      <c r="CF79" s="227"/>
      <c r="CG79" s="171"/>
      <c r="CH79" s="475"/>
      <c r="CI79" s="475"/>
      <c r="CJ79" s="475"/>
    </row>
    <row r="80" spans="1:88" ht="3" customHeight="1">
      <c r="A80" s="130"/>
      <c r="B80" s="476"/>
      <c r="C80" s="476"/>
      <c r="D80" s="476"/>
      <c r="E80" s="473"/>
      <c r="F80" s="474"/>
      <c r="G80" s="459"/>
      <c r="H80" s="461"/>
      <c r="I80" s="461"/>
      <c r="J80" s="461"/>
      <c r="K80" s="461"/>
      <c r="L80" s="461"/>
      <c r="M80" s="461"/>
      <c r="N80" s="461"/>
      <c r="O80" s="461"/>
      <c r="P80" s="461"/>
      <c r="Q80" s="461"/>
      <c r="R80" s="461"/>
      <c r="S80" s="461"/>
      <c r="T80" s="461"/>
      <c r="U80" s="461"/>
      <c r="V80" s="461"/>
      <c r="W80" s="461"/>
      <c r="X80" s="461"/>
      <c r="Y80" s="461"/>
      <c r="Z80" s="461"/>
      <c r="AA80" s="463"/>
      <c r="AB80" s="463"/>
      <c r="AC80" s="463"/>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293"/>
      <c r="BB80" s="221"/>
      <c r="BC80" s="221"/>
      <c r="BD80" s="221"/>
      <c r="BE80" s="221"/>
      <c r="BF80" s="221"/>
      <c r="BG80" s="221"/>
      <c r="BH80" s="221"/>
      <c r="BI80" s="221"/>
      <c r="BJ80" s="292"/>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166"/>
      <c r="CH80" s="475"/>
      <c r="CI80" s="475"/>
      <c r="CJ80" s="475"/>
    </row>
    <row r="81" spans="1:88" ht="3" customHeight="1">
      <c r="A81" s="130"/>
      <c r="B81" s="476"/>
      <c r="C81" s="476"/>
      <c r="D81" s="476"/>
      <c r="E81" s="473"/>
      <c r="F81" s="474"/>
      <c r="G81" s="459"/>
      <c r="H81" s="461"/>
      <c r="I81" s="461"/>
      <c r="J81" s="461"/>
      <c r="K81" s="461"/>
      <c r="L81" s="461"/>
      <c r="M81" s="461"/>
      <c r="N81" s="461"/>
      <c r="O81" s="461"/>
      <c r="P81" s="461"/>
      <c r="Q81" s="461"/>
      <c r="R81" s="461"/>
      <c r="S81" s="461"/>
      <c r="T81" s="461"/>
      <c r="U81" s="461"/>
      <c r="V81" s="461"/>
      <c r="W81" s="461"/>
      <c r="X81" s="461"/>
      <c r="Y81" s="461"/>
      <c r="Z81" s="461"/>
      <c r="AA81" s="463"/>
      <c r="AB81" s="463"/>
      <c r="AC81" s="463"/>
      <c r="AD81" s="423"/>
      <c r="AE81" s="417"/>
      <c r="AF81" s="417"/>
      <c r="AG81" s="417"/>
      <c r="AH81" s="283"/>
      <c r="AI81" s="418"/>
      <c r="AJ81" s="418"/>
      <c r="AK81" s="418"/>
      <c r="AL81" s="418"/>
      <c r="AM81" s="418"/>
      <c r="AN81" s="415" t="s">
        <v>157</v>
      </c>
      <c r="AO81" s="419"/>
      <c r="AP81" s="419"/>
      <c r="AQ81" s="419"/>
      <c r="AR81" s="419"/>
      <c r="AS81" s="419"/>
      <c r="AT81" s="415" t="s">
        <v>157</v>
      </c>
      <c r="AU81" s="419"/>
      <c r="AV81" s="419"/>
      <c r="AW81" s="419"/>
      <c r="AX81" s="419"/>
      <c r="AY81" s="419"/>
      <c r="AZ81" s="424"/>
      <c r="BA81" s="294"/>
      <c r="BB81" s="288"/>
      <c r="BC81" s="288"/>
      <c r="BD81" s="288"/>
      <c r="BE81" s="288"/>
      <c r="BF81" s="288"/>
      <c r="BG81" s="288"/>
      <c r="BH81" s="288"/>
      <c r="BI81" s="288"/>
      <c r="BJ81" s="287"/>
      <c r="BK81" s="288"/>
      <c r="BL81" s="417"/>
      <c r="BM81" s="417"/>
      <c r="BN81" s="417"/>
      <c r="BO81" s="288"/>
      <c r="BP81" s="290"/>
      <c r="BQ81" s="290"/>
      <c r="BR81" s="290"/>
      <c r="BS81" s="290"/>
      <c r="BT81" s="290"/>
      <c r="BU81" s="288"/>
      <c r="BV81" s="290"/>
      <c r="BW81" s="290"/>
      <c r="BX81" s="290"/>
      <c r="BY81" s="290"/>
      <c r="BZ81" s="290"/>
      <c r="CA81" s="291"/>
      <c r="CB81" s="290"/>
      <c r="CC81" s="290"/>
      <c r="CD81" s="290"/>
      <c r="CE81" s="290"/>
      <c r="CF81" s="290"/>
      <c r="CG81" s="172"/>
      <c r="CH81" s="475"/>
      <c r="CI81" s="475"/>
      <c r="CJ81" s="475"/>
    </row>
    <row r="82" spans="1:88" ht="15" customHeight="1">
      <c r="A82" s="130"/>
      <c r="B82" s="476"/>
      <c r="C82" s="476"/>
      <c r="D82" s="476"/>
      <c r="E82" s="473"/>
      <c r="F82" s="474"/>
      <c r="G82" s="459"/>
      <c r="H82" s="461"/>
      <c r="I82" s="461"/>
      <c r="J82" s="461"/>
      <c r="K82" s="461"/>
      <c r="L82" s="461"/>
      <c r="M82" s="461"/>
      <c r="N82" s="461"/>
      <c r="O82" s="461"/>
      <c r="P82" s="461"/>
      <c r="Q82" s="461"/>
      <c r="R82" s="461"/>
      <c r="S82" s="461"/>
      <c r="T82" s="461"/>
      <c r="U82" s="461"/>
      <c r="V82" s="461"/>
      <c r="W82" s="461"/>
      <c r="X82" s="461"/>
      <c r="Y82" s="461"/>
      <c r="Z82" s="461"/>
      <c r="AA82" s="463"/>
      <c r="AB82" s="463"/>
      <c r="AC82" s="463"/>
      <c r="AD82" s="423"/>
      <c r="AE82" s="280" t="e">
        <f>IF(LEN(VLOOKUP(AA76,#REF!,3,FALSE))&lt;11,"",LEFT(RIGHT(VLOOKUP(AA76,#REF!,3,FALSE),11),1))</f>
        <v>#REF!</v>
      </c>
      <c r="AF82" s="168" t="s">
        <v>157</v>
      </c>
      <c r="AG82" s="280" t="e">
        <f>IF(LEN(VLOOKUP(AA76,#REF!,3,FALSE))&lt;10,"",LEFT(RIGHT(VLOOKUP(AA76,#REF!,3,FALSE),10),1))</f>
        <v>#REF!</v>
      </c>
      <c r="AH82" s="282" t="s">
        <v>157</v>
      </c>
      <c r="AI82" s="280" t="e">
        <f>IF(LEN(VLOOKUP(AA76,#REF!,3,FALSE))&lt;9,"",LEFT(RIGHT(VLOOKUP(AA76,#REF!,3,FALSE),9),1))</f>
        <v>#REF!</v>
      </c>
      <c r="AJ82" s="168" t="s">
        <v>157</v>
      </c>
      <c r="AK82" s="280" t="e">
        <f>IF(LEN(VLOOKUP(AA76,#REF!,3,FALSE))&lt;8,"",LEFT(RIGHT(VLOOKUP(AA76,#REF!,3,FALSE),8),1))</f>
        <v>#REF!</v>
      </c>
      <c r="AL82" s="282" t="s">
        <v>157</v>
      </c>
      <c r="AM82" s="280" t="e">
        <f>IF(LEN(VLOOKUP(AA76,#REF!,3,FALSE))&lt;7,"",LEFT(RIGHT(VLOOKUP(AA76,#REF!,3,FALSE),7),1))</f>
        <v>#REF!</v>
      </c>
      <c r="AN82" s="415"/>
      <c r="AO82" s="280" t="e">
        <f>IF(LEN(VLOOKUP(AA76,#REF!,3,FALSE))&lt;6,"",LEFT(RIGHT(VLOOKUP(AA76,#REF!,3,FALSE),6),1))</f>
        <v>#REF!</v>
      </c>
      <c r="AP82" s="282" t="s">
        <v>157</v>
      </c>
      <c r="AQ82" s="280" t="e">
        <f>IF(LEN(VLOOKUP(AA76,#REF!,3,FALSE))&lt;5,"",LEFT(RIGHT(VLOOKUP(AA76,#REF!,3,FALSE),5),1))</f>
        <v>#REF!</v>
      </c>
      <c r="AR82" s="282" t="s">
        <v>157</v>
      </c>
      <c r="AS82" s="280" t="e">
        <f>IF(LEN(VLOOKUP(AA76,#REF!,3,FALSE))&lt;4,"",LEFT(RIGHT(VLOOKUP(AA76,#REF!,3,FALSE),4),1))</f>
        <v>#REF!</v>
      </c>
      <c r="AT82" s="415"/>
      <c r="AU82" s="280" t="e">
        <f>IF(LEN(VLOOKUP(AA76,#REF!,3,FALSE))&lt;3,"",LEFT(RIGHT(VLOOKUP(AA76,#REF!,3,FALSE),3),1))</f>
        <v>#REF!</v>
      </c>
      <c r="AV82" s="282" t="s">
        <v>157</v>
      </c>
      <c r="AW82" s="280" t="e">
        <f>IF(LEN(VLOOKUP(AA76,#REF!,3,FALSE))&lt;2,"",LEFT(RIGHT(VLOOKUP(AA76,#REF!,3,FALSE),2),1))</f>
        <v>#REF!</v>
      </c>
      <c r="AX82" s="282" t="s">
        <v>157</v>
      </c>
      <c r="AY82" s="280" t="e">
        <f>IF(VLOOKUP(AA76,#REF!,3,FALSE)=0,"",IF(LEN(VLOOKUP(AA76,#REF!,3,FALSE))&lt;1,"",LEFT(RIGHT(VLOOKUP(AA76,#REF!,3,FALSE),1),1)))</f>
        <v>#REF!</v>
      </c>
      <c r="AZ82" s="424"/>
      <c r="BA82" s="294"/>
      <c r="BB82" s="288"/>
      <c r="BC82" s="288"/>
      <c r="BD82" s="288"/>
      <c r="BE82" s="288"/>
      <c r="BF82" s="288"/>
      <c r="BG82" s="288"/>
      <c r="BH82" s="288"/>
      <c r="BI82" s="288"/>
      <c r="BJ82" s="287"/>
      <c r="BK82" s="288"/>
      <c r="BL82" s="280" t="e">
        <f>IF(LEN(VLOOKUP(AA76,#REF!,5,FALSE))&lt;11,"",LEFT(RIGHT(VLOOKUP(AA76,#REF!,5,FALSE),11),1))</f>
        <v>#REF!</v>
      </c>
      <c r="BM82" s="168" t="s">
        <v>157</v>
      </c>
      <c r="BN82" s="280" t="e">
        <f>IF(LEN(VLOOKUP(AA76,#REF!,5,FALSE))&lt;10,"",LEFT(RIGHT(VLOOKUP(AA76,#REF!,5,FALSE),10),1))</f>
        <v>#REF!</v>
      </c>
      <c r="BO82" s="288" t="s">
        <v>157</v>
      </c>
      <c r="BP82" s="280" t="e">
        <f>IF(LEN(VLOOKUP(AA76,#REF!,5,FALSE))&lt;9,"",LEFT(RIGHT(VLOOKUP(AA76,#REF!,5,FALSE),9),1))</f>
        <v>#REF!</v>
      </c>
      <c r="BQ82" s="282" t="s">
        <v>157</v>
      </c>
      <c r="BR82" s="280" t="e">
        <f>IF(LEN(VLOOKUP(AA76,#REF!,5,FALSE))&lt;8,"",LEFT(RIGHT(VLOOKUP(AA76,#REF!,5,FALSE),8),1))</f>
        <v>#REF!</v>
      </c>
      <c r="BS82" s="282" t="s">
        <v>157</v>
      </c>
      <c r="BT82" s="280" t="e">
        <f>IF(LEN(VLOOKUP(AA76,#REF!,5,FALSE))&lt;7,"",LEFT(RIGHT(VLOOKUP(AA76,#REF!,5,FALSE),7),1))</f>
        <v>#REF!</v>
      </c>
      <c r="BU82" s="288" t="s">
        <v>157</v>
      </c>
      <c r="BV82" s="280" t="e">
        <f>IF(LEN(VLOOKUP(AA76,#REF!,5,FALSE))&lt;6,"",LEFT(RIGHT(VLOOKUP(AA76,#REF!,5,FALSE),6),1))</f>
        <v>#REF!</v>
      </c>
      <c r="BW82" s="282" t="s">
        <v>157</v>
      </c>
      <c r="BX82" s="280" t="e">
        <f>IF(LEN(VLOOKUP(AA76,#REF!,5,FALSE))&lt;5,"",LEFT(RIGHT(VLOOKUP(AA76,#REF!,5,FALSE),5),1))</f>
        <v>#REF!</v>
      </c>
      <c r="BY82" s="282" t="s">
        <v>157</v>
      </c>
      <c r="BZ82" s="280" t="e">
        <f>IF(LEN(VLOOKUP(AA76,#REF!,5,FALSE))&lt;4,"",LEFT(RIGHT(VLOOKUP(AA76,#REF!,5,FALSE),4),1))</f>
        <v>#REF!</v>
      </c>
      <c r="CA82" s="291" t="s">
        <v>157</v>
      </c>
      <c r="CB82" s="280" t="e">
        <f>IF(LEN(VLOOKUP(AA76,#REF!,5,FALSE))&lt;3,"",LEFT(RIGHT(VLOOKUP(AA76,#REF!,5,FALSE),3),1))</f>
        <v>#REF!</v>
      </c>
      <c r="CC82" s="282" t="s">
        <v>157</v>
      </c>
      <c r="CD82" s="280" t="e">
        <f>IF(LEN(VLOOKUP(AA76,#REF!,5,FALSE))&lt;2,"",LEFT(RIGHT(VLOOKUP(AA76,#REF!,5,FALSE),2),1))</f>
        <v>#REF!</v>
      </c>
      <c r="CE82" s="282" t="s">
        <v>355</v>
      </c>
      <c r="CF82" s="280" t="e">
        <f>IF(VLOOKUP(AA76,#REF!,5,FALSE)=0,"",IF(LEN(VLOOKUP(AA76,#REF!,5,FALSE))&lt;1,"",LEFT(RIGHT(VLOOKUP(AA76,#REF!,5,FALSE),1),1)))</f>
        <v>#REF!</v>
      </c>
      <c r="CG82" s="172"/>
      <c r="CH82" s="475"/>
      <c r="CI82" s="475"/>
      <c r="CJ82" s="475"/>
    </row>
    <row r="83" spans="1:88" ht="3" customHeight="1">
      <c r="A83" s="130"/>
      <c r="B83" s="476"/>
      <c r="C83" s="476"/>
      <c r="D83" s="476"/>
      <c r="E83" s="473"/>
      <c r="F83" s="474"/>
      <c r="G83" s="459"/>
      <c r="H83" s="461"/>
      <c r="I83" s="461"/>
      <c r="J83" s="461"/>
      <c r="K83" s="461"/>
      <c r="L83" s="461"/>
      <c r="M83" s="461"/>
      <c r="N83" s="461"/>
      <c r="O83" s="461"/>
      <c r="P83" s="461"/>
      <c r="Q83" s="461"/>
      <c r="R83" s="461"/>
      <c r="S83" s="461"/>
      <c r="T83" s="461"/>
      <c r="U83" s="461"/>
      <c r="V83" s="461"/>
      <c r="W83" s="461"/>
      <c r="X83" s="461"/>
      <c r="Y83" s="461"/>
      <c r="Z83" s="461"/>
      <c r="AA83" s="463"/>
      <c r="AB83" s="463"/>
      <c r="AC83" s="463"/>
      <c r="AD83" s="442"/>
      <c r="AE83" s="442"/>
      <c r="AF83" s="442"/>
      <c r="AG83" s="442"/>
      <c r="AH83" s="442"/>
      <c r="AI83" s="442"/>
      <c r="AJ83" s="442"/>
      <c r="AK83" s="442"/>
      <c r="AL83" s="442"/>
      <c r="AM83" s="442"/>
      <c r="AN83" s="442"/>
      <c r="AO83" s="442"/>
      <c r="AP83" s="442"/>
      <c r="AQ83" s="442"/>
      <c r="AR83" s="442"/>
      <c r="AS83" s="442"/>
      <c r="AT83" s="442"/>
      <c r="AU83" s="442"/>
      <c r="AV83" s="442"/>
      <c r="AW83" s="442"/>
      <c r="AX83" s="442"/>
      <c r="AY83" s="442"/>
      <c r="AZ83" s="442"/>
      <c r="BA83" s="295"/>
      <c r="BB83" s="227"/>
      <c r="BC83" s="227"/>
      <c r="BD83" s="227"/>
      <c r="BE83" s="227"/>
      <c r="BF83" s="227"/>
      <c r="BG83" s="227"/>
      <c r="BH83" s="227"/>
      <c r="BI83" s="227"/>
      <c r="BJ83" s="289"/>
      <c r="BK83" s="227"/>
      <c r="BL83" s="227"/>
      <c r="BM83" s="227"/>
      <c r="BN83" s="227"/>
      <c r="BO83" s="227"/>
      <c r="BP83" s="227"/>
      <c r="BQ83" s="227"/>
      <c r="BR83" s="227"/>
      <c r="BS83" s="227"/>
      <c r="BT83" s="227"/>
      <c r="BU83" s="227"/>
      <c r="BV83" s="227"/>
      <c r="BW83" s="227"/>
      <c r="BX83" s="227"/>
      <c r="BY83" s="227"/>
      <c r="BZ83" s="227"/>
      <c r="CA83" s="227"/>
      <c r="CB83" s="227"/>
      <c r="CC83" s="227"/>
      <c r="CD83" s="227"/>
      <c r="CE83" s="227"/>
      <c r="CF83" s="227"/>
      <c r="CG83" s="171"/>
      <c r="CH83" s="475"/>
      <c r="CI83" s="475"/>
      <c r="CJ83" s="475"/>
    </row>
    <row r="84" spans="1:88" s="163" customFormat="1" ht="3" customHeight="1">
      <c r="A84" s="130"/>
      <c r="B84" s="476"/>
      <c r="C84" s="476"/>
      <c r="D84" s="476"/>
      <c r="E84" s="473" t="s">
        <v>362</v>
      </c>
      <c r="F84" s="474"/>
      <c r="G84" s="459"/>
      <c r="H84" s="461" t="e">
        <f>#REF!</f>
        <v>#REF!</v>
      </c>
      <c r="I84" s="461"/>
      <c r="J84" s="461"/>
      <c r="K84" s="461"/>
      <c r="L84" s="461"/>
      <c r="M84" s="461"/>
      <c r="N84" s="461"/>
      <c r="O84" s="461"/>
      <c r="P84" s="461"/>
      <c r="Q84" s="461"/>
      <c r="R84" s="461"/>
      <c r="S84" s="461"/>
      <c r="T84" s="461"/>
      <c r="U84" s="461"/>
      <c r="V84" s="461"/>
      <c r="W84" s="461"/>
      <c r="X84" s="461"/>
      <c r="Y84" s="461"/>
      <c r="Z84" s="461"/>
      <c r="AA84" s="463" t="s">
        <v>363</v>
      </c>
      <c r="AB84" s="463"/>
      <c r="AC84" s="463"/>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64"/>
      <c r="BB84" s="464"/>
      <c r="BC84" s="464"/>
      <c r="BD84" s="464"/>
      <c r="BE84" s="464"/>
      <c r="BF84" s="464"/>
      <c r="BG84" s="464"/>
      <c r="BH84" s="464"/>
      <c r="BI84" s="464"/>
      <c r="BJ84" s="464"/>
      <c r="BK84" s="464"/>
      <c r="BL84" s="464"/>
      <c r="BM84" s="464"/>
      <c r="BN84" s="464"/>
      <c r="BO84" s="464"/>
      <c r="BP84" s="464"/>
      <c r="BQ84" s="464"/>
      <c r="BR84" s="221"/>
      <c r="BS84" s="221"/>
      <c r="BT84" s="221"/>
      <c r="BU84" s="221"/>
      <c r="BV84" s="221"/>
      <c r="BW84" s="292"/>
      <c r="BX84" s="221"/>
      <c r="BY84" s="221"/>
      <c r="BZ84" s="221"/>
      <c r="CA84" s="221"/>
      <c r="CB84" s="221"/>
      <c r="CC84" s="221"/>
      <c r="CD84" s="221"/>
      <c r="CE84" s="221"/>
      <c r="CF84" s="221"/>
      <c r="CG84" s="166"/>
      <c r="CH84" s="475"/>
      <c r="CI84" s="475"/>
      <c r="CJ84" s="475"/>
    </row>
    <row r="85" spans="1:88" s="163" customFormat="1" ht="3" customHeight="1">
      <c r="A85" s="130"/>
      <c r="B85" s="476"/>
      <c r="C85" s="476"/>
      <c r="D85" s="476"/>
      <c r="E85" s="473"/>
      <c r="F85" s="474"/>
      <c r="G85" s="459"/>
      <c r="H85" s="461"/>
      <c r="I85" s="461"/>
      <c r="J85" s="461"/>
      <c r="K85" s="461"/>
      <c r="L85" s="461"/>
      <c r="M85" s="461"/>
      <c r="N85" s="461"/>
      <c r="O85" s="461"/>
      <c r="P85" s="461"/>
      <c r="Q85" s="461"/>
      <c r="R85" s="461"/>
      <c r="S85" s="461"/>
      <c r="T85" s="461"/>
      <c r="U85" s="461"/>
      <c r="V85" s="461"/>
      <c r="W85" s="461"/>
      <c r="X85" s="461"/>
      <c r="Y85" s="461"/>
      <c r="Z85" s="461"/>
      <c r="AA85" s="463"/>
      <c r="AB85" s="463"/>
      <c r="AC85" s="463"/>
      <c r="AD85" s="423"/>
      <c r="AE85" s="417"/>
      <c r="AF85" s="417"/>
      <c r="AG85" s="417"/>
      <c r="AH85" s="283"/>
      <c r="AI85" s="418"/>
      <c r="AJ85" s="418"/>
      <c r="AK85" s="418"/>
      <c r="AL85" s="418"/>
      <c r="AM85" s="418"/>
      <c r="AN85" s="415"/>
      <c r="AO85" s="419"/>
      <c r="AP85" s="419"/>
      <c r="AQ85" s="419"/>
      <c r="AR85" s="419"/>
      <c r="AS85" s="419"/>
      <c r="AT85" s="415"/>
      <c r="AU85" s="419"/>
      <c r="AV85" s="419"/>
      <c r="AW85" s="419"/>
      <c r="AX85" s="419"/>
      <c r="AY85" s="419"/>
      <c r="AZ85" s="424"/>
      <c r="BA85" s="423"/>
      <c r="BB85" s="417"/>
      <c r="BC85" s="417"/>
      <c r="BD85" s="417"/>
      <c r="BE85" s="283"/>
      <c r="BF85" s="418"/>
      <c r="BG85" s="418"/>
      <c r="BH85" s="418"/>
      <c r="BI85" s="418"/>
      <c r="BJ85" s="418"/>
      <c r="BK85" s="415"/>
      <c r="BL85" s="419"/>
      <c r="BM85" s="419"/>
      <c r="BN85" s="419"/>
      <c r="BO85" s="419"/>
      <c r="BP85" s="419"/>
      <c r="BQ85" s="416"/>
      <c r="BR85" s="419"/>
      <c r="BS85" s="419"/>
      <c r="BT85" s="419"/>
      <c r="BU85" s="419"/>
      <c r="BV85" s="419"/>
      <c r="BW85" s="287"/>
      <c r="BX85" s="288"/>
      <c r="BY85" s="288"/>
      <c r="BZ85" s="288"/>
      <c r="CA85" s="288"/>
      <c r="CB85" s="288"/>
      <c r="CC85" s="288"/>
      <c r="CD85" s="288"/>
      <c r="CE85" s="288"/>
      <c r="CF85" s="288"/>
      <c r="CG85" s="167"/>
      <c r="CH85" s="475"/>
      <c r="CI85" s="475"/>
      <c r="CJ85" s="475"/>
    </row>
    <row r="86" spans="1:88" ht="15" customHeight="1">
      <c r="A86" s="130"/>
      <c r="B86" s="476"/>
      <c r="C86" s="476"/>
      <c r="D86" s="476"/>
      <c r="E86" s="473"/>
      <c r="F86" s="474"/>
      <c r="G86" s="459"/>
      <c r="H86" s="461"/>
      <c r="I86" s="461"/>
      <c r="J86" s="461"/>
      <c r="K86" s="461"/>
      <c r="L86" s="461"/>
      <c r="M86" s="461"/>
      <c r="N86" s="461"/>
      <c r="O86" s="461"/>
      <c r="P86" s="461"/>
      <c r="Q86" s="461"/>
      <c r="R86" s="461"/>
      <c r="S86" s="461"/>
      <c r="T86" s="461"/>
      <c r="U86" s="461"/>
      <c r="V86" s="461"/>
      <c r="W86" s="461"/>
      <c r="X86" s="461"/>
      <c r="Y86" s="461"/>
      <c r="Z86" s="461"/>
      <c r="AA86" s="463"/>
      <c r="AB86" s="463"/>
      <c r="AC86" s="463"/>
      <c r="AD86" s="423"/>
      <c r="AE86" s="280" t="e">
        <f>IF(LEN(VLOOKUP(AA84,#REF!,2,FALSE))&lt;11,"",LEFT(RIGHT(VLOOKUP(AA84,#REF!,2,FALSE),11),1))</f>
        <v>#REF!</v>
      </c>
      <c r="AF86" s="168"/>
      <c r="AG86" s="280" t="e">
        <f>IF(LEN(VLOOKUP(AA84,#REF!,2,FALSE))&lt;10,"",LEFT(RIGHT(VLOOKUP(AA84,#REF!,2,FALSE),10),1))</f>
        <v>#REF!</v>
      </c>
      <c r="AH86" s="282"/>
      <c r="AI86" s="280" t="e">
        <f>IF(LEN(VLOOKUP(AA84,#REF!,2,FALSE))&lt;9,"",LEFT(RIGHT(VLOOKUP(AA84,#REF!,2,FALSE),9),1))</f>
        <v>#REF!</v>
      </c>
      <c r="AJ86" s="168"/>
      <c r="AK86" s="280" t="e">
        <f>IF(LEN(VLOOKUP(AA84,#REF!,2,FALSE))&lt;8,"",LEFT(RIGHT(VLOOKUP(AA84,#REF!,2,FALSE),8),1))</f>
        <v>#REF!</v>
      </c>
      <c r="AL86" s="282"/>
      <c r="AM86" s="280" t="e">
        <f>IF(LEN(VLOOKUP(AA84,#REF!,2,FALSE))&lt;7,"",LEFT(RIGHT(VLOOKUP(AA84,#REF!,2,FALSE),7),1))</f>
        <v>#REF!</v>
      </c>
      <c r="AN86" s="415"/>
      <c r="AO86" s="280" t="e">
        <f>IF(LEN(VLOOKUP(AA84,#REF!,2,FALSE))&lt;6,"",LEFT(RIGHT(VLOOKUP(AA84,#REF!,2,FALSE),6),1))</f>
        <v>#REF!</v>
      </c>
      <c r="AP86" s="282"/>
      <c r="AQ86" s="280" t="e">
        <f>IF(LEN(VLOOKUP(AA84,#REF!,2,FALSE))&lt;5,"",LEFT(RIGHT(VLOOKUP(AA84,#REF!,2,FALSE),5),1))</f>
        <v>#REF!</v>
      </c>
      <c r="AR86" s="282"/>
      <c r="AS86" s="280" t="e">
        <f>IF(LEN(VLOOKUP(AA84,#REF!,2,FALSE))&lt;4,"",LEFT(RIGHT(VLOOKUP(AA84,#REF!,2,FALSE),4),1))</f>
        <v>#REF!</v>
      </c>
      <c r="AT86" s="415"/>
      <c r="AU86" s="280" t="e">
        <f>IF(LEN(VLOOKUP(AA84,#REF!,2,FALSE))&lt;3,"",LEFT(RIGHT(VLOOKUP(AA84,#REF!,2,FALSE),3),1))</f>
        <v>#REF!</v>
      </c>
      <c r="AV86" s="282"/>
      <c r="AW86" s="280" t="e">
        <f>IF(LEN(VLOOKUP(AA84,#REF!,2,FALSE))&lt;2,"",LEFT(RIGHT(VLOOKUP(AA84,#REF!,2,FALSE),2),1))</f>
        <v>#REF!</v>
      </c>
      <c r="AX86" s="282"/>
      <c r="AY86" s="280" t="e">
        <f>IF(VLOOKUP(AA84,#REF!,2,FALSE)=0,"",IF(LEN(VLOOKUP(AA84,#REF!,2,FALSE))&lt;1,"",LEFT(RIGHT(VLOOKUP(AA84,#REF!,2,FALSE),1),1)))</f>
        <v>#REF!</v>
      </c>
      <c r="AZ86" s="424"/>
      <c r="BA86" s="423"/>
      <c r="BB86" s="280" t="e">
        <f>IF(LEN(VLOOKUP(AA84,#REF!,4,FALSE))&lt;11,"",LEFT(RIGHT(VLOOKUP(AA84,#REF!,4,FALSE),11),1))</f>
        <v>#REF!</v>
      </c>
      <c r="BC86" s="168"/>
      <c r="BD86" s="280" t="e">
        <f>IF(LEN(VLOOKUP(AA84,#REF!,4,FALSE))&lt;10,"",LEFT(RIGHT(VLOOKUP(AA84,#REF!,4,FALSE),10),1))</f>
        <v>#REF!</v>
      </c>
      <c r="BE86" s="282"/>
      <c r="BF86" s="280" t="e">
        <f>IF(LEN(VLOOKUP(AA84,#REF!,4,FALSE))&lt;9,"",LEFT(RIGHT(VLOOKUP(AA84,#REF!,4,FALSE),9),1))</f>
        <v>#REF!</v>
      </c>
      <c r="BG86" s="168"/>
      <c r="BH86" s="280" t="e">
        <f>IF(LEN(VLOOKUP(AA84,#REF!,4,FALSE))&lt;8,"",LEFT(RIGHT(VLOOKUP(AA84,#REF!,4,FALSE),8),1))</f>
        <v>#REF!</v>
      </c>
      <c r="BI86" s="282"/>
      <c r="BJ86" s="280" t="e">
        <f>IF(LEN(VLOOKUP(AA84,#REF!,4,FALSE))&lt;7,"",LEFT(RIGHT(VLOOKUP(AA84,#REF!,4,FALSE),7),1))</f>
        <v>#REF!</v>
      </c>
      <c r="BK86" s="415"/>
      <c r="BL86" s="280" t="e">
        <f>IF(LEN(VLOOKUP(AA84,#REF!,4,FALSE))&lt;6,"",LEFT(RIGHT(VLOOKUP(AA84,#REF!,4,FALSE),6),1))</f>
        <v>#REF!</v>
      </c>
      <c r="BM86" s="282"/>
      <c r="BN86" s="280" t="e">
        <f>IF(LEN(VLOOKUP(AA84,#REF!,4,FALSE))&lt;5,"",LEFT(RIGHT(VLOOKUP(AA84,#REF!,4,FALSE),5),1))</f>
        <v>#REF!</v>
      </c>
      <c r="BO86" s="282"/>
      <c r="BP86" s="280" t="e">
        <f>IF(LEN(VLOOKUP(AA84,#REF!,4,FALSE))&lt;4,"",LEFT(RIGHT(VLOOKUP(AA84,#REF!,4,FALSE),4),1))</f>
        <v>#REF!</v>
      </c>
      <c r="BQ86" s="416"/>
      <c r="BR86" s="280" t="e">
        <f>IF(LEN(VLOOKUP(AA84,#REF!,4,FALSE))&lt;3,"",LEFT(RIGHT(VLOOKUP(AA84,#REF!,4,FALSE),3),1))</f>
        <v>#REF!</v>
      </c>
      <c r="BS86" s="282"/>
      <c r="BT86" s="280" t="e">
        <f>IF(LEN(VLOOKUP(AA84,#REF!,4,FALSE))&lt;2,"",LEFT(RIGHT(VLOOKUP(AA84,#REF!,4,FALSE),2),1))</f>
        <v>#REF!</v>
      </c>
      <c r="BU86" s="282"/>
      <c r="BV86" s="280" t="e">
        <f>IF(VLOOKUP(AA84,#REF!,4,FALSE)=0,"",IF(LEN(VLOOKUP(AA84,#REF!,4,FALSE))&lt;1,"",LEFT(RIGHT(VLOOKUP(AA84,#REF!,4,FALSE),1),1)))</f>
        <v>#REF!</v>
      </c>
      <c r="BW86" s="287"/>
      <c r="BX86" s="288"/>
      <c r="BY86" s="288"/>
      <c r="BZ86" s="288"/>
      <c r="CA86" s="288"/>
      <c r="CB86" s="288"/>
      <c r="CC86" s="288"/>
      <c r="CD86" s="288"/>
      <c r="CE86" s="288"/>
      <c r="CF86" s="288"/>
      <c r="CG86" s="167"/>
      <c r="CH86" s="475"/>
      <c r="CI86" s="475"/>
      <c r="CJ86" s="475"/>
    </row>
    <row r="87" spans="1:88" ht="3" customHeight="1">
      <c r="A87" s="130"/>
      <c r="B87" s="476"/>
      <c r="C87" s="476"/>
      <c r="D87" s="476"/>
      <c r="E87" s="473"/>
      <c r="F87" s="474"/>
      <c r="G87" s="459"/>
      <c r="H87" s="461"/>
      <c r="I87" s="461"/>
      <c r="J87" s="461"/>
      <c r="K87" s="461"/>
      <c r="L87" s="461"/>
      <c r="M87" s="461"/>
      <c r="N87" s="461"/>
      <c r="O87" s="461"/>
      <c r="P87" s="461"/>
      <c r="Q87" s="461"/>
      <c r="R87" s="461"/>
      <c r="S87" s="461"/>
      <c r="T87" s="461"/>
      <c r="U87" s="461"/>
      <c r="V87" s="461"/>
      <c r="W87" s="461"/>
      <c r="X87" s="461"/>
      <c r="Y87" s="461"/>
      <c r="Z87" s="461"/>
      <c r="AA87" s="463"/>
      <c r="AB87" s="463"/>
      <c r="AC87" s="463"/>
      <c r="AD87" s="442"/>
      <c r="AE87" s="442"/>
      <c r="AF87" s="442"/>
      <c r="AG87" s="442"/>
      <c r="AH87" s="442"/>
      <c r="AI87" s="442"/>
      <c r="AJ87" s="442"/>
      <c r="AK87" s="442"/>
      <c r="AL87" s="442"/>
      <c r="AM87" s="442"/>
      <c r="AN87" s="442"/>
      <c r="AO87" s="442"/>
      <c r="AP87" s="442"/>
      <c r="AQ87" s="442"/>
      <c r="AR87" s="442"/>
      <c r="AS87" s="442"/>
      <c r="AT87" s="442"/>
      <c r="AU87" s="442"/>
      <c r="AV87" s="442"/>
      <c r="AW87" s="442"/>
      <c r="AX87" s="442"/>
      <c r="AY87" s="442"/>
      <c r="AZ87" s="442"/>
      <c r="BA87" s="443"/>
      <c r="BB87" s="443"/>
      <c r="BC87" s="443"/>
      <c r="BD87" s="443"/>
      <c r="BE87" s="443"/>
      <c r="BF87" s="443"/>
      <c r="BG87" s="443"/>
      <c r="BH87" s="443"/>
      <c r="BI87" s="443"/>
      <c r="BJ87" s="443"/>
      <c r="BK87" s="443"/>
      <c r="BL87" s="443"/>
      <c r="BM87" s="443"/>
      <c r="BN87" s="443"/>
      <c r="BO87" s="443"/>
      <c r="BP87" s="443"/>
      <c r="BQ87" s="443"/>
      <c r="BR87" s="227"/>
      <c r="BS87" s="227"/>
      <c r="BT87" s="227"/>
      <c r="BU87" s="227"/>
      <c r="BV87" s="227"/>
      <c r="BW87" s="289"/>
      <c r="BX87" s="227"/>
      <c r="BY87" s="227"/>
      <c r="BZ87" s="227"/>
      <c r="CA87" s="227"/>
      <c r="CB87" s="227"/>
      <c r="CC87" s="227"/>
      <c r="CD87" s="227"/>
      <c r="CE87" s="227"/>
      <c r="CF87" s="227"/>
      <c r="CG87" s="171"/>
      <c r="CH87" s="475"/>
      <c r="CI87" s="475"/>
      <c r="CJ87" s="475"/>
    </row>
    <row r="88" spans="1:88" ht="3" customHeight="1">
      <c r="A88" s="130"/>
      <c r="B88" s="476"/>
      <c r="C88" s="476"/>
      <c r="D88" s="476"/>
      <c r="E88" s="473"/>
      <c r="F88" s="474"/>
      <c r="G88" s="459"/>
      <c r="H88" s="461"/>
      <c r="I88" s="461"/>
      <c r="J88" s="461"/>
      <c r="K88" s="461"/>
      <c r="L88" s="461"/>
      <c r="M88" s="461"/>
      <c r="N88" s="461"/>
      <c r="O88" s="461"/>
      <c r="P88" s="461"/>
      <c r="Q88" s="461"/>
      <c r="R88" s="461"/>
      <c r="S88" s="461"/>
      <c r="T88" s="461"/>
      <c r="U88" s="461"/>
      <c r="V88" s="461"/>
      <c r="W88" s="461"/>
      <c r="X88" s="461"/>
      <c r="Y88" s="461"/>
      <c r="Z88" s="461"/>
      <c r="AA88" s="463"/>
      <c r="AB88" s="463"/>
      <c r="AC88" s="463"/>
      <c r="AD88" s="422"/>
      <c r="AE88" s="422"/>
      <c r="AF88" s="422"/>
      <c r="AG88" s="422"/>
      <c r="AH88" s="422"/>
      <c r="AI88" s="422"/>
      <c r="AJ88" s="422"/>
      <c r="AK88" s="422"/>
      <c r="AL88" s="422"/>
      <c r="AM88" s="422"/>
      <c r="AN88" s="422"/>
      <c r="AO88" s="422"/>
      <c r="AP88" s="422"/>
      <c r="AQ88" s="422"/>
      <c r="AR88" s="422"/>
      <c r="AS88" s="422"/>
      <c r="AT88" s="422"/>
      <c r="AU88" s="422"/>
      <c r="AV88" s="422"/>
      <c r="AW88" s="422"/>
      <c r="AX88" s="422"/>
      <c r="AY88" s="422"/>
      <c r="AZ88" s="422"/>
      <c r="BA88" s="293"/>
      <c r="BB88" s="221"/>
      <c r="BC88" s="221"/>
      <c r="BD88" s="221"/>
      <c r="BE88" s="221"/>
      <c r="BF88" s="221"/>
      <c r="BG88" s="221"/>
      <c r="BH88" s="221"/>
      <c r="BI88" s="221"/>
      <c r="BJ88" s="292"/>
      <c r="BK88" s="221"/>
      <c r="BL88" s="221"/>
      <c r="BM88" s="221"/>
      <c r="BN88" s="221"/>
      <c r="BO88" s="221"/>
      <c r="BP88" s="221"/>
      <c r="BQ88" s="221"/>
      <c r="BR88" s="221"/>
      <c r="BS88" s="221"/>
      <c r="BT88" s="221"/>
      <c r="BU88" s="221"/>
      <c r="BV88" s="221"/>
      <c r="BW88" s="221"/>
      <c r="BX88" s="221"/>
      <c r="BY88" s="221"/>
      <c r="BZ88" s="221"/>
      <c r="CA88" s="221"/>
      <c r="CB88" s="221"/>
      <c r="CC88" s="221"/>
      <c r="CD88" s="221"/>
      <c r="CE88" s="221"/>
      <c r="CF88" s="221"/>
      <c r="CG88" s="166"/>
      <c r="CH88" s="475"/>
      <c r="CI88" s="475"/>
      <c r="CJ88" s="475"/>
    </row>
    <row r="89" spans="1:88" ht="3" customHeight="1">
      <c r="A89" s="130"/>
      <c r="B89" s="476"/>
      <c r="C89" s="476"/>
      <c r="D89" s="476"/>
      <c r="E89" s="473"/>
      <c r="F89" s="474"/>
      <c r="G89" s="459"/>
      <c r="H89" s="461"/>
      <c r="I89" s="461"/>
      <c r="J89" s="461"/>
      <c r="K89" s="461"/>
      <c r="L89" s="461"/>
      <c r="M89" s="461"/>
      <c r="N89" s="461"/>
      <c r="O89" s="461"/>
      <c r="P89" s="461"/>
      <c r="Q89" s="461"/>
      <c r="R89" s="461"/>
      <c r="S89" s="461"/>
      <c r="T89" s="461"/>
      <c r="U89" s="461"/>
      <c r="V89" s="461"/>
      <c r="W89" s="461"/>
      <c r="X89" s="461"/>
      <c r="Y89" s="461"/>
      <c r="Z89" s="461"/>
      <c r="AA89" s="463"/>
      <c r="AB89" s="463"/>
      <c r="AC89" s="463"/>
      <c r="AD89" s="423"/>
      <c r="AE89" s="280"/>
      <c r="AF89" s="168"/>
      <c r="AG89" s="280"/>
      <c r="AH89" s="288"/>
      <c r="AI89" s="280"/>
      <c r="AJ89" s="282"/>
      <c r="AK89" s="280"/>
      <c r="AL89" s="282"/>
      <c r="AM89" s="280"/>
      <c r="AN89" s="288" t="s">
        <v>157</v>
      </c>
      <c r="AO89" s="280"/>
      <c r="AP89" s="282"/>
      <c r="AQ89" s="280"/>
      <c r="AR89" s="282"/>
      <c r="AS89" s="280"/>
      <c r="AT89" s="291" t="s">
        <v>157</v>
      </c>
      <c r="AU89" s="280"/>
      <c r="AV89" s="282"/>
      <c r="AW89" s="280"/>
      <c r="AX89" s="282"/>
      <c r="AY89" s="280"/>
      <c r="AZ89" s="424"/>
      <c r="BA89" s="294"/>
      <c r="BB89" s="288"/>
      <c r="BC89" s="288"/>
      <c r="BD89" s="288"/>
      <c r="BE89" s="288"/>
      <c r="BF89" s="288"/>
      <c r="BG89" s="288"/>
      <c r="BH89" s="288"/>
      <c r="BI89" s="288"/>
      <c r="BJ89" s="287"/>
      <c r="BK89" s="288"/>
      <c r="BL89" s="417"/>
      <c r="BM89" s="417"/>
      <c r="BN89" s="417"/>
      <c r="BO89" s="288"/>
      <c r="BP89" s="290"/>
      <c r="BQ89" s="290"/>
      <c r="BR89" s="290"/>
      <c r="BS89" s="290"/>
      <c r="BT89" s="290"/>
      <c r="BU89" s="288"/>
      <c r="BV89" s="290"/>
      <c r="BW89" s="290"/>
      <c r="BX89" s="290"/>
      <c r="BY89" s="290"/>
      <c r="BZ89" s="290"/>
      <c r="CA89" s="291"/>
      <c r="CB89" s="290"/>
      <c r="CC89" s="290"/>
      <c r="CD89" s="290"/>
      <c r="CE89" s="290"/>
      <c r="CF89" s="290"/>
      <c r="CG89" s="172"/>
      <c r="CH89" s="475"/>
      <c r="CI89" s="475"/>
      <c r="CJ89" s="475"/>
    </row>
    <row r="90" spans="1:88" ht="15" customHeight="1">
      <c r="A90" s="130"/>
      <c r="B90" s="476"/>
      <c r="C90" s="476"/>
      <c r="D90" s="476"/>
      <c r="E90" s="473"/>
      <c r="F90" s="474"/>
      <c r="G90" s="459"/>
      <c r="H90" s="461"/>
      <c r="I90" s="461"/>
      <c r="J90" s="461"/>
      <c r="K90" s="461"/>
      <c r="L90" s="461"/>
      <c r="M90" s="461"/>
      <c r="N90" s="461"/>
      <c r="O90" s="461"/>
      <c r="P90" s="461"/>
      <c r="Q90" s="461"/>
      <c r="R90" s="461"/>
      <c r="S90" s="461"/>
      <c r="T90" s="461"/>
      <c r="U90" s="461"/>
      <c r="V90" s="461"/>
      <c r="W90" s="461"/>
      <c r="X90" s="461"/>
      <c r="Y90" s="461"/>
      <c r="Z90" s="461"/>
      <c r="AA90" s="463"/>
      <c r="AB90" s="463"/>
      <c r="AC90" s="463"/>
      <c r="AD90" s="423"/>
      <c r="AE90" s="280" t="e">
        <f>IF(LEN(VLOOKUP(AA84,#REF!,3,FALSE))&lt;11,"",LEFT(RIGHT(VLOOKUP(AA84,#REF!,3,FALSE),11),1))</f>
        <v>#REF!</v>
      </c>
      <c r="AF90" s="168" t="s">
        <v>157</v>
      </c>
      <c r="AG90" s="280" t="e">
        <f>IF(LEN(VLOOKUP(AA84,#REF!,3,FALSE))&lt;10,"",LEFT(RIGHT(VLOOKUP(AA84,#REF!,3,FALSE),10),1))</f>
        <v>#REF!</v>
      </c>
      <c r="AH90" s="288" t="s">
        <v>157</v>
      </c>
      <c r="AI90" s="280" t="e">
        <f>IF(LEN(VLOOKUP(AA84,#REF!,3,FALSE))&lt;9,"",LEFT(RIGHT(VLOOKUP(AA84,#REF!,3,FALSE),9),1))</f>
        <v>#REF!</v>
      </c>
      <c r="AJ90" s="282" t="s">
        <v>157</v>
      </c>
      <c r="AK90" s="280" t="e">
        <f>IF(LEN(VLOOKUP(AA84,#REF!,3,FALSE))&lt;8,"",LEFT(RIGHT(VLOOKUP(AA84,#REF!,3,FALSE),8),1))</f>
        <v>#REF!</v>
      </c>
      <c r="AL90" s="282" t="s">
        <v>157</v>
      </c>
      <c r="AM90" s="280" t="e">
        <f>IF(LEN(VLOOKUP(AA84,#REF!,3,FALSE))&lt;7,"",LEFT(RIGHT(VLOOKUP(AA84,#REF!,3,FALSE),7),1))</f>
        <v>#REF!</v>
      </c>
      <c r="AN90" s="288"/>
      <c r="AO90" s="280" t="e">
        <f>IF(LEN(VLOOKUP(AA84,#REF!,3,FALSE))&lt;6,"",LEFT(RIGHT(VLOOKUP(AA84,#REF!,3,FALSE),6),1))</f>
        <v>#REF!</v>
      </c>
      <c r="AP90" s="282" t="s">
        <v>157</v>
      </c>
      <c r="AQ90" s="280" t="e">
        <f>IF(LEN(VLOOKUP(AA84,#REF!,3,FALSE))&lt;5,"",LEFT(RIGHT(VLOOKUP(AA84,#REF!,3,FALSE),5),1))</f>
        <v>#REF!</v>
      </c>
      <c r="AR90" s="282" t="s">
        <v>157</v>
      </c>
      <c r="AS90" s="280" t="e">
        <f>IF(LEN(VLOOKUP(AA84,#REF!,3,FALSE))&lt;4,"",LEFT(RIGHT(VLOOKUP(AA84,#REF!,3,FALSE),4),1))</f>
        <v>#REF!</v>
      </c>
      <c r="AT90" s="291"/>
      <c r="AU90" s="280" t="e">
        <f>IF(LEN(VLOOKUP(AA84,#REF!,3,FALSE))&lt;3,"",LEFT(RIGHT(VLOOKUP(AA84,#REF!,3,FALSE),3),1))</f>
        <v>#REF!</v>
      </c>
      <c r="AV90" s="282" t="s">
        <v>157</v>
      </c>
      <c r="AW90" s="280" t="e">
        <f>IF(LEN(VLOOKUP(AA84,#REF!,3,FALSE))&lt;2,"",LEFT(RIGHT(VLOOKUP(AA84,#REF!,3,FALSE),2),1))</f>
        <v>#REF!</v>
      </c>
      <c r="AX90" s="282" t="s">
        <v>157</v>
      </c>
      <c r="AY90" s="280" t="e">
        <f>IF(VLOOKUP(AA84,#REF!,3,FALSE)=0,"",IF(LEN(VLOOKUP(AA84,#REF!,3,FALSE))&lt;1,"",LEFT(RIGHT(VLOOKUP(AA84,#REF!,3,FALSE),1),1)))</f>
        <v>#REF!</v>
      </c>
      <c r="AZ90" s="424"/>
      <c r="BA90" s="294"/>
      <c r="BB90" s="288"/>
      <c r="BC90" s="288"/>
      <c r="BD90" s="288"/>
      <c r="BE90" s="288"/>
      <c r="BF90" s="288"/>
      <c r="BG90" s="288"/>
      <c r="BH90" s="288"/>
      <c r="BI90" s="288"/>
      <c r="BJ90" s="287"/>
      <c r="BK90" s="288"/>
      <c r="BL90" s="280" t="e">
        <f>IF(LEN(VLOOKUP(AA84,#REF!,5,FALSE))&lt;11,"",LEFT(RIGHT(VLOOKUP(AA84,#REF!,5,FALSE),11),1))</f>
        <v>#REF!</v>
      </c>
      <c r="BM90" s="168" t="s">
        <v>157</v>
      </c>
      <c r="BN90" s="280" t="e">
        <f>IF(LEN(VLOOKUP(AA84,#REF!,5,FALSE))&lt;10,"",LEFT(RIGHT(VLOOKUP(AA84,#REF!,5,FALSE),10),1))</f>
        <v>#REF!</v>
      </c>
      <c r="BO90" s="288" t="s">
        <v>157</v>
      </c>
      <c r="BP90" s="280" t="e">
        <f>IF(LEN(VLOOKUP(AA84,#REF!,5,FALSE))&lt;9,"",LEFT(RIGHT(VLOOKUP(AA84,#REF!,5,FALSE),9),1))</f>
        <v>#REF!</v>
      </c>
      <c r="BQ90" s="282" t="s">
        <v>157</v>
      </c>
      <c r="BR90" s="280" t="e">
        <f>IF(LEN(VLOOKUP(AA84,#REF!,5,FALSE))&lt;8,"",LEFT(RIGHT(VLOOKUP(AA84,#REF!,5,FALSE),8),1))</f>
        <v>#REF!</v>
      </c>
      <c r="BS90" s="282" t="s">
        <v>157</v>
      </c>
      <c r="BT90" s="280" t="e">
        <f>IF(LEN(VLOOKUP(AA84,#REF!,5,FALSE))&lt;7,"",LEFT(RIGHT(VLOOKUP(AA84,#REF!,5,FALSE),7),1))</f>
        <v>#REF!</v>
      </c>
      <c r="BU90" s="288" t="s">
        <v>157</v>
      </c>
      <c r="BV90" s="280" t="e">
        <f>IF(LEN(VLOOKUP(AA84,#REF!,5,FALSE))&lt;6,"",LEFT(RIGHT(VLOOKUP(AA84,#REF!,5,FALSE),6),1))</f>
        <v>#REF!</v>
      </c>
      <c r="BW90" s="282" t="s">
        <v>157</v>
      </c>
      <c r="BX90" s="280" t="e">
        <f>IF(LEN(VLOOKUP(AA84,#REF!,5,FALSE))&lt;5,"",LEFT(RIGHT(VLOOKUP(AA84,#REF!,5,FALSE),5),1))</f>
        <v>#REF!</v>
      </c>
      <c r="BY90" s="282" t="s">
        <v>157</v>
      </c>
      <c r="BZ90" s="280" t="e">
        <f>IF(LEN(VLOOKUP(AA84,#REF!,5,FALSE))&lt;4,"",LEFT(RIGHT(VLOOKUP(AA84,#REF!,5,FALSE),4),1))</f>
        <v>#REF!</v>
      </c>
      <c r="CA90" s="291" t="s">
        <v>157</v>
      </c>
      <c r="CB90" s="280" t="e">
        <f>IF(LEN(VLOOKUP(AA84,#REF!,5,FALSE))&lt;3,"",LEFT(RIGHT(VLOOKUP(AA84,#REF!,5,FALSE),3),1))</f>
        <v>#REF!</v>
      </c>
      <c r="CC90" s="282" t="s">
        <v>157</v>
      </c>
      <c r="CD90" s="280" t="e">
        <f>IF(LEN(VLOOKUP(AA84,#REF!,5,FALSE))&lt;2,"",LEFT(RIGHT(VLOOKUP(AA84,#REF!,5,FALSE),2),1))</f>
        <v>#REF!</v>
      </c>
      <c r="CE90" s="282" t="s">
        <v>355</v>
      </c>
      <c r="CF90" s="280" t="e">
        <f>IF(VLOOKUP(AA84,#REF!,5,FALSE)=0,"",IF(LEN(VLOOKUP(AA84,#REF!,5,FALSE))&lt;1,"",LEFT(RIGHT(VLOOKUP(AA84,#REF!,5,FALSE),1),1)))</f>
        <v>#REF!</v>
      </c>
      <c r="CG90" s="172"/>
      <c r="CH90" s="475"/>
      <c r="CI90" s="475"/>
      <c r="CJ90" s="475"/>
    </row>
    <row r="91" spans="1:88" ht="3" customHeight="1">
      <c r="A91" s="130"/>
      <c r="B91" s="476"/>
      <c r="C91" s="476"/>
      <c r="D91" s="476"/>
      <c r="E91" s="473"/>
      <c r="F91" s="474"/>
      <c r="G91" s="459"/>
      <c r="H91" s="461"/>
      <c r="I91" s="461"/>
      <c r="J91" s="461"/>
      <c r="K91" s="461"/>
      <c r="L91" s="461"/>
      <c r="M91" s="461"/>
      <c r="N91" s="461"/>
      <c r="O91" s="461"/>
      <c r="P91" s="461"/>
      <c r="Q91" s="461"/>
      <c r="R91" s="461"/>
      <c r="S91" s="461"/>
      <c r="T91" s="461"/>
      <c r="U91" s="461"/>
      <c r="V91" s="461"/>
      <c r="W91" s="461"/>
      <c r="X91" s="461"/>
      <c r="Y91" s="461"/>
      <c r="Z91" s="461"/>
      <c r="AA91" s="463"/>
      <c r="AB91" s="463"/>
      <c r="AC91" s="463"/>
      <c r="AD91" s="442"/>
      <c r="AE91" s="442"/>
      <c r="AF91" s="442"/>
      <c r="AG91" s="442"/>
      <c r="AH91" s="442"/>
      <c r="AI91" s="442"/>
      <c r="AJ91" s="442"/>
      <c r="AK91" s="442"/>
      <c r="AL91" s="442"/>
      <c r="AM91" s="442"/>
      <c r="AN91" s="442"/>
      <c r="AO91" s="442"/>
      <c r="AP91" s="442"/>
      <c r="AQ91" s="442"/>
      <c r="AR91" s="442"/>
      <c r="AS91" s="442"/>
      <c r="AT91" s="442"/>
      <c r="AU91" s="442"/>
      <c r="AV91" s="442"/>
      <c r="AW91" s="442"/>
      <c r="AX91" s="442"/>
      <c r="AY91" s="442"/>
      <c r="AZ91" s="442"/>
      <c r="BA91" s="295"/>
      <c r="BB91" s="227"/>
      <c r="BC91" s="227"/>
      <c r="BD91" s="227"/>
      <c r="BE91" s="227"/>
      <c r="BF91" s="227"/>
      <c r="BG91" s="227"/>
      <c r="BH91" s="227"/>
      <c r="BI91" s="227"/>
      <c r="BJ91" s="289"/>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7"/>
      <c r="CG91" s="171"/>
      <c r="CH91" s="475"/>
      <c r="CI91" s="475"/>
      <c r="CJ91" s="475"/>
    </row>
    <row r="92" spans="1:88" s="163" customFormat="1" ht="3" customHeight="1">
      <c r="A92" s="130"/>
      <c r="B92" s="476"/>
      <c r="C92" s="476"/>
      <c r="D92" s="476"/>
      <c r="E92" s="465" t="s">
        <v>6</v>
      </c>
      <c r="F92" s="466"/>
      <c r="G92" s="459"/>
      <c r="H92" s="471" t="e">
        <f>#REF!</f>
        <v>#REF!</v>
      </c>
      <c r="I92" s="471"/>
      <c r="J92" s="471"/>
      <c r="K92" s="471"/>
      <c r="L92" s="471"/>
      <c r="M92" s="471"/>
      <c r="N92" s="471"/>
      <c r="O92" s="471"/>
      <c r="P92" s="471"/>
      <c r="Q92" s="471"/>
      <c r="R92" s="471"/>
      <c r="S92" s="471"/>
      <c r="T92" s="471"/>
      <c r="U92" s="471"/>
      <c r="V92" s="471"/>
      <c r="W92" s="471"/>
      <c r="X92" s="471"/>
      <c r="Y92" s="471"/>
      <c r="Z92" s="471"/>
      <c r="AA92" s="472" t="s">
        <v>364</v>
      </c>
      <c r="AB92" s="472"/>
      <c r="AC92" s="472"/>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2"/>
      <c r="AZ92" s="422"/>
      <c r="BA92" s="464"/>
      <c r="BB92" s="464"/>
      <c r="BC92" s="464"/>
      <c r="BD92" s="464"/>
      <c r="BE92" s="464"/>
      <c r="BF92" s="464"/>
      <c r="BG92" s="464"/>
      <c r="BH92" s="464"/>
      <c r="BI92" s="464"/>
      <c r="BJ92" s="464"/>
      <c r="BK92" s="464"/>
      <c r="BL92" s="464"/>
      <c r="BM92" s="464"/>
      <c r="BN92" s="464"/>
      <c r="BO92" s="464"/>
      <c r="BP92" s="464"/>
      <c r="BQ92" s="464"/>
      <c r="BR92" s="221"/>
      <c r="BS92" s="221"/>
      <c r="BT92" s="221"/>
      <c r="BU92" s="221"/>
      <c r="BV92" s="221"/>
      <c r="BW92" s="292"/>
      <c r="BX92" s="221"/>
      <c r="BY92" s="221"/>
      <c r="BZ92" s="221"/>
      <c r="CA92" s="221"/>
      <c r="CB92" s="221"/>
      <c r="CC92" s="221"/>
      <c r="CD92" s="221"/>
      <c r="CE92" s="221"/>
      <c r="CF92" s="221"/>
      <c r="CG92" s="166"/>
      <c r="CH92" s="475"/>
      <c r="CI92" s="475"/>
      <c r="CJ92" s="475"/>
    </row>
    <row r="93" spans="1:88" s="163" customFormat="1" ht="3" customHeight="1">
      <c r="A93" s="130"/>
      <c r="B93" s="476"/>
      <c r="C93" s="476"/>
      <c r="D93" s="476"/>
      <c r="E93" s="467"/>
      <c r="F93" s="468"/>
      <c r="G93" s="459"/>
      <c r="H93" s="471"/>
      <c r="I93" s="471"/>
      <c r="J93" s="471"/>
      <c r="K93" s="471"/>
      <c r="L93" s="471"/>
      <c r="M93" s="471"/>
      <c r="N93" s="471"/>
      <c r="O93" s="471"/>
      <c r="P93" s="471"/>
      <c r="Q93" s="471"/>
      <c r="R93" s="471"/>
      <c r="S93" s="471"/>
      <c r="T93" s="471"/>
      <c r="U93" s="471"/>
      <c r="V93" s="471"/>
      <c r="W93" s="471"/>
      <c r="X93" s="471"/>
      <c r="Y93" s="471"/>
      <c r="Z93" s="471"/>
      <c r="AA93" s="472"/>
      <c r="AB93" s="472"/>
      <c r="AC93" s="472"/>
      <c r="AD93" s="423"/>
      <c r="AE93" s="280"/>
      <c r="AF93" s="168"/>
      <c r="AG93" s="280"/>
      <c r="AH93" s="288"/>
      <c r="AI93" s="280"/>
      <c r="AJ93" s="282"/>
      <c r="AK93" s="280"/>
      <c r="AL93" s="282"/>
      <c r="AM93" s="280"/>
      <c r="AN93" s="288"/>
      <c r="AO93" s="280"/>
      <c r="AP93" s="282"/>
      <c r="AQ93" s="280"/>
      <c r="AR93" s="282"/>
      <c r="AS93" s="280"/>
      <c r="AT93" s="291"/>
      <c r="AU93" s="280"/>
      <c r="AV93" s="282"/>
      <c r="AW93" s="280"/>
      <c r="AX93" s="282"/>
      <c r="AY93" s="280"/>
      <c r="AZ93" s="424"/>
      <c r="BA93" s="423"/>
      <c r="BB93" s="417"/>
      <c r="BC93" s="417"/>
      <c r="BD93" s="417"/>
      <c r="BE93" s="283"/>
      <c r="BF93" s="418"/>
      <c r="BG93" s="418"/>
      <c r="BH93" s="418"/>
      <c r="BI93" s="418"/>
      <c r="BJ93" s="418"/>
      <c r="BK93" s="415"/>
      <c r="BL93" s="419"/>
      <c r="BM93" s="419"/>
      <c r="BN93" s="419"/>
      <c r="BO93" s="419"/>
      <c r="BP93" s="419"/>
      <c r="BQ93" s="416"/>
      <c r="BR93" s="419"/>
      <c r="BS93" s="419"/>
      <c r="BT93" s="419"/>
      <c r="BU93" s="419"/>
      <c r="BV93" s="419"/>
      <c r="BW93" s="287"/>
      <c r="BX93" s="288"/>
      <c r="BY93" s="288"/>
      <c r="BZ93" s="288"/>
      <c r="CA93" s="288"/>
      <c r="CB93" s="288"/>
      <c r="CC93" s="288"/>
      <c r="CD93" s="288"/>
      <c r="CE93" s="288"/>
      <c r="CF93" s="288"/>
      <c r="CG93" s="167"/>
      <c r="CH93" s="475"/>
      <c r="CI93" s="475"/>
      <c r="CJ93" s="475"/>
    </row>
    <row r="94" spans="1:88" ht="15" customHeight="1">
      <c r="A94" s="130"/>
      <c r="B94" s="476"/>
      <c r="C94" s="476"/>
      <c r="D94" s="476"/>
      <c r="E94" s="467"/>
      <c r="F94" s="468"/>
      <c r="G94" s="459"/>
      <c r="H94" s="471"/>
      <c r="I94" s="471"/>
      <c r="J94" s="471"/>
      <c r="K94" s="471"/>
      <c r="L94" s="471"/>
      <c r="M94" s="471"/>
      <c r="N94" s="471"/>
      <c r="O94" s="471"/>
      <c r="P94" s="471"/>
      <c r="Q94" s="471"/>
      <c r="R94" s="471"/>
      <c r="S94" s="471"/>
      <c r="T94" s="471"/>
      <c r="U94" s="471"/>
      <c r="V94" s="471"/>
      <c r="W94" s="471"/>
      <c r="X94" s="471"/>
      <c r="Y94" s="471"/>
      <c r="Z94" s="471"/>
      <c r="AA94" s="472"/>
      <c r="AB94" s="472"/>
      <c r="AC94" s="472"/>
      <c r="AD94" s="423"/>
      <c r="AE94" s="280" t="e">
        <f>IF(LEN(VLOOKUP(AA92,#REF!,2,FALSE))&lt;11,"",LEFT(RIGHT(VLOOKUP(AA92,#REF!,2,FALSE),11),1))</f>
        <v>#REF!</v>
      </c>
      <c r="AF94" s="168"/>
      <c r="AG94" s="280" t="e">
        <f>IF(LEN(VLOOKUP(AA92,#REF!,2,FALSE))&lt;10,"",LEFT(RIGHT(VLOOKUP(AA92,#REF!,2,FALSE),10),1))</f>
        <v>#REF!</v>
      </c>
      <c r="AH94" s="288"/>
      <c r="AI94" s="280" t="e">
        <f>IF(LEN(VLOOKUP(AA92,#REF!,2,FALSE))&lt;9,"",LEFT(RIGHT(VLOOKUP(AA92,#REF!,2,FALSE),9),1))</f>
        <v>#REF!</v>
      </c>
      <c r="AJ94" s="282"/>
      <c r="AK94" s="280" t="e">
        <f>IF(LEN(VLOOKUP(AA92,#REF!,2,FALSE))&lt;8,"",LEFT(RIGHT(VLOOKUP(AA92,#REF!,2,FALSE),8),1))</f>
        <v>#REF!</v>
      </c>
      <c r="AL94" s="282"/>
      <c r="AM94" s="280" t="e">
        <f>IF(LEN(VLOOKUP(AA92,#REF!,2,FALSE))&lt;7,"",LEFT(RIGHT(VLOOKUP(AA92,#REF!,2,FALSE),7),1))</f>
        <v>#REF!</v>
      </c>
      <c r="AN94" s="288"/>
      <c r="AO94" s="280" t="e">
        <f>IF(LEN(VLOOKUP(AA92,#REF!,2,FALSE))&lt;6,"",LEFT(RIGHT(VLOOKUP(AA92,#REF!,2,FALSE),6),1))</f>
        <v>#REF!</v>
      </c>
      <c r="AP94" s="282"/>
      <c r="AQ94" s="280" t="e">
        <f>IF(LEN(VLOOKUP(AA92,#REF!,2,FALSE))&lt;5,"",LEFT(RIGHT(VLOOKUP(AA92,#REF!,2,FALSE),5),1))</f>
        <v>#REF!</v>
      </c>
      <c r="AR94" s="282"/>
      <c r="AS94" s="280" t="e">
        <f>IF(LEN(VLOOKUP(AA92,#REF!,2,FALSE))&lt;4,"",LEFT(RIGHT(VLOOKUP(AA92,#REF!,2,FALSE),4),1))</f>
        <v>#REF!</v>
      </c>
      <c r="AT94" s="291"/>
      <c r="AU94" s="280" t="e">
        <f>IF(LEN(VLOOKUP(AA92,#REF!,2,FALSE))&lt;3,"",LEFT(RIGHT(VLOOKUP(AA92,#REF!,2,FALSE),3),1))</f>
        <v>#REF!</v>
      </c>
      <c r="AV94" s="282"/>
      <c r="AW94" s="280" t="e">
        <f>IF(LEN(VLOOKUP(AA92,#REF!,2,FALSE))&lt;2,"",LEFT(RIGHT(VLOOKUP(AA92,#REF!,2,FALSE),2),1))</f>
        <v>#REF!</v>
      </c>
      <c r="AX94" s="282"/>
      <c r="AY94" s="280" t="e">
        <f>IF(VLOOKUP(AA92,#REF!,2,FALSE)=0,"",IF(LEN(VLOOKUP(AA92,#REF!,2,FALSE))&lt;1,"",LEFT(RIGHT(VLOOKUP(AA92,#REF!,2,FALSE),1),1)))</f>
        <v>#REF!</v>
      </c>
      <c r="AZ94" s="424"/>
      <c r="BA94" s="423"/>
      <c r="BB94" s="280" t="e">
        <f>IF(LEN(VLOOKUP(AA92,#REF!,4,FALSE))&lt;11,"",LEFT(RIGHT(VLOOKUP(AA92,#REF!,4,FALSE),11),1))</f>
        <v>#REF!</v>
      </c>
      <c r="BC94" s="168"/>
      <c r="BD94" s="280" t="e">
        <f>IF(LEN(VLOOKUP(AA92,#REF!,4,FALSE))&lt;10,"",LEFT(RIGHT(VLOOKUP(AA92,#REF!,4,FALSE),10),1))</f>
        <v>#REF!</v>
      </c>
      <c r="BE94" s="282"/>
      <c r="BF94" s="280" t="e">
        <f>IF(LEN(VLOOKUP(AA92,#REF!,4,FALSE))&lt;9,"",LEFT(RIGHT(VLOOKUP(AA92,#REF!,4,FALSE),9),1))</f>
        <v>#REF!</v>
      </c>
      <c r="BG94" s="168"/>
      <c r="BH94" s="280" t="e">
        <f>IF(LEN(VLOOKUP(AA92,#REF!,4,FALSE))&lt;8,"",LEFT(RIGHT(VLOOKUP(AA92,#REF!,4,FALSE),8),1))</f>
        <v>#REF!</v>
      </c>
      <c r="BI94" s="282"/>
      <c r="BJ94" s="280" t="e">
        <f>IF(LEN(VLOOKUP(AA92,#REF!,4,FALSE))&lt;7,"",LEFT(RIGHT(VLOOKUP(AA92,#REF!,4,FALSE),7),1))</f>
        <v>#REF!</v>
      </c>
      <c r="BK94" s="415"/>
      <c r="BL94" s="280" t="e">
        <f>IF(LEN(VLOOKUP(AA92,#REF!,4,FALSE))&lt;6,"",LEFT(RIGHT(VLOOKUP(AA92,#REF!,4,FALSE),6),1))</f>
        <v>#REF!</v>
      </c>
      <c r="BM94" s="282"/>
      <c r="BN94" s="280" t="e">
        <f>IF(LEN(VLOOKUP(AA92,#REF!,4,FALSE))&lt;5,"",LEFT(RIGHT(VLOOKUP(AA92,#REF!,4,FALSE),5),1))</f>
        <v>#REF!</v>
      </c>
      <c r="BO94" s="282"/>
      <c r="BP94" s="280" t="e">
        <f>IF(LEN(VLOOKUP(AA92,#REF!,4,FALSE))&lt;4,"",LEFT(RIGHT(VLOOKUP(AA92,#REF!,4,FALSE),4),1))</f>
        <v>#REF!</v>
      </c>
      <c r="BQ94" s="416"/>
      <c r="BR94" s="280" t="e">
        <f>IF(LEN(VLOOKUP(AA92,#REF!,4,FALSE))&lt;3,"",LEFT(RIGHT(VLOOKUP(AA92,#REF!,4,FALSE),3),1))</f>
        <v>#REF!</v>
      </c>
      <c r="BS94" s="282"/>
      <c r="BT94" s="280" t="e">
        <f>IF(LEN(VLOOKUP(AA92,#REF!,4,FALSE))&lt;2,"",LEFT(RIGHT(VLOOKUP(AA92,#REF!,4,FALSE),2),1))</f>
        <v>#REF!</v>
      </c>
      <c r="BU94" s="282"/>
      <c r="BV94" s="280" t="e">
        <f>IF(VLOOKUP(AA92,#REF!,4,FALSE)=0,"",IF(LEN(VLOOKUP(AA92,#REF!,4,FALSE))&lt;1,"",LEFT(RIGHT(VLOOKUP(AA92,#REF!,4,FALSE),1),1)))</f>
        <v>#REF!</v>
      </c>
      <c r="BW94" s="287"/>
      <c r="BX94" s="288"/>
      <c r="BY94" s="288"/>
      <c r="BZ94" s="288"/>
      <c r="CA94" s="288"/>
      <c r="CB94" s="288"/>
      <c r="CC94" s="288"/>
      <c r="CD94" s="288"/>
      <c r="CE94" s="288"/>
      <c r="CF94" s="288"/>
      <c r="CG94" s="167"/>
      <c r="CH94" s="475"/>
      <c r="CI94" s="475"/>
      <c r="CJ94" s="475"/>
    </row>
    <row r="95" spans="1:88" ht="3" customHeight="1">
      <c r="A95" s="130"/>
      <c r="B95" s="476"/>
      <c r="C95" s="476"/>
      <c r="D95" s="476"/>
      <c r="E95" s="467"/>
      <c r="F95" s="468"/>
      <c r="G95" s="459"/>
      <c r="H95" s="471"/>
      <c r="I95" s="471"/>
      <c r="J95" s="471"/>
      <c r="K95" s="471"/>
      <c r="L95" s="471"/>
      <c r="M95" s="471"/>
      <c r="N95" s="471"/>
      <c r="O95" s="471"/>
      <c r="P95" s="471"/>
      <c r="Q95" s="471"/>
      <c r="R95" s="471"/>
      <c r="S95" s="471"/>
      <c r="T95" s="471"/>
      <c r="U95" s="471"/>
      <c r="V95" s="471"/>
      <c r="W95" s="471"/>
      <c r="X95" s="471"/>
      <c r="Y95" s="471"/>
      <c r="Z95" s="471"/>
      <c r="AA95" s="472"/>
      <c r="AB95" s="472"/>
      <c r="AC95" s="472"/>
      <c r="AD95" s="442"/>
      <c r="AE95" s="442"/>
      <c r="AF95" s="442"/>
      <c r="AG95" s="442"/>
      <c r="AH95" s="442"/>
      <c r="AI95" s="442"/>
      <c r="AJ95" s="442"/>
      <c r="AK95" s="442"/>
      <c r="AL95" s="442"/>
      <c r="AM95" s="442"/>
      <c r="AN95" s="442"/>
      <c r="AO95" s="442"/>
      <c r="AP95" s="442"/>
      <c r="AQ95" s="442"/>
      <c r="AR95" s="442"/>
      <c r="AS95" s="442"/>
      <c r="AT95" s="442"/>
      <c r="AU95" s="442"/>
      <c r="AV95" s="442"/>
      <c r="AW95" s="442"/>
      <c r="AX95" s="442"/>
      <c r="AY95" s="442"/>
      <c r="AZ95" s="442"/>
      <c r="BA95" s="443"/>
      <c r="BB95" s="443"/>
      <c r="BC95" s="443"/>
      <c r="BD95" s="443"/>
      <c r="BE95" s="443"/>
      <c r="BF95" s="443"/>
      <c r="BG95" s="443"/>
      <c r="BH95" s="443"/>
      <c r="BI95" s="443"/>
      <c r="BJ95" s="443"/>
      <c r="BK95" s="443"/>
      <c r="BL95" s="443"/>
      <c r="BM95" s="443"/>
      <c r="BN95" s="443"/>
      <c r="BO95" s="443"/>
      <c r="BP95" s="443"/>
      <c r="BQ95" s="443"/>
      <c r="BR95" s="227"/>
      <c r="BS95" s="227"/>
      <c r="BT95" s="227"/>
      <c r="BU95" s="227"/>
      <c r="BV95" s="227"/>
      <c r="BW95" s="289"/>
      <c r="BX95" s="227"/>
      <c r="BY95" s="227"/>
      <c r="BZ95" s="227"/>
      <c r="CA95" s="227"/>
      <c r="CB95" s="227"/>
      <c r="CC95" s="227"/>
      <c r="CD95" s="227"/>
      <c r="CE95" s="227"/>
      <c r="CF95" s="227"/>
      <c r="CG95" s="171"/>
      <c r="CH95" s="475"/>
      <c r="CI95" s="475"/>
      <c r="CJ95" s="475"/>
    </row>
    <row r="96" spans="1:88" ht="3" customHeight="1">
      <c r="A96" s="130"/>
      <c r="B96" s="476"/>
      <c r="C96" s="476"/>
      <c r="D96" s="476"/>
      <c r="E96" s="467"/>
      <c r="F96" s="468"/>
      <c r="G96" s="459"/>
      <c r="H96" s="471"/>
      <c r="I96" s="471"/>
      <c r="J96" s="471"/>
      <c r="K96" s="471"/>
      <c r="L96" s="471"/>
      <c r="M96" s="471"/>
      <c r="N96" s="471"/>
      <c r="O96" s="471"/>
      <c r="P96" s="471"/>
      <c r="Q96" s="471"/>
      <c r="R96" s="471"/>
      <c r="S96" s="471"/>
      <c r="T96" s="471"/>
      <c r="U96" s="471"/>
      <c r="V96" s="471"/>
      <c r="W96" s="471"/>
      <c r="X96" s="471"/>
      <c r="Y96" s="471"/>
      <c r="Z96" s="471"/>
      <c r="AA96" s="472"/>
      <c r="AB96" s="472"/>
      <c r="AC96" s="472"/>
      <c r="AD96" s="422"/>
      <c r="AE96" s="422"/>
      <c r="AF96" s="422"/>
      <c r="AG96" s="422"/>
      <c r="AH96" s="422"/>
      <c r="AI96" s="422"/>
      <c r="AJ96" s="422"/>
      <c r="AK96" s="422"/>
      <c r="AL96" s="422"/>
      <c r="AM96" s="422"/>
      <c r="AN96" s="422"/>
      <c r="AO96" s="422"/>
      <c r="AP96" s="422"/>
      <c r="AQ96" s="422"/>
      <c r="AR96" s="422"/>
      <c r="AS96" s="422"/>
      <c r="AT96" s="422"/>
      <c r="AU96" s="422"/>
      <c r="AV96" s="422"/>
      <c r="AW96" s="422"/>
      <c r="AX96" s="422"/>
      <c r="AY96" s="422"/>
      <c r="AZ96" s="422"/>
      <c r="BA96" s="293"/>
      <c r="BB96" s="221"/>
      <c r="BC96" s="221"/>
      <c r="BD96" s="221"/>
      <c r="BE96" s="221"/>
      <c r="BF96" s="221"/>
      <c r="BG96" s="221"/>
      <c r="BH96" s="221"/>
      <c r="BI96" s="221"/>
      <c r="BJ96" s="292"/>
      <c r="BK96" s="221"/>
      <c r="BL96" s="221"/>
      <c r="BM96" s="221"/>
      <c r="BN96" s="221"/>
      <c r="BO96" s="221"/>
      <c r="BP96" s="221"/>
      <c r="BQ96" s="221"/>
      <c r="BR96" s="221"/>
      <c r="BS96" s="221"/>
      <c r="BT96" s="221"/>
      <c r="BU96" s="221"/>
      <c r="BV96" s="221"/>
      <c r="BW96" s="221"/>
      <c r="BX96" s="221"/>
      <c r="BY96" s="221"/>
      <c r="BZ96" s="221"/>
      <c r="CA96" s="221"/>
      <c r="CB96" s="221"/>
      <c r="CC96" s="221"/>
      <c r="CD96" s="221"/>
      <c r="CE96" s="221"/>
      <c r="CF96" s="221"/>
      <c r="CG96" s="166"/>
      <c r="CH96" s="475"/>
      <c r="CI96" s="475"/>
      <c r="CJ96" s="475"/>
    </row>
    <row r="97" spans="1:88" ht="3" customHeight="1">
      <c r="A97" s="130"/>
      <c r="B97" s="476"/>
      <c r="C97" s="476"/>
      <c r="D97" s="476"/>
      <c r="E97" s="467"/>
      <c r="F97" s="468"/>
      <c r="G97" s="459"/>
      <c r="H97" s="471"/>
      <c r="I97" s="471"/>
      <c r="J97" s="471"/>
      <c r="K97" s="471"/>
      <c r="L97" s="471"/>
      <c r="M97" s="471"/>
      <c r="N97" s="471"/>
      <c r="O97" s="471"/>
      <c r="P97" s="471"/>
      <c r="Q97" s="471"/>
      <c r="R97" s="471"/>
      <c r="S97" s="471"/>
      <c r="T97" s="471"/>
      <c r="U97" s="471"/>
      <c r="V97" s="471"/>
      <c r="W97" s="471"/>
      <c r="X97" s="471"/>
      <c r="Y97" s="471"/>
      <c r="Z97" s="471"/>
      <c r="AA97" s="472"/>
      <c r="AB97" s="472"/>
      <c r="AC97" s="472"/>
      <c r="AD97" s="423"/>
      <c r="AE97" s="417"/>
      <c r="AF97" s="417"/>
      <c r="AG97" s="417"/>
      <c r="AH97" s="283"/>
      <c r="AI97" s="418"/>
      <c r="AJ97" s="418"/>
      <c r="AK97" s="418"/>
      <c r="AL97" s="418"/>
      <c r="AM97" s="418"/>
      <c r="AN97" s="415" t="s">
        <v>157</v>
      </c>
      <c r="AO97" s="419"/>
      <c r="AP97" s="419"/>
      <c r="AQ97" s="419"/>
      <c r="AR97" s="419"/>
      <c r="AS97" s="419"/>
      <c r="AT97" s="416" t="s">
        <v>157</v>
      </c>
      <c r="AU97" s="419"/>
      <c r="AV97" s="419"/>
      <c r="AW97" s="419"/>
      <c r="AX97" s="419"/>
      <c r="AY97" s="419"/>
      <c r="AZ97" s="424"/>
      <c r="BA97" s="294"/>
      <c r="BB97" s="288"/>
      <c r="BC97" s="288"/>
      <c r="BD97" s="288"/>
      <c r="BE97" s="288"/>
      <c r="BF97" s="288"/>
      <c r="BG97" s="288"/>
      <c r="BH97" s="288"/>
      <c r="BI97" s="288"/>
      <c r="BJ97" s="287"/>
      <c r="BK97" s="288"/>
      <c r="BL97" s="417"/>
      <c r="BM97" s="417"/>
      <c r="BN97" s="417"/>
      <c r="BO97" s="288"/>
      <c r="BP97" s="290"/>
      <c r="BQ97" s="290"/>
      <c r="BR97" s="290"/>
      <c r="BS97" s="290"/>
      <c r="BT97" s="290"/>
      <c r="BU97" s="288"/>
      <c r="BV97" s="290"/>
      <c r="BW97" s="290"/>
      <c r="BX97" s="290"/>
      <c r="BY97" s="290"/>
      <c r="BZ97" s="290"/>
      <c r="CA97" s="291"/>
      <c r="CB97" s="290"/>
      <c r="CC97" s="290"/>
      <c r="CD97" s="290"/>
      <c r="CE97" s="290"/>
      <c r="CF97" s="290"/>
      <c r="CG97" s="172"/>
      <c r="CH97" s="475"/>
      <c r="CI97" s="475"/>
      <c r="CJ97" s="475"/>
    </row>
    <row r="98" spans="1:88" ht="15" customHeight="1">
      <c r="A98" s="130"/>
      <c r="B98" s="476"/>
      <c r="C98" s="476"/>
      <c r="D98" s="476"/>
      <c r="E98" s="467"/>
      <c r="F98" s="468"/>
      <c r="G98" s="459"/>
      <c r="H98" s="471"/>
      <c r="I98" s="471"/>
      <c r="J98" s="471"/>
      <c r="K98" s="471"/>
      <c r="L98" s="471"/>
      <c r="M98" s="471"/>
      <c r="N98" s="471"/>
      <c r="O98" s="471"/>
      <c r="P98" s="471"/>
      <c r="Q98" s="471"/>
      <c r="R98" s="471"/>
      <c r="S98" s="471"/>
      <c r="T98" s="471"/>
      <c r="U98" s="471"/>
      <c r="V98" s="471"/>
      <c r="W98" s="471"/>
      <c r="X98" s="471"/>
      <c r="Y98" s="471"/>
      <c r="Z98" s="471"/>
      <c r="AA98" s="472"/>
      <c r="AB98" s="472"/>
      <c r="AC98" s="472"/>
      <c r="AD98" s="423"/>
      <c r="AE98" s="280" t="e">
        <f>IF(LEN(VLOOKUP(AA92,#REF!,3,FALSE))&lt;11,"",LEFT(RIGHT(VLOOKUP(AA92,#REF!,3,FALSE),11),1))</f>
        <v>#REF!</v>
      </c>
      <c r="AF98" s="168" t="s">
        <v>157</v>
      </c>
      <c r="AG98" s="280" t="e">
        <f>IF(LEN(VLOOKUP(AA92,#REF!,3,FALSE))&lt;10,"",LEFT(RIGHT(VLOOKUP(AA92,#REF!,3,FALSE),10),1))</f>
        <v>#REF!</v>
      </c>
      <c r="AH98" s="282" t="s">
        <v>157</v>
      </c>
      <c r="AI98" s="280" t="e">
        <f>IF(LEN(VLOOKUP(AA92,#REF!,3,FALSE))&lt;9,"",LEFT(RIGHT(VLOOKUP(AA92,#REF!,3,FALSE),9),1))</f>
        <v>#REF!</v>
      </c>
      <c r="AJ98" s="168" t="s">
        <v>157</v>
      </c>
      <c r="AK98" s="280" t="e">
        <f>IF(LEN(VLOOKUP(AA92,#REF!,3,FALSE))&lt;8,"",LEFT(RIGHT(VLOOKUP(AA92,#REF!,3,FALSE),8),1))</f>
        <v>#REF!</v>
      </c>
      <c r="AL98" s="282" t="s">
        <v>157</v>
      </c>
      <c r="AM98" s="280" t="e">
        <f>IF(LEN(VLOOKUP(AA92,#REF!,3,FALSE))&lt;7,"",LEFT(RIGHT(VLOOKUP(AA92,#REF!,3,FALSE),7),1))</f>
        <v>#REF!</v>
      </c>
      <c r="AN98" s="415"/>
      <c r="AO98" s="280" t="e">
        <f>IF(LEN(VLOOKUP(AA92,#REF!,3,FALSE))&lt;6,"",LEFT(RIGHT(VLOOKUP(AA92,#REF!,3,FALSE),6),1))</f>
        <v>#REF!</v>
      </c>
      <c r="AP98" s="282" t="s">
        <v>157</v>
      </c>
      <c r="AQ98" s="280" t="e">
        <f>IF(LEN(VLOOKUP(AA92,#REF!,3,FALSE))&lt;5,"",LEFT(RIGHT(VLOOKUP(AA92,#REF!,3,FALSE),5),1))</f>
        <v>#REF!</v>
      </c>
      <c r="AR98" s="282" t="s">
        <v>157</v>
      </c>
      <c r="AS98" s="280" t="e">
        <f>IF(LEN(VLOOKUP(AA92,#REF!,3,FALSE))&lt;4,"",LEFT(RIGHT(VLOOKUP(AA92,#REF!,3,FALSE),4),1))</f>
        <v>#REF!</v>
      </c>
      <c r="AT98" s="416"/>
      <c r="AU98" s="280" t="e">
        <f>IF(LEN(VLOOKUP(AA92,#REF!,3,FALSE))&lt;3,"",LEFT(RIGHT(VLOOKUP(AA92,#REF!,3,FALSE),3),1))</f>
        <v>#REF!</v>
      </c>
      <c r="AV98" s="282" t="s">
        <v>157</v>
      </c>
      <c r="AW98" s="280" t="e">
        <f>IF(LEN(VLOOKUP(AA92,#REF!,3,FALSE))&lt;2,"",LEFT(RIGHT(VLOOKUP(AA92,#REF!,3,FALSE),2),1))</f>
        <v>#REF!</v>
      </c>
      <c r="AX98" s="282" t="s">
        <v>157</v>
      </c>
      <c r="AY98" s="280" t="e">
        <f>IF(VLOOKUP(AA92,#REF!,3,FALSE)=0,"",IF(LEN(VLOOKUP(AA92,#REF!,3,FALSE))&lt;1,"",LEFT(RIGHT(VLOOKUP(AA92,#REF!,3,FALSE),1),1)))</f>
        <v>#REF!</v>
      </c>
      <c r="AZ98" s="424"/>
      <c r="BA98" s="294"/>
      <c r="BB98" s="288"/>
      <c r="BC98" s="288"/>
      <c r="BD98" s="288"/>
      <c r="BE98" s="288"/>
      <c r="BF98" s="288"/>
      <c r="BG98" s="288"/>
      <c r="BH98" s="288"/>
      <c r="BI98" s="288"/>
      <c r="BJ98" s="287"/>
      <c r="BK98" s="288"/>
      <c r="BL98" s="280" t="e">
        <f>IF(LEN(VLOOKUP(AA92,#REF!,5,FALSE))&lt;11,"",LEFT(RIGHT(VLOOKUP(AA92,#REF!,5,FALSE),11),1))</f>
        <v>#REF!</v>
      </c>
      <c r="BM98" s="168" t="s">
        <v>157</v>
      </c>
      <c r="BN98" s="280" t="e">
        <f>IF(LEN(VLOOKUP(AA92,#REF!,5,FALSE))&lt;10,"",LEFT(RIGHT(VLOOKUP(AA92,#REF!,5,FALSE),10),1))</f>
        <v>#REF!</v>
      </c>
      <c r="BO98" s="288" t="s">
        <v>157</v>
      </c>
      <c r="BP98" s="280" t="e">
        <f>IF(LEN(VLOOKUP(AA92,#REF!,5,FALSE))&lt;9,"",LEFT(RIGHT(VLOOKUP(AA92,#REF!,5,FALSE),9),1))</f>
        <v>#REF!</v>
      </c>
      <c r="BQ98" s="282" t="s">
        <v>157</v>
      </c>
      <c r="BR98" s="280" t="e">
        <f>IF(LEN(VLOOKUP(AA92,#REF!,5,FALSE))&lt;8,"",LEFT(RIGHT(VLOOKUP(AA92,#REF!,5,FALSE),8),1))</f>
        <v>#REF!</v>
      </c>
      <c r="BS98" s="282" t="s">
        <v>157</v>
      </c>
      <c r="BT98" s="280" t="e">
        <f>IF(LEN(VLOOKUP(AA92,#REF!,5,FALSE))&lt;7,"",LEFT(RIGHT(VLOOKUP(AA92,#REF!,5,FALSE),7),1))</f>
        <v>#REF!</v>
      </c>
      <c r="BU98" s="288" t="s">
        <v>157</v>
      </c>
      <c r="BV98" s="280" t="e">
        <f>IF(LEN(VLOOKUP(AA92,#REF!,5,FALSE))&lt;6,"",LEFT(RIGHT(VLOOKUP(AA92,#REF!,5,FALSE),6),1))</f>
        <v>#REF!</v>
      </c>
      <c r="BW98" s="282" t="s">
        <v>157</v>
      </c>
      <c r="BX98" s="280" t="e">
        <f>IF(LEN(VLOOKUP(AA92,#REF!,5,FALSE))&lt;5,"",LEFT(RIGHT(VLOOKUP(AA92,#REF!,5,FALSE),5),1))</f>
        <v>#REF!</v>
      </c>
      <c r="BY98" s="282" t="s">
        <v>157</v>
      </c>
      <c r="BZ98" s="280" t="e">
        <f>IF(LEN(VLOOKUP(AA92,#REF!,5,FALSE))&lt;4,"",LEFT(RIGHT(VLOOKUP(AA92,#REF!,5,FALSE),4),1))</f>
        <v>#REF!</v>
      </c>
      <c r="CA98" s="291" t="s">
        <v>157</v>
      </c>
      <c r="CB98" s="280" t="e">
        <f>IF(LEN(VLOOKUP(AA92,#REF!,5,FALSE))&lt;3,"",LEFT(RIGHT(VLOOKUP(AA92,#REF!,5,FALSE),3),1))</f>
        <v>#REF!</v>
      </c>
      <c r="CC98" s="282" t="s">
        <v>157</v>
      </c>
      <c r="CD98" s="280" t="e">
        <f>IF(LEN(VLOOKUP(AA92,#REF!,5,FALSE))&lt;2,"",LEFT(RIGHT(VLOOKUP(AA92,#REF!,5,FALSE),2),1))</f>
        <v>#REF!</v>
      </c>
      <c r="CE98" s="282" t="s">
        <v>355</v>
      </c>
      <c r="CF98" s="280" t="e">
        <f>IF(VLOOKUP(AA92,#REF!,5,FALSE)=0,"",IF(LEN(VLOOKUP(AA92,#REF!,5,FALSE))&lt;1,"",LEFT(RIGHT(VLOOKUP(AA92,#REF!,5,FALSE),1),1)))</f>
        <v>#REF!</v>
      </c>
      <c r="CG98" s="172"/>
      <c r="CH98" s="475"/>
      <c r="CI98" s="475"/>
      <c r="CJ98" s="475"/>
    </row>
    <row r="99" spans="1:88" ht="3" customHeight="1">
      <c r="A99" s="130"/>
      <c r="B99" s="476"/>
      <c r="C99" s="476"/>
      <c r="D99" s="476"/>
      <c r="E99" s="469"/>
      <c r="F99" s="470"/>
      <c r="G99" s="459"/>
      <c r="H99" s="471"/>
      <c r="I99" s="471"/>
      <c r="J99" s="471"/>
      <c r="K99" s="471"/>
      <c r="L99" s="471"/>
      <c r="M99" s="471"/>
      <c r="N99" s="471"/>
      <c r="O99" s="471"/>
      <c r="P99" s="471"/>
      <c r="Q99" s="471"/>
      <c r="R99" s="471"/>
      <c r="S99" s="471"/>
      <c r="T99" s="471"/>
      <c r="U99" s="471"/>
      <c r="V99" s="471"/>
      <c r="W99" s="471"/>
      <c r="X99" s="471"/>
      <c r="Y99" s="471"/>
      <c r="Z99" s="471"/>
      <c r="AA99" s="472"/>
      <c r="AB99" s="472"/>
      <c r="AC99" s="472"/>
      <c r="AD99" s="442"/>
      <c r="AE99" s="442"/>
      <c r="AF99" s="442"/>
      <c r="AG99" s="442"/>
      <c r="AH99" s="442"/>
      <c r="AI99" s="442"/>
      <c r="AJ99" s="442"/>
      <c r="AK99" s="442"/>
      <c r="AL99" s="442"/>
      <c r="AM99" s="442"/>
      <c r="AN99" s="442"/>
      <c r="AO99" s="442"/>
      <c r="AP99" s="442"/>
      <c r="AQ99" s="442"/>
      <c r="AR99" s="442"/>
      <c r="AS99" s="442"/>
      <c r="AT99" s="442"/>
      <c r="AU99" s="442"/>
      <c r="AV99" s="442"/>
      <c r="AW99" s="442"/>
      <c r="AX99" s="442"/>
      <c r="AY99" s="442"/>
      <c r="AZ99" s="442"/>
      <c r="BA99" s="295"/>
      <c r="BB99" s="227"/>
      <c r="BC99" s="227"/>
      <c r="BD99" s="227"/>
      <c r="BE99" s="227"/>
      <c r="BF99" s="227"/>
      <c r="BG99" s="227"/>
      <c r="BH99" s="227"/>
      <c r="BI99" s="227"/>
      <c r="BJ99" s="289"/>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171"/>
      <c r="CH99" s="475"/>
      <c r="CI99" s="475"/>
      <c r="CJ99" s="475"/>
    </row>
    <row r="100" spans="1:88" s="163" customFormat="1" ht="3" customHeight="1">
      <c r="A100" s="130"/>
      <c r="B100" s="476"/>
      <c r="C100" s="476"/>
      <c r="D100" s="476"/>
      <c r="E100" s="455" t="s">
        <v>7</v>
      </c>
      <c r="F100" s="456"/>
      <c r="G100" s="459"/>
      <c r="H100" s="461" t="e">
        <f>#REF!</f>
        <v>#REF!</v>
      </c>
      <c r="I100" s="461"/>
      <c r="J100" s="461"/>
      <c r="K100" s="461"/>
      <c r="L100" s="461"/>
      <c r="M100" s="461"/>
      <c r="N100" s="461"/>
      <c r="O100" s="461"/>
      <c r="P100" s="461"/>
      <c r="Q100" s="461"/>
      <c r="R100" s="461"/>
      <c r="S100" s="461"/>
      <c r="T100" s="461"/>
      <c r="U100" s="461"/>
      <c r="V100" s="461"/>
      <c r="W100" s="461"/>
      <c r="X100" s="461"/>
      <c r="Y100" s="461"/>
      <c r="Z100" s="461"/>
      <c r="AA100" s="463" t="s">
        <v>365</v>
      </c>
      <c r="AB100" s="463"/>
      <c r="AC100" s="463"/>
      <c r="AD100" s="42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2"/>
      <c r="AZ100" s="422"/>
      <c r="BA100" s="464"/>
      <c r="BB100" s="464"/>
      <c r="BC100" s="464"/>
      <c r="BD100" s="464"/>
      <c r="BE100" s="464"/>
      <c r="BF100" s="464"/>
      <c r="BG100" s="464"/>
      <c r="BH100" s="464"/>
      <c r="BI100" s="464"/>
      <c r="BJ100" s="464"/>
      <c r="BK100" s="464"/>
      <c r="BL100" s="464"/>
      <c r="BM100" s="464"/>
      <c r="BN100" s="464"/>
      <c r="BO100" s="464"/>
      <c r="BP100" s="464"/>
      <c r="BQ100" s="464"/>
      <c r="BR100" s="221"/>
      <c r="BS100" s="221"/>
      <c r="BT100" s="221"/>
      <c r="BU100" s="221"/>
      <c r="BV100" s="221"/>
      <c r="BW100" s="292"/>
      <c r="BX100" s="221"/>
      <c r="BY100" s="221"/>
      <c r="BZ100" s="221"/>
      <c r="CA100" s="221"/>
      <c r="CB100" s="221"/>
      <c r="CC100" s="221"/>
      <c r="CD100" s="221"/>
      <c r="CE100" s="221"/>
      <c r="CF100" s="221"/>
      <c r="CG100" s="166"/>
      <c r="CH100" s="475"/>
      <c r="CI100" s="475"/>
      <c r="CJ100" s="475"/>
    </row>
    <row r="101" spans="1:88" s="163" customFormat="1" ht="3" customHeight="1">
      <c r="A101" s="130"/>
      <c r="B101" s="476"/>
      <c r="C101" s="476"/>
      <c r="D101" s="476"/>
      <c r="E101" s="455"/>
      <c r="F101" s="456"/>
      <c r="G101" s="459"/>
      <c r="H101" s="461"/>
      <c r="I101" s="461"/>
      <c r="J101" s="461"/>
      <c r="K101" s="461"/>
      <c r="L101" s="461"/>
      <c r="M101" s="461"/>
      <c r="N101" s="461"/>
      <c r="O101" s="461"/>
      <c r="P101" s="461"/>
      <c r="Q101" s="461"/>
      <c r="R101" s="461"/>
      <c r="S101" s="461"/>
      <c r="T101" s="461"/>
      <c r="U101" s="461"/>
      <c r="V101" s="461"/>
      <c r="W101" s="461"/>
      <c r="X101" s="461"/>
      <c r="Y101" s="461"/>
      <c r="Z101" s="461"/>
      <c r="AA101" s="463"/>
      <c r="AB101" s="463"/>
      <c r="AC101" s="463"/>
      <c r="AD101" s="423"/>
      <c r="AE101" s="417"/>
      <c r="AF101" s="417"/>
      <c r="AG101" s="417"/>
      <c r="AH101" s="283"/>
      <c r="AI101" s="418"/>
      <c r="AJ101" s="418"/>
      <c r="AK101" s="418"/>
      <c r="AL101" s="418"/>
      <c r="AM101" s="418"/>
      <c r="AN101" s="415"/>
      <c r="AO101" s="419"/>
      <c r="AP101" s="419"/>
      <c r="AQ101" s="419"/>
      <c r="AR101" s="419"/>
      <c r="AS101" s="419"/>
      <c r="AT101" s="416"/>
      <c r="AU101" s="419"/>
      <c r="AV101" s="419"/>
      <c r="AW101" s="419"/>
      <c r="AX101" s="419"/>
      <c r="AY101" s="419"/>
      <c r="AZ101" s="424"/>
      <c r="BA101" s="423"/>
      <c r="BB101" s="417"/>
      <c r="BC101" s="417"/>
      <c r="BD101" s="417"/>
      <c r="BE101" s="283"/>
      <c r="BF101" s="418"/>
      <c r="BG101" s="418"/>
      <c r="BH101" s="418"/>
      <c r="BI101" s="418"/>
      <c r="BJ101" s="418"/>
      <c r="BK101" s="415"/>
      <c r="BL101" s="419"/>
      <c r="BM101" s="419"/>
      <c r="BN101" s="419"/>
      <c r="BO101" s="419"/>
      <c r="BP101" s="419"/>
      <c r="BQ101" s="416"/>
      <c r="BR101" s="419"/>
      <c r="BS101" s="419"/>
      <c r="BT101" s="419"/>
      <c r="BU101" s="419"/>
      <c r="BV101" s="419"/>
      <c r="BW101" s="287"/>
      <c r="BX101" s="288"/>
      <c r="BY101" s="288"/>
      <c r="BZ101" s="288"/>
      <c r="CA101" s="288"/>
      <c r="CB101" s="288"/>
      <c r="CC101" s="288"/>
      <c r="CD101" s="288"/>
      <c r="CE101" s="288"/>
      <c r="CF101" s="288"/>
      <c r="CG101" s="167"/>
      <c r="CH101" s="475"/>
      <c r="CI101" s="475"/>
      <c r="CJ101" s="475"/>
    </row>
    <row r="102" spans="1:88" ht="15" customHeight="1">
      <c r="A102" s="130"/>
      <c r="B102" s="476"/>
      <c r="C102" s="476"/>
      <c r="D102" s="476"/>
      <c r="E102" s="455"/>
      <c r="F102" s="456"/>
      <c r="G102" s="459"/>
      <c r="H102" s="461"/>
      <c r="I102" s="461"/>
      <c r="J102" s="461"/>
      <c r="K102" s="461"/>
      <c r="L102" s="461"/>
      <c r="M102" s="461"/>
      <c r="N102" s="461"/>
      <c r="O102" s="461"/>
      <c r="P102" s="461"/>
      <c r="Q102" s="461"/>
      <c r="R102" s="461"/>
      <c r="S102" s="461"/>
      <c r="T102" s="461"/>
      <c r="U102" s="461"/>
      <c r="V102" s="461"/>
      <c r="W102" s="461"/>
      <c r="X102" s="461"/>
      <c r="Y102" s="461"/>
      <c r="Z102" s="461"/>
      <c r="AA102" s="463"/>
      <c r="AB102" s="463"/>
      <c r="AC102" s="463"/>
      <c r="AD102" s="423"/>
      <c r="AE102" s="280" t="e">
        <f>IF(LEN(VLOOKUP(AA100,#REF!,2,FALSE))&lt;11,"",LEFT(RIGHT(VLOOKUP(AA100,#REF!,2,FALSE),11),1))</f>
        <v>#REF!</v>
      </c>
      <c r="AF102" s="168"/>
      <c r="AG102" s="280" t="e">
        <f>IF(LEN(VLOOKUP(AA100,#REF!,2,FALSE))&lt;10,"",LEFT(RIGHT(VLOOKUP(AA100,#REF!,2,FALSE),10),1))</f>
        <v>#REF!</v>
      </c>
      <c r="AH102" s="282"/>
      <c r="AI102" s="280" t="e">
        <f>IF(LEN(VLOOKUP(AA100,#REF!,2,FALSE))&lt;9,"",LEFT(RIGHT(VLOOKUP(AA100,#REF!,2,FALSE),9),1))</f>
        <v>#REF!</v>
      </c>
      <c r="AJ102" s="168"/>
      <c r="AK102" s="280" t="e">
        <f>IF(LEN(VLOOKUP(AA100,#REF!,2,FALSE))&lt;8,"",LEFT(RIGHT(VLOOKUP(AA100,#REF!,2,FALSE),8),1))</f>
        <v>#REF!</v>
      </c>
      <c r="AL102" s="282"/>
      <c r="AM102" s="280" t="e">
        <f>IF(LEN(VLOOKUP(AA100,#REF!,2,FALSE))&lt;7,"",LEFT(RIGHT(VLOOKUP(AA100,#REF!,2,FALSE),7),1))</f>
        <v>#REF!</v>
      </c>
      <c r="AN102" s="415"/>
      <c r="AO102" s="280" t="e">
        <f>IF(LEN(VLOOKUP(AA100,#REF!,2,FALSE))&lt;6,"",LEFT(RIGHT(VLOOKUP(AA100,#REF!,2,FALSE),6),1))</f>
        <v>#REF!</v>
      </c>
      <c r="AP102" s="282"/>
      <c r="AQ102" s="280" t="e">
        <f>IF(LEN(VLOOKUP(AA100,#REF!,2,FALSE))&lt;5,"",LEFT(RIGHT(VLOOKUP(AA100,#REF!,2,FALSE),5),1))</f>
        <v>#REF!</v>
      </c>
      <c r="AR102" s="282"/>
      <c r="AS102" s="280" t="e">
        <f>IF(LEN(VLOOKUP(AA100,#REF!,2,FALSE))&lt;4,"",LEFT(RIGHT(VLOOKUP(AA100,#REF!,2,FALSE),4),1))</f>
        <v>#REF!</v>
      </c>
      <c r="AT102" s="416"/>
      <c r="AU102" s="280" t="e">
        <f>IF(LEN(VLOOKUP(AA100,#REF!,2,FALSE))&lt;3,"",LEFT(RIGHT(VLOOKUP(AA100,#REF!,2,FALSE),3),1))</f>
        <v>#REF!</v>
      </c>
      <c r="AV102" s="282"/>
      <c r="AW102" s="280" t="e">
        <f>IF(LEN(VLOOKUP(AA100,#REF!,2,FALSE))&lt;2,"",LEFT(RIGHT(VLOOKUP(AA100,#REF!,2,FALSE),2),1))</f>
        <v>#REF!</v>
      </c>
      <c r="AX102" s="282"/>
      <c r="AY102" s="280" t="e">
        <f>IF(VLOOKUP(AA100,#REF!,2,FALSE)=0,"",IF(LEN(VLOOKUP(AA100,#REF!,2,FALSE))&lt;1,"",LEFT(RIGHT(VLOOKUP(AA100,#REF!,2,FALSE),1),1)))</f>
        <v>#REF!</v>
      </c>
      <c r="AZ102" s="424"/>
      <c r="BA102" s="423"/>
      <c r="BB102" s="280" t="e">
        <f>IF(LEN(VLOOKUP(AA100,#REF!,4,FALSE))&lt;11,"",LEFT(RIGHT(VLOOKUP(AA100,#REF!,4,FALSE),11),1))</f>
        <v>#REF!</v>
      </c>
      <c r="BC102" s="168"/>
      <c r="BD102" s="280" t="e">
        <f>IF(LEN(VLOOKUP(AA100,#REF!,4,FALSE))&lt;10,"",LEFT(RIGHT(VLOOKUP(AA100,#REF!,4,FALSE),10),1))</f>
        <v>#REF!</v>
      </c>
      <c r="BE102" s="282"/>
      <c r="BF102" s="280" t="e">
        <f>IF(LEN(VLOOKUP(AA100,#REF!,4,FALSE))&lt;9,"",LEFT(RIGHT(VLOOKUP(AA100,#REF!,4,FALSE),9),1))</f>
        <v>#REF!</v>
      </c>
      <c r="BG102" s="168"/>
      <c r="BH102" s="280" t="e">
        <f>IF(LEN(VLOOKUP(AA100,#REF!,4,FALSE))&lt;8,"",LEFT(RIGHT(VLOOKUP(AA100,#REF!,4,FALSE),8),1))</f>
        <v>#REF!</v>
      </c>
      <c r="BI102" s="282"/>
      <c r="BJ102" s="280" t="e">
        <f>IF(LEN(VLOOKUP(AA100,#REF!,4,FALSE))&lt;7,"",LEFT(RIGHT(VLOOKUP(AA100,#REF!,4,FALSE),7),1))</f>
        <v>#REF!</v>
      </c>
      <c r="BK102" s="415"/>
      <c r="BL102" s="280" t="e">
        <f>IF(LEN(VLOOKUP(AA100,#REF!,4,FALSE))&lt;6,"",LEFT(RIGHT(VLOOKUP(AA100,#REF!,4,FALSE),6),1))</f>
        <v>#REF!</v>
      </c>
      <c r="BM102" s="282"/>
      <c r="BN102" s="280" t="e">
        <f>IF(LEN(VLOOKUP(AA100,#REF!,4,FALSE))&lt;5,"",LEFT(RIGHT(VLOOKUP(AA100,#REF!,4,FALSE),5),1))</f>
        <v>#REF!</v>
      </c>
      <c r="BO102" s="282"/>
      <c r="BP102" s="280" t="e">
        <f>IF(LEN(VLOOKUP(AA100,#REF!,4,FALSE))&lt;4,"",LEFT(RIGHT(VLOOKUP(AA100,#REF!,4,FALSE),4),1))</f>
        <v>#REF!</v>
      </c>
      <c r="BQ102" s="416"/>
      <c r="BR102" s="280" t="e">
        <f>IF(LEN(VLOOKUP(AA100,#REF!,4,FALSE))&lt;3,"",LEFT(RIGHT(VLOOKUP(AA100,#REF!,4,FALSE),3),1))</f>
        <v>#REF!</v>
      </c>
      <c r="BS102" s="282"/>
      <c r="BT102" s="280" t="e">
        <f>IF(LEN(VLOOKUP(AA100,#REF!,4,FALSE))&lt;2,"",LEFT(RIGHT(VLOOKUP(AA100,#REF!,4,FALSE),2),1))</f>
        <v>#REF!</v>
      </c>
      <c r="BU102" s="282"/>
      <c r="BV102" s="280" t="e">
        <f>IF(VLOOKUP(AA100,#REF!,4,FALSE)=0,"",IF(LEN(VLOOKUP(AA100,#REF!,4,FALSE))&lt;1,"",LEFT(RIGHT(VLOOKUP(AA100,#REF!,4,FALSE),1),1)))</f>
        <v>#REF!</v>
      </c>
      <c r="BW102" s="287"/>
      <c r="BX102" s="288"/>
      <c r="BY102" s="288"/>
      <c r="BZ102" s="288"/>
      <c r="CA102" s="288"/>
      <c r="CB102" s="288"/>
      <c r="CC102" s="288"/>
      <c r="CD102" s="288"/>
      <c r="CE102" s="288"/>
      <c r="CF102" s="288"/>
      <c r="CG102" s="167"/>
      <c r="CH102" s="475"/>
      <c r="CI102" s="475"/>
      <c r="CJ102" s="475"/>
    </row>
    <row r="103" spans="1:88" ht="3" customHeight="1">
      <c r="A103" s="130"/>
      <c r="B103" s="476"/>
      <c r="C103" s="476"/>
      <c r="D103" s="476"/>
      <c r="E103" s="455"/>
      <c r="F103" s="456"/>
      <c r="G103" s="459"/>
      <c r="H103" s="461"/>
      <c r="I103" s="461"/>
      <c r="J103" s="461"/>
      <c r="K103" s="461"/>
      <c r="L103" s="461"/>
      <c r="M103" s="461"/>
      <c r="N103" s="461"/>
      <c r="O103" s="461"/>
      <c r="P103" s="461"/>
      <c r="Q103" s="461"/>
      <c r="R103" s="461"/>
      <c r="S103" s="461"/>
      <c r="T103" s="461"/>
      <c r="U103" s="461"/>
      <c r="V103" s="461"/>
      <c r="W103" s="461"/>
      <c r="X103" s="461"/>
      <c r="Y103" s="461"/>
      <c r="Z103" s="461"/>
      <c r="AA103" s="463"/>
      <c r="AB103" s="463"/>
      <c r="AC103" s="463"/>
      <c r="AD103" s="442"/>
      <c r="AE103" s="442"/>
      <c r="AF103" s="442"/>
      <c r="AG103" s="442"/>
      <c r="AH103" s="442"/>
      <c r="AI103" s="442"/>
      <c r="AJ103" s="442"/>
      <c r="AK103" s="442"/>
      <c r="AL103" s="442"/>
      <c r="AM103" s="442"/>
      <c r="AN103" s="442"/>
      <c r="AO103" s="442"/>
      <c r="AP103" s="442"/>
      <c r="AQ103" s="442"/>
      <c r="AR103" s="442"/>
      <c r="AS103" s="442"/>
      <c r="AT103" s="442"/>
      <c r="AU103" s="442"/>
      <c r="AV103" s="442"/>
      <c r="AW103" s="442"/>
      <c r="AX103" s="442"/>
      <c r="AY103" s="442"/>
      <c r="AZ103" s="442"/>
      <c r="BA103" s="443"/>
      <c r="BB103" s="443"/>
      <c r="BC103" s="443"/>
      <c r="BD103" s="443"/>
      <c r="BE103" s="443"/>
      <c r="BF103" s="443"/>
      <c r="BG103" s="443"/>
      <c r="BH103" s="443"/>
      <c r="BI103" s="443"/>
      <c r="BJ103" s="443"/>
      <c r="BK103" s="443"/>
      <c r="BL103" s="443"/>
      <c r="BM103" s="443"/>
      <c r="BN103" s="443"/>
      <c r="BO103" s="443"/>
      <c r="BP103" s="443"/>
      <c r="BQ103" s="443"/>
      <c r="BR103" s="227"/>
      <c r="BS103" s="227"/>
      <c r="BT103" s="227"/>
      <c r="BU103" s="227"/>
      <c r="BV103" s="227"/>
      <c r="BW103" s="289"/>
      <c r="BX103" s="227"/>
      <c r="BY103" s="227"/>
      <c r="BZ103" s="227"/>
      <c r="CA103" s="227"/>
      <c r="CB103" s="227"/>
      <c r="CC103" s="227"/>
      <c r="CD103" s="227"/>
      <c r="CE103" s="227"/>
      <c r="CF103" s="227"/>
      <c r="CG103" s="171"/>
      <c r="CH103" s="475"/>
      <c r="CI103" s="475"/>
      <c r="CJ103" s="475"/>
    </row>
    <row r="104" spans="1:88" ht="3" customHeight="1">
      <c r="A104" s="130"/>
      <c r="B104" s="476"/>
      <c r="C104" s="476"/>
      <c r="D104" s="476"/>
      <c r="E104" s="455"/>
      <c r="F104" s="456"/>
      <c r="G104" s="459"/>
      <c r="H104" s="461"/>
      <c r="I104" s="461"/>
      <c r="J104" s="461"/>
      <c r="K104" s="461"/>
      <c r="L104" s="461"/>
      <c r="M104" s="461"/>
      <c r="N104" s="461"/>
      <c r="O104" s="461"/>
      <c r="P104" s="461"/>
      <c r="Q104" s="461"/>
      <c r="R104" s="461"/>
      <c r="S104" s="461"/>
      <c r="T104" s="461"/>
      <c r="U104" s="461"/>
      <c r="V104" s="461"/>
      <c r="W104" s="461"/>
      <c r="X104" s="461"/>
      <c r="Y104" s="461"/>
      <c r="Z104" s="461"/>
      <c r="AA104" s="463"/>
      <c r="AB104" s="463"/>
      <c r="AC104" s="463"/>
      <c r="AD104" s="422"/>
      <c r="AE104" s="422"/>
      <c r="AF104" s="422"/>
      <c r="AG104" s="422"/>
      <c r="AH104" s="422"/>
      <c r="AI104" s="422"/>
      <c r="AJ104" s="422"/>
      <c r="AK104" s="422"/>
      <c r="AL104" s="422"/>
      <c r="AM104" s="422"/>
      <c r="AN104" s="422"/>
      <c r="AO104" s="422"/>
      <c r="AP104" s="422"/>
      <c r="AQ104" s="422"/>
      <c r="AR104" s="422"/>
      <c r="AS104" s="422"/>
      <c r="AT104" s="422"/>
      <c r="AU104" s="422"/>
      <c r="AV104" s="422"/>
      <c r="AW104" s="422"/>
      <c r="AX104" s="422"/>
      <c r="AY104" s="422"/>
      <c r="AZ104" s="422"/>
      <c r="BA104" s="293"/>
      <c r="BB104" s="221"/>
      <c r="BC104" s="221"/>
      <c r="BD104" s="221"/>
      <c r="BE104" s="221"/>
      <c r="BF104" s="221"/>
      <c r="BG104" s="221"/>
      <c r="BH104" s="221"/>
      <c r="BI104" s="221"/>
      <c r="BJ104" s="292"/>
      <c r="BK104" s="221"/>
      <c r="BL104" s="221"/>
      <c r="BM104" s="221"/>
      <c r="BN104" s="221"/>
      <c r="BO104" s="221"/>
      <c r="BP104" s="221"/>
      <c r="BQ104" s="221"/>
      <c r="BR104" s="221"/>
      <c r="BS104" s="221"/>
      <c r="BT104" s="221"/>
      <c r="BU104" s="221"/>
      <c r="BV104" s="221"/>
      <c r="BW104" s="221"/>
      <c r="BX104" s="221"/>
      <c r="BY104" s="221"/>
      <c r="BZ104" s="221"/>
      <c r="CA104" s="221"/>
      <c r="CB104" s="221"/>
      <c r="CC104" s="221"/>
      <c r="CD104" s="221"/>
      <c r="CE104" s="221"/>
      <c r="CF104" s="221"/>
      <c r="CG104" s="166"/>
      <c r="CH104" s="475"/>
      <c r="CI104" s="475"/>
      <c r="CJ104" s="475"/>
    </row>
    <row r="105" spans="1:88" ht="3" customHeight="1">
      <c r="A105" s="130"/>
      <c r="B105" s="476"/>
      <c r="C105" s="476"/>
      <c r="D105" s="476"/>
      <c r="E105" s="455"/>
      <c r="F105" s="456"/>
      <c r="G105" s="459"/>
      <c r="H105" s="461"/>
      <c r="I105" s="461"/>
      <c r="J105" s="461"/>
      <c r="K105" s="461"/>
      <c r="L105" s="461"/>
      <c r="M105" s="461"/>
      <c r="N105" s="461"/>
      <c r="O105" s="461"/>
      <c r="P105" s="461"/>
      <c r="Q105" s="461"/>
      <c r="R105" s="461"/>
      <c r="S105" s="461"/>
      <c r="T105" s="461"/>
      <c r="U105" s="461"/>
      <c r="V105" s="461"/>
      <c r="W105" s="461"/>
      <c r="X105" s="461"/>
      <c r="Y105" s="461"/>
      <c r="Z105" s="461"/>
      <c r="AA105" s="463"/>
      <c r="AB105" s="463"/>
      <c r="AC105" s="463"/>
      <c r="AD105" s="423"/>
      <c r="AE105" s="417"/>
      <c r="AF105" s="417"/>
      <c r="AG105" s="417"/>
      <c r="AH105" s="283"/>
      <c r="AI105" s="418"/>
      <c r="AJ105" s="418"/>
      <c r="AK105" s="418"/>
      <c r="AL105" s="418"/>
      <c r="AM105" s="418"/>
      <c r="AN105" s="415" t="s">
        <v>157</v>
      </c>
      <c r="AO105" s="419"/>
      <c r="AP105" s="419"/>
      <c r="AQ105" s="419"/>
      <c r="AR105" s="419"/>
      <c r="AS105" s="419"/>
      <c r="AT105" s="416" t="s">
        <v>157</v>
      </c>
      <c r="AU105" s="419"/>
      <c r="AV105" s="419"/>
      <c r="AW105" s="419"/>
      <c r="AX105" s="419"/>
      <c r="AY105" s="419"/>
      <c r="AZ105" s="424"/>
      <c r="BA105" s="294"/>
      <c r="BB105" s="288"/>
      <c r="BC105" s="288"/>
      <c r="BD105" s="288"/>
      <c r="BE105" s="288"/>
      <c r="BF105" s="288"/>
      <c r="BG105" s="288"/>
      <c r="BH105" s="288"/>
      <c r="BI105" s="288"/>
      <c r="BJ105" s="287"/>
      <c r="BK105" s="288"/>
      <c r="BL105" s="417"/>
      <c r="BM105" s="417"/>
      <c r="BN105" s="417"/>
      <c r="BO105" s="288"/>
      <c r="BP105" s="290"/>
      <c r="BQ105" s="290"/>
      <c r="BR105" s="290"/>
      <c r="BS105" s="290"/>
      <c r="BT105" s="290"/>
      <c r="BU105" s="288"/>
      <c r="BV105" s="290"/>
      <c r="BW105" s="290"/>
      <c r="BX105" s="290"/>
      <c r="BY105" s="290"/>
      <c r="BZ105" s="290"/>
      <c r="CA105" s="291"/>
      <c r="CB105" s="290"/>
      <c r="CC105" s="290"/>
      <c r="CD105" s="290"/>
      <c r="CE105" s="290"/>
      <c r="CF105" s="290"/>
      <c r="CG105" s="172"/>
      <c r="CH105" s="475"/>
      <c r="CI105" s="475"/>
      <c r="CJ105" s="475"/>
    </row>
    <row r="106" spans="1:88" ht="15" customHeight="1">
      <c r="A106" s="130"/>
      <c r="B106" s="476"/>
      <c r="C106" s="476"/>
      <c r="D106" s="476"/>
      <c r="E106" s="455"/>
      <c r="F106" s="456"/>
      <c r="G106" s="459"/>
      <c r="H106" s="461"/>
      <c r="I106" s="461"/>
      <c r="J106" s="461"/>
      <c r="K106" s="461"/>
      <c r="L106" s="461"/>
      <c r="M106" s="461"/>
      <c r="N106" s="461"/>
      <c r="O106" s="461"/>
      <c r="P106" s="461"/>
      <c r="Q106" s="461"/>
      <c r="R106" s="461"/>
      <c r="S106" s="461"/>
      <c r="T106" s="461"/>
      <c r="U106" s="461"/>
      <c r="V106" s="461"/>
      <c r="W106" s="461"/>
      <c r="X106" s="461"/>
      <c r="Y106" s="461"/>
      <c r="Z106" s="461"/>
      <c r="AA106" s="463"/>
      <c r="AB106" s="463"/>
      <c r="AC106" s="463"/>
      <c r="AD106" s="423"/>
      <c r="AE106" s="280" t="e">
        <f>IF(LEN(VLOOKUP(AA100,#REF!,3,FALSE))&lt;11,"",LEFT(RIGHT(VLOOKUP(AA100,#REF!,3,FALSE),11),1))</f>
        <v>#REF!</v>
      </c>
      <c r="AF106" s="168" t="s">
        <v>157</v>
      </c>
      <c r="AG106" s="280" t="e">
        <f>IF(LEN(VLOOKUP(AA100,#REF!,3,FALSE))&lt;10,"",LEFT(RIGHT(VLOOKUP(AA100,#REF!,3,FALSE),10),1))</f>
        <v>#REF!</v>
      </c>
      <c r="AH106" s="282" t="s">
        <v>157</v>
      </c>
      <c r="AI106" s="280" t="e">
        <f>IF(LEN(VLOOKUP(AA100,#REF!,3,FALSE))&lt;9,"",LEFT(RIGHT(VLOOKUP(AA100,#REF!,3,FALSE),9),1))</f>
        <v>#REF!</v>
      </c>
      <c r="AJ106" s="168" t="s">
        <v>157</v>
      </c>
      <c r="AK106" s="280" t="e">
        <f>IF(LEN(VLOOKUP(AA100,#REF!,3,FALSE))&lt;8,"",LEFT(RIGHT(VLOOKUP(AA100,#REF!,3,FALSE),8),1))</f>
        <v>#REF!</v>
      </c>
      <c r="AL106" s="282" t="s">
        <v>157</v>
      </c>
      <c r="AM106" s="280" t="e">
        <f>IF(LEN(VLOOKUP(AA100,#REF!,3,FALSE))&lt;7,"",LEFT(RIGHT(VLOOKUP(AA100,#REF!,3,FALSE),7),1))</f>
        <v>#REF!</v>
      </c>
      <c r="AN106" s="415"/>
      <c r="AO106" s="280" t="e">
        <f>IF(LEN(VLOOKUP(AA100,#REF!,3,FALSE))&lt;6,"",LEFT(RIGHT(VLOOKUP(AA100,#REF!,3,FALSE),6),1))</f>
        <v>#REF!</v>
      </c>
      <c r="AP106" s="282" t="s">
        <v>157</v>
      </c>
      <c r="AQ106" s="280" t="e">
        <f>IF(LEN(VLOOKUP(AA100,#REF!,3,FALSE))&lt;5,"",LEFT(RIGHT(VLOOKUP(AA100,#REF!,3,FALSE),5),1))</f>
        <v>#REF!</v>
      </c>
      <c r="AR106" s="282" t="s">
        <v>157</v>
      </c>
      <c r="AS106" s="280" t="e">
        <f>IF(LEN(VLOOKUP(AA100,#REF!,3,FALSE))&lt;4,"",LEFT(RIGHT(VLOOKUP(AA100,#REF!,3,FALSE),4),1))</f>
        <v>#REF!</v>
      </c>
      <c r="AT106" s="416"/>
      <c r="AU106" s="280" t="e">
        <f>IF(LEN(VLOOKUP(AA100,#REF!,3,FALSE))&lt;3,"",LEFT(RIGHT(VLOOKUP(AA100,#REF!,3,FALSE),3),1))</f>
        <v>#REF!</v>
      </c>
      <c r="AV106" s="282" t="s">
        <v>157</v>
      </c>
      <c r="AW106" s="280" t="e">
        <f>IF(LEN(VLOOKUP(AA100,#REF!,3,FALSE))&lt;2,"",LEFT(RIGHT(VLOOKUP(AA100,#REF!,3,FALSE),2),1))</f>
        <v>#REF!</v>
      </c>
      <c r="AX106" s="282" t="s">
        <v>157</v>
      </c>
      <c r="AY106" s="280" t="e">
        <f>IF(VLOOKUP(AA100,#REF!,3,FALSE)=0,"",IF(LEN(VLOOKUP(AA100,#REF!,3,FALSE))&lt;1,"",LEFT(RIGHT(VLOOKUP(AA100,#REF!,3,FALSE),1),1)))</f>
        <v>#REF!</v>
      </c>
      <c r="AZ106" s="424"/>
      <c r="BA106" s="294"/>
      <c r="BB106" s="288"/>
      <c r="BC106" s="288"/>
      <c r="BD106" s="288"/>
      <c r="BE106" s="288"/>
      <c r="BF106" s="288"/>
      <c r="BG106" s="288"/>
      <c r="BH106" s="288"/>
      <c r="BI106" s="288"/>
      <c r="BJ106" s="287"/>
      <c r="BK106" s="288"/>
      <c r="BL106" s="280" t="e">
        <f>IF(LEN(VLOOKUP(AA100,#REF!,5,FALSE))&lt;11,"",LEFT(RIGHT(VLOOKUP(AA100,#REF!,5,FALSE),11),1))</f>
        <v>#REF!</v>
      </c>
      <c r="BM106" s="168" t="s">
        <v>157</v>
      </c>
      <c r="BN106" s="280" t="e">
        <f>IF(LEN(VLOOKUP(AA100,#REF!,5,FALSE))&lt;10,"",LEFT(RIGHT(VLOOKUP(AA100,#REF!,5,FALSE),10),1))</f>
        <v>#REF!</v>
      </c>
      <c r="BO106" s="288" t="s">
        <v>157</v>
      </c>
      <c r="BP106" s="280" t="e">
        <f>IF(LEN(VLOOKUP(AA100,#REF!,5,FALSE))&lt;9,"",LEFT(RIGHT(VLOOKUP(AA100,#REF!,5,FALSE),9),1))</f>
        <v>#REF!</v>
      </c>
      <c r="BQ106" s="282" t="s">
        <v>157</v>
      </c>
      <c r="BR106" s="280" t="e">
        <f>IF(LEN(VLOOKUP(AA100,#REF!,5,FALSE))&lt;8,"",LEFT(RIGHT(VLOOKUP(AA100,#REF!,5,FALSE),8),1))</f>
        <v>#REF!</v>
      </c>
      <c r="BS106" s="282" t="s">
        <v>157</v>
      </c>
      <c r="BT106" s="280" t="e">
        <f>IF(LEN(VLOOKUP(AA100,#REF!,5,FALSE))&lt;7,"",LEFT(RIGHT(VLOOKUP(AA100,#REF!,5,FALSE),7),1))</f>
        <v>#REF!</v>
      </c>
      <c r="BU106" s="288" t="s">
        <v>157</v>
      </c>
      <c r="BV106" s="280" t="e">
        <f>IF(LEN(VLOOKUP(AA100,#REF!,5,FALSE))&lt;6,"",LEFT(RIGHT(VLOOKUP(AA100,#REF!,5,FALSE),6),1))</f>
        <v>#REF!</v>
      </c>
      <c r="BW106" s="282" t="s">
        <v>157</v>
      </c>
      <c r="BX106" s="280" t="e">
        <f>IF(LEN(VLOOKUP(AA100,#REF!,5,FALSE))&lt;5,"",LEFT(RIGHT(VLOOKUP(AA100,#REF!,5,FALSE),5),1))</f>
        <v>#REF!</v>
      </c>
      <c r="BY106" s="282" t="s">
        <v>157</v>
      </c>
      <c r="BZ106" s="280" t="e">
        <f>IF(LEN(VLOOKUP(AA100,#REF!,5,FALSE))&lt;4,"",LEFT(RIGHT(VLOOKUP(AA100,#REF!,5,FALSE),4),1))</f>
        <v>#REF!</v>
      </c>
      <c r="CA106" s="291" t="s">
        <v>157</v>
      </c>
      <c r="CB106" s="280" t="e">
        <f>IF(LEN(VLOOKUP(AA100,#REF!,5,FALSE))&lt;3,"",LEFT(RIGHT(VLOOKUP(AA100,#REF!,5,FALSE),3),1))</f>
        <v>#REF!</v>
      </c>
      <c r="CC106" s="282" t="s">
        <v>157</v>
      </c>
      <c r="CD106" s="280" t="e">
        <f>IF(LEN(VLOOKUP(AA100,#REF!,5,FALSE))&lt;2,"",LEFT(RIGHT(VLOOKUP(AA100,#REF!,5,FALSE),2),1))</f>
        <v>#REF!</v>
      </c>
      <c r="CE106" s="282" t="s">
        <v>355</v>
      </c>
      <c r="CF106" s="280" t="e">
        <f>IF(VLOOKUP(AA100,#REF!,5,FALSE)=0,"",IF(LEN(VLOOKUP(AA100,#REF!,5,FALSE))&lt;1,"",LEFT(RIGHT(VLOOKUP(AA100,#REF!,5,FALSE),1),1)))</f>
        <v>#REF!</v>
      </c>
      <c r="CG106" s="172"/>
      <c r="CH106" s="475"/>
      <c r="CI106" s="475"/>
      <c r="CJ106" s="475"/>
    </row>
    <row r="107" spans="1:88" ht="3" customHeight="1">
      <c r="A107" s="130"/>
      <c r="B107" s="476"/>
      <c r="C107" s="476"/>
      <c r="D107" s="476"/>
      <c r="E107" s="457"/>
      <c r="F107" s="458"/>
      <c r="G107" s="460"/>
      <c r="H107" s="462"/>
      <c r="I107" s="462"/>
      <c r="J107" s="462"/>
      <c r="K107" s="462"/>
      <c r="L107" s="462"/>
      <c r="M107" s="462"/>
      <c r="N107" s="462"/>
      <c r="O107" s="462"/>
      <c r="P107" s="462"/>
      <c r="Q107" s="462"/>
      <c r="R107" s="462"/>
      <c r="S107" s="462"/>
      <c r="T107" s="462"/>
      <c r="U107" s="462"/>
      <c r="V107" s="462"/>
      <c r="W107" s="462"/>
      <c r="X107" s="462"/>
      <c r="Y107" s="462"/>
      <c r="Z107" s="462"/>
      <c r="AA107" s="440"/>
      <c r="AB107" s="440"/>
      <c r="AC107" s="440"/>
      <c r="AD107" s="442"/>
      <c r="AE107" s="442"/>
      <c r="AF107" s="442"/>
      <c r="AG107" s="442"/>
      <c r="AH107" s="442"/>
      <c r="AI107" s="442"/>
      <c r="AJ107" s="442"/>
      <c r="AK107" s="442"/>
      <c r="AL107" s="442"/>
      <c r="AM107" s="442"/>
      <c r="AN107" s="442"/>
      <c r="AO107" s="442"/>
      <c r="AP107" s="442"/>
      <c r="AQ107" s="442"/>
      <c r="AR107" s="442"/>
      <c r="AS107" s="442"/>
      <c r="AT107" s="442"/>
      <c r="AU107" s="442"/>
      <c r="AV107" s="442"/>
      <c r="AW107" s="442"/>
      <c r="AX107" s="442"/>
      <c r="AY107" s="442"/>
      <c r="AZ107" s="442"/>
      <c r="BA107" s="295"/>
      <c r="BB107" s="227"/>
      <c r="BC107" s="227"/>
      <c r="BD107" s="227"/>
      <c r="BE107" s="227"/>
      <c r="BF107" s="227"/>
      <c r="BG107" s="227"/>
      <c r="BH107" s="227"/>
      <c r="BI107" s="227"/>
      <c r="BJ107" s="289"/>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171"/>
      <c r="CH107" s="475"/>
      <c r="CI107" s="475"/>
      <c r="CJ107" s="475"/>
    </row>
    <row r="108" spans="1:88" s="163" customFormat="1" ht="3" customHeight="1">
      <c r="A108" s="130"/>
      <c r="B108" s="476"/>
      <c r="C108" s="476"/>
      <c r="D108" s="476"/>
      <c r="E108" s="449" t="s">
        <v>357</v>
      </c>
      <c r="F108" s="450"/>
      <c r="G108" s="451"/>
      <c r="H108" s="452" t="e">
        <f>#REF!</f>
        <v>#REF!</v>
      </c>
      <c r="I108" s="453"/>
      <c r="J108" s="453"/>
      <c r="K108" s="453"/>
      <c r="L108" s="453"/>
      <c r="M108" s="453"/>
      <c r="N108" s="453"/>
      <c r="O108" s="453"/>
      <c r="P108" s="453"/>
      <c r="Q108" s="453"/>
      <c r="R108" s="453"/>
      <c r="S108" s="453"/>
      <c r="T108" s="453"/>
      <c r="U108" s="453"/>
      <c r="V108" s="453"/>
      <c r="W108" s="453"/>
      <c r="X108" s="453"/>
      <c r="Y108" s="453"/>
      <c r="Z108" s="453"/>
      <c r="AA108" s="454" t="s">
        <v>366</v>
      </c>
      <c r="AB108" s="454"/>
      <c r="AC108" s="454"/>
      <c r="AD108" s="447"/>
      <c r="AE108" s="422"/>
      <c r="AF108" s="422"/>
      <c r="AG108" s="422"/>
      <c r="AH108" s="422"/>
      <c r="AI108" s="422"/>
      <c r="AJ108" s="422"/>
      <c r="AK108" s="422"/>
      <c r="AL108" s="422"/>
      <c r="AM108" s="422"/>
      <c r="AN108" s="422"/>
      <c r="AO108" s="422"/>
      <c r="AP108" s="422"/>
      <c r="AQ108" s="422"/>
      <c r="AR108" s="422"/>
      <c r="AS108" s="422"/>
      <c r="AT108" s="422"/>
      <c r="AU108" s="422"/>
      <c r="AV108" s="422"/>
      <c r="AW108" s="422"/>
      <c r="AX108" s="422"/>
      <c r="AY108" s="422"/>
      <c r="AZ108" s="422"/>
      <c r="BA108" s="464"/>
      <c r="BB108" s="464"/>
      <c r="BC108" s="464"/>
      <c r="BD108" s="464"/>
      <c r="BE108" s="464"/>
      <c r="BF108" s="464"/>
      <c r="BG108" s="464"/>
      <c r="BH108" s="464"/>
      <c r="BI108" s="464"/>
      <c r="BJ108" s="464"/>
      <c r="BK108" s="464"/>
      <c r="BL108" s="464"/>
      <c r="BM108" s="464"/>
      <c r="BN108" s="464"/>
      <c r="BO108" s="464"/>
      <c r="BP108" s="464"/>
      <c r="BQ108" s="464"/>
      <c r="BR108" s="221"/>
      <c r="BS108" s="221"/>
      <c r="BT108" s="221"/>
      <c r="BU108" s="221"/>
      <c r="BV108" s="221"/>
      <c r="BW108" s="292"/>
      <c r="BX108" s="221"/>
      <c r="BY108" s="221"/>
      <c r="BZ108" s="221"/>
      <c r="CA108" s="221"/>
      <c r="CB108" s="221"/>
      <c r="CC108" s="221"/>
      <c r="CD108" s="221"/>
      <c r="CE108" s="221"/>
      <c r="CF108" s="221"/>
      <c r="CG108" s="166"/>
      <c r="CH108" s="475"/>
      <c r="CI108" s="475"/>
      <c r="CJ108" s="475"/>
    </row>
    <row r="109" spans="1:88" s="163" customFormat="1" ht="3" customHeight="1">
      <c r="A109" s="130"/>
      <c r="B109" s="476"/>
      <c r="C109" s="476"/>
      <c r="D109" s="476"/>
      <c r="E109" s="449"/>
      <c r="F109" s="450"/>
      <c r="G109" s="451"/>
      <c r="H109" s="452"/>
      <c r="I109" s="453"/>
      <c r="J109" s="453"/>
      <c r="K109" s="453"/>
      <c r="L109" s="453"/>
      <c r="M109" s="453"/>
      <c r="N109" s="453"/>
      <c r="O109" s="453"/>
      <c r="P109" s="453"/>
      <c r="Q109" s="453"/>
      <c r="R109" s="453"/>
      <c r="S109" s="453"/>
      <c r="T109" s="453"/>
      <c r="U109" s="453"/>
      <c r="V109" s="453"/>
      <c r="W109" s="453"/>
      <c r="X109" s="453"/>
      <c r="Y109" s="453"/>
      <c r="Z109" s="453"/>
      <c r="AA109" s="454"/>
      <c r="AB109" s="454"/>
      <c r="AC109" s="454"/>
      <c r="AD109" s="448"/>
      <c r="AE109" s="417"/>
      <c r="AF109" s="417"/>
      <c r="AG109" s="417"/>
      <c r="AH109" s="283"/>
      <c r="AI109" s="418"/>
      <c r="AJ109" s="418"/>
      <c r="AK109" s="418"/>
      <c r="AL109" s="418"/>
      <c r="AM109" s="418"/>
      <c r="AN109" s="415"/>
      <c r="AO109" s="419"/>
      <c r="AP109" s="419"/>
      <c r="AQ109" s="419"/>
      <c r="AR109" s="419"/>
      <c r="AS109" s="419"/>
      <c r="AT109" s="416"/>
      <c r="AU109" s="419"/>
      <c r="AV109" s="419"/>
      <c r="AW109" s="419"/>
      <c r="AX109" s="419"/>
      <c r="AY109" s="419"/>
      <c r="AZ109" s="424"/>
      <c r="BA109" s="423"/>
      <c r="BB109" s="417"/>
      <c r="BC109" s="417"/>
      <c r="BD109" s="417"/>
      <c r="BE109" s="283"/>
      <c r="BF109" s="418"/>
      <c r="BG109" s="418"/>
      <c r="BH109" s="418"/>
      <c r="BI109" s="418"/>
      <c r="BJ109" s="418"/>
      <c r="BK109" s="415"/>
      <c r="BL109" s="419"/>
      <c r="BM109" s="419"/>
      <c r="BN109" s="419"/>
      <c r="BO109" s="419"/>
      <c r="BP109" s="419"/>
      <c r="BQ109" s="416"/>
      <c r="BR109" s="419"/>
      <c r="BS109" s="419"/>
      <c r="BT109" s="419"/>
      <c r="BU109" s="419"/>
      <c r="BV109" s="419"/>
      <c r="BW109" s="287"/>
      <c r="BX109" s="288"/>
      <c r="BY109" s="288"/>
      <c r="BZ109" s="288"/>
      <c r="CA109" s="288"/>
      <c r="CB109" s="288"/>
      <c r="CC109" s="288"/>
      <c r="CD109" s="288"/>
      <c r="CE109" s="288"/>
      <c r="CF109" s="288"/>
      <c r="CG109" s="167"/>
      <c r="CH109" s="475"/>
      <c r="CI109" s="475"/>
      <c r="CJ109" s="475"/>
    </row>
    <row r="110" spans="1:88" ht="15" customHeight="1">
      <c r="A110" s="130"/>
      <c r="B110" s="476"/>
      <c r="C110" s="476"/>
      <c r="D110" s="476"/>
      <c r="E110" s="449"/>
      <c r="F110" s="450"/>
      <c r="G110" s="451"/>
      <c r="H110" s="452"/>
      <c r="I110" s="453"/>
      <c r="J110" s="453"/>
      <c r="K110" s="453"/>
      <c r="L110" s="453"/>
      <c r="M110" s="453"/>
      <c r="N110" s="453"/>
      <c r="O110" s="453"/>
      <c r="P110" s="453"/>
      <c r="Q110" s="453"/>
      <c r="R110" s="453"/>
      <c r="S110" s="453"/>
      <c r="T110" s="453"/>
      <c r="U110" s="453"/>
      <c r="V110" s="453"/>
      <c r="W110" s="453"/>
      <c r="X110" s="453"/>
      <c r="Y110" s="453"/>
      <c r="Z110" s="453"/>
      <c r="AA110" s="454"/>
      <c r="AB110" s="454"/>
      <c r="AC110" s="454"/>
      <c r="AD110" s="448"/>
      <c r="AE110" s="280" t="e">
        <f>IF(LEN(VLOOKUP(AA108,#REF!,2,FALSE))&lt;11,"",LEFT(RIGHT(VLOOKUP(AA108,#REF!,2,FALSE),11),1))</f>
        <v>#REF!</v>
      </c>
      <c r="AF110" s="168"/>
      <c r="AG110" s="280" t="e">
        <f>IF(LEN(VLOOKUP(AA108,#REF!,2,FALSE))&lt;10,"",LEFT(RIGHT(VLOOKUP(AA108,#REF!,2,FALSE),10),1))</f>
        <v>#REF!</v>
      </c>
      <c r="AH110" s="282"/>
      <c r="AI110" s="280" t="e">
        <f>IF(LEN(VLOOKUP(AA108,#REF!,2,FALSE))&lt;9,"",LEFT(RIGHT(VLOOKUP(AA108,#REF!,2,FALSE),9),1))</f>
        <v>#REF!</v>
      </c>
      <c r="AJ110" s="168"/>
      <c r="AK110" s="280" t="e">
        <f>IF(LEN(VLOOKUP(AA108,#REF!,2,FALSE))&lt;8,"",LEFT(RIGHT(VLOOKUP(AA108,#REF!,2,FALSE),8),1))</f>
        <v>#REF!</v>
      </c>
      <c r="AL110" s="282"/>
      <c r="AM110" s="280" t="e">
        <f>IF(LEN(VLOOKUP(AA108,#REF!,2,FALSE))&lt;7,"",LEFT(RIGHT(VLOOKUP(AA108,#REF!,2,FALSE),7),1))</f>
        <v>#REF!</v>
      </c>
      <c r="AN110" s="415"/>
      <c r="AO110" s="280" t="e">
        <f>IF(LEN(VLOOKUP(AA108,#REF!,2,FALSE))&lt;6,"",LEFT(RIGHT(VLOOKUP(AA108,#REF!,2,FALSE),6),1))</f>
        <v>#REF!</v>
      </c>
      <c r="AP110" s="282"/>
      <c r="AQ110" s="280" t="e">
        <f>IF(LEN(VLOOKUP(AA108,#REF!,2,FALSE))&lt;5,"",LEFT(RIGHT(VLOOKUP(AA108,#REF!,2,FALSE),5),1))</f>
        <v>#REF!</v>
      </c>
      <c r="AR110" s="282"/>
      <c r="AS110" s="280" t="e">
        <f>IF(LEN(VLOOKUP(AA108,#REF!,2,FALSE))&lt;4,"",LEFT(RIGHT(VLOOKUP(AA108,#REF!,2,FALSE),4),1))</f>
        <v>#REF!</v>
      </c>
      <c r="AT110" s="416"/>
      <c r="AU110" s="280" t="e">
        <f>IF(LEN(VLOOKUP(AA108,#REF!,2,FALSE))&lt;3,"",LEFT(RIGHT(VLOOKUP(AA108,#REF!,2,FALSE),3),1))</f>
        <v>#REF!</v>
      </c>
      <c r="AV110" s="282"/>
      <c r="AW110" s="280" t="e">
        <f>IF(LEN(VLOOKUP(AA108,#REF!,2,FALSE))&lt;2,"",LEFT(RIGHT(VLOOKUP(AA108,#REF!,2,FALSE),2),1))</f>
        <v>#REF!</v>
      </c>
      <c r="AX110" s="282"/>
      <c r="AY110" s="280" t="e">
        <f>IF(VLOOKUP(AA108,#REF!,2,FALSE)=0,"",IF(LEN(VLOOKUP(AA108,#REF!,2,FALSE))&lt;1,"",LEFT(RIGHT(VLOOKUP(AA108,#REF!,2,FALSE),1),1)))</f>
        <v>#REF!</v>
      </c>
      <c r="AZ110" s="424"/>
      <c r="BA110" s="423"/>
      <c r="BB110" s="280" t="e">
        <f>IF(LEN(VLOOKUP(AA108,#REF!,4,FALSE))&lt;11,"",LEFT(RIGHT(VLOOKUP(AA108,#REF!,4,FALSE),11),1))</f>
        <v>#REF!</v>
      </c>
      <c r="BC110" s="168"/>
      <c r="BD110" s="280" t="e">
        <f>IF(LEN(VLOOKUP(AA108,#REF!,4,FALSE))&lt;10,"",LEFT(RIGHT(VLOOKUP(AA108,#REF!,4,FALSE),10),1))</f>
        <v>#REF!</v>
      </c>
      <c r="BE110" s="282"/>
      <c r="BF110" s="280" t="e">
        <f>IF(LEN(VLOOKUP(AA108,#REF!,4,FALSE))&lt;9,"",LEFT(RIGHT(VLOOKUP(AA108,#REF!,4,FALSE),9),1))</f>
        <v>#REF!</v>
      </c>
      <c r="BG110" s="168"/>
      <c r="BH110" s="280" t="e">
        <f>IF(LEN(VLOOKUP(AA108,#REF!,4,FALSE))&lt;8,"",LEFT(RIGHT(VLOOKUP(AA108,#REF!,4,FALSE),8),1))</f>
        <v>#REF!</v>
      </c>
      <c r="BI110" s="282"/>
      <c r="BJ110" s="280" t="e">
        <f>IF(LEN(VLOOKUP(AA108,#REF!,4,FALSE))&lt;7,"",LEFT(RIGHT(VLOOKUP(AA108,#REF!,4,FALSE),7),1))</f>
        <v>#REF!</v>
      </c>
      <c r="BK110" s="415"/>
      <c r="BL110" s="280" t="e">
        <f>IF(LEN(VLOOKUP(AA108,#REF!,4,FALSE))&lt;6,"",LEFT(RIGHT(VLOOKUP(AA108,#REF!,4,FALSE),6),1))</f>
        <v>#REF!</v>
      </c>
      <c r="BM110" s="282"/>
      <c r="BN110" s="280" t="e">
        <f>IF(LEN(VLOOKUP(AA108,#REF!,4,FALSE))&lt;5,"",LEFT(RIGHT(VLOOKUP(AA108,#REF!,4,FALSE),5),1))</f>
        <v>#REF!</v>
      </c>
      <c r="BO110" s="282"/>
      <c r="BP110" s="280" t="e">
        <f>IF(LEN(VLOOKUP(AA108,#REF!,4,FALSE))&lt;4,"",LEFT(RIGHT(VLOOKUP(AA108,#REF!,4,FALSE),4),1))</f>
        <v>#REF!</v>
      </c>
      <c r="BQ110" s="416"/>
      <c r="BR110" s="280" t="e">
        <f>IF(LEN(VLOOKUP(AA108,#REF!,4,FALSE))&lt;3,"",LEFT(RIGHT(VLOOKUP(AA108,#REF!,4,FALSE),3),1))</f>
        <v>#REF!</v>
      </c>
      <c r="BS110" s="282"/>
      <c r="BT110" s="280" t="e">
        <f>IF(LEN(VLOOKUP(AA108,#REF!,4,FALSE))&lt;2,"",LEFT(RIGHT(VLOOKUP(AA108,#REF!,4,FALSE),2),1))</f>
        <v>#REF!</v>
      </c>
      <c r="BU110" s="282"/>
      <c r="BV110" s="280" t="e">
        <f>IF(VLOOKUP(AA108,#REF!,4,FALSE)=0,"",IF(LEN(VLOOKUP(AA108,#REF!,4,FALSE))&lt;1,"",LEFT(RIGHT(VLOOKUP(AA108,#REF!,4,FALSE),1),1)))</f>
        <v>#REF!</v>
      </c>
      <c r="BW110" s="287"/>
      <c r="BX110" s="288"/>
      <c r="BY110" s="288"/>
      <c r="BZ110" s="288"/>
      <c r="CA110" s="288"/>
      <c r="CB110" s="288"/>
      <c r="CC110" s="288"/>
      <c r="CD110" s="288"/>
      <c r="CE110" s="288"/>
      <c r="CF110" s="288"/>
      <c r="CG110" s="167"/>
      <c r="CH110" s="475"/>
      <c r="CI110" s="475"/>
      <c r="CJ110" s="475"/>
    </row>
    <row r="111" spans="1:88" ht="3" customHeight="1">
      <c r="A111" s="130"/>
      <c r="B111" s="476"/>
      <c r="C111" s="476"/>
      <c r="D111" s="476"/>
      <c r="E111" s="449"/>
      <c r="F111" s="450"/>
      <c r="G111" s="451"/>
      <c r="H111" s="452"/>
      <c r="I111" s="453"/>
      <c r="J111" s="453"/>
      <c r="K111" s="453"/>
      <c r="L111" s="453"/>
      <c r="M111" s="453"/>
      <c r="N111" s="453"/>
      <c r="O111" s="453"/>
      <c r="P111" s="453"/>
      <c r="Q111" s="453"/>
      <c r="R111" s="453"/>
      <c r="S111" s="453"/>
      <c r="T111" s="453"/>
      <c r="U111" s="453"/>
      <c r="V111" s="453"/>
      <c r="W111" s="453"/>
      <c r="X111" s="453"/>
      <c r="Y111" s="453"/>
      <c r="Z111" s="453"/>
      <c r="AA111" s="454"/>
      <c r="AB111" s="454"/>
      <c r="AC111" s="454"/>
      <c r="AD111" s="446"/>
      <c r="AE111" s="442"/>
      <c r="AF111" s="442"/>
      <c r="AG111" s="442"/>
      <c r="AH111" s="442"/>
      <c r="AI111" s="442"/>
      <c r="AJ111" s="442"/>
      <c r="AK111" s="442"/>
      <c r="AL111" s="442"/>
      <c r="AM111" s="442"/>
      <c r="AN111" s="442"/>
      <c r="AO111" s="442"/>
      <c r="AP111" s="442"/>
      <c r="AQ111" s="442"/>
      <c r="AR111" s="442"/>
      <c r="AS111" s="442"/>
      <c r="AT111" s="442"/>
      <c r="AU111" s="442"/>
      <c r="AV111" s="442"/>
      <c r="AW111" s="442"/>
      <c r="AX111" s="442"/>
      <c r="AY111" s="442"/>
      <c r="AZ111" s="442"/>
      <c r="BA111" s="443"/>
      <c r="BB111" s="443"/>
      <c r="BC111" s="443"/>
      <c r="BD111" s="443"/>
      <c r="BE111" s="443"/>
      <c r="BF111" s="443"/>
      <c r="BG111" s="443"/>
      <c r="BH111" s="443"/>
      <c r="BI111" s="443"/>
      <c r="BJ111" s="443"/>
      <c r="BK111" s="443"/>
      <c r="BL111" s="443"/>
      <c r="BM111" s="443"/>
      <c r="BN111" s="443"/>
      <c r="BO111" s="443"/>
      <c r="BP111" s="443"/>
      <c r="BQ111" s="443"/>
      <c r="BR111" s="227"/>
      <c r="BS111" s="227"/>
      <c r="BT111" s="227"/>
      <c r="BU111" s="227"/>
      <c r="BV111" s="227"/>
      <c r="BW111" s="289"/>
      <c r="BX111" s="227"/>
      <c r="BY111" s="227"/>
      <c r="BZ111" s="227"/>
      <c r="CA111" s="227"/>
      <c r="CB111" s="227"/>
      <c r="CC111" s="227"/>
      <c r="CD111" s="227"/>
      <c r="CE111" s="227"/>
      <c r="CF111" s="227"/>
      <c r="CG111" s="171"/>
      <c r="CH111" s="475"/>
      <c r="CI111" s="475"/>
      <c r="CJ111" s="475"/>
    </row>
    <row r="112" spans="1:88" ht="3" customHeight="1">
      <c r="A112" s="130"/>
      <c r="B112" s="476"/>
      <c r="C112" s="476"/>
      <c r="D112" s="476"/>
      <c r="E112" s="449"/>
      <c r="F112" s="450"/>
      <c r="G112" s="451"/>
      <c r="H112" s="452"/>
      <c r="I112" s="453"/>
      <c r="J112" s="453"/>
      <c r="K112" s="453"/>
      <c r="L112" s="453"/>
      <c r="M112" s="453"/>
      <c r="N112" s="453"/>
      <c r="O112" s="453"/>
      <c r="P112" s="453"/>
      <c r="Q112" s="453"/>
      <c r="R112" s="453"/>
      <c r="S112" s="453"/>
      <c r="T112" s="453"/>
      <c r="U112" s="453"/>
      <c r="V112" s="453"/>
      <c r="W112" s="453"/>
      <c r="X112" s="453"/>
      <c r="Y112" s="453"/>
      <c r="Z112" s="453"/>
      <c r="AA112" s="454"/>
      <c r="AB112" s="454"/>
      <c r="AC112" s="454"/>
      <c r="AD112" s="447"/>
      <c r="AE112" s="422"/>
      <c r="AF112" s="422"/>
      <c r="AG112" s="422"/>
      <c r="AH112" s="422"/>
      <c r="AI112" s="422"/>
      <c r="AJ112" s="422"/>
      <c r="AK112" s="422"/>
      <c r="AL112" s="422"/>
      <c r="AM112" s="422"/>
      <c r="AN112" s="422"/>
      <c r="AO112" s="422"/>
      <c r="AP112" s="422"/>
      <c r="AQ112" s="422"/>
      <c r="AR112" s="422"/>
      <c r="AS112" s="422"/>
      <c r="AT112" s="422"/>
      <c r="AU112" s="422"/>
      <c r="AV112" s="422"/>
      <c r="AW112" s="422"/>
      <c r="AX112" s="422"/>
      <c r="AY112" s="422"/>
      <c r="AZ112" s="422"/>
      <c r="BA112" s="293"/>
      <c r="BB112" s="221"/>
      <c r="BC112" s="221"/>
      <c r="BD112" s="221"/>
      <c r="BE112" s="221"/>
      <c r="BF112" s="221"/>
      <c r="BG112" s="221"/>
      <c r="BH112" s="221"/>
      <c r="BI112" s="221"/>
      <c r="BJ112" s="292"/>
      <c r="BK112" s="221"/>
      <c r="BL112" s="221"/>
      <c r="BM112" s="221"/>
      <c r="BN112" s="221"/>
      <c r="BO112" s="221"/>
      <c r="BP112" s="221"/>
      <c r="BQ112" s="221"/>
      <c r="BR112" s="221"/>
      <c r="BS112" s="221"/>
      <c r="BT112" s="221"/>
      <c r="BU112" s="221"/>
      <c r="BV112" s="221"/>
      <c r="BW112" s="221"/>
      <c r="BX112" s="221"/>
      <c r="BY112" s="221"/>
      <c r="BZ112" s="221"/>
      <c r="CA112" s="221"/>
      <c r="CB112" s="221"/>
      <c r="CC112" s="221"/>
      <c r="CD112" s="221"/>
      <c r="CE112" s="221"/>
      <c r="CF112" s="221"/>
      <c r="CG112" s="166"/>
      <c r="CH112" s="475"/>
      <c r="CI112" s="475"/>
      <c r="CJ112" s="475"/>
    </row>
    <row r="113" spans="1:88" ht="3" customHeight="1">
      <c r="A113" s="130"/>
      <c r="B113" s="476"/>
      <c r="C113" s="476"/>
      <c r="D113" s="476"/>
      <c r="E113" s="449"/>
      <c r="F113" s="450"/>
      <c r="G113" s="451"/>
      <c r="H113" s="452"/>
      <c r="I113" s="453"/>
      <c r="J113" s="453"/>
      <c r="K113" s="453"/>
      <c r="L113" s="453"/>
      <c r="M113" s="453"/>
      <c r="N113" s="453"/>
      <c r="O113" s="453"/>
      <c r="P113" s="453"/>
      <c r="Q113" s="453"/>
      <c r="R113" s="453"/>
      <c r="S113" s="453"/>
      <c r="T113" s="453"/>
      <c r="U113" s="453"/>
      <c r="V113" s="453"/>
      <c r="W113" s="453"/>
      <c r="X113" s="453"/>
      <c r="Y113" s="453"/>
      <c r="Z113" s="453"/>
      <c r="AA113" s="454"/>
      <c r="AB113" s="454"/>
      <c r="AC113" s="454"/>
      <c r="AD113" s="448"/>
      <c r="AE113" s="417"/>
      <c r="AF113" s="417"/>
      <c r="AG113" s="417"/>
      <c r="AH113" s="283"/>
      <c r="AI113" s="418"/>
      <c r="AJ113" s="418"/>
      <c r="AK113" s="418"/>
      <c r="AL113" s="418"/>
      <c r="AM113" s="418"/>
      <c r="AN113" s="415" t="s">
        <v>157</v>
      </c>
      <c r="AO113" s="419"/>
      <c r="AP113" s="419"/>
      <c r="AQ113" s="419"/>
      <c r="AR113" s="419"/>
      <c r="AS113" s="419"/>
      <c r="AT113" s="416" t="s">
        <v>157</v>
      </c>
      <c r="AU113" s="419"/>
      <c r="AV113" s="419"/>
      <c r="AW113" s="419"/>
      <c r="AX113" s="419"/>
      <c r="AY113" s="419"/>
      <c r="AZ113" s="424"/>
      <c r="BA113" s="294"/>
      <c r="BB113" s="288"/>
      <c r="BC113" s="288"/>
      <c r="BD113" s="288"/>
      <c r="BE113" s="288"/>
      <c r="BF113" s="288"/>
      <c r="BG113" s="288"/>
      <c r="BH113" s="288"/>
      <c r="BI113" s="288"/>
      <c r="BJ113" s="287"/>
      <c r="BK113" s="288"/>
      <c r="BL113" s="417"/>
      <c r="BM113" s="417"/>
      <c r="BN113" s="417"/>
      <c r="BO113" s="283"/>
      <c r="BP113" s="418"/>
      <c r="BQ113" s="418"/>
      <c r="BR113" s="418"/>
      <c r="BS113" s="418"/>
      <c r="BT113" s="418"/>
      <c r="BU113" s="415"/>
      <c r="BV113" s="419"/>
      <c r="BW113" s="419"/>
      <c r="BX113" s="419"/>
      <c r="BY113" s="419"/>
      <c r="BZ113" s="419"/>
      <c r="CA113" s="416"/>
      <c r="CB113" s="419"/>
      <c r="CC113" s="419"/>
      <c r="CD113" s="419"/>
      <c r="CE113" s="419"/>
      <c r="CF113" s="419"/>
      <c r="CG113" s="172"/>
      <c r="CH113" s="475"/>
      <c r="CI113" s="475"/>
      <c r="CJ113" s="475"/>
    </row>
    <row r="114" spans="1:88" ht="15" customHeight="1">
      <c r="A114" s="130"/>
      <c r="B114" s="476"/>
      <c r="C114" s="476"/>
      <c r="D114" s="476"/>
      <c r="E114" s="449"/>
      <c r="F114" s="450"/>
      <c r="G114" s="451"/>
      <c r="H114" s="452"/>
      <c r="I114" s="453"/>
      <c r="J114" s="453"/>
      <c r="K114" s="453"/>
      <c r="L114" s="453"/>
      <c r="M114" s="453"/>
      <c r="N114" s="453"/>
      <c r="O114" s="453"/>
      <c r="P114" s="453"/>
      <c r="Q114" s="453"/>
      <c r="R114" s="453"/>
      <c r="S114" s="453"/>
      <c r="T114" s="453"/>
      <c r="U114" s="453"/>
      <c r="V114" s="453"/>
      <c r="W114" s="453"/>
      <c r="X114" s="453"/>
      <c r="Y114" s="453"/>
      <c r="Z114" s="453"/>
      <c r="AA114" s="454"/>
      <c r="AB114" s="454"/>
      <c r="AC114" s="454"/>
      <c r="AD114" s="448"/>
      <c r="AE114" s="280" t="e">
        <f>IF(LEN(VLOOKUP(AA108,#REF!,3,FALSE))&lt;11,"",LEFT(RIGHT(VLOOKUP(AA108,#REF!,3,FALSE),11),1))</f>
        <v>#REF!</v>
      </c>
      <c r="AF114" s="168" t="s">
        <v>157</v>
      </c>
      <c r="AG114" s="280" t="e">
        <f>IF(LEN(VLOOKUP(AA108,#REF!,3,FALSE))&lt;10,"",LEFT(RIGHT(VLOOKUP(AA108,#REF!,3,FALSE),10),1))</f>
        <v>#REF!</v>
      </c>
      <c r="AH114" s="282" t="s">
        <v>157</v>
      </c>
      <c r="AI114" s="280" t="e">
        <f>IF(LEN(VLOOKUP(AA108,#REF!,3,FALSE))&lt;9,"",LEFT(RIGHT(VLOOKUP(AA108,#REF!,3,FALSE),9),1))</f>
        <v>#REF!</v>
      </c>
      <c r="AJ114" s="168" t="s">
        <v>157</v>
      </c>
      <c r="AK114" s="280" t="e">
        <f>IF(LEN(VLOOKUP(AA108,#REF!,3,FALSE))&lt;8,"",LEFT(RIGHT(VLOOKUP(AA108,#REF!,3,FALSE),8),1))</f>
        <v>#REF!</v>
      </c>
      <c r="AL114" s="282" t="s">
        <v>157</v>
      </c>
      <c r="AM114" s="280" t="e">
        <f>IF(LEN(VLOOKUP(AA108,#REF!,3,FALSE))&lt;7,"",LEFT(RIGHT(VLOOKUP(AA108,#REF!,3,FALSE),7),1))</f>
        <v>#REF!</v>
      </c>
      <c r="AN114" s="415"/>
      <c r="AO114" s="280" t="e">
        <f>IF(LEN(VLOOKUP(AA108,#REF!,3,FALSE))&lt;6,"",LEFT(RIGHT(VLOOKUP(AA108,#REF!,3,FALSE),6),1))</f>
        <v>#REF!</v>
      </c>
      <c r="AP114" s="282" t="s">
        <v>157</v>
      </c>
      <c r="AQ114" s="280" t="e">
        <f>IF(LEN(VLOOKUP(AA108,#REF!,3,FALSE))&lt;5,"",LEFT(RIGHT(VLOOKUP(AA108,#REF!,3,FALSE),5),1))</f>
        <v>#REF!</v>
      </c>
      <c r="AR114" s="282" t="s">
        <v>157</v>
      </c>
      <c r="AS114" s="280" t="e">
        <f>IF(LEN(VLOOKUP(AA108,#REF!,3,FALSE))&lt;4,"",LEFT(RIGHT(VLOOKUP(AA108,#REF!,3,FALSE),4),1))</f>
        <v>#REF!</v>
      </c>
      <c r="AT114" s="416"/>
      <c r="AU114" s="280" t="e">
        <f>IF(LEN(VLOOKUP(AA108,#REF!,3,FALSE))&lt;3,"",LEFT(RIGHT(VLOOKUP(AA108,#REF!,3,FALSE),3),1))</f>
        <v>#REF!</v>
      </c>
      <c r="AV114" s="282" t="s">
        <v>157</v>
      </c>
      <c r="AW114" s="280" t="e">
        <f>IF(LEN(VLOOKUP(AA108,#REF!,3,FALSE))&lt;2,"",LEFT(RIGHT(VLOOKUP(AA108,#REF!,3,FALSE),2),1))</f>
        <v>#REF!</v>
      </c>
      <c r="AX114" s="282" t="s">
        <v>157</v>
      </c>
      <c r="AY114" s="280" t="e">
        <f>IF(VLOOKUP(AA108,#REF!,3,FALSE)=0,"",IF(LEN(VLOOKUP(AA108,#REF!,3,FALSE))&lt;1,"",LEFT(RIGHT(VLOOKUP(AA108,#REF!,3,FALSE),1),1)))</f>
        <v>#REF!</v>
      </c>
      <c r="AZ114" s="424"/>
      <c r="BA114" s="294"/>
      <c r="BB114" s="288"/>
      <c r="BC114" s="288"/>
      <c r="BD114" s="288"/>
      <c r="BE114" s="288"/>
      <c r="BF114" s="288"/>
      <c r="BG114" s="288"/>
      <c r="BH114" s="288"/>
      <c r="BI114" s="288"/>
      <c r="BJ114" s="287"/>
      <c r="BK114" s="288"/>
      <c r="BL114" s="280" t="e">
        <f>IF(LEN(VLOOKUP(AA108,#REF!,5,FALSE))&lt;11,"",LEFT(RIGHT(VLOOKUP(AA108,#REF!,5,FALSE),11),1))</f>
        <v>#REF!</v>
      </c>
      <c r="BM114" s="168" t="s">
        <v>157</v>
      </c>
      <c r="BN114" s="280" t="e">
        <f>IF(LEN(VLOOKUP(AA108,#REF!,5,FALSE))&lt;10,"",LEFT(RIGHT(VLOOKUP(AA108,#REF!,5,FALSE),10),1))</f>
        <v>#REF!</v>
      </c>
      <c r="BO114" s="282" t="s">
        <v>157</v>
      </c>
      <c r="BP114" s="280" t="e">
        <f>IF(LEN(VLOOKUP(AA108,#REF!,5,FALSE))&lt;9,"",LEFT(RIGHT(VLOOKUP(AA108,#REF!,5,FALSE),9),1))</f>
        <v>#REF!</v>
      </c>
      <c r="BQ114" s="168" t="s">
        <v>157</v>
      </c>
      <c r="BR114" s="280" t="e">
        <f>IF(LEN(VLOOKUP(AA108,#REF!,5,FALSE))&lt;8,"",LEFT(RIGHT(VLOOKUP(AA108,#REF!,5,FALSE),8),1))</f>
        <v>#REF!</v>
      </c>
      <c r="BS114" s="282" t="s">
        <v>157</v>
      </c>
      <c r="BT114" s="280" t="e">
        <f>IF(LEN(VLOOKUP(AA108,#REF!,5,FALSE))&lt;7,"",LEFT(RIGHT(VLOOKUP(AA108,#REF!,5,FALSE),7),1))</f>
        <v>#REF!</v>
      </c>
      <c r="BU114" s="415" t="s">
        <v>157</v>
      </c>
      <c r="BV114" s="280" t="e">
        <f>IF(LEN(VLOOKUP(AA108,#REF!,5,FALSE))&lt;6,"",LEFT(RIGHT(VLOOKUP(AA108,#REF!,5,FALSE),6),1))</f>
        <v>#REF!</v>
      </c>
      <c r="BW114" s="282" t="s">
        <v>157</v>
      </c>
      <c r="BX114" s="280" t="e">
        <f>IF(LEN(VLOOKUP(AA108,#REF!,5,FALSE))&lt;5,"",LEFT(RIGHT(VLOOKUP(AA108,#REF!,5,FALSE),5),1))</f>
        <v>#REF!</v>
      </c>
      <c r="BY114" s="282" t="s">
        <v>157</v>
      </c>
      <c r="BZ114" s="280" t="e">
        <f>IF(LEN(VLOOKUP(AA108,#REF!,5,FALSE))&lt;4,"",LEFT(RIGHT(VLOOKUP(AA108,#REF!,5,FALSE),4),1))</f>
        <v>#REF!</v>
      </c>
      <c r="CA114" s="416" t="s">
        <v>157</v>
      </c>
      <c r="CB114" s="280" t="e">
        <f>IF(LEN(VLOOKUP(AA108,#REF!,5,FALSE))&lt;3,"",LEFT(RIGHT(VLOOKUP(AA108,#REF!,5,FALSE),3),1))</f>
        <v>#REF!</v>
      </c>
      <c r="CC114" s="282" t="s">
        <v>157</v>
      </c>
      <c r="CD114" s="280" t="e">
        <f>IF(LEN(VLOOKUP(AA108,#REF!,5,FALSE))&lt;2,"",LEFT(RIGHT(VLOOKUP(AA108,#REF!,5,FALSE),2),1))</f>
        <v>#REF!</v>
      </c>
      <c r="CE114" s="282" t="s">
        <v>355</v>
      </c>
      <c r="CF114" s="280" t="e">
        <f>IF(VLOOKUP(AA108,#REF!,5,FALSE)=0,"",IF(LEN(VLOOKUP(AA108,#REF!,5,FALSE))&lt;1,"",LEFT(RIGHT(VLOOKUP(AA108,#REF!,5,FALSE),1),1)))</f>
        <v>#REF!</v>
      </c>
      <c r="CG114" s="172"/>
      <c r="CH114" s="475"/>
      <c r="CI114" s="475"/>
      <c r="CJ114" s="475"/>
    </row>
    <row r="115" spans="1:88" s="131" customFormat="1" ht="3" customHeight="1">
      <c r="A115" s="246"/>
      <c r="B115" s="476"/>
      <c r="C115" s="476"/>
      <c r="D115" s="476"/>
      <c r="E115" s="449"/>
      <c r="F115" s="450"/>
      <c r="G115" s="451"/>
      <c r="H115" s="452"/>
      <c r="I115" s="453"/>
      <c r="J115" s="453"/>
      <c r="K115" s="453"/>
      <c r="L115" s="453"/>
      <c r="M115" s="453"/>
      <c r="N115" s="453"/>
      <c r="O115" s="453"/>
      <c r="P115" s="453"/>
      <c r="Q115" s="453"/>
      <c r="R115" s="453"/>
      <c r="S115" s="453"/>
      <c r="T115" s="453"/>
      <c r="U115" s="453"/>
      <c r="V115" s="453"/>
      <c r="W115" s="453"/>
      <c r="X115" s="453"/>
      <c r="Y115" s="453"/>
      <c r="Z115" s="453"/>
      <c r="AA115" s="454"/>
      <c r="AB115" s="454"/>
      <c r="AC115" s="454"/>
      <c r="AD115" s="444"/>
      <c r="AE115" s="445"/>
      <c r="AF115" s="445"/>
      <c r="AG115" s="445"/>
      <c r="AH115" s="445"/>
      <c r="AI115" s="445"/>
      <c r="AJ115" s="445"/>
      <c r="AK115" s="445"/>
      <c r="AL115" s="445"/>
      <c r="AM115" s="445"/>
      <c r="AN115" s="445"/>
      <c r="AO115" s="445"/>
      <c r="AP115" s="445"/>
      <c r="AQ115" s="445"/>
      <c r="AR115" s="445"/>
      <c r="AS115" s="445"/>
      <c r="AT115" s="445"/>
      <c r="AU115" s="445"/>
      <c r="AV115" s="445"/>
      <c r="AW115" s="445"/>
      <c r="AX115" s="445"/>
      <c r="AY115" s="445"/>
      <c r="AZ115" s="445"/>
      <c r="BA115" s="174"/>
      <c r="BB115" s="169"/>
      <c r="BC115" s="169"/>
      <c r="BD115" s="169"/>
      <c r="BE115" s="169"/>
      <c r="BF115" s="169"/>
      <c r="BG115" s="169"/>
      <c r="BH115" s="169"/>
      <c r="BI115" s="169"/>
      <c r="BJ115" s="170"/>
      <c r="BK115" s="169"/>
      <c r="BL115" s="169"/>
      <c r="BM115" s="169"/>
      <c r="BN115" s="169"/>
      <c r="BO115" s="169"/>
      <c r="BP115" s="169"/>
      <c r="BQ115" s="169"/>
      <c r="BR115" s="169"/>
      <c r="BS115" s="169"/>
      <c r="BT115" s="169"/>
      <c r="BU115" s="169"/>
      <c r="BV115" s="169"/>
      <c r="BW115" s="169"/>
      <c r="BX115" s="169"/>
      <c r="BY115" s="169"/>
      <c r="BZ115" s="169"/>
      <c r="CA115" s="169"/>
      <c r="CB115" s="169"/>
      <c r="CC115" s="169"/>
      <c r="CD115" s="169"/>
      <c r="CE115" s="169"/>
      <c r="CF115" s="169"/>
      <c r="CG115" s="171"/>
      <c r="CH115" s="475"/>
      <c r="CI115" s="475"/>
      <c r="CJ115" s="475"/>
    </row>
    <row r="116" spans="1:88" s="163" customFormat="1" ht="3" customHeight="1" thickBot="1">
      <c r="A116" s="130"/>
      <c r="B116" s="245"/>
      <c r="C116" s="245"/>
      <c r="D116" s="245"/>
      <c r="E116" s="425" t="s">
        <v>358</v>
      </c>
      <c r="F116" s="426"/>
      <c r="G116" s="431"/>
      <c r="H116" s="434" t="e">
        <f>#REF!</f>
        <v>#REF!</v>
      </c>
      <c r="I116" s="434"/>
      <c r="J116" s="434"/>
      <c r="K116" s="434"/>
      <c r="L116" s="434"/>
      <c r="M116" s="434"/>
      <c r="N116" s="434"/>
      <c r="O116" s="434"/>
      <c r="P116" s="434"/>
      <c r="Q116" s="434"/>
      <c r="R116" s="434"/>
      <c r="S116" s="434"/>
      <c r="T116" s="434"/>
      <c r="U116" s="434"/>
      <c r="V116" s="434"/>
      <c r="W116" s="434"/>
      <c r="X116" s="434"/>
      <c r="Y116" s="434"/>
      <c r="Z116" s="434"/>
      <c r="AA116" s="437" t="s">
        <v>367</v>
      </c>
      <c r="AB116" s="437"/>
      <c r="AC116" s="437"/>
      <c r="AD116" s="440"/>
      <c r="AE116" s="440"/>
      <c r="AF116" s="440"/>
      <c r="AG116" s="440"/>
      <c r="AH116" s="440"/>
      <c r="AI116" s="440"/>
      <c r="AJ116" s="440"/>
      <c r="AK116" s="440"/>
      <c r="AL116" s="440"/>
      <c r="AM116" s="440"/>
      <c r="AN116" s="440"/>
      <c r="AO116" s="440"/>
      <c r="AP116" s="440"/>
      <c r="AQ116" s="440"/>
      <c r="AR116" s="440"/>
      <c r="AS116" s="440"/>
      <c r="AT116" s="440"/>
      <c r="AU116" s="440"/>
      <c r="AV116" s="440"/>
      <c r="AW116" s="440"/>
      <c r="AX116" s="440"/>
      <c r="AY116" s="440"/>
      <c r="AZ116" s="440"/>
      <c r="BA116" s="441"/>
      <c r="BB116" s="441"/>
      <c r="BC116" s="441"/>
      <c r="BD116" s="441"/>
      <c r="BE116" s="441"/>
      <c r="BF116" s="441"/>
      <c r="BG116" s="441"/>
      <c r="BH116" s="441"/>
      <c r="BI116" s="441"/>
      <c r="BJ116" s="441"/>
      <c r="BK116" s="441"/>
      <c r="BL116" s="441"/>
      <c r="BM116" s="441"/>
      <c r="BN116" s="441"/>
      <c r="BO116" s="441"/>
      <c r="BP116" s="441"/>
      <c r="BQ116" s="441"/>
      <c r="BR116" s="164"/>
      <c r="BS116" s="164"/>
      <c r="BT116" s="164"/>
      <c r="BU116" s="164"/>
      <c r="BV116" s="164"/>
      <c r="BW116" s="165"/>
      <c r="BX116" s="164"/>
      <c r="BY116" s="164"/>
      <c r="BZ116" s="164"/>
      <c r="CA116" s="164"/>
      <c r="CB116" s="164"/>
      <c r="CC116" s="164"/>
      <c r="CD116" s="164"/>
      <c r="CE116" s="164"/>
      <c r="CF116" s="164"/>
      <c r="CG116" s="166"/>
      <c r="CH116" s="244"/>
      <c r="CI116" s="244"/>
      <c r="CJ116" s="244"/>
    </row>
    <row r="117" spans="1:88" s="163" customFormat="1" ht="3" customHeight="1" thickBot="1">
      <c r="A117" s="130"/>
      <c r="B117" s="245"/>
      <c r="C117" s="245"/>
      <c r="D117" s="245"/>
      <c r="E117" s="427"/>
      <c r="F117" s="428"/>
      <c r="G117" s="432"/>
      <c r="H117" s="435"/>
      <c r="I117" s="435"/>
      <c r="J117" s="435"/>
      <c r="K117" s="435"/>
      <c r="L117" s="435"/>
      <c r="M117" s="435"/>
      <c r="N117" s="435"/>
      <c r="O117" s="435"/>
      <c r="P117" s="435"/>
      <c r="Q117" s="435"/>
      <c r="R117" s="435"/>
      <c r="S117" s="435"/>
      <c r="T117" s="435"/>
      <c r="U117" s="435"/>
      <c r="V117" s="435"/>
      <c r="W117" s="435"/>
      <c r="X117" s="435"/>
      <c r="Y117" s="435"/>
      <c r="Z117" s="435"/>
      <c r="AA117" s="438"/>
      <c r="AB117" s="438"/>
      <c r="AC117" s="438"/>
      <c r="AD117" s="423"/>
      <c r="AE117" s="417"/>
      <c r="AF117" s="417"/>
      <c r="AG117" s="417"/>
      <c r="AH117" s="283"/>
      <c r="AI117" s="418"/>
      <c r="AJ117" s="418"/>
      <c r="AK117" s="418"/>
      <c r="AL117" s="418"/>
      <c r="AM117" s="418"/>
      <c r="AN117" s="415"/>
      <c r="AO117" s="419"/>
      <c r="AP117" s="419"/>
      <c r="AQ117" s="419"/>
      <c r="AR117" s="419"/>
      <c r="AS117" s="419"/>
      <c r="AT117" s="416"/>
      <c r="AU117" s="419"/>
      <c r="AV117" s="419"/>
      <c r="AW117" s="419"/>
      <c r="AX117" s="419"/>
      <c r="AY117" s="419"/>
      <c r="AZ117" s="424"/>
      <c r="BA117" s="423"/>
      <c r="BB117" s="417"/>
      <c r="BC117" s="417"/>
      <c r="BD117" s="417"/>
      <c r="BE117" s="283"/>
      <c r="BF117" s="418"/>
      <c r="BG117" s="418"/>
      <c r="BH117" s="418"/>
      <c r="BI117" s="418"/>
      <c r="BJ117" s="418"/>
      <c r="BK117" s="415"/>
      <c r="BL117" s="419"/>
      <c r="BM117" s="419"/>
      <c r="BN117" s="419"/>
      <c r="BO117" s="419"/>
      <c r="BP117" s="419"/>
      <c r="BQ117" s="416"/>
      <c r="BR117" s="419"/>
      <c r="BS117" s="419"/>
      <c r="BT117" s="419"/>
      <c r="BU117" s="419"/>
      <c r="BV117" s="419"/>
      <c r="BW117" s="287"/>
      <c r="BX117" s="288"/>
      <c r="BY117" s="288"/>
      <c r="BZ117" s="288"/>
      <c r="CA117" s="288"/>
      <c r="CB117" s="288"/>
      <c r="CC117" s="288"/>
      <c r="CD117" s="288"/>
      <c r="CE117" s="288"/>
      <c r="CF117" s="288"/>
      <c r="CG117" s="167"/>
      <c r="CH117" s="244"/>
      <c r="CI117" s="244"/>
      <c r="CJ117" s="244"/>
    </row>
    <row r="118" spans="1:88" ht="15" customHeight="1" thickBot="1">
      <c r="A118" s="130"/>
      <c r="B118" s="245"/>
      <c r="C118" s="245"/>
      <c r="D118" s="245"/>
      <c r="E118" s="427"/>
      <c r="F118" s="428"/>
      <c r="G118" s="432"/>
      <c r="H118" s="435"/>
      <c r="I118" s="435"/>
      <c r="J118" s="435"/>
      <c r="K118" s="435"/>
      <c r="L118" s="435"/>
      <c r="M118" s="435"/>
      <c r="N118" s="435"/>
      <c r="O118" s="435"/>
      <c r="P118" s="435"/>
      <c r="Q118" s="435"/>
      <c r="R118" s="435"/>
      <c r="S118" s="435"/>
      <c r="T118" s="435"/>
      <c r="U118" s="435"/>
      <c r="V118" s="435"/>
      <c r="W118" s="435"/>
      <c r="X118" s="435"/>
      <c r="Y118" s="435"/>
      <c r="Z118" s="435"/>
      <c r="AA118" s="438"/>
      <c r="AB118" s="438"/>
      <c r="AC118" s="438"/>
      <c r="AD118" s="423"/>
      <c r="AE118" s="280" t="e">
        <f>IF(LEN(VLOOKUP(AA116,#REF!,2,FALSE))&lt;11,"",LEFT(RIGHT(VLOOKUP(AA116,#REF!,2,FALSE),11),1))</f>
        <v>#REF!</v>
      </c>
      <c r="AF118" s="168"/>
      <c r="AG118" s="280" t="e">
        <f>IF(LEN(VLOOKUP(AA116,#REF!,2,FALSE))&lt;10,"",LEFT(RIGHT(VLOOKUP(AA116,#REF!,2,FALSE),10),1))</f>
        <v>#REF!</v>
      </c>
      <c r="AH118" s="282"/>
      <c r="AI118" s="280" t="e">
        <f>IF(LEN(VLOOKUP(AA116,#REF!,2,FALSE))&lt;9,"",LEFT(RIGHT(VLOOKUP(AA116,#REF!,2,FALSE),9),1))</f>
        <v>#REF!</v>
      </c>
      <c r="AJ118" s="168"/>
      <c r="AK118" s="280" t="e">
        <f>IF(LEN(VLOOKUP(AA116,#REF!,2,FALSE))&lt;8,"",LEFT(RIGHT(VLOOKUP(AA116,#REF!,2,FALSE),8),1))</f>
        <v>#REF!</v>
      </c>
      <c r="AL118" s="282"/>
      <c r="AM118" s="280" t="e">
        <f>IF(LEN(VLOOKUP(AA116,#REF!,2,FALSE))&lt;7,"",LEFT(RIGHT(VLOOKUP(AA116,#REF!,2,FALSE),7),1))</f>
        <v>#REF!</v>
      </c>
      <c r="AN118" s="415"/>
      <c r="AO118" s="280" t="e">
        <f>IF(LEN(VLOOKUP(AA116,#REF!,2,FALSE))&lt;6,"",LEFT(RIGHT(VLOOKUP(AA116,#REF!,2,FALSE),6),1))</f>
        <v>#REF!</v>
      </c>
      <c r="AP118" s="282"/>
      <c r="AQ118" s="280" t="e">
        <f>IF(LEN(VLOOKUP(AA116,#REF!,2,FALSE))&lt;5,"",LEFT(RIGHT(VLOOKUP(AA116,#REF!,2,FALSE),5),1))</f>
        <v>#REF!</v>
      </c>
      <c r="AR118" s="282"/>
      <c r="AS118" s="280" t="e">
        <f>IF(LEN(VLOOKUP(AA116,#REF!,2,FALSE))&lt;4,"",LEFT(RIGHT(VLOOKUP(AA116,#REF!,2,FALSE),4),1))</f>
        <v>#REF!</v>
      </c>
      <c r="AT118" s="416"/>
      <c r="AU118" s="280" t="e">
        <f>IF(LEN(VLOOKUP(AA116,#REF!,2,FALSE))&lt;3,"",LEFT(RIGHT(VLOOKUP(AA116,#REF!,2,FALSE),3),1))</f>
        <v>#REF!</v>
      </c>
      <c r="AV118" s="282"/>
      <c r="AW118" s="280" t="e">
        <f>IF(LEN(VLOOKUP(AA116,#REF!,2,FALSE))&lt;2,"",LEFT(RIGHT(VLOOKUP(AA116,#REF!,2,FALSE),2),1))</f>
        <v>#REF!</v>
      </c>
      <c r="AX118" s="282"/>
      <c r="AY118" s="280" t="e">
        <f>IF(VLOOKUP(AA116,#REF!,2,FALSE)=0,"",IF(LEN(VLOOKUP(AA116,#REF!,2,FALSE))&lt;1,"",LEFT(RIGHT(VLOOKUP(AA116,#REF!,2,FALSE),1),1)))</f>
        <v>#REF!</v>
      </c>
      <c r="AZ118" s="424"/>
      <c r="BA118" s="423"/>
      <c r="BB118" s="280" t="e">
        <f>IF(LEN(VLOOKUP(AA116,#REF!,4,FALSE))&lt;11,"",LEFT(RIGHT(VLOOKUP(AA116,#REF!,4,FALSE),11),1))</f>
        <v>#REF!</v>
      </c>
      <c r="BC118" s="168"/>
      <c r="BD118" s="280" t="e">
        <f>IF(LEN(VLOOKUP(AA116,#REF!,4,FALSE))&lt;10,"",LEFT(RIGHT(VLOOKUP(AA116,#REF!,4,FALSE),10),1))</f>
        <v>#REF!</v>
      </c>
      <c r="BE118" s="282"/>
      <c r="BF118" s="280" t="e">
        <f>IF(LEN(VLOOKUP(AA116,#REF!,4,FALSE))&lt;9,"",LEFT(RIGHT(VLOOKUP(AA116,#REF!,4,FALSE),9),1))</f>
        <v>#REF!</v>
      </c>
      <c r="BG118" s="168"/>
      <c r="BH118" s="280" t="e">
        <f>IF(LEN(VLOOKUP(AA116,#REF!,4,FALSE))&lt;8,"",LEFT(RIGHT(VLOOKUP(AA116,#REF!,4,FALSE),8),1))</f>
        <v>#REF!</v>
      </c>
      <c r="BI118" s="282"/>
      <c r="BJ118" s="280" t="e">
        <f>IF(LEN(VLOOKUP(AA116,#REF!,4,FALSE))&lt;7,"",LEFT(RIGHT(VLOOKUP(AA116,#REF!,4,FALSE),7),1))</f>
        <v>#REF!</v>
      </c>
      <c r="BK118" s="415"/>
      <c r="BL118" s="280" t="e">
        <f>IF(LEN(VLOOKUP(AA116,#REF!,4,FALSE))&lt;6,"",LEFT(RIGHT(VLOOKUP(AA116,#REF!,4,FALSE),6),1))</f>
        <v>#REF!</v>
      </c>
      <c r="BM118" s="282"/>
      <c r="BN118" s="280" t="e">
        <f>IF(LEN(VLOOKUP(AA116,#REF!,4,FALSE))&lt;5,"",LEFT(RIGHT(VLOOKUP(AA116,#REF!,4,FALSE),5),1))</f>
        <v>#REF!</v>
      </c>
      <c r="BO118" s="282"/>
      <c r="BP118" s="280" t="e">
        <f>IF(LEN(VLOOKUP(AA116,#REF!,4,FALSE))&lt;4,"",LEFT(RIGHT(VLOOKUP(AA116,#REF!,4,FALSE),4),1))</f>
        <v>#REF!</v>
      </c>
      <c r="BQ118" s="416"/>
      <c r="BR118" s="280" t="e">
        <f>IF(LEN(VLOOKUP(AA116,#REF!,4,FALSE))&lt;3,"",LEFT(RIGHT(VLOOKUP(AA116,#REF!,4,FALSE),3),1))</f>
        <v>#REF!</v>
      </c>
      <c r="BS118" s="282"/>
      <c r="BT118" s="280" t="e">
        <f>IF(LEN(VLOOKUP(AA116,#REF!,4,FALSE))&lt;2,"",LEFT(RIGHT(VLOOKUP(AA116,#REF!,4,FALSE),2),1))</f>
        <v>#REF!</v>
      </c>
      <c r="BU118" s="282"/>
      <c r="BV118" s="280" t="e">
        <f>IF(VLOOKUP(AA116,#REF!,4,FALSE)=0,"",IF(LEN(VLOOKUP(AA116,#REF!,4,FALSE))&lt;1,"",LEFT(RIGHT(VLOOKUP(AA116,#REF!,4,FALSE),1),1)))</f>
        <v>#REF!</v>
      </c>
      <c r="BW118" s="287"/>
      <c r="BX118" s="288"/>
      <c r="BY118" s="288"/>
      <c r="BZ118" s="288"/>
      <c r="CA118" s="288"/>
      <c r="CB118" s="288"/>
      <c r="CC118" s="288"/>
      <c r="CD118" s="288"/>
      <c r="CE118" s="288"/>
      <c r="CF118" s="288"/>
      <c r="CG118" s="167"/>
      <c r="CH118" s="244"/>
      <c r="CI118" s="244"/>
      <c r="CJ118" s="244"/>
    </row>
    <row r="119" spans="1:88" ht="3" customHeight="1" thickBot="1">
      <c r="A119" s="130"/>
      <c r="B119" s="245"/>
      <c r="C119" s="245"/>
      <c r="D119" s="245"/>
      <c r="E119" s="427"/>
      <c r="F119" s="428"/>
      <c r="G119" s="432"/>
      <c r="H119" s="435"/>
      <c r="I119" s="435"/>
      <c r="J119" s="435"/>
      <c r="K119" s="435"/>
      <c r="L119" s="435"/>
      <c r="M119" s="435"/>
      <c r="N119" s="435"/>
      <c r="O119" s="435"/>
      <c r="P119" s="435"/>
      <c r="Q119" s="435"/>
      <c r="R119" s="435"/>
      <c r="S119" s="435"/>
      <c r="T119" s="435"/>
      <c r="U119" s="435"/>
      <c r="V119" s="435"/>
      <c r="W119" s="435"/>
      <c r="X119" s="435"/>
      <c r="Y119" s="435"/>
      <c r="Z119" s="435"/>
      <c r="AA119" s="438"/>
      <c r="AB119" s="438"/>
      <c r="AC119" s="438"/>
      <c r="AD119" s="442"/>
      <c r="AE119" s="442"/>
      <c r="AF119" s="442"/>
      <c r="AG119" s="442"/>
      <c r="AH119" s="442"/>
      <c r="AI119" s="442"/>
      <c r="AJ119" s="442"/>
      <c r="AK119" s="442"/>
      <c r="AL119" s="442"/>
      <c r="AM119" s="442"/>
      <c r="AN119" s="442"/>
      <c r="AO119" s="442"/>
      <c r="AP119" s="442"/>
      <c r="AQ119" s="442"/>
      <c r="AR119" s="442"/>
      <c r="AS119" s="442"/>
      <c r="AT119" s="442"/>
      <c r="AU119" s="442"/>
      <c r="AV119" s="442"/>
      <c r="AW119" s="442"/>
      <c r="AX119" s="442"/>
      <c r="AY119" s="442"/>
      <c r="AZ119" s="442"/>
      <c r="BA119" s="443"/>
      <c r="BB119" s="443"/>
      <c r="BC119" s="443"/>
      <c r="BD119" s="443"/>
      <c r="BE119" s="443"/>
      <c r="BF119" s="443"/>
      <c r="BG119" s="443"/>
      <c r="BH119" s="443"/>
      <c r="BI119" s="443"/>
      <c r="BJ119" s="443"/>
      <c r="BK119" s="443"/>
      <c r="BL119" s="443"/>
      <c r="BM119" s="443"/>
      <c r="BN119" s="443"/>
      <c r="BO119" s="443"/>
      <c r="BP119" s="443"/>
      <c r="BQ119" s="443"/>
      <c r="BR119" s="227"/>
      <c r="BS119" s="227"/>
      <c r="BT119" s="227"/>
      <c r="BU119" s="227"/>
      <c r="BV119" s="227"/>
      <c r="BW119" s="289"/>
      <c r="BX119" s="227"/>
      <c r="BY119" s="227"/>
      <c r="BZ119" s="227"/>
      <c r="CA119" s="227"/>
      <c r="CB119" s="227"/>
      <c r="CC119" s="227"/>
      <c r="CD119" s="227"/>
      <c r="CE119" s="227"/>
      <c r="CF119" s="227"/>
      <c r="CG119" s="171"/>
      <c r="CH119" s="244"/>
      <c r="CI119" s="244"/>
      <c r="CJ119" s="244"/>
    </row>
    <row r="120" spans="1:88" ht="3" customHeight="1" thickBot="1">
      <c r="A120" s="130"/>
      <c r="B120" s="245"/>
      <c r="C120" s="245"/>
      <c r="D120" s="245"/>
      <c r="E120" s="427"/>
      <c r="F120" s="428"/>
      <c r="G120" s="432"/>
      <c r="H120" s="435"/>
      <c r="I120" s="435"/>
      <c r="J120" s="435"/>
      <c r="K120" s="435"/>
      <c r="L120" s="435"/>
      <c r="M120" s="435"/>
      <c r="N120" s="435"/>
      <c r="O120" s="435"/>
      <c r="P120" s="435"/>
      <c r="Q120" s="435"/>
      <c r="R120" s="435"/>
      <c r="S120" s="435"/>
      <c r="T120" s="435"/>
      <c r="U120" s="435"/>
      <c r="V120" s="435"/>
      <c r="W120" s="435"/>
      <c r="X120" s="435"/>
      <c r="Y120" s="435"/>
      <c r="Z120" s="435"/>
      <c r="AA120" s="438"/>
      <c r="AB120" s="438"/>
      <c r="AC120" s="438"/>
      <c r="AD120" s="422"/>
      <c r="AE120" s="422"/>
      <c r="AF120" s="422"/>
      <c r="AG120" s="422"/>
      <c r="AH120" s="422"/>
      <c r="AI120" s="422"/>
      <c r="AJ120" s="422"/>
      <c r="AK120" s="422"/>
      <c r="AL120" s="422"/>
      <c r="AM120" s="422"/>
      <c r="AN120" s="422"/>
      <c r="AO120" s="422"/>
      <c r="AP120" s="422"/>
      <c r="AQ120" s="422"/>
      <c r="AR120" s="422"/>
      <c r="AS120" s="422"/>
      <c r="AT120" s="422"/>
      <c r="AU120" s="422"/>
      <c r="AV120" s="422"/>
      <c r="AW120" s="422"/>
      <c r="AX120" s="422"/>
      <c r="AY120" s="422"/>
      <c r="AZ120" s="422"/>
      <c r="BA120" s="293"/>
      <c r="BB120" s="221"/>
      <c r="BC120" s="221"/>
      <c r="BD120" s="221"/>
      <c r="BE120" s="221"/>
      <c r="BF120" s="221"/>
      <c r="BG120" s="221"/>
      <c r="BH120" s="221"/>
      <c r="BI120" s="221"/>
      <c r="BJ120" s="292"/>
      <c r="BK120" s="221"/>
      <c r="BL120" s="221"/>
      <c r="BM120" s="221"/>
      <c r="BN120" s="221"/>
      <c r="BO120" s="221"/>
      <c r="BP120" s="221"/>
      <c r="BQ120" s="221"/>
      <c r="BR120" s="221"/>
      <c r="BS120" s="221"/>
      <c r="BT120" s="221"/>
      <c r="BU120" s="221"/>
      <c r="BV120" s="221"/>
      <c r="BW120" s="221"/>
      <c r="BX120" s="221"/>
      <c r="BY120" s="221"/>
      <c r="BZ120" s="221"/>
      <c r="CA120" s="221"/>
      <c r="CB120" s="221"/>
      <c r="CC120" s="221"/>
      <c r="CD120" s="221"/>
      <c r="CE120" s="221"/>
      <c r="CF120" s="221"/>
      <c r="CG120" s="166"/>
      <c r="CH120" s="244"/>
      <c r="CI120" s="244"/>
      <c r="CJ120" s="244"/>
    </row>
    <row r="121" spans="1:88" ht="3" customHeight="1" thickBot="1">
      <c r="A121" s="130"/>
      <c r="B121" s="245"/>
      <c r="C121" s="245"/>
      <c r="D121" s="245"/>
      <c r="E121" s="427"/>
      <c r="F121" s="428"/>
      <c r="G121" s="432"/>
      <c r="H121" s="435"/>
      <c r="I121" s="435"/>
      <c r="J121" s="435"/>
      <c r="K121" s="435"/>
      <c r="L121" s="435"/>
      <c r="M121" s="435"/>
      <c r="N121" s="435"/>
      <c r="O121" s="435"/>
      <c r="P121" s="435"/>
      <c r="Q121" s="435"/>
      <c r="R121" s="435"/>
      <c r="S121" s="435"/>
      <c r="T121" s="435"/>
      <c r="U121" s="435"/>
      <c r="V121" s="435"/>
      <c r="W121" s="435"/>
      <c r="X121" s="435"/>
      <c r="Y121" s="435"/>
      <c r="Z121" s="435"/>
      <c r="AA121" s="438"/>
      <c r="AB121" s="438"/>
      <c r="AC121" s="438"/>
      <c r="AD121" s="423"/>
      <c r="AE121" s="417"/>
      <c r="AF121" s="417"/>
      <c r="AG121" s="417"/>
      <c r="AH121" s="283"/>
      <c r="AI121" s="418"/>
      <c r="AJ121" s="418"/>
      <c r="AK121" s="418"/>
      <c r="AL121" s="418"/>
      <c r="AM121" s="418"/>
      <c r="AN121" s="415" t="s">
        <v>157</v>
      </c>
      <c r="AO121" s="419"/>
      <c r="AP121" s="419"/>
      <c r="AQ121" s="419"/>
      <c r="AR121" s="419"/>
      <c r="AS121" s="419"/>
      <c r="AT121" s="416" t="s">
        <v>157</v>
      </c>
      <c r="AU121" s="419"/>
      <c r="AV121" s="419"/>
      <c r="AW121" s="419"/>
      <c r="AX121" s="419"/>
      <c r="AY121" s="419"/>
      <c r="AZ121" s="424"/>
      <c r="BA121" s="294"/>
      <c r="BB121" s="288"/>
      <c r="BC121" s="288"/>
      <c r="BD121" s="288"/>
      <c r="BE121" s="288"/>
      <c r="BF121" s="288"/>
      <c r="BG121" s="288"/>
      <c r="BH121" s="288"/>
      <c r="BI121" s="288"/>
      <c r="BJ121" s="287"/>
      <c r="BK121" s="288"/>
      <c r="BL121" s="417"/>
      <c r="BM121" s="417"/>
      <c r="BN121" s="417"/>
      <c r="BO121" s="283"/>
      <c r="BP121" s="418"/>
      <c r="BQ121" s="418"/>
      <c r="BR121" s="418"/>
      <c r="BS121" s="418"/>
      <c r="BT121" s="418"/>
      <c r="BU121" s="415"/>
      <c r="BV121" s="419"/>
      <c r="BW121" s="419"/>
      <c r="BX121" s="419"/>
      <c r="BY121" s="419"/>
      <c r="BZ121" s="419"/>
      <c r="CA121" s="416"/>
      <c r="CB121" s="419"/>
      <c r="CC121" s="419"/>
      <c r="CD121" s="419"/>
      <c r="CE121" s="419"/>
      <c r="CF121" s="419"/>
      <c r="CG121" s="172"/>
      <c r="CH121" s="244"/>
      <c r="CI121" s="244"/>
      <c r="CJ121" s="244"/>
    </row>
    <row r="122" spans="1:88" ht="15" customHeight="1" thickBot="1">
      <c r="A122" s="130"/>
      <c r="B122" s="245"/>
      <c r="C122" s="245"/>
      <c r="D122" s="245"/>
      <c r="E122" s="427"/>
      <c r="F122" s="428"/>
      <c r="G122" s="432"/>
      <c r="H122" s="435"/>
      <c r="I122" s="435"/>
      <c r="J122" s="435"/>
      <c r="K122" s="435"/>
      <c r="L122" s="435"/>
      <c r="M122" s="435"/>
      <c r="N122" s="435"/>
      <c r="O122" s="435"/>
      <c r="P122" s="435"/>
      <c r="Q122" s="435"/>
      <c r="R122" s="435"/>
      <c r="S122" s="435"/>
      <c r="T122" s="435"/>
      <c r="U122" s="435"/>
      <c r="V122" s="435"/>
      <c r="W122" s="435"/>
      <c r="X122" s="435"/>
      <c r="Y122" s="435"/>
      <c r="Z122" s="435"/>
      <c r="AA122" s="438"/>
      <c r="AB122" s="438"/>
      <c r="AC122" s="438"/>
      <c r="AD122" s="423"/>
      <c r="AE122" s="280" t="e">
        <f>IF(LEN(VLOOKUP(AA116,#REF!,3,FALSE))&lt;11,"",LEFT(RIGHT(VLOOKUP(AA116,#REF!,3,FALSE),11),1))</f>
        <v>#REF!</v>
      </c>
      <c r="AF122" s="168" t="s">
        <v>157</v>
      </c>
      <c r="AG122" s="280" t="e">
        <f>IF(LEN(VLOOKUP(AA116,#REF!,3,FALSE))&lt;10,"",LEFT(RIGHT(VLOOKUP(AA116,#REF!,3,FALSE),10),1))</f>
        <v>#REF!</v>
      </c>
      <c r="AH122" s="282" t="s">
        <v>157</v>
      </c>
      <c r="AI122" s="280" t="e">
        <f>IF(LEN(VLOOKUP(AA116,#REF!,3,FALSE))&lt;9,"",LEFT(RIGHT(VLOOKUP(AA116,#REF!,3,FALSE),9),1))</f>
        <v>#REF!</v>
      </c>
      <c r="AJ122" s="168" t="s">
        <v>157</v>
      </c>
      <c r="AK122" s="280" t="e">
        <f>IF(LEN(VLOOKUP(AA116,#REF!,3,FALSE))&lt;8,"",LEFT(RIGHT(VLOOKUP(AA116,#REF!,3,FALSE),8),1))</f>
        <v>#REF!</v>
      </c>
      <c r="AL122" s="282" t="s">
        <v>157</v>
      </c>
      <c r="AM122" s="280" t="e">
        <f>IF(LEN(VLOOKUP(AA116,#REF!,3,FALSE))&lt;7,"",LEFT(RIGHT(VLOOKUP(AA116,#REF!,3,FALSE),7),1))</f>
        <v>#REF!</v>
      </c>
      <c r="AN122" s="415"/>
      <c r="AO122" s="280" t="e">
        <f>IF(LEN(VLOOKUP(AA116,#REF!,3,FALSE))&lt;6,"",LEFT(RIGHT(VLOOKUP(AA116,#REF!,3,FALSE),6),1))</f>
        <v>#REF!</v>
      </c>
      <c r="AP122" s="282" t="s">
        <v>157</v>
      </c>
      <c r="AQ122" s="280" t="e">
        <f>IF(LEN(VLOOKUP(AA116,#REF!,3,FALSE))&lt;5,"",LEFT(RIGHT(VLOOKUP(AA116,#REF!,3,FALSE),5),1))</f>
        <v>#REF!</v>
      </c>
      <c r="AR122" s="282" t="s">
        <v>157</v>
      </c>
      <c r="AS122" s="280" t="e">
        <f>IF(LEN(VLOOKUP(AA116,#REF!,3,FALSE))&lt;4,"",LEFT(RIGHT(VLOOKUP(AA116,#REF!,3,FALSE),4),1))</f>
        <v>#REF!</v>
      </c>
      <c r="AT122" s="416"/>
      <c r="AU122" s="280" t="e">
        <f>IF(LEN(VLOOKUP(AA116,#REF!,3,FALSE))&lt;3,"",LEFT(RIGHT(VLOOKUP(AA116,#REF!,3,FALSE),3),1))</f>
        <v>#REF!</v>
      </c>
      <c r="AV122" s="282" t="s">
        <v>157</v>
      </c>
      <c r="AW122" s="280" t="e">
        <f>IF(LEN(VLOOKUP(AA116,#REF!,3,FALSE))&lt;2,"",LEFT(RIGHT(VLOOKUP(AA116,#REF!,3,FALSE),2),1))</f>
        <v>#REF!</v>
      </c>
      <c r="AX122" s="282" t="s">
        <v>157</v>
      </c>
      <c r="AY122" s="280" t="e">
        <f>IF(VLOOKUP(AA116,#REF!,3,FALSE)=0,"",IF(LEN(VLOOKUP(AA116,#REF!,3,FALSE))&lt;1,"",LEFT(RIGHT(VLOOKUP(AA116,#REF!,3,FALSE),1),1)))</f>
        <v>#REF!</v>
      </c>
      <c r="AZ122" s="424"/>
      <c r="BA122" s="294"/>
      <c r="BB122" s="288"/>
      <c r="BC122" s="288"/>
      <c r="BD122" s="288"/>
      <c r="BE122" s="288"/>
      <c r="BF122" s="288"/>
      <c r="BG122" s="288"/>
      <c r="BH122" s="288"/>
      <c r="BI122" s="288"/>
      <c r="BJ122" s="287"/>
      <c r="BK122" s="288"/>
      <c r="BL122" s="280" t="e">
        <f>IF(LEN(VLOOKUP(AA116,#REF!,5,FALSE))&lt;11,"",LEFT(RIGHT(VLOOKUP(AA116,#REF!,5,FALSE),11),1))</f>
        <v>#REF!</v>
      </c>
      <c r="BM122" s="168" t="s">
        <v>157</v>
      </c>
      <c r="BN122" s="280" t="e">
        <f>IF(LEN(VLOOKUP(AA116,#REF!,5,FALSE))&lt;10,"",LEFT(RIGHT(VLOOKUP(AA116,#REF!,5,FALSE),10),1))</f>
        <v>#REF!</v>
      </c>
      <c r="BO122" s="282" t="s">
        <v>157</v>
      </c>
      <c r="BP122" s="280" t="e">
        <f>IF(LEN(VLOOKUP(AA116,#REF!,5,FALSE))&lt;9,"",LEFT(RIGHT(VLOOKUP(AA116,#REF!,5,FALSE),9),1))</f>
        <v>#REF!</v>
      </c>
      <c r="BQ122" s="168" t="s">
        <v>157</v>
      </c>
      <c r="BR122" s="280" t="e">
        <f>IF(LEN(VLOOKUP(AA116,#REF!,5,FALSE))&lt;8,"",LEFT(RIGHT(VLOOKUP(AA116,#REF!,5,FALSE),8),1))</f>
        <v>#REF!</v>
      </c>
      <c r="BS122" s="282" t="s">
        <v>157</v>
      </c>
      <c r="BT122" s="280" t="e">
        <f>IF(LEN(VLOOKUP(AA116,#REF!,5,FALSE))&lt;7,"",LEFT(RIGHT(VLOOKUP(AA116,#REF!,5,FALSE),7),1))</f>
        <v>#REF!</v>
      </c>
      <c r="BU122" s="415" t="s">
        <v>157</v>
      </c>
      <c r="BV122" s="280" t="e">
        <f>IF(LEN(VLOOKUP(AA116,#REF!,5,FALSE))&lt;6,"",LEFT(RIGHT(VLOOKUP(AA116,#REF!,5,FALSE),6),1))</f>
        <v>#REF!</v>
      </c>
      <c r="BW122" s="282" t="s">
        <v>157</v>
      </c>
      <c r="BX122" s="280" t="e">
        <f>IF(LEN(VLOOKUP(AA116,#REF!,5,FALSE))&lt;5,"",LEFT(RIGHT(VLOOKUP(AA116,#REF!,5,FALSE),5),1))</f>
        <v>#REF!</v>
      </c>
      <c r="BY122" s="282" t="s">
        <v>157</v>
      </c>
      <c r="BZ122" s="280" t="e">
        <f>IF(LEN(VLOOKUP(AA116,#REF!,5,FALSE))&lt;4,"",LEFT(RIGHT(VLOOKUP(AA116,#REF!,5,FALSE),4),1))</f>
        <v>#REF!</v>
      </c>
      <c r="CA122" s="416" t="s">
        <v>157</v>
      </c>
      <c r="CB122" s="280" t="e">
        <f>IF(LEN(VLOOKUP(AA116,#REF!,5,FALSE))&lt;3,"",LEFT(RIGHT(VLOOKUP(AA116,#REF!,5,FALSE),3),1))</f>
        <v>#REF!</v>
      </c>
      <c r="CC122" s="282" t="s">
        <v>157</v>
      </c>
      <c r="CD122" s="280" t="e">
        <f>IF(LEN(VLOOKUP(AA116,#REF!,5,FALSE))&lt;2,"",LEFT(RIGHT(VLOOKUP(AA116,#REF!,5,FALSE),2),1))</f>
        <v>#REF!</v>
      </c>
      <c r="CE122" s="282" t="s">
        <v>355</v>
      </c>
      <c r="CF122" s="280" t="e">
        <f>IF(VLOOKUP(AA116,#REF!,5,FALSE)=0,"",IF(LEN(VLOOKUP(AA116,#REF!,5,FALSE))&lt;1,"",LEFT(RIGHT(VLOOKUP(AA116,#REF!,5,FALSE),1),1)))</f>
        <v>#REF!</v>
      </c>
      <c r="CG122" s="172"/>
      <c r="CH122" s="244"/>
      <c r="CI122" s="244"/>
      <c r="CJ122" s="244"/>
    </row>
    <row r="123" spans="1:88" s="131" customFormat="1" ht="3" customHeight="1" thickBot="1">
      <c r="A123" s="246"/>
      <c r="B123" s="245"/>
      <c r="C123" s="245"/>
      <c r="D123" s="245"/>
      <c r="E123" s="429"/>
      <c r="F123" s="430"/>
      <c r="G123" s="433"/>
      <c r="H123" s="436"/>
      <c r="I123" s="436"/>
      <c r="J123" s="436"/>
      <c r="K123" s="436"/>
      <c r="L123" s="436"/>
      <c r="M123" s="436"/>
      <c r="N123" s="436"/>
      <c r="O123" s="436"/>
      <c r="P123" s="436"/>
      <c r="Q123" s="436"/>
      <c r="R123" s="436"/>
      <c r="S123" s="436"/>
      <c r="T123" s="436"/>
      <c r="U123" s="436"/>
      <c r="V123" s="436"/>
      <c r="W123" s="436"/>
      <c r="X123" s="436"/>
      <c r="Y123" s="436"/>
      <c r="Z123" s="436"/>
      <c r="AA123" s="439"/>
      <c r="AB123" s="439"/>
      <c r="AC123" s="439"/>
      <c r="AD123" s="420"/>
      <c r="AE123" s="420"/>
      <c r="AF123" s="420"/>
      <c r="AG123" s="420"/>
      <c r="AH123" s="420"/>
      <c r="AI123" s="420"/>
      <c r="AJ123" s="420"/>
      <c r="AK123" s="420"/>
      <c r="AL123" s="420"/>
      <c r="AM123" s="420"/>
      <c r="AN123" s="420"/>
      <c r="AO123" s="420"/>
      <c r="AP123" s="420"/>
      <c r="AQ123" s="420"/>
      <c r="AR123" s="420"/>
      <c r="AS123" s="420"/>
      <c r="AT123" s="420"/>
      <c r="AU123" s="420"/>
      <c r="AV123" s="420"/>
      <c r="AW123" s="420"/>
      <c r="AX123" s="420"/>
      <c r="AY123" s="420"/>
      <c r="AZ123" s="420"/>
      <c r="BA123" s="176"/>
      <c r="BB123" s="177"/>
      <c r="BC123" s="177"/>
      <c r="BD123" s="177"/>
      <c r="BE123" s="177"/>
      <c r="BF123" s="177"/>
      <c r="BG123" s="177"/>
      <c r="BH123" s="177"/>
      <c r="BI123" s="177"/>
      <c r="BJ123" s="178"/>
      <c r="BK123" s="177"/>
      <c r="BL123" s="177"/>
      <c r="BM123" s="177"/>
      <c r="BN123" s="177"/>
      <c r="BO123" s="177"/>
      <c r="BP123" s="177"/>
      <c r="BQ123" s="177"/>
      <c r="BR123" s="177"/>
      <c r="BS123" s="177"/>
      <c r="BT123" s="177"/>
      <c r="BU123" s="177"/>
      <c r="BV123" s="177"/>
      <c r="BW123" s="177"/>
      <c r="BX123" s="177"/>
      <c r="BY123" s="177"/>
      <c r="BZ123" s="177"/>
      <c r="CA123" s="177"/>
      <c r="CB123" s="177"/>
      <c r="CC123" s="177"/>
      <c r="CD123" s="177"/>
      <c r="CE123" s="177"/>
      <c r="CF123" s="177"/>
      <c r="CG123" s="179"/>
      <c r="CH123" s="244"/>
      <c r="CI123" s="244"/>
      <c r="CJ123" s="244"/>
    </row>
    <row r="124" spans="1:88" ht="3" customHeight="1">
      <c r="B124" s="130"/>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421"/>
      <c r="AE124" s="421"/>
      <c r="AF124" s="421"/>
      <c r="AG124" s="421"/>
      <c r="AH124" s="421"/>
      <c r="AI124" s="421"/>
      <c r="AJ124" s="421"/>
      <c r="AK124" s="421"/>
      <c r="AL124" s="421"/>
      <c r="AM124" s="421"/>
      <c r="AN124" s="421"/>
      <c r="AO124" s="421"/>
      <c r="AP124" s="421"/>
      <c r="AQ124" s="421"/>
      <c r="AR124" s="421"/>
      <c r="AS124" s="421"/>
      <c r="AT124" s="421"/>
      <c r="AU124" s="421"/>
      <c r="AV124" s="421"/>
      <c r="AW124" s="421"/>
      <c r="AX124" s="421"/>
      <c r="AY124" s="421"/>
      <c r="AZ124" s="421"/>
      <c r="BA124" s="421"/>
      <c r="BB124" s="421"/>
      <c r="BC124" s="421"/>
      <c r="BD124" s="421"/>
      <c r="BE124" s="421"/>
      <c r="BF124" s="421"/>
      <c r="BG124" s="421"/>
      <c r="BH124" s="421"/>
      <c r="BI124" s="421"/>
      <c r="BJ124" s="421"/>
      <c r="BK124" s="421"/>
      <c r="BL124" s="421"/>
      <c r="BM124" s="421"/>
      <c r="BN124" s="421"/>
      <c r="BO124" s="421"/>
      <c r="BP124" s="421"/>
      <c r="BQ124" s="421"/>
      <c r="BR124" s="421"/>
      <c r="BS124" s="421"/>
      <c r="BT124" s="421"/>
      <c r="BU124" s="421"/>
      <c r="BV124" s="421"/>
      <c r="BW124" s="421"/>
      <c r="BX124" s="421"/>
      <c r="BY124" s="421"/>
      <c r="BZ124" s="421"/>
      <c r="CA124" s="421"/>
      <c r="CB124" s="421"/>
      <c r="CC124" s="421"/>
      <c r="CD124" s="421"/>
      <c r="CE124" s="421"/>
      <c r="CF124" s="421"/>
      <c r="CG124" s="421"/>
    </row>
    <row r="125" spans="1:88" s="145" customFormat="1" ht="5.25" customHeight="1">
      <c r="A125" s="130"/>
      <c r="B125" s="130"/>
      <c r="C125" s="130"/>
      <c r="D125" s="130"/>
      <c r="E125" s="180"/>
      <c r="F125" s="246"/>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c r="BI125" s="130"/>
      <c r="BJ125" s="130"/>
      <c r="BK125" s="130"/>
      <c r="BL125" s="130"/>
      <c r="BM125" s="130"/>
      <c r="BN125" s="130"/>
      <c r="BO125" s="130"/>
      <c r="BP125" s="130"/>
      <c r="BQ125" s="130"/>
      <c r="BR125" s="130"/>
      <c r="BS125" s="130"/>
      <c r="BT125" s="130"/>
      <c r="BU125" s="130"/>
      <c r="BV125" s="130"/>
      <c r="BW125" s="130"/>
      <c r="BX125" s="130"/>
      <c r="BY125" s="130"/>
      <c r="BZ125" s="130"/>
      <c r="CA125" s="130"/>
      <c r="CB125" s="130"/>
      <c r="CC125" s="130"/>
      <c r="CD125" s="130"/>
      <c r="CE125" s="130"/>
      <c r="CF125" s="246"/>
      <c r="CG125" s="150"/>
      <c r="CH125" s="130"/>
      <c r="CI125" s="130"/>
      <c r="CJ125" s="130"/>
    </row>
    <row r="126" spans="1:88" ht="3.75" customHeight="1">
      <c r="A126" s="145"/>
      <c r="B126" s="130"/>
      <c r="C126" s="145"/>
      <c r="D126" s="145"/>
      <c r="E126" s="180"/>
      <c r="F126" s="246"/>
      <c r="G126" s="181"/>
      <c r="H126" s="152"/>
      <c r="I126" s="152"/>
      <c r="J126" s="152"/>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6"/>
      <c r="CG126" s="150"/>
      <c r="CH126" s="145"/>
      <c r="CI126" s="145"/>
    </row>
    <row r="127" spans="1:88" ht="3.75" customHeight="1" thickBot="1">
      <c r="A127" s="145"/>
      <c r="B127" s="130"/>
      <c r="C127" s="145"/>
      <c r="D127" s="145"/>
      <c r="E127" s="182"/>
      <c r="F127" s="183"/>
      <c r="G127" s="181"/>
      <c r="H127" s="152"/>
      <c r="I127" s="152"/>
      <c r="J127" s="152"/>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183"/>
      <c r="CG127" s="184"/>
      <c r="CH127" s="145"/>
      <c r="CI127" s="145"/>
    </row>
    <row r="128" spans="1:88" ht="6.75" customHeight="1" thickTop="1">
      <c r="A128" s="145"/>
      <c r="B128" s="185"/>
      <c r="C128" s="186"/>
      <c r="D128" s="186"/>
      <c r="E128" s="145"/>
      <c r="F128" s="145"/>
      <c r="G128" s="181"/>
      <c r="H128" s="236" t="s">
        <v>351</v>
      </c>
      <c r="I128" s="152"/>
      <c r="J128" s="152"/>
      <c r="K128" s="241"/>
      <c r="L128" s="241"/>
      <c r="M128" s="241"/>
      <c r="N128" s="241"/>
      <c r="O128" s="241"/>
      <c r="P128" s="241"/>
      <c r="Q128" s="241"/>
      <c r="R128" s="241"/>
      <c r="S128" s="241"/>
      <c r="T128" s="241"/>
      <c r="U128" s="241"/>
      <c r="V128" s="241"/>
      <c r="W128" s="241"/>
      <c r="X128" s="241"/>
      <c r="Y128" s="241"/>
      <c r="Z128" s="241"/>
      <c r="AA128" s="18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71" t="e">
        <f>#REF!</f>
        <v>#REF!</v>
      </c>
      <c r="CE128" s="241"/>
      <c r="CF128" s="241"/>
      <c r="CG128" s="241"/>
      <c r="CH128" s="186"/>
      <c r="CI128" s="145"/>
    </row>
    <row r="129" spans="1:88" s="191" customFormat="1">
      <c r="A129" s="186"/>
      <c r="B129" s="185"/>
      <c r="C129" s="186"/>
      <c r="D129" s="186"/>
      <c r="E129" s="187"/>
      <c r="F129" s="187"/>
      <c r="G129" s="187"/>
      <c r="H129" s="188"/>
      <c r="I129" s="188"/>
      <c r="J129" s="188"/>
      <c r="K129" s="189"/>
      <c r="L129" s="189"/>
      <c r="M129" s="189"/>
      <c r="N129" s="189"/>
      <c r="O129" s="189"/>
      <c r="P129" s="189"/>
      <c r="Q129" s="189"/>
      <c r="R129" s="189"/>
      <c r="S129" s="189"/>
      <c r="T129" s="189"/>
      <c r="U129" s="189"/>
      <c r="V129" s="189"/>
      <c r="W129" s="189"/>
      <c r="X129" s="189"/>
      <c r="Y129" s="189"/>
      <c r="Z129" s="189"/>
      <c r="AA129" s="189"/>
      <c r="AB129" s="189"/>
      <c r="AC129" s="189"/>
      <c r="AD129" s="189"/>
      <c r="AE129" s="190">
        <v>10</v>
      </c>
      <c r="AF129" s="189"/>
      <c r="AG129" s="190">
        <v>9</v>
      </c>
      <c r="AH129" s="189"/>
      <c r="AI129" s="190">
        <v>8</v>
      </c>
      <c r="AJ129" s="189"/>
      <c r="AK129" s="190">
        <v>7</v>
      </c>
      <c r="AL129" s="189"/>
      <c r="AM129" s="190">
        <v>6</v>
      </c>
      <c r="AN129" s="189"/>
      <c r="AO129" s="190">
        <v>5</v>
      </c>
      <c r="AP129" s="189"/>
      <c r="AQ129" s="190">
        <v>4</v>
      </c>
      <c r="AR129" s="189"/>
      <c r="AS129" s="190">
        <v>3</v>
      </c>
      <c r="AT129" s="189"/>
      <c r="AU129" s="190">
        <v>2</v>
      </c>
      <c r="AV129" s="189"/>
      <c r="AW129" s="190">
        <v>1</v>
      </c>
      <c r="AX129" s="189"/>
      <c r="AY129" s="190">
        <v>0</v>
      </c>
      <c r="AZ129" s="189"/>
      <c r="BA129" s="189"/>
      <c r="BB129" s="190">
        <v>10</v>
      </c>
      <c r="BC129" s="189"/>
      <c r="BD129" s="190">
        <v>9</v>
      </c>
      <c r="BE129" s="189"/>
      <c r="BF129" s="190">
        <v>8</v>
      </c>
      <c r="BG129" s="189"/>
      <c r="BH129" s="190">
        <v>7</v>
      </c>
      <c r="BI129" s="189"/>
      <c r="BJ129" s="190">
        <v>6</v>
      </c>
      <c r="BK129" s="189"/>
      <c r="BL129" s="190">
        <v>5</v>
      </c>
      <c r="BM129" s="189"/>
      <c r="BN129" s="190">
        <v>4</v>
      </c>
      <c r="BO129" s="189"/>
      <c r="BP129" s="190">
        <v>3</v>
      </c>
      <c r="BQ129" s="189"/>
      <c r="BR129" s="190">
        <v>2</v>
      </c>
      <c r="BS129" s="189"/>
      <c r="BT129" s="190">
        <v>1</v>
      </c>
      <c r="BU129" s="189"/>
      <c r="BV129" s="190">
        <v>0</v>
      </c>
      <c r="BW129" s="189"/>
      <c r="BX129" s="189"/>
      <c r="BY129" s="189"/>
      <c r="BZ129" s="189"/>
      <c r="CA129" s="189"/>
      <c r="CB129" s="189"/>
      <c r="CC129" s="189"/>
      <c r="CD129" s="189"/>
      <c r="CE129" s="189"/>
      <c r="CF129" s="189"/>
      <c r="CG129" s="189"/>
      <c r="CH129" s="186"/>
      <c r="CI129" s="186"/>
      <c r="CJ129" s="186"/>
    </row>
    <row r="130" spans="1:88" s="191" customFormat="1">
      <c r="B130" s="185"/>
      <c r="C130" s="186"/>
      <c r="D130" s="186"/>
      <c r="E130" s="187"/>
      <c r="F130" s="187"/>
      <c r="G130" s="187"/>
      <c r="H130" s="188"/>
      <c r="I130" s="188"/>
      <c r="J130" s="188"/>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89"/>
      <c r="BD130" s="189"/>
      <c r="BE130" s="189"/>
      <c r="BF130" s="189"/>
      <c r="BG130" s="189"/>
      <c r="BH130" s="189"/>
      <c r="BI130" s="189"/>
      <c r="BJ130" s="189"/>
      <c r="BK130" s="189"/>
      <c r="BL130" s="190">
        <v>10</v>
      </c>
      <c r="BM130" s="189"/>
      <c r="BN130" s="190">
        <v>9</v>
      </c>
      <c r="BO130" s="189"/>
      <c r="BP130" s="190">
        <v>8</v>
      </c>
      <c r="BQ130" s="189"/>
      <c r="BR130" s="190">
        <v>7</v>
      </c>
      <c r="BS130" s="189"/>
      <c r="BT130" s="190">
        <v>6</v>
      </c>
      <c r="BU130" s="189"/>
      <c r="BV130" s="190">
        <v>5</v>
      </c>
      <c r="BW130" s="189"/>
      <c r="BX130" s="190">
        <v>4</v>
      </c>
      <c r="BY130" s="189"/>
      <c r="BZ130" s="190">
        <v>3</v>
      </c>
      <c r="CA130" s="189"/>
      <c r="CB130" s="190">
        <v>2</v>
      </c>
      <c r="CC130" s="189"/>
      <c r="CD130" s="190">
        <v>1</v>
      </c>
      <c r="CE130" s="189"/>
      <c r="CF130" s="190">
        <v>0</v>
      </c>
      <c r="CG130" s="189"/>
      <c r="CH130" s="186"/>
      <c r="CJ130" s="186"/>
    </row>
  </sheetData>
  <sheetProtection sheet="1" objects="1" scenarios="1"/>
  <mergeCells count="518">
    <mergeCell ref="CJ1:CJ115"/>
    <mergeCell ref="H2:X4"/>
    <mergeCell ref="AB2:AX2"/>
    <mergeCell ref="AY2:AY5"/>
    <mergeCell ref="AZ2:BS2"/>
    <mergeCell ref="BT2:CD5"/>
    <mergeCell ref="AE3:AW3"/>
    <mergeCell ref="AZ3:BC4"/>
    <mergeCell ref="BD3:BR3"/>
    <mergeCell ref="AB4:AC5"/>
    <mergeCell ref="AP4:AP5"/>
    <mergeCell ref="AR4:AR5"/>
    <mergeCell ref="CH8:CI8"/>
    <mergeCell ref="CH9:CH38"/>
    <mergeCell ref="BQ13:BQ14"/>
    <mergeCell ref="BR13:BV13"/>
    <mergeCell ref="BV17:BZ17"/>
    <mergeCell ref="CB17:CF17"/>
    <mergeCell ref="BA15:BQ15"/>
    <mergeCell ref="AD16:AZ16"/>
    <mergeCell ref="AD17:AD18"/>
    <mergeCell ref="AE17:AG17"/>
    <mergeCell ref="AI17:AM17"/>
    <mergeCell ref="AN17:AN18"/>
    <mergeCell ref="E7:F10"/>
    <mergeCell ref="AD7:BQ8"/>
    <mergeCell ref="BR7:CG10"/>
    <mergeCell ref="B8:D8"/>
    <mergeCell ref="G8:Z9"/>
    <mergeCell ref="AD4:AD5"/>
    <mergeCell ref="AF4:AF5"/>
    <mergeCell ref="AH4:AH5"/>
    <mergeCell ref="AJ4:AJ5"/>
    <mergeCell ref="AL4:AL5"/>
    <mergeCell ref="AN4:AN5"/>
    <mergeCell ref="B9:C29"/>
    <mergeCell ref="D9:D29"/>
    <mergeCell ref="AA9:AC9"/>
    <mergeCell ref="AD9:AF11"/>
    <mergeCell ref="AG9:AZ10"/>
    <mergeCell ref="BA9:BQ10"/>
    <mergeCell ref="AA10:AC10"/>
    <mergeCell ref="E11:F11"/>
    <mergeCell ref="G11:Z11"/>
    <mergeCell ref="AA11:AC11"/>
    <mergeCell ref="AG11:AZ11"/>
    <mergeCell ref="BA11:BQ11"/>
    <mergeCell ref="BR11:CG11"/>
    <mergeCell ref="E12:F19"/>
    <mergeCell ref="G12:G19"/>
    <mergeCell ref="H12:Z19"/>
    <mergeCell ref="AA12:AC19"/>
    <mergeCell ref="AD12:AZ12"/>
    <mergeCell ref="BB13:BD13"/>
    <mergeCell ref="BF13:BJ13"/>
    <mergeCell ref="BK13:BK14"/>
    <mergeCell ref="BL13:BP13"/>
    <mergeCell ref="BA12:BQ12"/>
    <mergeCell ref="AD13:AD14"/>
    <mergeCell ref="AE13:AG13"/>
    <mergeCell ref="AI13:AM13"/>
    <mergeCell ref="AN13:AN14"/>
    <mergeCell ref="AO13:AS13"/>
    <mergeCell ref="AT13:AT14"/>
    <mergeCell ref="AU13:AY13"/>
    <mergeCell ref="AZ13:AZ14"/>
    <mergeCell ref="BA13:BA14"/>
    <mergeCell ref="AZ17:AZ18"/>
    <mergeCell ref="BL17:BN17"/>
    <mergeCell ref="BP17:BT17"/>
    <mergeCell ref="AD19:AZ19"/>
    <mergeCell ref="AD15:AZ15"/>
    <mergeCell ref="AO17:AS17"/>
    <mergeCell ref="AT17:AT18"/>
    <mergeCell ref="AU17:AY17"/>
    <mergeCell ref="BF21:BJ21"/>
    <mergeCell ref="BK21:BK22"/>
    <mergeCell ref="BL21:BP21"/>
    <mergeCell ref="BQ21:BQ22"/>
    <mergeCell ref="BR21:BV21"/>
    <mergeCell ref="AD23:AZ23"/>
    <mergeCell ref="BA23:BQ23"/>
    <mergeCell ref="AO21:AS21"/>
    <mergeCell ref="AT21:AT22"/>
    <mergeCell ref="AU21:AY21"/>
    <mergeCell ref="AZ21:AZ22"/>
    <mergeCell ref="BA21:BA22"/>
    <mergeCell ref="BB21:BD21"/>
    <mergeCell ref="AD21:AD22"/>
    <mergeCell ref="AE21:AG21"/>
    <mergeCell ref="AI21:AM21"/>
    <mergeCell ref="AN21:AN22"/>
    <mergeCell ref="BA20:BQ20"/>
    <mergeCell ref="BR29:BV29"/>
    <mergeCell ref="BA28:BQ28"/>
    <mergeCell ref="AD29:AD30"/>
    <mergeCell ref="AD24:AZ24"/>
    <mergeCell ref="AD25:AD26"/>
    <mergeCell ref="AE25:AG25"/>
    <mergeCell ref="AI25:AM25"/>
    <mergeCell ref="AN25:AN26"/>
    <mergeCell ref="AO25:AS25"/>
    <mergeCell ref="AT25:AT26"/>
    <mergeCell ref="AU25:AY25"/>
    <mergeCell ref="AZ25:AZ26"/>
    <mergeCell ref="BL25:BN25"/>
    <mergeCell ref="AD27:AZ27"/>
    <mergeCell ref="BB29:BD29"/>
    <mergeCell ref="BF29:BJ29"/>
    <mergeCell ref="BK29:BK30"/>
    <mergeCell ref="BL29:BP29"/>
    <mergeCell ref="BQ29:BQ30"/>
    <mergeCell ref="BA29:BA30"/>
    <mergeCell ref="E28:F35"/>
    <mergeCell ref="G28:G35"/>
    <mergeCell ref="H28:Z35"/>
    <mergeCell ref="AA28:AC35"/>
    <mergeCell ref="AD28:AZ28"/>
    <mergeCell ref="E20:F27"/>
    <mergeCell ref="G20:G27"/>
    <mergeCell ref="H20:Z27"/>
    <mergeCell ref="AA20:AC27"/>
    <mergeCell ref="AD20:AZ20"/>
    <mergeCell ref="AE29:AG29"/>
    <mergeCell ref="AI29:AM29"/>
    <mergeCell ref="AN29:AN30"/>
    <mergeCell ref="AO29:AS29"/>
    <mergeCell ref="AT29:AT30"/>
    <mergeCell ref="AU29:AY29"/>
    <mergeCell ref="AZ29:AZ30"/>
    <mergeCell ref="BL33:BN33"/>
    <mergeCell ref="B30:D115"/>
    <mergeCell ref="AD31:AZ31"/>
    <mergeCell ref="BA31:BQ31"/>
    <mergeCell ref="AD32:AZ32"/>
    <mergeCell ref="AD33:AD34"/>
    <mergeCell ref="AE33:AG33"/>
    <mergeCell ref="AI33:AM33"/>
    <mergeCell ref="AN33:AN34"/>
    <mergeCell ref="AO33:AS33"/>
    <mergeCell ref="AT33:AT34"/>
    <mergeCell ref="AD35:AZ35"/>
    <mergeCell ref="E36:F43"/>
    <mergeCell ref="G36:G43"/>
    <mergeCell ref="H36:Z43"/>
    <mergeCell ref="AA36:AC43"/>
    <mergeCell ref="AD36:AZ36"/>
    <mergeCell ref="AD39:AZ39"/>
    <mergeCell ref="AU33:AY33"/>
    <mergeCell ref="AZ33:AZ34"/>
    <mergeCell ref="BB37:BD37"/>
    <mergeCell ref="BF37:BJ37"/>
    <mergeCell ref="BK37:BK38"/>
    <mergeCell ref="BL37:BP37"/>
    <mergeCell ref="BQ37:BQ38"/>
    <mergeCell ref="BR37:BV37"/>
    <mergeCell ref="BA36:BQ36"/>
    <mergeCell ref="AD37:AD38"/>
    <mergeCell ref="AE37:AG37"/>
    <mergeCell ref="AI37:AM37"/>
    <mergeCell ref="AN37:AN38"/>
    <mergeCell ref="AO37:AS37"/>
    <mergeCell ref="AT37:AT38"/>
    <mergeCell ref="AU37:AY37"/>
    <mergeCell ref="AZ37:AZ38"/>
    <mergeCell ref="BA37:BA38"/>
    <mergeCell ref="CH43:CI115"/>
    <mergeCell ref="AO45:AS45"/>
    <mergeCell ref="AT45:AT46"/>
    <mergeCell ref="AU45:AY45"/>
    <mergeCell ref="AZ45:AZ46"/>
    <mergeCell ref="BA39:BQ39"/>
    <mergeCell ref="AD40:AZ40"/>
    <mergeCell ref="AD41:AD42"/>
    <mergeCell ref="AE41:AG41"/>
    <mergeCell ref="AI41:AM41"/>
    <mergeCell ref="AN41:AN42"/>
    <mergeCell ref="AO41:AS41"/>
    <mergeCell ref="AT41:AT42"/>
    <mergeCell ref="AU41:AY41"/>
    <mergeCell ref="AZ41:AZ42"/>
    <mergeCell ref="BA44:BQ44"/>
    <mergeCell ref="AD45:AD46"/>
    <mergeCell ref="AE45:AG45"/>
    <mergeCell ref="AI45:AM45"/>
    <mergeCell ref="AN45:AN46"/>
    <mergeCell ref="BL41:BN41"/>
    <mergeCell ref="AD43:AZ43"/>
    <mergeCell ref="BL49:BN49"/>
    <mergeCell ref="BR45:BV45"/>
    <mergeCell ref="AD47:AZ47"/>
    <mergeCell ref="BA47:BQ47"/>
    <mergeCell ref="AD48:AZ48"/>
    <mergeCell ref="AD49:AD50"/>
    <mergeCell ref="AE49:AG49"/>
    <mergeCell ref="AI49:AM49"/>
    <mergeCell ref="AN49:AN50"/>
    <mergeCell ref="AO49:AS49"/>
    <mergeCell ref="AT49:AT50"/>
    <mergeCell ref="BA45:BA46"/>
    <mergeCell ref="BB45:BD45"/>
    <mergeCell ref="BF45:BJ45"/>
    <mergeCell ref="BK45:BK46"/>
    <mergeCell ref="BL45:BP45"/>
    <mergeCell ref="BQ45:BQ46"/>
    <mergeCell ref="AD51:AZ51"/>
    <mergeCell ref="E52:F59"/>
    <mergeCell ref="G52:G59"/>
    <mergeCell ref="H52:Z59"/>
    <mergeCell ref="AA52:AC59"/>
    <mergeCell ref="AD52:AZ52"/>
    <mergeCell ref="AD55:AZ55"/>
    <mergeCell ref="AU49:AY49"/>
    <mergeCell ref="AZ49:AZ50"/>
    <mergeCell ref="E44:F51"/>
    <mergeCell ref="G44:G51"/>
    <mergeCell ref="H44:Z51"/>
    <mergeCell ref="AA44:AC51"/>
    <mergeCell ref="AD44:AZ44"/>
    <mergeCell ref="BB53:BD53"/>
    <mergeCell ref="BF53:BJ53"/>
    <mergeCell ref="BK53:BK54"/>
    <mergeCell ref="BL53:BP53"/>
    <mergeCell ref="BQ53:BQ54"/>
    <mergeCell ref="BR53:BV53"/>
    <mergeCell ref="BA52:BQ52"/>
    <mergeCell ref="AD53:AD54"/>
    <mergeCell ref="AE53:AG53"/>
    <mergeCell ref="AI53:AM53"/>
    <mergeCell ref="AN53:AN54"/>
    <mergeCell ref="AO53:AS53"/>
    <mergeCell ref="AT53:AT54"/>
    <mergeCell ref="AU53:AY53"/>
    <mergeCell ref="AZ53:AZ54"/>
    <mergeCell ref="BA53:BA54"/>
    <mergeCell ref="BA55:BQ55"/>
    <mergeCell ref="AD56:AZ56"/>
    <mergeCell ref="AD57:AD58"/>
    <mergeCell ref="AE57:AG57"/>
    <mergeCell ref="AI57:AM57"/>
    <mergeCell ref="AN57:AN58"/>
    <mergeCell ref="AO57:AS57"/>
    <mergeCell ref="AT57:AT58"/>
    <mergeCell ref="AU57:AY57"/>
    <mergeCell ref="AZ57:AZ58"/>
    <mergeCell ref="BL57:BN57"/>
    <mergeCell ref="BL61:BP61"/>
    <mergeCell ref="BQ61:BQ62"/>
    <mergeCell ref="BR61:BV61"/>
    <mergeCell ref="BA60:BQ60"/>
    <mergeCell ref="AD61:AD62"/>
    <mergeCell ref="AE61:AG61"/>
    <mergeCell ref="AI61:AM61"/>
    <mergeCell ref="AN61:AN62"/>
    <mergeCell ref="AO61:AS61"/>
    <mergeCell ref="AT61:AT62"/>
    <mergeCell ref="AU61:AY61"/>
    <mergeCell ref="AZ61:AZ62"/>
    <mergeCell ref="BA61:BA62"/>
    <mergeCell ref="AD59:AZ59"/>
    <mergeCell ref="E60:F67"/>
    <mergeCell ref="G60:G67"/>
    <mergeCell ref="H60:Z67"/>
    <mergeCell ref="AA60:AC67"/>
    <mergeCell ref="AD60:AZ60"/>
    <mergeCell ref="BB61:BD61"/>
    <mergeCell ref="BF61:BJ61"/>
    <mergeCell ref="BK61:BK62"/>
    <mergeCell ref="AZ65:AZ66"/>
    <mergeCell ref="BL65:BN65"/>
    <mergeCell ref="AD67:AZ67"/>
    <mergeCell ref="AD63:AZ63"/>
    <mergeCell ref="BA63:BQ63"/>
    <mergeCell ref="AD64:AZ64"/>
    <mergeCell ref="AD65:AD66"/>
    <mergeCell ref="AE65:AG65"/>
    <mergeCell ref="AI65:AM65"/>
    <mergeCell ref="AN65:AN66"/>
    <mergeCell ref="AO65:AS65"/>
    <mergeCell ref="AT65:AT66"/>
    <mergeCell ref="AU65:AY65"/>
    <mergeCell ref="BR69:BV69"/>
    <mergeCell ref="AD71:AZ71"/>
    <mergeCell ref="BA71:BQ71"/>
    <mergeCell ref="AO69:AS69"/>
    <mergeCell ref="AT69:AT70"/>
    <mergeCell ref="AU69:AY69"/>
    <mergeCell ref="AZ69:AZ70"/>
    <mergeCell ref="BA69:BA70"/>
    <mergeCell ref="BB69:BD69"/>
    <mergeCell ref="AD69:AD70"/>
    <mergeCell ref="AE69:AG69"/>
    <mergeCell ref="AI69:AM69"/>
    <mergeCell ref="AN69:AN70"/>
    <mergeCell ref="BR77:BV77"/>
    <mergeCell ref="BA76:BQ76"/>
    <mergeCell ref="AD77:AD78"/>
    <mergeCell ref="AD72:AZ72"/>
    <mergeCell ref="AD73:AD74"/>
    <mergeCell ref="AE73:AG73"/>
    <mergeCell ref="AI73:AM73"/>
    <mergeCell ref="AN73:AN74"/>
    <mergeCell ref="AO73:AS73"/>
    <mergeCell ref="AT73:AT74"/>
    <mergeCell ref="AU73:AY73"/>
    <mergeCell ref="AZ73:AZ74"/>
    <mergeCell ref="BL73:BN73"/>
    <mergeCell ref="AD75:AZ75"/>
    <mergeCell ref="E76:F83"/>
    <mergeCell ref="G76:G83"/>
    <mergeCell ref="H76:Z83"/>
    <mergeCell ref="AA76:AC83"/>
    <mergeCell ref="AD76:AZ76"/>
    <mergeCell ref="E68:F75"/>
    <mergeCell ref="G68:G75"/>
    <mergeCell ref="H68:Z75"/>
    <mergeCell ref="AA68:AC75"/>
    <mergeCell ref="AD68:AZ68"/>
    <mergeCell ref="AE77:AG77"/>
    <mergeCell ref="AI77:AM77"/>
    <mergeCell ref="AN77:AN78"/>
    <mergeCell ref="AO77:AS77"/>
    <mergeCell ref="AT77:AT78"/>
    <mergeCell ref="AU77:AY77"/>
    <mergeCell ref="AZ77:AZ78"/>
    <mergeCell ref="AZ81:AZ82"/>
    <mergeCell ref="BA68:BQ68"/>
    <mergeCell ref="BB77:BD77"/>
    <mergeCell ref="BF77:BJ77"/>
    <mergeCell ref="BK77:BK78"/>
    <mergeCell ref="BL77:BP77"/>
    <mergeCell ref="BQ77:BQ78"/>
    <mergeCell ref="BF69:BJ69"/>
    <mergeCell ref="BK69:BK70"/>
    <mergeCell ref="BL69:BP69"/>
    <mergeCell ref="BQ69:BQ70"/>
    <mergeCell ref="BA77:BA78"/>
    <mergeCell ref="BL81:BN81"/>
    <mergeCell ref="AD83:AZ83"/>
    <mergeCell ref="AD79:AZ79"/>
    <mergeCell ref="BA79:BQ79"/>
    <mergeCell ref="AD80:AZ80"/>
    <mergeCell ref="AD81:AD82"/>
    <mergeCell ref="AE81:AG81"/>
    <mergeCell ref="AI81:AM81"/>
    <mergeCell ref="AN81:AN82"/>
    <mergeCell ref="AO81:AS81"/>
    <mergeCell ref="AT81:AT82"/>
    <mergeCell ref="AU81:AY81"/>
    <mergeCell ref="BR93:BV93"/>
    <mergeCell ref="BA92:BQ92"/>
    <mergeCell ref="AD93:AD94"/>
    <mergeCell ref="AD88:AZ88"/>
    <mergeCell ref="AD89:AD90"/>
    <mergeCell ref="AZ89:AZ90"/>
    <mergeCell ref="BF85:BJ85"/>
    <mergeCell ref="BK85:BK86"/>
    <mergeCell ref="BL85:BP85"/>
    <mergeCell ref="BQ85:BQ86"/>
    <mergeCell ref="BR85:BV85"/>
    <mergeCell ref="AD87:AZ87"/>
    <mergeCell ref="BA87:BQ87"/>
    <mergeCell ref="AO85:AS85"/>
    <mergeCell ref="AT85:AT86"/>
    <mergeCell ref="AU85:AY85"/>
    <mergeCell ref="AZ85:AZ86"/>
    <mergeCell ref="BA85:BA86"/>
    <mergeCell ref="BB85:BD85"/>
    <mergeCell ref="AD85:AD86"/>
    <mergeCell ref="AE85:AG85"/>
    <mergeCell ref="AI85:AM85"/>
    <mergeCell ref="AN85:AN86"/>
    <mergeCell ref="AZ93:AZ94"/>
    <mergeCell ref="BA93:BA94"/>
    <mergeCell ref="AZ97:AZ98"/>
    <mergeCell ref="BL89:BN89"/>
    <mergeCell ref="AD91:AZ91"/>
    <mergeCell ref="E92:F99"/>
    <mergeCell ref="G92:G99"/>
    <mergeCell ref="H92:Z99"/>
    <mergeCell ref="AA92:AC99"/>
    <mergeCell ref="AD92:AZ92"/>
    <mergeCell ref="E84:F91"/>
    <mergeCell ref="G84:G91"/>
    <mergeCell ref="H84:Z91"/>
    <mergeCell ref="AA84:AC91"/>
    <mergeCell ref="AD84:AZ84"/>
    <mergeCell ref="BA84:BQ84"/>
    <mergeCell ref="BB93:BD93"/>
    <mergeCell ref="BF93:BJ93"/>
    <mergeCell ref="BK93:BK94"/>
    <mergeCell ref="BL93:BP93"/>
    <mergeCell ref="BQ93:BQ94"/>
    <mergeCell ref="BL97:BN97"/>
    <mergeCell ref="AD99:AZ99"/>
    <mergeCell ref="AD95:AZ95"/>
    <mergeCell ref="BA95:BQ95"/>
    <mergeCell ref="AD96:AZ96"/>
    <mergeCell ref="AD97:AD98"/>
    <mergeCell ref="AE97:AG97"/>
    <mergeCell ref="AI97:AM97"/>
    <mergeCell ref="AN97:AN98"/>
    <mergeCell ref="AO97:AS97"/>
    <mergeCell ref="AT97:AT98"/>
    <mergeCell ref="AU97:AY97"/>
    <mergeCell ref="BR101:BV101"/>
    <mergeCell ref="BA100:BQ100"/>
    <mergeCell ref="BA103:BQ103"/>
    <mergeCell ref="AO101:AS101"/>
    <mergeCell ref="AT101:AT102"/>
    <mergeCell ref="AU101:AY101"/>
    <mergeCell ref="AZ101:AZ102"/>
    <mergeCell ref="BA101:BA102"/>
    <mergeCell ref="BB101:BD101"/>
    <mergeCell ref="AD101:AD102"/>
    <mergeCell ref="AE101:AG101"/>
    <mergeCell ref="AI101:AM101"/>
    <mergeCell ref="AN101:AN102"/>
    <mergeCell ref="BF101:BJ101"/>
    <mergeCell ref="BK101:BK102"/>
    <mergeCell ref="BL101:BP101"/>
    <mergeCell ref="BQ101:BQ102"/>
    <mergeCell ref="BR109:BV109"/>
    <mergeCell ref="BA108:BQ108"/>
    <mergeCell ref="AD109:AD110"/>
    <mergeCell ref="AD104:AZ104"/>
    <mergeCell ref="AD105:AD106"/>
    <mergeCell ref="AE105:AG105"/>
    <mergeCell ref="AI105:AM105"/>
    <mergeCell ref="AN105:AN106"/>
    <mergeCell ref="AO105:AS105"/>
    <mergeCell ref="AT105:AT106"/>
    <mergeCell ref="AU105:AY105"/>
    <mergeCell ref="AZ105:AZ106"/>
    <mergeCell ref="BL105:BN105"/>
    <mergeCell ref="AD107:AZ107"/>
    <mergeCell ref="BB109:BD109"/>
    <mergeCell ref="BF109:BJ109"/>
    <mergeCell ref="BK109:BK110"/>
    <mergeCell ref="BL109:BP109"/>
    <mergeCell ref="BQ109:BQ110"/>
    <mergeCell ref="BA109:BA110"/>
    <mergeCell ref="E108:F115"/>
    <mergeCell ref="G108:G115"/>
    <mergeCell ref="H108:Z115"/>
    <mergeCell ref="AA108:AC115"/>
    <mergeCell ref="AD108:AZ108"/>
    <mergeCell ref="E100:F107"/>
    <mergeCell ref="G100:G107"/>
    <mergeCell ref="H100:Z107"/>
    <mergeCell ref="AA100:AC107"/>
    <mergeCell ref="AD100:AZ100"/>
    <mergeCell ref="AE109:AG109"/>
    <mergeCell ref="AI109:AM109"/>
    <mergeCell ref="AN109:AN110"/>
    <mergeCell ref="AO109:AS109"/>
    <mergeCell ref="AT109:AT110"/>
    <mergeCell ref="AU109:AY109"/>
    <mergeCell ref="AZ109:AZ110"/>
    <mergeCell ref="AZ113:AZ114"/>
    <mergeCell ref="AD103:AZ103"/>
    <mergeCell ref="BL113:BN113"/>
    <mergeCell ref="BP113:BT113"/>
    <mergeCell ref="BV113:BZ113"/>
    <mergeCell ref="CB113:CF113"/>
    <mergeCell ref="AD115:AZ115"/>
    <mergeCell ref="AD111:AZ111"/>
    <mergeCell ref="BA111:BQ111"/>
    <mergeCell ref="AD112:AZ112"/>
    <mergeCell ref="AD113:AD114"/>
    <mergeCell ref="AE113:AG113"/>
    <mergeCell ref="AI113:AM113"/>
    <mergeCell ref="AN113:AN114"/>
    <mergeCell ref="AO113:AS113"/>
    <mergeCell ref="AT113:AT114"/>
    <mergeCell ref="AU113:AY113"/>
    <mergeCell ref="BU113:BU114"/>
    <mergeCell ref="CA113:CA114"/>
    <mergeCell ref="BK117:BK118"/>
    <mergeCell ref="BL117:BP117"/>
    <mergeCell ref="BQ117:BQ118"/>
    <mergeCell ref="BR117:BV117"/>
    <mergeCell ref="AD119:AZ119"/>
    <mergeCell ref="BA119:BQ119"/>
    <mergeCell ref="AO117:AS117"/>
    <mergeCell ref="AT117:AT118"/>
    <mergeCell ref="AU117:AY117"/>
    <mergeCell ref="AZ117:AZ118"/>
    <mergeCell ref="BA117:BA118"/>
    <mergeCell ref="BB117:BD117"/>
    <mergeCell ref="AD117:AD118"/>
    <mergeCell ref="AE117:AG117"/>
    <mergeCell ref="AI117:AM117"/>
    <mergeCell ref="AN117:AN118"/>
    <mergeCell ref="BU121:BU122"/>
    <mergeCell ref="CA121:CA122"/>
    <mergeCell ref="BL121:BN121"/>
    <mergeCell ref="BP121:BT121"/>
    <mergeCell ref="BV121:BZ121"/>
    <mergeCell ref="CB121:CF121"/>
    <mergeCell ref="AD123:AZ123"/>
    <mergeCell ref="E124:CG124"/>
    <mergeCell ref="AD120:AZ120"/>
    <mergeCell ref="AD121:AD122"/>
    <mergeCell ref="AE121:AG121"/>
    <mergeCell ref="AI121:AM121"/>
    <mergeCell ref="AN121:AN122"/>
    <mergeCell ref="AO121:AS121"/>
    <mergeCell ref="AT121:AT122"/>
    <mergeCell ref="AU121:AY121"/>
    <mergeCell ref="AZ121:AZ122"/>
    <mergeCell ref="E116:F123"/>
    <mergeCell ref="G116:G123"/>
    <mergeCell ref="H116:Z123"/>
    <mergeCell ref="AA116:AC123"/>
    <mergeCell ref="AD116:AZ116"/>
    <mergeCell ref="BA116:BQ116"/>
    <mergeCell ref="BF117:BJ117"/>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CJ130"/>
  <sheetViews>
    <sheetView topLeftCell="A42" zoomScale="110" zoomScaleNormal="110" workbookViewId="0">
      <selection activeCell="E7" sqref="E7:F9"/>
    </sheetView>
  </sheetViews>
  <sheetFormatPr defaultRowHeight="12.75"/>
  <cols>
    <col min="1" max="1" width="0.7109375" style="134" customWidth="1"/>
    <col min="2" max="2" width="0.42578125" style="160" customWidth="1"/>
    <col min="3" max="3" width="0.5703125" style="134" customWidth="1"/>
    <col min="4" max="4" width="0.28515625" style="134" customWidth="1"/>
    <col min="5" max="5" width="3.42578125" style="192" customWidth="1"/>
    <col min="6" max="6" width="0.5703125" style="192" customWidth="1"/>
    <col min="7" max="7" width="0.7109375" style="192" customWidth="1"/>
    <col min="8" max="10" width="0.7109375" style="193" customWidth="1"/>
    <col min="11" max="26" width="0.710937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28515625" style="194" customWidth="1"/>
    <col min="63" max="63" width="0.5703125" style="194" customWidth="1"/>
    <col min="64" max="64" width="2.28515625" style="194" customWidth="1"/>
    <col min="65" max="65" width="0.5703125" style="194" customWidth="1"/>
    <col min="66" max="66" width="2.28515625" style="194" customWidth="1"/>
    <col min="67" max="67" width="0.5703125" style="194" customWidth="1"/>
    <col min="68" max="68" width="2.28515625" style="194" customWidth="1"/>
    <col min="69" max="69" width="0.5703125" style="194" customWidth="1"/>
    <col min="70" max="70" width="2.28515625" style="194" customWidth="1"/>
    <col min="71" max="71" width="0.5703125" style="194" customWidth="1"/>
    <col min="72" max="72" width="2.28515625" style="194" customWidth="1"/>
    <col min="73" max="73" width="0.5703125" style="194" customWidth="1"/>
    <col min="74" max="74" width="2.28515625" style="194" customWidth="1"/>
    <col min="75" max="75" width="0.5703125" style="194" customWidth="1"/>
    <col min="76" max="76" width="2.28515625" style="194" customWidth="1"/>
    <col min="77" max="77" width="0.5703125" style="194" customWidth="1"/>
    <col min="78" max="78" width="2.28515625" style="194" customWidth="1"/>
    <col min="79" max="79" width="0.5703125" style="194" customWidth="1"/>
    <col min="80" max="80" width="2.28515625" style="194" customWidth="1"/>
    <col min="81" max="81" width="0.5703125" style="194" customWidth="1"/>
    <col min="82" max="82" width="2.28515625" style="194" customWidth="1"/>
    <col min="83" max="83" width="0.5703125" style="194" customWidth="1"/>
    <col min="84" max="84" width="2.28515625" style="194" customWidth="1"/>
    <col min="85" max="85" width="0.5703125" style="194" customWidth="1"/>
    <col min="86" max="86" width="1.7109375" style="134" customWidth="1"/>
    <col min="87" max="256" width="9.28515625" style="134"/>
    <col min="257" max="257" width="0.7109375" style="134" customWidth="1"/>
    <col min="258" max="258" width="0.42578125" style="134" customWidth="1"/>
    <col min="259" max="259" width="0.5703125" style="134" customWidth="1"/>
    <col min="260" max="260" width="0.28515625" style="134" customWidth="1"/>
    <col min="261" max="261" width="3.42578125" style="134" customWidth="1"/>
    <col min="262" max="262" width="0.5703125" style="134" customWidth="1"/>
    <col min="263" max="282" width="0.710937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28515625" style="134" customWidth="1"/>
    <col min="319" max="319" width="0.5703125" style="134" customWidth="1"/>
    <col min="320" max="320" width="2.28515625" style="134" customWidth="1"/>
    <col min="321" max="321" width="0.5703125" style="134" customWidth="1"/>
    <col min="322" max="322" width="2.28515625" style="134" customWidth="1"/>
    <col min="323" max="323" width="0.5703125" style="134" customWidth="1"/>
    <col min="324" max="324" width="2.28515625" style="134" customWidth="1"/>
    <col min="325" max="325" width="0.5703125" style="134" customWidth="1"/>
    <col min="326" max="326" width="2.28515625" style="134" customWidth="1"/>
    <col min="327" max="327" width="0.5703125" style="134" customWidth="1"/>
    <col min="328" max="328" width="2.28515625" style="134" customWidth="1"/>
    <col min="329" max="329" width="0.5703125" style="134" customWidth="1"/>
    <col min="330" max="330" width="2.28515625" style="134" customWidth="1"/>
    <col min="331" max="331" width="0.5703125" style="134" customWidth="1"/>
    <col min="332" max="332" width="2.28515625" style="134" customWidth="1"/>
    <col min="333" max="333" width="0.5703125" style="134" customWidth="1"/>
    <col min="334" max="334" width="2.28515625" style="134" customWidth="1"/>
    <col min="335" max="335" width="0.5703125" style="134" customWidth="1"/>
    <col min="336" max="336" width="2.28515625" style="134" customWidth="1"/>
    <col min="337" max="337" width="0.5703125" style="134" customWidth="1"/>
    <col min="338" max="338" width="2.28515625" style="134" customWidth="1"/>
    <col min="339" max="339" width="0.5703125" style="134" customWidth="1"/>
    <col min="340" max="340" width="2.28515625" style="134" customWidth="1"/>
    <col min="341" max="341" width="0.5703125" style="134" customWidth="1"/>
    <col min="342" max="342" width="1.7109375" style="134" customWidth="1"/>
    <col min="343" max="512" width="9.28515625" style="134"/>
    <col min="513" max="513" width="0.7109375" style="134" customWidth="1"/>
    <col min="514" max="514" width="0.42578125" style="134" customWidth="1"/>
    <col min="515" max="515" width="0.5703125" style="134" customWidth="1"/>
    <col min="516" max="516" width="0.28515625" style="134" customWidth="1"/>
    <col min="517" max="517" width="3.42578125" style="134" customWidth="1"/>
    <col min="518" max="518" width="0.5703125" style="134" customWidth="1"/>
    <col min="519" max="538" width="0.710937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28515625" style="134" customWidth="1"/>
    <col min="575" max="575" width="0.5703125" style="134" customWidth="1"/>
    <col min="576" max="576" width="2.28515625" style="134" customWidth="1"/>
    <col min="577" max="577" width="0.5703125" style="134" customWidth="1"/>
    <col min="578" max="578" width="2.28515625" style="134" customWidth="1"/>
    <col min="579" max="579" width="0.5703125" style="134" customWidth="1"/>
    <col min="580" max="580" width="2.28515625" style="134" customWidth="1"/>
    <col min="581" max="581" width="0.5703125" style="134" customWidth="1"/>
    <col min="582" max="582" width="2.28515625" style="134" customWidth="1"/>
    <col min="583" max="583" width="0.5703125" style="134" customWidth="1"/>
    <col min="584" max="584" width="2.28515625" style="134" customWidth="1"/>
    <col min="585" max="585" width="0.5703125" style="134" customWidth="1"/>
    <col min="586" max="586" width="2.28515625" style="134" customWidth="1"/>
    <col min="587" max="587" width="0.5703125" style="134" customWidth="1"/>
    <col min="588" max="588" width="2.28515625" style="134" customWidth="1"/>
    <col min="589" max="589" width="0.5703125" style="134" customWidth="1"/>
    <col min="590" max="590" width="2.28515625" style="134" customWidth="1"/>
    <col min="591" max="591" width="0.5703125" style="134" customWidth="1"/>
    <col min="592" max="592" width="2.28515625" style="134" customWidth="1"/>
    <col min="593" max="593" width="0.5703125" style="134" customWidth="1"/>
    <col min="594" max="594" width="2.28515625" style="134" customWidth="1"/>
    <col min="595" max="595" width="0.5703125" style="134" customWidth="1"/>
    <col min="596" max="596" width="2.28515625" style="134" customWidth="1"/>
    <col min="597" max="597" width="0.5703125" style="134" customWidth="1"/>
    <col min="598" max="598" width="1.7109375" style="134" customWidth="1"/>
    <col min="599" max="768" width="9.28515625" style="134"/>
    <col min="769" max="769" width="0.7109375" style="134" customWidth="1"/>
    <col min="770" max="770" width="0.42578125" style="134" customWidth="1"/>
    <col min="771" max="771" width="0.5703125" style="134" customWidth="1"/>
    <col min="772" max="772" width="0.28515625" style="134" customWidth="1"/>
    <col min="773" max="773" width="3.42578125" style="134" customWidth="1"/>
    <col min="774" max="774" width="0.5703125" style="134" customWidth="1"/>
    <col min="775" max="794" width="0.710937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28515625" style="134" customWidth="1"/>
    <col min="831" max="831" width="0.5703125" style="134" customWidth="1"/>
    <col min="832" max="832" width="2.28515625" style="134" customWidth="1"/>
    <col min="833" max="833" width="0.5703125" style="134" customWidth="1"/>
    <col min="834" max="834" width="2.28515625" style="134" customWidth="1"/>
    <col min="835" max="835" width="0.5703125" style="134" customWidth="1"/>
    <col min="836" max="836" width="2.28515625" style="134" customWidth="1"/>
    <col min="837" max="837" width="0.5703125" style="134" customWidth="1"/>
    <col min="838" max="838" width="2.28515625" style="134" customWidth="1"/>
    <col min="839" max="839" width="0.5703125" style="134" customWidth="1"/>
    <col min="840" max="840" width="2.28515625" style="134" customWidth="1"/>
    <col min="841" max="841" width="0.5703125" style="134" customWidth="1"/>
    <col min="842" max="842" width="2.28515625" style="134" customWidth="1"/>
    <col min="843" max="843" width="0.5703125" style="134" customWidth="1"/>
    <col min="844" max="844" width="2.28515625" style="134" customWidth="1"/>
    <col min="845" max="845" width="0.5703125" style="134" customWidth="1"/>
    <col min="846" max="846" width="2.28515625" style="134" customWidth="1"/>
    <col min="847" max="847" width="0.5703125" style="134" customWidth="1"/>
    <col min="848" max="848" width="2.28515625" style="134" customWidth="1"/>
    <col min="849" max="849" width="0.5703125" style="134" customWidth="1"/>
    <col min="850" max="850" width="2.28515625" style="134" customWidth="1"/>
    <col min="851" max="851" width="0.5703125" style="134" customWidth="1"/>
    <col min="852" max="852" width="2.28515625" style="134" customWidth="1"/>
    <col min="853" max="853" width="0.5703125" style="134" customWidth="1"/>
    <col min="854" max="854" width="1.7109375" style="134" customWidth="1"/>
    <col min="855"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42578125" style="134" customWidth="1"/>
    <col min="1030" max="1030" width="0.5703125" style="134" customWidth="1"/>
    <col min="1031" max="1050" width="0.710937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28515625" style="134" customWidth="1"/>
    <col min="1087" max="1087" width="0.5703125" style="134" customWidth="1"/>
    <col min="1088" max="1088" width="2.28515625" style="134" customWidth="1"/>
    <col min="1089" max="1089" width="0.5703125" style="134" customWidth="1"/>
    <col min="1090" max="1090" width="2.28515625" style="134" customWidth="1"/>
    <col min="1091" max="1091" width="0.5703125" style="134" customWidth="1"/>
    <col min="1092" max="1092" width="2.28515625" style="134" customWidth="1"/>
    <col min="1093" max="1093" width="0.5703125" style="134" customWidth="1"/>
    <col min="1094" max="1094" width="2.28515625" style="134" customWidth="1"/>
    <col min="1095" max="1095" width="0.5703125" style="134" customWidth="1"/>
    <col min="1096" max="1096" width="2.28515625" style="134" customWidth="1"/>
    <col min="1097" max="1097" width="0.5703125" style="134" customWidth="1"/>
    <col min="1098" max="1098" width="2.28515625" style="134" customWidth="1"/>
    <col min="1099" max="1099" width="0.5703125" style="134" customWidth="1"/>
    <col min="1100" max="1100" width="2.28515625" style="134" customWidth="1"/>
    <col min="1101" max="1101" width="0.5703125" style="134" customWidth="1"/>
    <col min="1102" max="1102" width="2.28515625" style="134" customWidth="1"/>
    <col min="1103" max="1103" width="0.5703125" style="134" customWidth="1"/>
    <col min="1104" max="1104" width="2.28515625" style="134" customWidth="1"/>
    <col min="1105" max="1105" width="0.5703125" style="134" customWidth="1"/>
    <col min="1106" max="1106" width="2.28515625" style="134" customWidth="1"/>
    <col min="1107" max="1107" width="0.5703125" style="134" customWidth="1"/>
    <col min="1108" max="1108" width="2.28515625" style="134" customWidth="1"/>
    <col min="1109" max="1109" width="0.5703125" style="134" customWidth="1"/>
    <col min="1110" max="1110" width="1.7109375" style="134" customWidth="1"/>
    <col min="1111"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42578125" style="134" customWidth="1"/>
    <col min="1286" max="1286" width="0.5703125" style="134" customWidth="1"/>
    <col min="1287" max="1306" width="0.710937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28515625" style="134" customWidth="1"/>
    <col min="1343" max="1343" width="0.5703125" style="134" customWidth="1"/>
    <col min="1344" max="1344" width="2.28515625" style="134" customWidth="1"/>
    <col min="1345" max="1345" width="0.5703125" style="134" customWidth="1"/>
    <col min="1346" max="1346" width="2.28515625" style="134" customWidth="1"/>
    <col min="1347" max="1347" width="0.5703125" style="134" customWidth="1"/>
    <col min="1348" max="1348" width="2.28515625" style="134" customWidth="1"/>
    <col min="1349" max="1349" width="0.5703125" style="134" customWidth="1"/>
    <col min="1350" max="1350" width="2.28515625" style="134" customWidth="1"/>
    <col min="1351" max="1351" width="0.5703125" style="134" customWidth="1"/>
    <col min="1352" max="1352" width="2.28515625" style="134" customWidth="1"/>
    <col min="1353" max="1353" width="0.5703125" style="134" customWidth="1"/>
    <col min="1354" max="1354" width="2.28515625" style="134" customWidth="1"/>
    <col min="1355" max="1355" width="0.5703125" style="134" customWidth="1"/>
    <col min="1356" max="1356" width="2.28515625" style="134" customWidth="1"/>
    <col min="1357" max="1357" width="0.5703125" style="134" customWidth="1"/>
    <col min="1358" max="1358" width="2.28515625" style="134" customWidth="1"/>
    <col min="1359" max="1359" width="0.5703125" style="134" customWidth="1"/>
    <col min="1360" max="1360" width="2.28515625" style="134" customWidth="1"/>
    <col min="1361" max="1361" width="0.5703125" style="134" customWidth="1"/>
    <col min="1362" max="1362" width="2.28515625" style="134" customWidth="1"/>
    <col min="1363" max="1363" width="0.5703125" style="134" customWidth="1"/>
    <col min="1364" max="1364" width="2.28515625" style="134" customWidth="1"/>
    <col min="1365" max="1365" width="0.5703125" style="134" customWidth="1"/>
    <col min="1366" max="1366" width="1.7109375" style="134" customWidth="1"/>
    <col min="1367"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42578125" style="134" customWidth="1"/>
    <col min="1542" max="1542" width="0.5703125" style="134" customWidth="1"/>
    <col min="1543" max="1562" width="0.710937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28515625" style="134" customWidth="1"/>
    <col min="1599" max="1599" width="0.5703125" style="134" customWidth="1"/>
    <col min="1600" max="1600" width="2.28515625" style="134" customWidth="1"/>
    <col min="1601" max="1601" width="0.5703125" style="134" customWidth="1"/>
    <col min="1602" max="1602" width="2.28515625" style="134" customWidth="1"/>
    <col min="1603" max="1603" width="0.5703125" style="134" customWidth="1"/>
    <col min="1604" max="1604" width="2.28515625" style="134" customWidth="1"/>
    <col min="1605" max="1605" width="0.5703125" style="134" customWidth="1"/>
    <col min="1606" max="1606" width="2.28515625" style="134" customWidth="1"/>
    <col min="1607" max="1607" width="0.5703125" style="134" customWidth="1"/>
    <col min="1608" max="1608" width="2.28515625" style="134" customWidth="1"/>
    <col min="1609" max="1609" width="0.5703125" style="134" customWidth="1"/>
    <col min="1610" max="1610" width="2.28515625" style="134" customWidth="1"/>
    <col min="1611" max="1611" width="0.5703125" style="134" customWidth="1"/>
    <col min="1612" max="1612" width="2.28515625" style="134" customWidth="1"/>
    <col min="1613" max="1613" width="0.5703125" style="134" customWidth="1"/>
    <col min="1614" max="1614" width="2.28515625" style="134" customWidth="1"/>
    <col min="1615" max="1615" width="0.5703125" style="134" customWidth="1"/>
    <col min="1616" max="1616" width="2.28515625" style="134" customWidth="1"/>
    <col min="1617" max="1617" width="0.5703125" style="134" customWidth="1"/>
    <col min="1618" max="1618" width="2.28515625" style="134" customWidth="1"/>
    <col min="1619" max="1619" width="0.5703125" style="134" customWidth="1"/>
    <col min="1620" max="1620" width="2.28515625" style="134" customWidth="1"/>
    <col min="1621" max="1621" width="0.5703125" style="134" customWidth="1"/>
    <col min="1622" max="1622" width="1.7109375" style="134" customWidth="1"/>
    <col min="1623"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42578125" style="134" customWidth="1"/>
    <col min="1798" max="1798" width="0.5703125" style="134" customWidth="1"/>
    <col min="1799" max="1818" width="0.710937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28515625" style="134" customWidth="1"/>
    <col min="1855" max="1855" width="0.5703125" style="134" customWidth="1"/>
    <col min="1856" max="1856" width="2.28515625" style="134" customWidth="1"/>
    <col min="1857" max="1857" width="0.5703125" style="134" customWidth="1"/>
    <col min="1858" max="1858" width="2.28515625" style="134" customWidth="1"/>
    <col min="1859" max="1859" width="0.5703125" style="134" customWidth="1"/>
    <col min="1860" max="1860" width="2.28515625" style="134" customWidth="1"/>
    <col min="1861" max="1861" width="0.5703125" style="134" customWidth="1"/>
    <col min="1862" max="1862" width="2.28515625" style="134" customWidth="1"/>
    <col min="1863" max="1863" width="0.5703125" style="134" customWidth="1"/>
    <col min="1864" max="1864" width="2.28515625" style="134" customWidth="1"/>
    <col min="1865" max="1865" width="0.5703125" style="134" customWidth="1"/>
    <col min="1866" max="1866" width="2.28515625" style="134" customWidth="1"/>
    <col min="1867" max="1867" width="0.5703125" style="134" customWidth="1"/>
    <col min="1868" max="1868" width="2.28515625" style="134" customWidth="1"/>
    <col min="1869" max="1869" width="0.5703125" style="134" customWidth="1"/>
    <col min="1870" max="1870" width="2.28515625" style="134" customWidth="1"/>
    <col min="1871" max="1871" width="0.5703125" style="134" customWidth="1"/>
    <col min="1872" max="1872" width="2.28515625" style="134" customWidth="1"/>
    <col min="1873" max="1873" width="0.5703125" style="134" customWidth="1"/>
    <col min="1874" max="1874" width="2.28515625" style="134" customWidth="1"/>
    <col min="1875" max="1875" width="0.5703125" style="134" customWidth="1"/>
    <col min="1876" max="1876" width="2.28515625" style="134" customWidth="1"/>
    <col min="1877" max="1877" width="0.5703125" style="134" customWidth="1"/>
    <col min="1878" max="1878" width="1.7109375" style="134" customWidth="1"/>
    <col min="1879"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42578125" style="134" customWidth="1"/>
    <col min="2054" max="2054" width="0.5703125" style="134" customWidth="1"/>
    <col min="2055" max="2074" width="0.710937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28515625" style="134" customWidth="1"/>
    <col min="2111" max="2111" width="0.5703125" style="134" customWidth="1"/>
    <col min="2112" max="2112" width="2.28515625" style="134" customWidth="1"/>
    <col min="2113" max="2113" width="0.5703125" style="134" customWidth="1"/>
    <col min="2114" max="2114" width="2.28515625" style="134" customWidth="1"/>
    <col min="2115" max="2115" width="0.5703125" style="134" customWidth="1"/>
    <col min="2116" max="2116" width="2.28515625" style="134" customWidth="1"/>
    <col min="2117" max="2117" width="0.5703125" style="134" customWidth="1"/>
    <col min="2118" max="2118" width="2.28515625" style="134" customWidth="1"/>
    <col min="2119" max="2119" width="0.5703125" style="134" customWidth="1"/>
    <col min="2120" max="2120" width="2.28515625" style="134" customWidth="1"/>
    <col min="2121" max="2121" width="0.5703125" style="134" customWidth="1"/>
    <col min="2122" max="2122" width="2.28515625" style="134" customWidth="1"/>
    <col min="2123" max="2123" width="0.5703125" style="134" customWidth="1"/>
    <col min="2124" max="2124" width="2.28515625" style="134" customWidth="1"/>
    <col min="2125" max="2125" width="0.5703125" style="134" customWidth="1"/>
    <col min="2126" max="2126" width="2.28515625" style="134" customWidth="1"/>
    <col min="2127" max="2127" width="0.5703125" style="134" customWidth="1"/>
    <col min="2128" max="2128" width="2.28515625" style="134" customWidth="1"/>
    <col min="2129" max="2129" width="0.5703125" style="134" customWidth="1"/>
    <col min="2130" max="2130" width="2.28515625" style="134" customWidth="1"/>
    <col min="2131" max="2131" width="0.5703125" style="134" customWidth="1"/>
    <col min="2132" max="2132" width="2.28515625" style="134" customWidth="1"/>
    <col min="2133" max="2133" width="0.5703125" style="134" customWidth="1"/>
    <col min="2134" max="2134" width="1.7109375" style="134" customWidth="1"/>
    <col min="2135"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42578125" style="134" customWidth="1"/>
    <col min="2310" max="2310" width="0.5703125" style="134" customWidth="1"/>
    <col min="2311" max="2330" width="0.710937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28515625" style="134" customWidth="1"/>
    <col min="2367" max="2367" width="0.5703125" style="134" customWidth="1"/>
    <col min="2368" max="2368" width="2.28515625" style="134" customWidth="1"/>
    <col min="2369" max="2369" width="0.5703125" style="134" customWidth="1"/>
    <col min="2370" max="2370" width="2.28515625" style="134" customWidth="1"/>
    <col min="2371" max="2371" width="0.5703125" style="134" customWidth="1"/>
    <col min="2372" max="2372" width="2.28515625" style="134" customWidth="1"/>
    <col min="2373" max="2373" width="0.5703125" style="134" customWidth="1"/>
    <col min="2374" max="2374" width="2.28515625" style="134" customWidth="1"/>
    <col min="2375" max="2375" width="0.5703125" style="134" customWidth="1"/>
    <col min="2376" max="2376" width="2.28515625" style="134" customWidth="1"/>
    <col min="2377" max="2377" width="0.5703125" style="134" customWidth="1"/>
    <col min="2378" max="2378" width="2.28515625" style="134" customWidth="1"/>
    <col min="2379" max="2379" width="0.5703125" style="134" customWidth="1"/>
    <col min="2380" max="2380" width="2.28515625" style="134" customWidth="1"/>
    <col min="2381" max="2381" width="0.5703125" style="134" customWidth="1"/>
    <col min="2382" max="2382" width="2.28515625" style="134" customWidth="1"/>
    <col min="2383" max="2383" width="0.5703125" style="134" customWidth="1"/>
    <col min="2384" max="2384" width="2.28515625" style="134" customWidth="1"/>
    <col min="2385" max="2385" width="0.5703125" style="134" customWidth="1"/>
    <col min="2386" max="2386" width="2.28515625" style="134" customWidth="1"/>
    <col min="2387" max="2387" width="0.5703125" style="134" customWidth="1"/>
    <col min="2388" max="2388" width="2.28515625" style="134" customWidth="1"/>
    <col min="2389" max="2389" width="0.5703125" style="134" customWidth="1"/>
    <col min="2390" max="2390" width="1.7109375" style="134" customWidth="1"/>
    <col min="2391"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42578125" style="134" customWidth="1"/>
    <col min="2566" max="2566" width="0.5703125" style="134" customWidth="1"/>
    <col min="2567" max="2586" width="0.710937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28515625" style="134" customWidth="1"/>
    <col min="2623" max="2623" width="0.5703125" style="134" customWidth="1"/>
    <col min="2624" max="2624" width="2.28515625" style="134" customWidth="1"/>
    <col min="2625" max="2625" width="0.5703125" style="134" customWidth="1"/>
    <col min="2626" max="2626" width="2.28515625" style="134" customWidth="1"/>
    <col min="2627" max="2627" width="0.5703125" style="134" customWidth="1"/>
    <col min="2628" max="2628" width="2.28515625" style="134" customWidth="1"/>
    <col min="2629" max="2629" width="0.5703125" style="134" customWidth="1"/>
    <col min="2630" max="2630" width="2.28515625" style="134" customWidth="1"/>
    <col min="2631" max="2631" width="0.5703125" style="134" customWidth="1"/>
    <col min="2632" max="2632" width="2.28515625" style="134" customWidth="1"/>
    <col min="2633" max="2633" width="0.5703125" style="134" customWidth="1"/>
    <col min="2634" max="2634" width="2.28515625" style="134" customWidth="1"/>
    <col min="2635" max="2635" width="0.5703125" style="134" customWidth="1"/>
    <col min="2636" max="2636" width="2.28515625" style="134" customWidth="1"/>
    <col min="2637" max="2637" width="0.5703125" style="134" customWidth="1"/>
    <col min="2638" max="2638" width="2.28515625" style="134" customWidth="1"/>
    <col min="2639" max="2639" width="0.5703125" style="134" customWidth="1"/>
    <col min="2640" max="2640" width="2.28515625" style="134" customWidth="1"/>
    <col min="2641" max="2641" width="0.5703125" style="134" customWidth="1"/>
    <col min="2642" max="2642" width="2.28515625" style="134" customWidth="1"/>
    <col min="2643" max="2643" width="0.5703125" style="134" customWidth="1"/>
    <col min="2644" max="2644" width="2.28515625" style="134" customWidth="1"/>
    <col min="2645" max="2645" width="0.5703125" style="134" customWidth="1"/>
    <col min="2646" max="2646" width="1.7109375" style="134" customWidth="1"/>
    <col min="2647"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42578125" style="134" customWidth="1"/>
    <col min="2822" max="2822" width="0.5703125" style="134" customWidth="1"/>
    <col min="2823" max="2842" width="0.710937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28515625" style="134" customWidth="1"/>
    <col min="2879" max="2879" width="0.5703125" style="134" customWidth="1"/>
    <col min="2880" max="2880" width="2.28515625" style="134" customWidth="1"/>
    <col min="2881" max="2881" width="0.5703125" style="134" customWidth="1"/>
    <col min="2882" max="2882" width="2.28515625" style="134" customWidth="1"/>
    <col min="2883" max="2883" width="0.5703125" style="134" customWidth="1"/>
    <col min="2884" max="2884" width="2.28515625" style="134" customWidth="1"/>
    <col min="2885" max="2885" width="0.5703125" style="134" customWidth="1"/>
    <col min="2886" max="2886" width="2.28515625" style="134" customWidth="1"/>
    <col min="2887" max="2887" width="0.5703125" style="134" customWidth="1"/>
    <col min="2888" max="2888" width="2.28515625" style="134" customWidth="1"/>
    <col min="2889" max="2889" width="0.5703125" style="134" customWidth="1"/>
    <col min="2890" max="2890" width="2.28515625" style="134" customWidth="1"/>
    <col min="2891" max="2891" width="0.5703125" style="134" customWidth="1"/>
    <col min="2892" max="2892" width="2.28515625" style="134" customWidth="1"/>
    <col min="2893" max="2893" width="0.5703125" style="134" customWidth="1"/>
    <col min="2894" max="2894" width="2.28515625" style="134" customWidth="1"/>
    <col min="2895" max="2895" width="0.5703125" style="134" customWidth="1"/>
    <col min="2896" max="2896" width="2.28515625" style="134" customWidth="1"/>
    <col min="2897" max="2897" width="0.5703125" style="134" customWidth="1"/>
    <col min="2898" max="2898" width="2.28515625" style="134" customWidth="1"/>
    <col min="2899" max="2899" width="0.5703125" style="134" customWidth="1"/>
    <col min="2900" max="2900" width="2.28515625" style="134" customWidth="1"/>
    <col min="2901" max="2901" width="0.5703125" style="134" customWidth="1"/>
    <col min="2902" max="2902" width="1.7109375" style="134" customWidth="1"/>
    <col min="2903"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42578125" style="134" customWidth="1"/>
    <col min="3078" max="3078" width="0.5703125" style="134" customWidth="1"/>
    <col min="3079" max="3098" width="0.710937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28515625" style="134" customWidth="1"/>
    <col min="3135" max="3135" width="0.5703125" style="134" customWidth="1"/>
    <col min="3136" max="3136" width="2.28515625" style="134" customWidth="1"/>
    <col min="3137" max="3137" width="0.5703125" style="134" customWidth="1"/>
    <col min="3138" max="3138" width="2.28515625" style="134" customWidth="1"/>
    <col min="3139" max="3139" width="0.5703125" style="134" customWidth="1"/>
    <col min="3140" max="3140" width="2.28515625" style="134" customWidth="1"/>
    <col min="3141" max="3141" width="0.5703125" style="134" customWidth="1"/>
    <col min="3142" max="3142" width="2.28515625" style="134" customWidth="1"/>
    <col min="3143" max="3143" width="0.5703125" style="134" customWidth="1"/>
    <col min="3144" max="3144" width="2.28515625" style="134" customWidth="1"/>
    <col min="3145" max="3145" width="0.5703125" style="134" customWidth="1"/>
    <col min="3146" max="3146" width="2.28515625" style="134" customWidth="1"/>
    <col min="3147" max="3147" width="0.5703125" style="134" customWidth="1"/>
    <col min="3148" max="3148" width="2.28515625" style="134" customWidth="1"/>
    <col min="3149" max="3149" width="0.5703125" style="134" customWidth="1"/>
    <col min="3150" max="3150" width="2.28515625" style="134" customWidth="1"/>
    <col min="3151" max="3151" width="0.5703125" style="134" customWidth="1"/>
    <col min="3152" max="3152" width="2.28515625" style="134" customWidth="1"/>
    <col min="3153" max="3153" width="0.5703125" style="134" customWidth="1"/>
    <col min="3154" max="3154" width="2.28515625" style="134" customWidth="1"/>
    <col min="3155" max="3155" width="0.5703125" style="134" customWidth="1"/>
    <col min="3156" max="3156" width="2.28515625" style="134" customWidth="1"/>
    <col min="3157" max="3157" width="0.5703125" style="134" customWidth="1"/>
    <col min="3158" max="3158" width="1.7109375" style="134" customWidth="1"/>
    <col min="3159"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42578125" style="134" customWidth="1"/>
    <col min="3334" max="3334" width="0.5703125" style="134" customWidth="1"/>
    <col min="3335" max="3354" width="0.710937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28515625" style="134" customWidth="1"/>
    <col min="3391" max="3391" width="0.5703125" style="134" customWidth="1"/>
    <col min="3392" max="3392" width="2.28515625" style="134" customWidth="1"/>
    <col min="3393" max="3393" width="0.5703125" style="134" customWidth="1"/>
    <col min="3394" max="3394" width="2.28515625" style="134" customWidth="1"/>
    <col min="3395" max="3395" width="0.5703125" style="134" customWidth="1"/>
    <col min="3396" max="3396" width="2.28515625" style="134" customWidth="1"/>
    <col min="3397" max="3397" width="0.5703125" style="134" customWidth="1"/>
    <col min="3398" max="3398" width="2.28515625" style="134" customWidth="1"/>
    <col min="3399" max="3399" width="0.5703125" style="134" customWidth="1"/>
    <col min="3400" max="3400" width="2.28515625" style="134" customWidth="1"/>
    <col min="3401" max="3401" width="0.5703125" style="134" customWidth="1"/>
    <col min="3402" max="3402" width="2.28515625" style="134" customWidth="1"/>
    <col min="3403" max="3403" width="0.5703125" style="134" customWidth="1"/>
    <col min="3404" max="3404" width="2.28515625" style="134" customWidth="1"/>
    <col min="3405" max="3405" width="0.5703125" style="134" customWidth="1"/>
    <col min="3406" max="3406" width="2.28515625" style="134" customWidth="1"/>
    <col min="3407" max="3407" width="0.5703125" style="134" customWidth="1"/>
    <col min="3408" max="3408" width="2.28515625" style="134" customWidth="1"/>
    <col min="3409" max="3409" width="0.5703125" style="134" customWidth="1"/>
    <col min="3410" max="3410" width="2.28515625" style="134" customWidth="1"/>
    <col min="3411" max="3411" width="0.5703125" style="134" customWidth="1"/>
    <col min="3412" max="3412" width="2.28515625" style="134" customWidth="1"/>
    <col min="3413" max="3413" width="0.5703125" style="134" customWidth="1"/>
    <col min="3414" max="3414" width="1.7109375" style="134" customWidth="1"/>
    <col min="3415"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42578125" style="134" customWidth="1"/>
    <col min="3590" max="3590" width="0.5703125" style="134" customWidth="1"/>
    <col min="3591" max="3610" width="0.710937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28515625" style="134" customWidth="1"/>
    <col min="3647" max="3647" width="0.5703125" style="134" customWidth="1"/>
    <col min="3648" max="3648" width="2.28515625" style="134" customWidth="1"/>
    <col min="3649" max="3649" width="0.5703125" style="134" customWidth="1"/>
    <col min="3650" max="3650" width="2.28515625" style="134" customWidth="1"/>
    <col min="3651" max="3651" width="0.5703125" style="134" customWidth="1"/>
    <col min="3652" max="3652" width="2.28515625" style="134" customWidth="1"/>
    <col min="3653" max="3653" width="0.5703125" style="134" customWidth="1"/>
    <col min="3654" max="3654" width="2.28515625" style="134" customWidth="1"/>
    <col min="3655" max="3655" width="0.5703125" style="134" customWidth="1"/>
    <col min="3656" max="3656" width="2.28515625" style="134" customWidth="1"/>
    <col min="3657" max="3657" width="0.5703125" style="134" customWidth="1"/>
    <col min="3658" max="3658" width="2.28515625" style="134" customWidth="1"/>
    <col min="3659" max="3659" width="0.5703125" style="134" customWidth="1"/>
    <col min="3660" max="3660" width="2.28515625" style="134" customWidth="1"/>
    <col min="3661" max="3661" width="0.5703125" style="134" customWidth="1"/>
    <col min="3662" max="3662" width="2.28515625" style="134" customWidth="1"/>
    <col min="3663" max="3663" width="0.5703125" style="134" customWidth="1"/>
    <col min="3664" max="3664" width="2.28515625" style="134" customWidth="1"/>
    <col min="3665" max="3665" width="0.5703125" style="134" customWidth="1"/>
    <col min="3666" max="3666" width="2.28515625" style="134" customWidth="1"/>
    <col min="3667" max="3667" width="0.5703125" style="134" customWidth="1"/>
    <col min="3668" max="3668" width="2.28515625" style="134" customWidth="1"/>
    <col min="3669" max="3669" width="0.5703125" style="134" customWidth="1"/>
    <col min="3670" max="3670" width="1.7109375" style="134" customWidth="1"/>
    <col min="3671"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42578125" style="134" customWidth="1"/>
    <col min="3846" max="3846" width="0.5703125" style="134" customWidth="1"/>
    <col min="3847" max="3866" width="0.710937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28515625" style="134" customWidth="1"/>
    <col min="3903" max="3903" width="0.5703125" style="134" customWidth="1"/>
    <col min="3904" max="3904" width="2.28515625" style="134" customWidth="1"/>
    <col min="3905" max="3905" width="0.5703125" style="134" customWidth="1"/>
    <col min="3906" max="3906" width="2.28515625" style="134" customWidth="1"/>
    <col min="3907" max="3907" width="0.5703125" style="134" customWidth="1"/>
    <col min="3908" max="3908" width="2.28515625" style="134" customWidth="1"/>
    <col min="3909" max="3909" width="0.5703125" style="134" customWidth="1"/>
    <col min="3910" max="3910" width="2.28515625" style="134" customWidth="1"/>
    <col min="3911" max="3911" width="0.5703125" style="134" customWidth="1"/>
    <col min="3912" max="3912" width="2.28515625" style="134" customWidth="1"/>
    <col min="3913" max="3913" width="0.5703125" style="134" customWidth="1"/>
    <col min="3914" max="3914" width="2.28515625" style="134" customWidth="1"/>
    <col min="3915" max="3915" width="0.5703125" style="134" customWidth="1"/>
    <col min="3916" max="3916" width="2.28515625" style="134" customWidth="1"/>
    <col min="3917" max="3917" width="0.5703125" style="134" customWidth="1"/>
    <col min="3918" max="3918" width="2.28515625" style="134" customWidth="1"/>
    <col min="3919" max="3919" width="0.5703125" style="134" customWidth="1"/>
    <col min="3920" max="3920" width="2.28515625" style="134" customWidth="1"/>
    <col min="3921" max="3921" width="0.5703125" style="134" customWidth="1"/>
    <col min="3922" max="3922" width="2.28515625" style="134" customWidth="1"/>
    <col min="3923" max="3923" width="0.5703125" style="134" customWidth="1"/>
    <col min="3924" max="3924" width="2.28515625" style="134" customWidth="1"/>
    <col min="3925" max="3925" width="0.5703125" style="134" customWidth="1"/>
    <col min="3926" max="3926" width="1.7109375" style="134" customWidth="1"/>
    <col min="3927"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42578125" style="134" customWidth="1"/>
    <col min="4102" max="4102" width="0.5703125" style="134" customWidth="1"/>
    <col min="4103" max="4122" width="0.710937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28515625" style="134" customWidth="1"/>
    <col min="4159" max="4159" width="0.5703125" style="134" customWidth="1"/>
    <col min="4160" max="4160" width="2.28515625" style="134" customWidth="1"/>
    <col min="4161" max="4161" width="0.5703125" style="134" customWidth="1"/>
    <col min="4162" max="4162" width="2.28515625" style="134" customWidth="1"/>
    <col min="4163" max="4163" width="0.5703125" style="134" customWidth="1"/>
    <col min="4164" max="4164" width="2.28515625" style="134" customWidth="1"/>
    <col min="4165" max="4165" width="0.5703125" style="134" customWidth="1"/>
    <col min="4166" max="4166" width="2.28515625" style="134" customWidth="1"/>
    <col min="4167" max="4167" width="0.5703125" style="134" customWidth="1"/>
    <col min="4168" max="4168" width="2.28515625" style="134" customWidth="1"/>
    <col min="4169" max="4169" width="0.5703125" style="134" customWidth="1"/>
    <col min="4170" max="4170" width="2.28515625" style="134" customWidth="1"/>
    <col min="4171" max="4171" width="0.5703125" style="134" customWidth="1"/>
    <col min="4172" max="4172" width="2.28515625" style="134" customWidth="1"/>
    <col min="4173" max="4173" width="0.5703125" style="134" customWidth="1"/>
    <col min="4174" max="4174" width="2.28515625" style="134" customWidth="1"/>
    <col min="4175" max="4175" width="0.5703125" style="134" customWidth="1"/>
    <col min="4176" max="4176" width="2.28515625" style="134" customWidth="1"/>
    <col min="4177" max="4177" width="0.5703125" style="134" customWidth="1"/>
    <col min="4178" max="4178" width="2.28515625" style="134" customWidth="1"/>
    <col min="4179" max="4179" width="0.5703125" style="134" customWidth="1"/>
    <col min="4180" max="4180" width="2.28515625" style="134" customWidth="1"/>
    <col min="4181" max="4181" width="0.5703125" style="134" customWidth="1"/>
    <col min="4182" max="4182" width="1.7109375" style="134" customWidth="1"/>
    <col min="4183"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42578125" style="134" customWidth="1"/>
    <col min="4358" max="4358" width="0.5703125" style="134" customWidth="1"/>
    <col min="4359" max="4378" width="0.710937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28515625" style="134" customWidth="1"/>
    <col min="4415" max="4415" width="0.5703125" style="134" customWidth="1"/>
    <col min="4416" max="4416" width="2.28515625" style="134" customWidth="1"/>
    <col min="4417" max="4417" width="0.5703125" style="134" customWidth="1"/>
    <col min="4418" max="4418" width="2.28515625" style="134" customWidth="1"/>
    <col min="4419" max="4419" width="0.5703125" style="134" customWidth="1"/>
    <col min="4420" max="4420" width="2.28515625" style="134" customWidth="1"/>
    <col min="4421" max="4421" width="0.5703125" style="134" customWidth="1"/>
    <col min="4422" max="4422" width="2.28515625" style="134" customWidth="1"/>
    <col min="4423" max="4423" width="0.5703125" style="134" customWidth="1"/>
    <col min="4424" max="4424" width="2.28515625" style="134" customWidth="1"/>
    <col min="4425" max="4425" width="0.5703125" style="134" customWidth="1"/>
    <col min="4426" max="4426" width="2.28515625" style="134" customWidth="1"/>
    <col min="4427" max="4427" width="0.5703125" style="134" customWidth="1"/>
    <col min="4428" max="4428" width="2.28515625" style="134" customWidth="1"/>
    <col min="4429" max="4429" width="0.5703125" style="134" customWidth="1"/>
    <col min="4430" max="4430" width="2.28515625" style="134" customWidth="1"/>
    <col min="4431" max="4431" width="0.5703125" style="134" customWidth="1"/>
    <col min="4432" max="4432" width="2.28515625" style="134" customWidth="1"/>
    <col min="4433" max="4433" width="0.5703125" style="134" customWidth="1"/>
    <col min="4434" max="4434" width="2.28515625" style="134" customWidth="1"/>
    <col min="4435" max="4435" width="0.5703125" style="134" customWidth="1"/>
    <col min="4436" max="4436" width="2.28515625" style="134" customWidth="1"/>
    <col min="4437" max="4437" width="0.5703125" style="134" customWidth="1"/>
    <col min="4438" max="4438" width="1.7109375" style="134" customWidth="1"/>
    <col min="4439"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42578125" style="134" customWidth="1"/>
    <col min="4614" max="4614" width="0.5703125" style="134" customWidth="1"/>
    <col min="4615" max="4634" width="0.710937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28515625" style="134" customWidth="1"/>
    <col min="4671" max="4671" width="0.5703125" style="134" customWidth="1"/>
    <col min="4672" max="4672" width="2.28515625" style="134" customWidth="1"/>
    <col min="4673" max="4673" width="0.5703125" style="134" customWidth="1"/>
    <col min="4674" max="4674" width="2.28515625" style="134" customWidth="1"/>
    <col min="4675" max="4675" width="0.5703125" style="134" customWidth="1"/>
    <col min="4676" max="4676" width="2.28515625" style="134" customWidth="1"/>
    <col min="4677" max="4677" width="0.5703125" style="134" customWidth="1"/>
    <col min="4678" max="4678" width="2.28515625" style="134" customWidth="1"/>
    <col min="4679" max="4679" width="0.5703125" style="134" customWidth="1"/>
    <col min="4680" max="4680" width="2.28515625" style="134" customWidth="1"/>
    <col min="4681" max="4681" width="0.5703125" style="134" customWidth="1"/>
    <col min="4682" max="4682" width="2.28515625" style="134" customWidth="1"/>
    <col min="4683" max="4683" width="0.5703125" style="134" customWidth="1"/>
    <col min="4684" max="4684" width="2.28515625" style="134" customWidth="1"/>
    <col min="4685" max="4685" width="0.5703125" style="134" customWidth="1"/>
    <col min="4686" max="4686" width="2.28515625" style="134" customWidth="1"/>
    <col min="4687" max="4687" width="0.5703125" style="134" customWidth="1"/>
    <col min="4688" max="4688" width="2.28515625" style="134" customWidth="1"/>
    <col min="4689" max="4689" width="0.5703125" style="134" customWidth="1"/>
    <col min="4690" max="4690" width="2.28515625" style="134" customWidth="1"/>
    <col min="4691" max="4691" width="0.5703125" style="134" customWidth="1"/>
    <col min="4692" max="4692" width="2.28515625" style="134" customWidth="1"/>
    <col min="4693" max="4693" width="0.5703125" style="134" customWidth="1"/>
    <col min="4694" max="4694" width="1.7109375" style="134" customWidth="1"/>
    <col min="4695"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42578125" style="134" customWidth="1"/>
    <col min="4870" max="4870" width="0.5703125" style="134" customWidth="1"/>
    <col min="4871" max="4890" width="0.710937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28515625" style="134" customWidth="1"/>
    <col min="4927" max="4927" width="0.5703125" style="134" customWidth="1"/>
    <col min="4928" max="4928" width="2.28515625" style="134" customWidth="1"/>
    <col min="4929" max="4929" width="0.5703125" style="134" customWidth="1"/>
    <col min="4930" max="4930" width="2.28515625" style="134" customWidth="1"/>
    <col min="4931" max="4931" width="0.5703125" style="134" customWidth="1"/>
    <col min="4932" max="4932" width="2.28515625" style="134" customWidth="1"/>
    <col min="4933" max="4933" width="0.5703125" style="134" customWidth="1"/>
    <col min="4934" max="4934" width="2.28515625" style="134" customWidth="1"/>
    <col min="4935" max="4935" width="0.5703125" style="134" customWidth="1"/>
    <col min="4936" max="4936" width="2.28515625" style="134" customWidth="1"/>
    <col min="4937" max="4937" width="0.5703125" style="134" customWidth="1"/>
    <col min="4938" max="4938" width="2.28515625" style="134" customWidth="1"/>
    <col min="4939" max="4939" width="0.5703125" style="134" customWidth="1"/>
    <col min="4940" max="4940" width="2.28515625" style="134" customWidth="1"/>
    <col min="4941" max="4941" width="0.5703125" style="134" customWidth="1"/>
    <col min="4942" max="4942" width="2.28515625" style="134" customWidth="1"/>
    <col min="4943" max="4943" width="0.5703125" style="134" customWidth="1"/>
    <col min="4944" max="4944" width="2.28515625" style="134" customWidth="1"/>
    <col min="4945" max="4945" width="0.5703125" style="134" customWidth="1"/>
    <col min="4946" max="4946" width="2.28515625" style="134" customWidth="1"/>
    <col min="4947" max="4947" width="0.5703125" style="134" customWidth="1"/>
    <col min="4948" max="4948" width="2.28515625" style="134" customWidth="1"/>
    <col min="4949" max="4949" width="0.5703125" style="134" customWidth="1"/>
    <col min="4950" max="4950" width="1.7109375" style="134" customWidth="1"/>
    <col min="4951"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42578125" style="134" customWidth="1"/>
    <col min="5126" max="5126" width="0.5703125" style="134" customWidth="1"/>
    <col min="5127" max="5146" width="0.710937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28515625" style="134" customWidth="1"/>
    <col min="5183" max="5183" width="0.5703125" style="134" customWidth="1"/>
    <col min="5184" max="5184" width="2.28515625" style="134" customWidth="1"/>
    <col min="5185" max="5185" width="0.5703125" style="134" customWidth="1"/>
    <col min="5186" max="5186" width="2.28515625" style="134" customWidth="1"/>
    <col min="5187" max="5187" width="0.5703125" style="134" customWidth="1"/>
    <col min="5188" max="5188" width="2.28515625" style="134" customWidth="1"/>
    <col min="5189" max="5189" width="0.5703125" style="134" customWidth="1"/>
    <col min="5190" max="5190" width="2.28515625" style="134" customWidth="1"/>
    <col min="5191" max="5191" width="0.5703125" style="134" customWidth="1"/>
    <col min="5192" max="5192" width="2.28515625" style="134" customWidth="1"/>
    <col min="5193" max="5193" width="0.5703125" style="134" customWidth="1"/>
    <col min="5194" max="5194" width="2.28515625" style="134" customWidth="1"/>
    <col min="5195" max="5195" width="0.5703125" style="134" customWidth="1"/>
    <col min="5196" max="5196" width="2.28515625" style="134" customWidth="1"/>
    <col min="5197" max="5197" width="0.5703125" style="134" customWidth="1"/>
    <col min="5198" max="5198" width="2.28515625" style="134" customWidth="1"/>
    <col min="5199" max="5199" width="0.5703125" style="134" customWidth="1"/>
    <col min="5200" max="5200" width="2.28515625" style="134" customWidth="1"/>
    <col min="5201" max="5201" width="0.5703125" style="134" customWidth="1"/>
    <col min="5202" max="5202" width="2.28515625" style="134" customWidth="1"/>
    <col min="5203" max="5203" width="0.5703125" style="134" customWidth="1"/>
    <col min="5204" max="5204" width="2.28515625" style="134" customWidth="1"/>
    <col min="5205" max="5205" width="0.5703125" style="134" customWidth="1"/>
    <col min="5206" max="5206" width="1.7109375" style="134" customWidth="1"/>
    <col min="5207"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42578125" style="134" customWidth="1"/>
    <col min="5382" max="5382" width="0.5703125" style="134" customWidth="1"/>
    <col min="5383" max="5402" width="0.710937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28515625" style="134" customWidth="1"/>
    <col min="5439" max="5439" width="0.5703125" style="134" customWidth="1"/>
    <col min="5440" max="5440" width="2.28515625" style="134" customWidth="1"/>
    <col min="5441" max="5441" width="0.5703125" style="134" customWidth="1"/>
    <col min="5442" max="5442" width="2.28515625" style="134" customWidth="1"/>
    <col min="5443" max="5443" width="0.5703125" style="134" customWidth="1"/>
    <col min="5444" max="5444" width="2.28515625" style="134" customWidth="1"/>
    <col min="5445" max="5445" width="0.5703125" style="134" customWidth="1"/>
    <col min="5446" max="5446" width="2.28515625" style="134" customWidth="1"/>
    <col min="5447" max="5447" width="0.5703125" style="134" customWidth="1"/>
    <col min="5448" max="5448" width="2.28515625" style="134" customWidth="1"/>
    <col min="5449" max="5449" width="0.5703125" style="134" customWidth="1"/>
    <col min="5450" max="5450" width="2.28515625" style="134" customWidth="1"/>
    <col min="5451" max="5451" width="0.5703125" style="134" customWidth="1"/>
    <col min="5452" max="5452" width="2.28515625" style="134" customWidth="1"/>
    <col min="5453" max="5453" width="0.5703125" style="134" customWidth="1"/>
    <col min="5454" max="5454" width="2.28515625" style="134" customWidth="1"/>
    <col min="5455" max="5455" width="0.5703125" style="134" customWidth="1"/>
    <col min="5456" max="5456" width="2.28515625" style="134" customWidth="1"/>
    <col min="5457" max="5457" width="0.5703125" style="134" customWidth="1"/>
    <col min="5458" max="5458" width="2.28515625" style="134" customWidth="1"/>
    <col min="5459" max="5459" width="0.5703125" style="134" customWidth="1"/>
    <col min="5460" max="5460" width="2.28515625" style="134" customWidth="1"/>
    <col min="5461" max="5461" width="0.5703125" style="134" customWidth="1"/>
    <col min="5462" max="5462" width="1.7109375" style="134" customWidth="1"/>
    <col min="5463"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42578125" style="134" customWidth="1"/>
    <col min="5638" max="5638" width="0.5703125" style="134" customWidth="1"/>
    <col min="5639" max="5658" width="0.710937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28515625" style="134" customWidth="1"/>
    <col min="5695" max="5695" width="0.5703125" style="134" customWidth="1"/>
    <col min="5696" max="5696" width="2.28515625" style="134" customWidth="1"/>
    <col min="5697" max="5697" width="0.5703125" style="134" customWidth="1"/>
    <col min="5698" max="5698" width="2.28515625" style="134" customWidth="1"/>
    <col min="5699" max="5699" width="0.5703125" style="134" customWidth="1"/>
    <col min="5700" max="5700" width="2.28515625" style="134" customWidth="1"/>
    <col min="5701" max="5701" width="0.5703125" style="134" customWidth="1"/>
    <col min="5702" max="5702" width="2.28515625" style="134" customWidth="1"/>
    <col min="5703" max="5703" width="0.5703125" style="134" customWidth="1"/>
    <col min="5704" max="5704" width="2.28515625" style="134" customWidth="1"/>
    <col min="5705" max="5705" width="0.5703125" style="134" customWidth="1"/>
    <col min="5706" max="5706" width="2.28515625" style="134" customWidth="1"/>
    <col min="5707" max="5707" width="0.5703125" style="134" customWidth="1"/>
    <col min="5708" max="5708" width="2.28515625" style="134" customWidth="1"/>
    <col min="5709" max="5709" width="0.5703125" style="134" customWidth="1"/>
    <col min="5710" max="5710" width="2.28515625" style="134" customWidth="1"/>
    <col min="5711" max="5711" width="0.5703125" style="134" customWidth="1"/>
    <col min="5712" max="5712" width="2.28515625" style="134" customWidth="1"/>
    <col min="5713" max="5713" width="0.5703125" style="134" customWidth="1"/>
    <col min="5714" max="5714" width="2.28515625" style="134" customWidth="1"/>
    <col min="5715" max="5715" width="0.5703125" style="134" customWidth="1"/>
    <col min="5716" max="5716" width="2.28515625" style="134" customWidth="1"/>
    <col min="5717" max="5717" width="0.5703125" style="134" customWidth="1"/>
    <col min="5718" max="5718" width="1.7109375" style="134" customWidth="1"/>
    <col min="5719"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42578125" style="134" customWidth="1"/>
    <col min="5894" max="5894" width="0.5703125" style="134" customWidth="1"/>
    <col min="5895" max="5914" width="0.710937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28515625" style="134" customWidth="1"/>
    <col min="5951" max="5951" width="0.5703125" style="134" customWidth="1"/>
    <col min="5952" max="5952" width="2.28515625" style="134" customWidth="1"/>
    <col min="5953" max="5953" width="0.5703125" style="134" customWidth="1"/>
    <col min="5954" max="5954" width="2.28515625" style="134" customWidth="1"/>
    <col min="5955" max="5955" width="0.5703125" style="134" customWidth="1"/>
    <col min="5956" max="5956" width="2.28515625" style="134" customWidth="1"/>
    <col min="5957" max="5957" width="0.5703125" style="134" customWidth="1"/>
    <col min="5958" max="5958" width="2.28515625" style="134" customWidth="1"/>
    <col min="5959" max="5959" width="0.5703125" style="134" customWidth="1"/>
    <col min="5960" max="5960" width="2.28515625" style="134" customWidth="1"/>
    <col min="5961" max="5961" width="0.5703125" style="134" customWidth="1"/>
    <col min="5962" max="5962" width="2.28515625" style="134" customWidth="1"/>
    <col min="5963" max="5963" width="0.5703125" style="134" customWidth="1"/>
    <col min="5964" max="5964" width="2.28515625" style="134" customWidth="1"/>
    <col min="5965" max="5965" width="0.5703125" style="134" customWidth="1"/>
    <col min="5966" max="5966" width="2.28515625" style="134" customWidth="1"/>
    <col min="5967" max="5967" width="0.5703125" style="134" customWidth="1"/>
    <col min="5968" max="5968" width="2.28515625" style="134" customWidth="1"/>
    <col min="5969" max="5969" width="0.5703125" style="134" customWidth="1"/>
    <col min="5970" max="5970" width="2.28515625" style="134" customWidth="1"/>
    <col min="5971" max="5971" width="0.5703125" style="134" customWidth="1"/>
    <col min="5972" max="5972" width="2.28515625" style="134" customWidth="1"/>
    <col min="5973" max="5973" width="0.5703125" style="134" customWidth="1"/>
    <col min="5974" max="5974" width="1.7109375" style="134" customWidth="1"/>
    <col min="5975"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42578125" style="134" customWidth="1"/>
    <col min="6150" max="6150" width="0.5703125" style="134" customWidth="1"/>
    <col min="6151" max="6170" width="0.710937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28515625" style="134" customWidth="1"/>
    <col min="6207" max="6207" width="0.5703125" style="134" customWidth="1"/>
    <col min="6208" max="6208" width="2.28515625" style="134" customWidth="1"/>
    <col min="6209" max="6209" width="0.5703125" style="134" customWidth="1"/>
    <col min="6210" max="6210" width="2.28515625" style="134" customWidth="1"/>
    <col min="6211" max="6211" width="0.5703125" style="134" customWidth="1"/>
    <col min="6212" max="6212" width="2.28515625" style="134" customWidth="1"/>
    <col min="6213" max="6213" width="0.5703125" style="134" customWidth="1"/>
    <col min="6214" max="6214" width="2.28515625" style="134" customWidth="1"/>
    <col min="6215" max="6215" width="0.5703125" style="134" customWidth="1"/>
    <col min="6216" max="6216" width="2.28515625" style="134" customWidth="1"/>
    <col min="6217" max="6217" width="0.5703125" style="134" customWidth="1"/>
    <col min="6218" max="6218" width="2.28515625" style="134" customWidth="1"/>
    <col min="6219" max="6219" width="0.5703125" style="134" customWidth="1"/>
    <col min="6220" max="6220" width="2.28515625" style="134" customWidth="1"/>
    <col min="6221" max="6221" width="0.5703125" style="134" customWidth="1"/>
    <col min="6222" max="6222" width="2.28515625" style="134" customWidth="1"/>
    <col min="6223" max="6223" width="0.5703125" style="134" customWidth="1"/>
    <col min="6224" max="6224" width="2.28515625" style="134" customWidth="1"/>
    <col min="6225" max="6225" width="0.5703125" style="134" customWidth="1"/>
    <col min="6226" max="6226" width="2.28515625" style="134" customWidth="1"/>
    <col min="6227" max="6227" width="0.5703125" style="134" customWidth="1"/>
    <col min="6228" max="6228" width="2.28515625" style="134" customWidth="1"/>
    <col min="6229" max="6229" width="0.5703125" style="134" customWidth="1"/>
    <col min="6230" max="6230" width="1.7109375" style="134" customWidth="1"/>
    <col min="6231"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42578125" style="134" customWidth="1"/>
    <col min="6406" max="6406" width="0.5703125" style="134" customWidth="1"/>
    <col min="6407" max="6426" width="0.710937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28515625" style="134" customWidth="1"/>
    <col min="6463" max="6463" width="0.5703125" style="134" customWidth="1"/>
    <col min="6464" max="6464" width="2.28515625" style="134" customWidth="1"/>
    <col min="6465" max="6465" width="0.5703125" style="134" customWidth="1"/>
    <col min="6466" max="6466" width="2.28515625" style="134" customWidth="1"/>
    <col min="6467" max="6467" width="0.5703125" style="134" customWidth="1"/>
    <col min="6468" max="6468" width="2.28515625" style="134" customWidth="1"/>
    <col min="6469" max="6469" width="0.5703125" style="134" customWidth="1"/>
    <col min="6470" max="6470" width="2.28515625" style="134" customWidth="1"/>
    <col min="6471" max="6471" width="0.5703125" style="134" customWidth="1"/>
    <col min="6472" max="6472" width="2.28515625" style="134" customWidth="1"/>
    <col min="6473" max="6473" width="0.5703125" style="134" customWidth="1"/>
    <col min="6474" max="6474" width="2.28515625" style="134" customWidth="1"/>
    <col min="6475" max="6475" width="0.5703125" style="134" customWidth="1"/>
    <col min="6476" max="6476" width="2.28515625" style="134" customWidth="1"/>
    <col min="6477" max="6477" width="0.5703125" style="134" customWidth="1"/>
    <col min="6478" max="6478" width="2.28515625" style="134" customWidth="1"/>
    <col min="6479" max="6479" width="0.5703125" style="134" customWidth="1"/>
    <col min="6480" max="6480" width="2.28515625" style="134" customWidth="1"/>
    <col min="6481" max="6481" width="0.5703125" style="134" customWidth="1"/>
    <col min="6482" max="6482" width="2.28515625" style="134" customWidth="1"/>
    <col min="6483" max="6483" width="0.5703125" style="134" customWidth="1"/>
    <col min="6484" max="6484" width="2.28515625" style="134" customWidth="1"/>
    <col min="6485" max="6485" width="0.5703125" style="134" customWidth="1"/>
    <col min="6486" max="6486" width="1.7109375" style="134" customWidth="1"/>
    <col min="6487"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42578125" style="134" customWidth="1"/>
    <col min="6662" max="6662" width="0.5703125" style="134" customWidth="1"/>
    <col min="6663" max="6682" width="0.710937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28515625" style="134" customWidth="1"/>
    <col min="6719" max="6719" width="0.5703125" style="134" customWidth="1"/>
    <col min="6720" max="6720" width="2.28515625" style="134" customWidth="1"/>
    <col min="6721" max="6721" width="0.5703125" style="134" customWidth="1"/>
    <col min="6722" max="6722" width="2.28515625" style="134" customWidth="1"/>
    <col min="6723" max="6723" width="0.5703125" style="134" customWidth="1"/>
    <col min="6724" max="6724" width="2.28515625" style="134" customWidth="1"/>
    <col min="6725" max="6725" width="0.5703125" style="134" customWidth="1"/>
    <col min="6726" max="6726" width="2.28515625" style="134" customWidth="1"/>
    <col min="6727" max="6727" width="0.5703125" style="134" customWidth="1"/>
    <col min="6728" max="6728" width="2.28515625" style="134" customWidth="1"/>
    <col min="6729" max="6729" width="0.5703125" style="134" customWidth="1"/>
    <col min="6730" max="6730" width="2.28515625" style="134" customWidth="1"/>
    <col min="6731" max="6731" width="0.5703125" style="134" customWidth="1"/>
    <col min="6732" max="6732" width="2.28515625" style="134" customWidth="1"/>
    <col min="6733" max="6733" width="0.5703125" style="134" customWidth="1"/>
    <col min="6734" max="6734" width="2.28515625" style="134" customWidth="1"/>
    <col min="6735" max="6735" width="0.5703125" style="134" customWidth="1"/>
    <col min="6736" max="6736" width="2.28515625" style="134" customWidth="1"/>
    <col min="6737" max="6737" width="0.5703125" style="134" customWidth="1"/>
    <col min="6738" max="6738" width="2.28515625" style="134" customWidth="1"/>
    <col min="6739" max="6739" width="0.5703125" style="134" customWidth="1"/>
    <col min="6740" max="6740" width="2.28515625" style="134" customWidth="1"/>
    <col min="6741" max="6741" width="0.5703125" style="134" customWidth="1"/>
    <col min="6742" max="6742" width="1.7109375" style="134" customWidth="1"/>
    <col min="6743"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42578125" style="134" customWidth="1"/>
    <col min="6918" max="6918" width="0.5703125" style="134" customWidth="1"/>
    <col min="6919" max="6938" width="0.710937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28515625" style="134" customWidth="1"/>
    <col min="6975" max="6975" width="0.5703125" style="134" customWidth="1"/>
    <col min="6976" max="6976" width="2.28515625" style="134" customWidth="1"/>
    <col min="6977" max="6977" width="0.5703125" style="134" customWidth="1"/>
    <col min="6978" max="6978" width="2.28515625" style="134" customWidth="1"/>
    <col min="6979" max="6979" width="0.5703125" style="134" customWidth="1"/>
    <col min="6980" max="6980" width="2.28515625" style="134" customWidth="1"/>
    <col min="6981" max="6981" width="0.5703125" style="134" customWidth="1"/>
    <col min="6982" max="6982" width="2.28515625" style="134" customWidth="1"/>
    <col min="6983" max="6983" width="0.5703125" style="134" customWidth="1"/>
    <col min="6984" max="6984" width="2.28515625" style="134" customWidth="1"/>
    <col min="6985" max="6985" width="0.5703125" style="134" customWidth="1"/>
    <col min="6986" max="6986" width="2.28515625" style="134" customWidth="1"/>
    <col min="6987" max="6987" width="0.5703125" style="134" customWidth="1"/>
    <col min="6988" max="6988" width="2.28515625" style="134" customWidth="1"/>
    <col min="6989" max="6989" width="0.5703125" style="134" customWidth="1"/>
    <col min="6990" max="6990" width="2.28515625" style="134" customWidth="1"/>
    <col min="6991" max="6991" width="0.5703125" style="134" customWidth="1"/>
    <col min="6992" max="6992" width="2.28515625" style="134" customWidth="1"/>
    <col min="6993" max="6993" width="0.5703125" style="134" customWidth="1"/>
    <col min="6994" max="6994" width="2.28515625" style="134" customWidth="1"/>
    <col min="6995" max="6995" width="0.5703125" style="134" customWidth="1"/>
    <col min="6996" max="6996" width="2.28515625" style="134" customWidth="1"/>
    <col min="6997" max="6997" width="0.5703125" style="134" customWidth="1"/>
    <col min="6998" max="6998" width="1.7109375" style="134" customWidth="1"/>
    <col min="6999"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42578125" style="134" customWidth="1"/>
    <col min="7174" max="7174" width="0.5703125" style="134" customWidth="1"/>
    <col min="7175" max="7194" width="0.710937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28515625" style="134" customWidth="1"/>
    <col min="7231" max="7231" width="0.5703125" style="134" customWidth="1"/>
    <col min="7232" max="7232" width="2.28515625" style="134" customWidth="1"/>
    <col min="7233" max="7233" width="0.5703125" style="134" customWidth="1"/>
    <col min="7234" max="7234" width="2.28515625" style="134" customWidth="1"/>
    <col min="7235" max="7235" width="0.5703125" style="134" customWidth="1"/>
    <col min="7236" max="7236" width="2.28515625" style="134" customWidth="1"/>
    <col min="7237" max="7237" width="0.5703125" style="134" customWidth="1"/>
    <col min="7238" max="7238" width="2.28515625" style="134" customWidth="1"/>
    <col min="7239" max="7239" width="0.5703125" style="134" customWidth="1"/>
    <col min="7240" max="7240" width="2.28515625" style="134" customWidth="1"/>
    <col min="7241" max="7241" width="0.5703125" style="134" customWidth="1"/>
    <col min="7242" max="7242" width="2.28515625" style="134" customWidth="1"/>
    <col min="7243" max="7243" width="0.5703125" style="134" customWidth="1"/>
    <col min="7244" max="7244" width="2.28515625" style="134" customWidth="1"/>
    <col min="7245" max="7245" width="0.5703125" style="134" customWidth="1"/>
    <col min="7246" max="7246" width="2.28515625" style="134" customWidth="1"/>
    <col min="7247" max="7247" width="0.5703125" style="134" customWidth="1"/>
    <col min="7248" max="7248" width="2.28515625" style="134" customWidth="1"/>
    <col min="7249" max="7249" width="0.5703125" style="134" customWidth="1"/>
    <col min="7250" max="7250" width="2.28515625" style="134" customWidth="1"/>
    <col min="7251" max="7251" width="0.5703125" style="134" customWidth="1"/>
    <col min="7252" max="7252" width="2.28515625" style="134" customWidth="1"/>
    <col min="7253" max="7253" width="0.5703125" style="134" customWidth="1"/>
    <col min="7254" max="7254" width="1.7109375" style="134" customWidth="1"/>
    <col min="7255"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42578125" style="134" customWidth="1"/>
    <col min="7430" max="7430" width="0.5703125" style="134" customWidth="1"/>
    <col min="7431" max="7450" width="0.710937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28515625" style="134" customWidth="1"/>
    <col min="7487" max="7487" width="0.5703125" style="134" customWidth="1"/>
    <col min="7488" max="7488" width="2.28515625" style="134" customWidth="1"/>
    <col min="7489" max="7489" width="0.5703125" style="134" customWidth="1"/>
    <col min="7490" max="7490" width="2.28515625" style="134" customWidth="1"/>
    <col min="7491" max="7491" width="0.5703125" style="134" customWidth="1"/>
    <col min="7492" max="7492" width="2.28515625" style="134" customWidth="1"/>
    <col min="7493" max="7493" width="0.5703125" style="134" customWidth="1"/>
    <col min="7494" max="7494" width="2.28515625" style="134" customWidth="1"/>
    <col min="7495" max="7495" width="0.5703125" style="134" customWidth="1"/>
    <col min="7496" max="7496" width="2.28515625" style="134" customWidth="1"/>
    <col min="7497" max="7497" width="0.5703125" style="134" customWidth="1"/>
    <col min="7498" max="7498" width="2.28515625" style="134" customWidth="1"/>
    <col min="7499" max="7499" width="0.5703125" style="134" customWidth="1"/>
    <col min="7500" max="7500" width="2.28515625" style="134" customWidth="1"/>
    <col min="7501" max="7501" width="0.5703125" style="134" customWidth="1"/>
    <col min="7502" max="7502" width="2.28515625" style="134" customWidth="1"/>
    <col min="7503" max="7503" width="0.5703125" style="134" customWidth="1"/>
    <col min="7504" max="7504" width="2.28515625" style="134" customWidth="1"/>
    <col min="7505" max="7505" width="0.5703125" style="134" customWidth="1"/>
    <col min="7506" max="7506" width="2.28515625" style="134" customWidth="1"/>
    <col min="7507" max="7507" width="0.5703125" style="134" customWidth="1"/>
    <col min="7508" max="7508" width="2.28515625" style="134" customWidth="1"/>
    <col min="7509" max="7509" width="0.5703125" style="134" customWidth="1"/>
    <col min="7510" max="7510" width="1.7109375" style="134" customWidth="1"/>
    <col min="7511"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42578125" style="134" customWidth="1"/>
    <col min="7686" max="7686" width="0.5703125" style="134" customWidth="1"/>
    <col min="7687" max="7706" width="0.710937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28515625" style="134" customWidth="1"/>
    <col min="7743" max="7743" width="0.5703125" style="134" customWidth="1"/>
    <col min="7744" max="7744" width="2.28515625" style="134" customWidth="1"/>
    <col min="7745" max="7745" width="0.5703125" style="134" customWidth="1"/>
    <col min="7746" max="7746" width="2.28515625" style="134" customWidth="1"/>
    <col min="7747" max="7747" width="0.5703125" style="134" customWidth="1"/>
    <col min="7748" max="7748" width="2.28515625" style="134" customWidth="1"/>
    <col min="7749" max="7749" width="0.5703125" style="134" customWidth="1"/>
    <col min="7750" max="7750" width="2.28515625" style="134" customWidth="1"/>
    <col min="7751" max="7751" width="0.5703125" style="134" customWidth="1"/>
    <col min="7752" max="7752" width="2.28515625" style="134" customWidth="1"/>
    <col min="7753" max="7753" width="0.5703125" style="134" customWidth="1"/>
    <col min="7754" max="7754" width="2.28515625" style="134" customWidth="1"/>
    <col min="7755" max="7755" width="0.5703125" style="134" customWidth="1"/>
    <col min="7756" max="7756" width="2.28515625" style="134" customWidth="1"/>
    <col min="7757" max="7757" width="0.5703125" style="134" customWidth="1"/>
    <col min="7758" max="7758" width="2.28515625" style="134" customWidth="1"/>
    <col min="7759" max="7759" width="0.5703125" style="134" customWidth="1"/>
    <col min="7760" max="7760" width="2.28515625" style="134" customWidth="1"/>
    <col min="7761" max="7761" width="0.5703125" style="134" customWidth="1"/>
    <col min="7762" max="7762" width="2.28515625" style="134" customWidth="1"/>
    <col min="7763" max="7763" width="0.5703125" style="134" customWidth="1"/>
    <col min="7764" max="7764" width="2.28515625" style="134" customWidth="1"/>
    <col min="7765" max="7765" width="0.5703125" style="134" customWidth="1"/>
    <col min="7766" max="7766" width="1.7109375" style="134" customWidth="1"/>
    <col min="7767"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42578125" style="134" customWidth="1"/>
    <col min="7942" max="7942" width="0.5703125" style="134" customWidth="1"/>
    <col min="7943" max="7962" width="0.710937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28515625" style="134" customWidth="1"/>
    <col min="7999" max="7999" width="0.5703125" style="134" customWidth="1"/>
    <col min="8000" max="8000" width="2.28515625" style="134" customWidth="1"/>
    <col min="8001" max="8001" width="0.5703125" style="134" customWidth="1"/>
    <col min="8002" max="8002" width="2.28515625" style="134" customWidth="1"/>
    <col min="8003" max="8003" width="0.5703125" style="134" customWidth="1"/>
    <col min="8004" max="8004" width="2.28515625" style="134" customWidth="1"/>
    <col min="8005" max="8005" width="0.5703125" style="134" customWidth="1"/>
    <col min="8006" max="8006" width="2.28515625" style="134" customWidth="1"/>
    <col min="8007" max="8007" width="0.5703125" style="134" customWidth="1"/>
    <col min="8008" max="8008" width="2.28515625" style="134" customWidth="1"/>
    <col min="8009" max="8009" width="0.5703125" style="134" customWidth="1"/>
    <col min="8010" max="8010" width="2.28515625" style="134" customWidth="1"/>
    <col min="8011" max="8011" width="0.5703125" style="134" customWidth="1"/>
    <col min="8012" max="8012" width="2.28515625" style="134" customWidth="1"/>
    <col min="8013" max="8013" width="0.5703125" style="134" customWidth="1"/>
    <col min="8014" max="8014" width="2.28515625" style="134" customWidth="1"/>
    <col min="8015" max="8015" width="0.5703125" style="134" customWidth="1"/>
    <col min="8016" max="8016" width="2.28515625" style="134" customWidth="1"/>
    <col min="8017" max="8017" width="0.5703125" style="134" customWidth="1"/>
    <col min="8018" max="8018" width="2.28515625" style="134" customWidth="1"/>
    <col min="8019" max="8019" width="0.5703125" style="134" customWidth="1"/>
    <col min="8020" max="8020" width="2.28515625" style="134" customWidth="1"/>
    <col min="8021" max="8021" width="0.5703125" style="134" customWidth="1"/>
    <col min="8022" max="8022" width="1.7109375" style="134" customWidth="1"/>
    <col min="8023"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42578125" style="134" customWidth="1"/>
    <col min="8198" max="8198" width="0.5703125" style="134" customWidth="1"/>
    <col min="8199" max="8218" width="0.710937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28515625" style="134" customWidth="1"/>
    <col min="8255" max="8255" width="0.5703125" style="134" customWidth="1"/>
    <col min="8256" max="8256" width="2.28515625" style="134" customWidth="1"/>
    <col min="8257" max="8257" width="0.5703125" style="134" customWidth="1"/>
    <col min="8258" max="8258" width="2.28515625" style="134" customWidth="1"/>
    <col min="8259" max="8259" width="0.5703125" style="134" customWidth="1"/>
    <col min="8260" max="8260" width="2.28515625" style="134" customWidth="1"/>
    <col min="8261" max="8261" width="0.5703125" style="134" customWidth="1"/>
    <col min="8262" max="8262" width="2.28515625" style="134" customWidth="1"/>
    <col min="8263" max="8263" width="0.5703125" style="134" customWidth="1"/>
    <col min="8264" max="8264" width="2.28515625" style="134" customWidth="1"/>
    <col min="8265" max="8265" width="0.5703125" style="134" customWidth="1"/>
    <col min="8266" max="8266" width="2.28515625" style="134" customWidth="1"/>
    <col min="8267" max="8267" width="0.5703125" style="134" customWidth="1"/>
    <col min="8268" max="8268" width="2.28515625" style="134" customWidth="1"/>
    <col min="8269" max="8269" width="0.5703125" style="134" customWidth="1"/>
    <col min="8270" max="8270" width="2.28515625" style="134" customWidth="1"/>
    <col min="8271" max="8271" width="0.5703125" style="134" customWidth="1"/>
    <col min="8272" max="8272" width="2.28515625" style="134" customWidth="1"/>
    <col min="8273" max="8273" width="0.5703125" style="134" customWidth="1"/>
    <col min="8274" max="8274" width="2.28515625" style="134" customWidth="1"/>
    <col min="8275" max="8275" width="0.5703125" style="134" customWidth="1"/>
    <col min="8276" max="8276" width="2.28515625" style="134" customWidth="1"/>
    <col min="8277" max="8277" width="0.5703125" style="134" customWidth="1"/>
    <col min="8278" max="8278" width="1.7109375" style="134" customWidth="1"/>
    <col min="8279"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42578125" style="134" customWidth="1"/>
    <col min="8454" max="8454" width="0.5703125" style="134" customWidth="1"/>
    <col min="8455" max="8474" width="0.710937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28515625" style="134" customWidth="1"/>
    <col min="8511" max="8511" width="0.5703125" style="134" customWidth="1"/>
    <col min="8512" max="8512" width="2.28515625" style="134" customWidth="1"/>
    <col min="8513" max="8513" width="0.5703125" style="134" customWidth="1"/>
    <col min="8514" max="8514" width="2.28515625" style="134" customWidth="1"/>
    <col min="8515" max="8515" width="0.5703125" style="134" customWidth="1"/>
    <col min="8516" max="8516" width="2.28515625" style="134" customWidth="1"/>
    <col min="8517" max="8517" width="0.5703125" style="134" customWidth="1"/>
    <col min="8518" max="8518" width="2.28515625" style="134" customWidth="1"/>
    <col min="8519" max="8519" width="0.5703125" style="134" customWidth="1"/>
    <col min="8520" max="8520" width="2.28515625" style="134" customWidth="1"/>
    <col min="8521" max="8521" width="0.5703125" style="134" customWidth="1"/>
    <col min="8522" max="8522" width="2.28515625" style="134" customWidth="1"/>
    <col min="8523" max="8523" width="0.5703125" style="134" customWidth="1"/>
    <col min="8524" max="8524" width="2.28515625" style="134" customWidth="1"/>
    <col min="8525" max="8525" width="0.5703125" style="134" customWidth="1"/>
    <col min="8526" max="8526" width="2.28515625" style="134" customWidth="1"/>
    <col min="8527" max="8527" width="0.5703125" style="134" customWidth="1"/>
    <col min="8528" max="8528" width="2.28515625" style="134" customWidth="1"/>
    <col min="8529" max="8529" width="0.5703125" style="134" customWidth="1"/>
    <col min="8530" max="8530" width="2.28515625" style="134" customWidth="1"/>
    <col min="8531" max="8531" width="0.5703125" style="134" customWidth="1"/>
    <col min="8532" max="8532" width="2.28515625" style="134" customWidth="1"/>
    <col min="8533" max="8533" width="0.5703125" style="134" customWidth="1"/>
    <col min="8534" max="8534" width="1.7109375" style="134" customWidth="1"/>
    <col min="8535"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42578125" style="134" customWidth="1"/>
    <col min="8710" max="8710" width="0.5703125" style="134" customWidth="1"/>
    <col min="8711" max="8730" width="0.710937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28515625" style="134" customWidth="1"/>
    <col min="8767" max="8767" width="0.5703125" style="134" customWidth="1"/>
    <col min="8768" max="8768" width="2.28515625" style="134" customWidth="1"/>
    <col min="8769" max="8769" width="0.5703125" style="134" customWidth="1"/>
    <col min="8770" max="8770" width="2.28515625" style="134" customWidth="1"/>
    <col min="8771" max="8771" width="0.5703125" style="134" customWidth="1"/>
    <col min="8772" max="8772" width="2.28515625" style="134" customWidth="1"/>
    <col min="8773" max="8773" width="0.5703125" style="134" customWidth="1"/>
    <col min="8774" max="8774" width="2.28515625" style="134" customWidth="1"/>
    <col min="8775" max="8775" width="0.5703125" style="134" customWidth="1"/>
    <col min="8776" max="8776" width="2.28515625" style="134" customWidth="1"/>
    <col min="8777" max="8777" width="0.5703125" style="134" customWidth="1"/>
    <col min="8778" max="8778" width="2.28515625" style="134" customWidth="1"/>
    <col min="8779" max="8779" width="0.5703125" style="134" customWidth="1"/>
    <col min="8780" max="8780" width="2.28515625" style="134" customWidth="1"/>
    <col min="8781" max="8781" width="0.5703125" style="134" customWidth="1"/>
    <col min="8782" max="8782" width="2.28515625" style="134" customWidth="1"/>
    <col min="8783" max="8783" width="0.5703125" style="134" customWidth="1"/>
    <col min="8784" max="8784" width="2.28515625" style="134" customWidth="1"/>
    <col min="8785" max="8785" width="0.5703125" style="134" customWidth="1"/>
    <col min="8786" max="8786" width="2.28515625" style="134" customWidth="1"/>
    <col min="8787" max="8787" width="0.5703125" style="134" customWidth="1"/>
    <col min="8788" max="8788" width="2.28515625" style="134" customWidth="1"/>
    <col min="8789" max="8789" width="0.5703125" style="134" customWidth="1"/>
    <col min="8790" max="8790" width="1.7109375" style="134" customWidth="1"/>
    <col min="8791"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42578125" style="134" customWidth="1"/>
    <col min="8966" max="8966" width="0.5703125" style="134" customWidth="1"/>
    <col min="8967" max="8986" width="0.710937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28515625" style="134" customWidth="1"/>
    <col min="9023" max="9023" width="0.5703125" style="134" customWidth="1"/>
    <col min="9024" max="9024" width="2.28515625" style="134" customWidth="1"/>
    <col min="9025" max="9025" width="0.5703125" style="134" customWidth="1"/>
    <col min="9026" max="9026" width="2.28515625" style="134" customWidth="1"/>
    <col min="9027" max="9027" width="0.5703125" style="134" customWidth="1"/>
    <col min="9028" max="9028" width="2.28515625" style="134" customWidth="1"/>
    <col min="9029" max="9029" width="0.5703125" style="134" customWidth="1"/>
    <col min="9030" max="9030" width="2.28515625" style="134" customWidth="1"/>
    <col min="9031" max="9031" width="0.5703125" style="134" customWidth="1"/>
    <col min="9032" max="9032" width="2.28515625" style="134" customWidth="1"/>
    <col min="9033" max="9033" width="0.5703125" style="134" customWidth="1"/>
    <col min="9034" max="9034" width="2.28515625" style="134" customWidth="1"/>
    <col min="9035" max="9035" width="0.5703125" style="134" customWidth="1"/>
    <col min="9036" max="9036" width="2.28515625" style="134" customWidth="1"/>
    <col min="9037" max="9037" width="0.5703125" style="134" customWidth="1"/>
    <col min="9038" max="9038" width="2.28515625" style="134" customWidth="1"/>
    <col min="9039" max="9039" width="0.5703125" style="134" customWidth="1"/>
    <col min="9040" max="9040" width="2.28515625" style="134" customWidth="1"/>
    <col min="9041" max="9041" width="0.5703125" style="134" customWidth="1"/>
    <col min="9042" max="9042" width="2.28515625" style="134" customWidth="1"/>
    <col min="9043" max="9043" width="0.5703125" style="134" customWidth="1"/>
    <col min="9044" max="9044" width="2.28515625" style="134" customWidth="1"/>
    <col min="9045" max="9045" width="0.5703125" style="134" customWidth="1"/>
    <col min="9046" max="9046" width="1.7109375" style="134" customWidth="1"/>
    <col min="9047"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42578125" style="134" customWidth="1"/>
    <col min="9222" max="9222" width="0.5703125" style="134" customWidth="1"/>
    <col min="9223" max="9242" width="0.710937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28515625" style="134" customWidth="1"/>
    <col min="9279" max="9279" width="0.5703125" style="134" customWidth="1"/>
    <col min="9280" max="9280" width="2.28515625" style="134" customWidth="1"/>
    <col min="9281" max="9281" width="0.5703125" style="134" customWidth="1"/>
    <col min="9282" max="9282" width="2.28515625" style="134" customWidth="1"/>
    <col min="9283" max="9283" width="0.5703125" style="134" customWidth="1"/>
    <col min="9284" max="9284" width="2.28515625" style="134" customWidth="1"/>
    <col min="9285" max="9285" width="0.5703125" style="134" customWidth="1"/>
    <col min="9286" max="9286" width="2.28515625" style="134" customWidth="1"/>
    <col min="9287" max="9287" width="0.5703125" style="134" customWidth="1"/>
    <col min="9288" max="9288" width="2.28515625" style="134" customWidth="1"/>
    <col min="9289" max="9289" width="0.5703125" style="134" customWidth="1"/>
    <col min="9290" max="9290" width="2.28515625" style="134" customWidth="1"/>
    <col min="9291" max="9291" width="0.5703125" style="134" customWidth="1"/>
    <col min="9292" max="9292" width="2.28515625" style="134" customWidth="1"/>
    <col min="9293" max="9293" width="0.5703125" style="134" customWidth="1"/>
    <col min="9294" max="9294" width="2.28515625" style="134" customWidth="1"/>
    <col min="9295" max="9295" width="0.5703125" style="134" customWidth="1"/>
    <col min="9296" max="9296" width="2.28515625" style="134" customWidth="1"/>
    <col min="9297" max="9297" width="0.5703125" style="134" customWidth="1"/>
    <col min="9298" max="9298" width="2.28515625" style="134" customWidth="1"/>
    <col min="9299" max="9299" width="0.5703125" style="134" customWidth="1"/>
    <col min="9300" max="9300" width="2.28515625" style="134" customWidth="1"/>
    <col min="9301" max="9301" width="0.5703125" style="134" customWidth="1"/>
    <col min="9302" max="9302" width="1.7109375" style="134" customWidth="1"/>
    <col min="9303"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42578125" style="134" customWidth="1"/>
    <col min="9478" max="9478" width="0.5703125" style="134" customWidth="1"/>
    <col min="9479" max="9498" width="0.710937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28515625" style="134" customWidth="1"/>
    <col min="9535" max="9535" width="0.5703125" style="134" customWidth="1"/>
    <col min="9536" max="9536" width="2.28515625" style="134" customWidth="1"/>
    <col min="9537" max="9537" width="0.5703125" style="134" customWidth="1"/>
    <col min="9538" max="9538" width="2.28515625" style="134" customWidth="1"/>
    <col min="9539" max="9539" width="0.5703125" style="134" customWidth="1"/>
    <col min="9540" max="9540" width="2.28515625" style="134" customWidth="1"/>
    <col min="9541" max="9541" width="0.5703125" style="134" customWidth="1"/>
    <col min="9542" max="9542" width="2.28515625" style="134" customWidth="1"/>
    <col min="9543" max="9543" width="0.5703125" style="134" customWidth="1"/>
    <col min="9544" max="9544" width="2.28515625" style="134" customWidth="1"/>
    <col min="9545" max="9545" width="0.5703125" style="134" customWidth="1"/>
    <col min="9546" max="9546" width="2.28515625" style="134" customWidth="1"/>
    <col min="9547" max="9547" width="0.5703125" style="134" customWidth="1"/>
    <col min="9548" max="9548" width="2.28515625" style="134" customWidth="1"/>
    <col min="9549" max="9549" width="0.5703125" style="134" customWidth="1"/>
    <col min="9550" max="9550" width="2.28515625" style="134" customWidth="1"/>
    <col min="9551" max="9551" width="0.5703125" style="134" customWidth="1"/>
    <col min="9552" max="9552" width="2.28515625" style="134" customWidth="1"/>
    <col min="9553" max="9553" width="0.5703125" style="134" customWidth="1"/>
    <col min="9554" max="9554" width="2.28515625" style="134" customWidth="1"/>
    <col min="9555" max="9555" width="0.5703125" style="134" customWidth="1"/>
    <col min="9556" max="9556" width="2.28515625" style="134" customWidth="1"/>
    <col min="9557" max="9557" width="0.5703125" style="134" customWidth="1"/>
    <col min="9558" max="9558" width="1.7109375" style="134" customWidth="1"/>
    <col min="9559"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42578125" style="134" customWidth="1"/>
    <col min="9734" max="9734" width="0.5703125" style="134" customWidth="1"/>
    <col min="9735" max="9754" width="0.710937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28515625" style="134" customWidth="1"/>
    <col min="9791" max="9791" width="0.5703125" style="134" customWidth="1"/>
    <col min="9792" max="9792" width="2.28515625" style="134" customWidth="1"/>
    <col min="9793" max="9793" width="0.5703125" style="134" customWidth="1"/>
    <col min="9794" max="9794" width="2.28515625" style="134" customWidth="1"/>
    <col min="9795" max="9795" width="0.5703125" style="134" customWidth="1"/>
    <col min="9796" max="9796" width="2.28515625" style="134" customWidth="1"/>
    <col min="9797" max="9797" width="0.5703125" style="134" customWidth="1"/>
    <col min="9798" max="9798" width="2.28515625" style="134" customWidth="1"/>
    <col min="9799" max="9799" width="0.5703125" style="134" customWidth="1"/>
    <col min="9800" max="9800" width="2.28515625" style="134" customWidth="1"/>
    <col min="9801" max="9801" width="0.5703125" style="134" customWidth="1"/>
    <col min="9802" max="9802" width="2.28515625" style="134" customWidth="1"/>
    <col min="9803" max="9803" width="0.5703125" style="134" customWidth="1"/>
    <col min="9804" max="9804" width="2.28515625" style="134" customWidth="1"/>
    <col min="9805" max="9805" width="0.5703125" style="134" customWidth="1"/>
    <col min="9806" max="9806" width="2.28515625" style="134" customWidth="1"/>
    <col min="9807" max="9807" width="0.5703125" style="134" customWidth="1"/>
    <col min="9808" max="9808" width="2.28515625" style="134" customWidth="1"/>
    <col min="9809" max="9809" width="0.5703125" style="134" customWidth="1"/>
    <col min="9810" max="9810" width="2.28515625" style="134" customWidth="1"/>
    <col min="9811" max="9811" width="0.5703125" style="134" customWidth="1"/>
    <col min="9812" max="9812" width="2.28515625" style="134" customWidth="1"/>
    <col min="9813" max="9813" width="0.5703125" style="134" customWidth="1"/>
    <col min="9814" max="9814" width="1.7109375" style="134" customWidth="1"/>
    <col min="9815"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42578125" style="134" customWidth="1"/>
    <col min="9990" max="9990" width="0.5703125" style="134" customWidth="1"/>
    <col min="9991" max="10010" width="0.710937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28515625" style="134" customWidth="1"/>
    <col min="10047" max="10047" width="0.5703125" style="134" customWidth="1"/>
    <col min="10048" max="10048" width="2.28515625" style="134" customWidth="1"/>
    <col min="10049" max="10049" width="0.5703125" style="134" customWidth="1"/>
    <col min="10050" max="10050" width="2.28515625" style="134" customWidth="1"/>
    <col min="10051" max="10051" width="0.5703125" style="134" customWidth="1"/>
    <col min="10052" max="10052" width="2.28515625" style="134" customWidth="1"/>
    <col min="10053" max="10053" width="0.5703125" style="134" customWidth="1"/>
    <col min="10054" max="10054" width="2.28515625" style="134" customWidth="1"/>
    <col min="10055" max="10055" width="0.5703125" style="134" customWidth="1"/>
    <col min="10056" max="10056" width="2.28515625" style="134" customWidth="1"/>
    <col min="10057" max="10057" width="0.5703125" style="134" customWidth="1"/>
    <col min="10058" max="10058" width="2.28515625" style="134" customWidth="1"/>
    <col min="10059" max="10059" width="0.5703125" style="134" customWidth="1"/>
    <col min="10060" max="10060" width="2.28515625" style="134" customWidth="1"/>
    <col min="10061" max="10061" width="0.5703125" style="134" customWidth="1"/>
    <col min="10062" max="10062" width="2.28515625" style="134" customWidth="1"/>
    <col min="10063" max="10063" width="0.5703125" style="134" customWidth="1"/>
    <col min="10064" max="10064" width="2.28515625" style="134" customWidth="1"/>
    <col min="10065" max="10065" width="0.5703125" style="134" customWidth="1"/>
    <col min="10066" max="10066" width="2.28515625" style="134" customWidth="1"/>
    <col min="10067" max="10067" width="0.5703125" style="134" customWidth="1"/>
    <col min="10068" max="10068" width="2.28515625" style="134" customWidth="1"/>
    <col min="10069" max="10069" width="0.5703125" style="134" customWidth="1"/>
    <col min="10070" max="10070" width="1.7109375" style="134" customWidth="1"/>
    <col min="10071"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42578125" style="134" customWidth="1"/>
    <col min="10246" max="10246" width="0.5703125" style="134" customWidth="1"/>
    <col min="10247" max="10266" width="0.710937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28515625" style="134" customWidth="1"/>
    <col min="10303" max="10303" width="0.5703125" style="134" customWidth="1"/>
    <col min="10304" max="10304" width="2.28515625" style="134" customWidth="1"/>
    <col min="10305" max="10305" width="0.5703125" style="134" customWidth="1"/>
    <col min="10306" max="10306" width="2.28515625" style="134" customWidth="1"/>
    <col min="10307" max="10307" width="0.5703125" style="134" customWidth="1"/>
    <col min="10308" max="10308" width="2.28515625" style="134" customWidth="1"/>
    <col min="10309" max="10309" width="0.5703125" style="134" customWidth="1"/>
    <col min="10310" max="10310" width="2.28515625" style="134" customWidth="1"/>
    <col min="10311" max="10311" width="0.5703125" style="134" customWidth="1"/>
    <col min="10312" max="10312" width="2.28515625" style="134" customWidth="1"/>
    <col min="10313" max="10313" width="0.5703125" style="134" customWidth="1"/>
    <col min="10314" max="10314" width="2.28515625" style="134" customWidth="1"/>
    <col min="10315" max="10315" width="0.5703125" style="134" customWidth="1"/>
    <col min="10316" max="10316" width="2.28515625" style="134" customWidth="1"/>
    <col min="10317" max="10317" width="0.5703125" style="134" customWidth="1"/>
    <col min="10318" max="10318" width="2.28515625" style="134" customWidth="1"/>
    <col min="10319" max="10319" width="0.5703125" style="134" customWidth="1"/>
    <col min="10320" max="10320" width="2.28515625" style="134" customWidth="1"/>
    <col min="10321" max="10321" width="0.5703125" style="134" customWidth="1"/>
    <col min="10322" max="10322" width="2.28515625" style="134" customWidth="1"/>
    <col min="10323" max="10323" width="0.5703125" style="134" customWidth="1"/>
    <col min="10324" max="10324" width="2.28515625" style="134" customWidth="1"/>
    <col min="10325" max="10325" width="0.5703125" style="134" customWidth="1"/>
    <col min="10326" max="10326" width="1.7109375" style="134" customWidth="1"/>
    <col min="10327"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42578125" style="134" customWidth="1"/>
    <col min="10502" max="10502" width="0.5703125" style="134" customWidth="1"/>
    <col min="10503" max="10522" width="0.710937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28515625" style="134" customWidth="1"/>
    <col min="10559" max="10559" width="0.5703125" style="134" customWidth="1"/>
    <col min="10560" max="10560" width="2.28515625" style="134" customWidth="1"/>
    <col min="10561" max="10561" width="0.5703125" style="134" customWidth="1"/>
    <col min="10562" max="10562" width="2.28515625" style="134" customWidth="1"/>
    <col min="10563" max="10563" width="0.5703125" style="134" customWidth="1"/>
    <col min="10564" max="10564" width="2.28515625" style="134" customWidth="1"/>
    <col min="10565" max="10565" width="0.5703125" style="134" customWidth="1"/>
    <col min="10566" max="10566" width="2.28515625" style="134" customWidth="1"/>
    <col min="10567" max="10567" width="0.5703125" style="134" customWidth="1"/>
    <col min="10568" max="10568" width="2.28515625" style="134" customWidth="1"/>
    <col min="10569" max="10569" width="0.5703125" style="134" customWidth="1"/>
    <col min="10570" max="10570" width="2.28515625" style="134" customWidth="1"/>
    <col min="10571" max="10571" width="0.5703125" style="134" customWidth="1"/>
    <col min="10572" max="10572" width="2.28515625" style="134" customWidth="1"/>
    <col min="10573" max="10573" width="0.5703125" style="134" customWidth="1"/>
    <col min="10574" max="10574" width="2.28515625" style="134" customWidth="1"/>
    <col min="10575" max="10575" width="0.5703125" style="134" customWidth="1"/>
    <col min="10576" max="10576" width="2.28515625" style="134" customWidth="1"/>
    <col min="10577" max="10577" width="0.5703125" style="134" customWidth="1"/>
    <col min="10578" max="10578" width="2.28515625" style="134" customWidth="1"/>
    <col min="10579" max="10579" width="0.5703125" style="134" customWidth="1"/>
    <col min="10580" max="10580" width="2.28515625" style="134" customWidth="1"/>
    <col min="10581" max="10581" width="0.5703125" style="134" customWidth="1"/>
    <col min="10582" max="10582" width="1.7109375" style="134" customWidth="1"/>
    <col min="10583"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42578125" style="134" customWidth="1"/>
    <col min="10758" max="10758" width="0.5703125" style="134" customWidth="1"/>
    <col min="10759" max="10778" width="0.710937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28515625" style="134" customWidth="1"/>
    <col min="10815" max="10815" width="0.5703125" style="134" customWidth="1"/>
    <col min="10816" max="10816" width="2.28515625" style="134" customWidth="1"/>
    <col min="10817" max="10817" width="0.5703125" style="134" customWidth="1"/>
    <col min="10818" max="10818" width="2.28515625" style="134" customWidth="1"/>
    <col min="10819" max="10819" width="0.5703125" style="134" customWidth="1"/>
    <col min="10820" max="10820" width="2.28515625" style="134" customWidth="1"/>
    <col min="10821" max="10821" width="0.5703125" style="134" customWidth="1"/>
    <col min="10822" max="10822" width="2.28515625" style="134" customWidth="1"/>
    <col min="10823" max="10823" width="0.5703125" style="134" customWidth="1"/>
    <col min="10824" max="10824" width="2.28515625" style="134" customWidth="1"/>
    <col min="10825" max="10825" width="0.5703125" style="134" customWidth="1"/>
    <col min="10826" max="10826" width="2.28515625" style="134" customWidth="1"/>
    <col min="10827" max="10827" width="0.5703125" style="134" customWidth="1"/>
    <col min="10828" max="10828" width="2.28515625" style="134" customWidth="1"/>
    <col min="10829" max="10829" width="0.5703125" style="134" customWidth="1"/>
    <col min="10830" max="10830" width="2.28515625" style="134" customWidth="1"/>
    <col min="10831" max="10831" width="0.5703125" style="134" customWidth="1"/>
    <col min="10832" max="10832" width="2.28515625" style="134" customWidth="1"/>
    <col min="10833" max="10833" width="0.5703125" style="134" customWidth="1"/>
    <col min="10834" max="10834" width="2.28515625" style="134" customWidth="1"/>
    <col min="10835" max="10835" width="0.5703125" style="134" customWidth="1"/>
    <col min="10836" max="10836" width="2.28515625" style="134" customWidth="1"/>
    <col min="10837" max="10837" width="0.5703125" style="134" customWidth="1"/>
    <col min="10838" max="10838" width="1.7109375" style="134" customWidth="1"/>
    <col min="10839"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42578125" style="134" customWidth="1"/>
    <col min="11014" max="11014" width="0.5703125" style="134" customWidth="1"/>
    <col min="11015" max="11034" width="0.710937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28515625" style="134" customWidth="1"/>
    <col min="11071" max="11071" width="0.5703125" style="134" customWidth="1"/>
    <col min="11072" max="11072" width="2.28515625" style="134" customWidth="1"/>
    <col min="11073" max="11073" width="0.5703125" style="134" customWidth="1"/>
    <col min="11074" max="11074" width="2.28515625" style="134" customWidth="1"/>
    <col min="11075" max="11075" width="0.5703125" style="134" customWidth="1"/>
    <col min="11076" max="11076" width="2.28515625" style="134" customWidth="1"/>
    <col min="11077" max="11077" width="0.5703125" style="134" customWidth="1"/>
    <col min="11078" max="11078" width="2.28515625" style="134" customWidth="1"/>
    <col min="11079" max="11079" width="0.5703125" style="134" customWidth="1"/>
    <col min="11080" max="11080" width="2.28515625" style="134" customWidth="1"/>
    <col min="11081" max="11081" width="0.5703125" style="134" customWidth="1"/>
    <col min="11082" max="11082" width="2.28515625" style="134" customWidth="1"/>
    <col min="11083" max="11083" width="0.5703125" style="134" customWidth="1"/>
    <col min="11084" max="11084" width="2.28515625" style="134" customWidth="1"/>
    <col min="11085" max="11085" width="0.5703125" style="134" customWidth="1"/>
    <col min="11086" max="11086" width="2.28515625" style="134" customWidth="1"/>
    <col min="11087" max="11087" width="0.5703125" style="134" customWidth="1"/>
    <col min="11088" max="11088" width="2.28515625" style="134" customWidth="1"/>
    <col min="11089" max="11089" width="0.5703125" style="134" customWidth="1"/>
    <col min="11090" max="11090" width="2.28515625" style="134" customWidth="1"/>
    <col min="11091" max="11091" width="0.5703125" style="134" customWidth="1"/>
    <col min="11092" max="11092" width="2.28515625" style="134" customWidth="1"/>
    <col min="11093" max="11093" width="0.5703125" style="134" customWidth="1"/>
    <col min="11094" max="11094" width="1.7109375" style="134" customWidth="1"/>
    <col min="11095"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42578125" style="134" customWidth="1"/>
    <col min="11270" max="11270" width="0.5703125" style="134" customWidth="1"/>
    <col min="11271" max="11290" width="0.710937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28515625" style="134" customWidth="1"/>
    <col min="11327" max="11327" width="0.5703125" style="134" customWidth="1"/>
    <col min="11328" max="11328" width="2.28515625" style="134" customWidth="1"/>
    <col min="11329" max="11329" width="0.5703125" style="134" customWidth="1"/>
    <col min="11330" max="11330" width="2.28515625" style="134" customWidth="1"/>
    <col min="11331" max="11331" width="0.5703125" style="134" customWidth="1"/>
    <col min="11332" max="11332" width="2.28515625" style="134" customWidth="1"/>
    <col min="11333" max="11333" width="0.5703125" style="134" customWidth="1"/>
    <col min="11334" max="11334" width="2.28515625" style="134" customWidth="1"/>
    <col min="11335" max="11335" width="0.5703125" style="134" customWidth="1"/>
    <col min="11336" max="11336" width="2.28515625" style="134" customWidth="1"/>
    <col min="11337" max="11337" width="0.5703125" style="134" customWidth="1"/>
    <col min="11338" max="11338" width="2.28515625" style="134" customWidth="1"/>
    <col min="11339" max="11339" width="0.5703125" style="134" customWidth="1"/>
    <col min="11340" max="11340" width="2.28515625" style="134" customWidth="1"/>
    <col min="11341" max="11341" width="0.5703125" style="134" customWidth="1"/>
    <col min="11342" max="11342" width="2.28515625" style="134" customWidth="1"/>
    <col min="11343" max="11343" width="0.5703125" style="134" customWidth="1"/>
    <col min="11344" max="11344" width="2.28515625" style="134" customWidth="1"/>
    <col min="11345" max="11345" width="0.5703125" style="134" customWidth="1"/>
    <col min="11346" max="11346" width="2.28515625" style="134" customWidth="1"/>
    <col min="11347" max="11347" width="0.5703125" style="134" customWidth="1"/>
    <col min="11348" max="11348" width="2.28515625" style="134" customWidth="1"/>
    <col min="11349" max="11349" width="0.5703125" style="134" customWidth="1"/>
    <col min="11350" max="11350" width="1.7109375" style="134" customWidth="1"/>
    <col min="11351"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42578125" style="134" customWidth="1"/>
    <col min="11526" max="11526" width="0.5703125" style="134" customWidth="1"/>
    <col min="11527" max="11546" width="0.710937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28515625" style="134" customWidth="1"/>
    <col min="11583" max="11583" width="0.5703125" style="134" customWidth="1"/>
    <col min="11584" max="11584" width="2.28515625" style="134" customWidth="1"/>
    <col min="11585" max="11585" width="0.5703125" style="134" customWidth="1"/>
    <col min="11586" max="11586" width="2.28515625" style="134" customWidth="1"/>
    <col min="11587" max="11587" width="0.5703125" style="134" customWidth="1"/>
    <col min="11588" max="11588" width="2.28515625" style="134" customWidth="1"/>
    <col min="11589" max="11589" width="0.5703125" style="134" customWidth="1"/>
    <col min="11590" max="11590" width="2.28515625" style="134" customWidth="1"/>
    <col min="11591" max="11591" width="0.5703125" style="134" customWidth="1"/>
    <col min="11592" max="11592" width="2.28515625" style="134" customWidth="1"/>
    <col min="11593" max="11593" width="0.5703125" style="134" customWidth="1"/>
    <col min="11594" max="11594" width="2.28515625" style="134" customWidth="1"/>
    <col min="11595" max="11595" width="0.5703125" style="134" customWidth="1"/>
    <col min="11596" max="11596" width="2.28515625" style="134" customWidth="1"/>
    <col min="11597" max="11597" width="0.5703125" style="134" customWidth="1"/>
    <col min="11598" max="11598" width="2.28515625" style="134" customWidth="1"/>
    <col min="11599" max="11599" width="0.5703125" style="134" customWidth="1"/>
    <col min="11600" max="11600" width="2.28515625" style="134" customWidth="1"/>
    <col min="11601" max="11601" width="0.5703125" style="134" customWidth="1"/>
    <col min="11602" max="11602" width="2.28515625" style="134" customWidth="1"/>
    <col min="11603" max="11603" width="0.5703125" style="134" customWidth="1"/>
    <col min="11604" max="11604" width="2.28515625" style="134" customWidth="1"/>
    <col min="11605" max="11605" width="0.5703125" style="134" customWidth="1"/>
    <col min="11606" max="11606" width="1.7109375" style="134" customWidth="1"/>
    <col min="11607"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42578125" style="134" customWidth="1"/>
    <col min="11782" max="11782" width="0.5703125" style="134" customWidth="1"/>
    <col min="11783" max="11802" width="0.710937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28515625" style="134" customWidth="1"/>
    <col min="11839" max="11839" width="0.5703125" style="134" customWidth="1"/>
    <col min="11840" max="11840" width="2.28515625" style="134" customWidth="1"/>
    <col min="11841" max="11841" width="0.5703125" style="134" customWidth="1"/>
    <col min="11842" max="11842" width="2.28515625" style="134" customWidth="1"/>
    <col min="11843" max="11843" width="0.5703125" style="134" customWidth="1"/>
    <col min="11844" max="11844" width="2.28515625" style="134" customWidth="1"/>
    <col min="11845" max="11845" width="0.5703125" style="134" customWidth="1"/>
    <col min="11846" max="11846" width="2.28515625" style="134" customWidth="1"/>
    <col min="11847" max="11847" width="0.5703125" style="134" customWidth="1"/>
    <col min="11848" max="11848" width="2.28515625" style="134" customWidth="1"/>
    <col min="11849" max="11849" width="0.5703125" style="134" customWidth="1"/>
    <col min="11850" max="11850" width="2.28515625" style="134" customWidth="1"/>
    <col min="11851" max="11851" width="0.5703125" style="134" customWidth="1"/>
    <col min="11852" max="11852" width="2.28515625" style="134" customWidth="1"/>
    <col min="11853" max="11853" width="0.5703125" style="134" customWidth="1"/>
    <col min="11854" max="11854" width="2.28515625" style="134" customWidth="1"/>
    <col min="11855" max="11855" width="0.5703125" style="134" customWidth="1"/>
    <col min="11856" max="11856" width="2.28515625" style="134" customWidth="1"/>
    <col min="11857" max="11857" width="0.5703125" style="134" customWidth="1"/>
    <col min="11858" max="11858" width="2.28515625" style="134" customWidth="1"/>
    <col min="11859" max="11859" width="0.5703125" style="134" customWidth="1"/>
    <col min="11860" max="11860" width="2.28515625" style="134" customWidth="1"/>
    <col min="11861" max="11861" width="0.5703125" style="134" customWidth="1"/>
    <col min="11862" max="11862" width="1.7109375" style="134" customWidth="1"/>
    <col min="11863"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42578125" style="134" customWidth="1"/>
    <col min="12038" max="12038" width="0.5703125" style="134" customWidth="1"/>
    <col min="12039" max="12058" width="0.710937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28515625" style="134" customWidth="1"/>
    <col min="12095" max="12095" width="0.5703125" style="134" customWidth="1"/>
    <col min="12096" max="12096" width="2.28515625" style="134" customWidth="1"/>
    <col min="12097" max="12097" width="0.5703125" style="134" customWidth="1"/>
    <col min="12098" max="12098" width="2.28515625" style="134" customWidth="1"/>
    <col min="12099" max="12099" width="0.5703125" style="134" customWidth="1"/>
    <col min="12100" max="12100" width="2.28515625" style="134" customWidth="1"/>
    <col min="12101" max="12101" width="0.5703125" style="134" customWidth="1"/>
    <col min="12102" max="12102" width="2.28515625" style="134" customWidth="1"/>
    <col min="12103" max="12103" width="0.5703125" style="134" customWidth="1"/>
    <col min="12104" max="12104" width="2.28515625" style="134" customWidth="1"/>
    <col min="12105" max="12105" width="0.5703125" style="134" customWidth="1"/>
    <col min="12106" max="12106" width="2.28515625" style="134" customWidth="1"/>
    <col min="12107" max="12107" width="0.5703125" style="134" customWidth="1"/>
    <col min="12108" max="12108" width="2.28515625" style="134" customWidth="1"/>
    <col min="12109" max="12109" width="0.5703125" style="134" customWidth="1"/>
    <col min="12110" max="12110" width="2.28515625" style="134" customWidth="1"/>
    <col min="12111" max="12111" width="0.5703125" style="134" customWidth="1"/>
    <col min="12112" max="12112" width="2.28515625" style="134" customWidth="1"/>
    <col min="12113" max="12113" width="0.5703125" style="134" customWidth="1"/>
    <col min="12114" max="12114" width="2.28515625" style="134" customWidth="1"/>
    <col min="12115" max="12115" width="0.5703125" style="134" customWidth="1"/>
    <col min="12116" max="12116" width="2.28515625" style="134" customWidth="1"/>
    <col min="12117" max="12117" width="0.5703125" style="134" customWidth="1"/>
    <col min="12118" max="12118" width="1.7109375" style="134" customWidth="1"/>
    <col min="12119"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42578125" style="134" customWidth="1"/>
    <col min="12294" max="12294" width="0.5703125" style="134" customWidth="1"/>
    <col min="12295" max="12314" width="0.710937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28515625" style="134" customWidth="1"/>
    <col min="12351" max="12351" width="0.5703125" style="134" customWidth="1"/>
    <col min="12352" max="12352" width="2.28515625" style="134" customWidth="1"/>
    <col min="12353" max="12353" width="0.5703125" style="134" customWidth="1"/>
    <col min="12354" max="12354" width="2.28515625" style="134" customWidth="1"/>
    <col min="12355" max="12355" width="0.5703125" style="134" customWidth="1"/>
    <col min="12356" max="12356" width="2.28515625" style="134" customWidth="1"/>
    <col min="12357" max="12357" width="0.5703125" style="134" customWidth="1"/>
    <col min="12358" max="12358" width="2.28515625" style="134" customWidth="1"/>
    <col min="12359" max="12359" width="0.5703125" style="134" customWidth="1"/>
    <col min="12360" max="12360" width="2.28515625" style="134" customWidth="1"/>
    <col min="12361" max="12361" width="0.5703125" style="134" customWidth="1"/>
    <col min="12362" max="12362" width="2.28515625" style="134" customWidth="1"/>
    <col min="12363" max="12363" width="0.5703125" style="134" customWidth="1"/>
    <col min="12364" max="12364" width="2.28515625" style="134" customWidth="1"/>
    <col min="12365" max="12365" width="0.5703125" style="134" customWidth="1"/>
    <col min="12366" max="12366" width="2.28515625" style="134" customWidth="1"/>
    <col min="12367" max="12367" width="0.5703125" style="134" customWidth="1"/>
    <col min="12368" max="12368" width="2.28515625" style="134" customWidth="1"/>
    <col min="12369" max="12369" width="0.5703125" style="134" customWidth="1"/>
    <col min="12370" max="12370" width="2.28515625" style="134" customWidth="1"/>
    <col min="12371" max="12371" width="0.5703125" style="134" customWidth="1"/>
    <col min="12372" max="12372" width="2.28515625" style="134" customWidth="1"/>
    <col min="12373" max="12373" width="0.5703125" style="134" customWidth="1"/>
    <col min="12374" max="12374" width="1.7109375" style="134" customWidth="1"/>
    <col min="12375"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42578125" style="134" customWidth="1"/>
    <col min="12550" max="12550" width="0.5703125" style="134" customWidth="1"/>
    <col min="12551" max="12570" width="0.710937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28515625" style="134" customWidth="1"/>
    <col min="12607" max="12607" width="0.5703125" style="134" customWidth="1"/>
    <col min="12608" max="12608" width="2.28515625" style="134" customWidth="1"/>
    <col min="12609" max="12609" width="0.5703125" style="134" customWidth="1"/>
    <col min="12610" max="12610" width="2.28515625" style="134" customWidth="1"/>
    <col min="12611" max="12611" width="0.5703125" style="134" customWidth="1"/>
    <col min="12612" max="12612" width="2.28515625" style="134" customWidth="1"/>
    <col min="12613" max="12613" width="0.5703125" style="134" customWidth="1"/>
    <col min="12614" max="12614" width="2.28515625" style="134" customWidth="1"/>
    <col min="12615" max="12615" width="0.5703125" style="134" customWidth="1"/>
    <col min="12616" max="12616" width="2.28515625" style="134" customWidth="1"/>
    <col min="12617" max="12617" width="0.5703125" style="134" customWidth="1"/>
    <col min="12618" max="12618" width="2.28515625" style="134" customWidth="1"/>
    <col min="12619" max="12619" width="0.5703125" style="134" customWidth="1"/>
    <col min="12620" max="12620" width="2.28515625" style="134" customWidth="1"/>
    <col min="12621" max="12621" width="0.5703125" style="134" customWidth="1"/>
    <col min="12622" max="12622" width="2.28515625" style="134" customWidth="1"/>
    <col min="12623" max="12623" width="0.5703125" style="134" customWidth="1"/>
    <col min="12624" max="12624" width="2.28515625" style="134" customWidth="1"/>
    <col min="12625" max="12625" width="0.5703125" style="134" customWidth="1"/>
    <col min="12626" max="12626" width="2.28515625" style="134" customWidth="1"/>
    <col min="12627" max="12627" width="0.5703125" style="134" customWidth="1"/>
    <col min="12628" max="12628" width="2.28515625" style="134" customWidth="1"/>
    <col min="12629" max="12629" width="0.5703125" style="134" customWidth="1"/>
    <col min="12630" max="12630" width="1.7109375" style="134" customWidth="1"/>
    <col min="12631"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42578125" style="134" customWidth="1"/>
    <col min="12806" max="12806" width="0.5703125" style="134" customWidth="1"/>
    <col min="12807" max="12826" width="0.710937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28515625" style="134" customWidth="1"/>
    <col min="12863" max="12863" width="0.5703125" style="134" customWidth="1"/>
    <col min="12864" max="12864" width="2.28515625" style="134" customWidth="1"/>
    <col min="12865" max="12865" width="0.5703125" style="134" customWidth="1"/>
    <col min="12866" max="12866" width="2.28515625" style="134" customWidth="1"/>
    <col min="12867" max="12867" width="0.5703125" style="134" customWidth="1"/>
    <col min="12868" max="12868" width="2.28515625" style="134" customWidth="1"/>
    <col min="12869" max="12869" width="0.5703125" style="134" customWidth="1"/>
    <col min="12870" max="12870" width="2.28515625" style="134" customWidth="1"/>
    <col min="12871" max="12871" width="0.5703125" style="134" customWidth="1"/>
    <col min="12872" max="12872" width="2.28515625" style="134" customWidth="1"/>
    <col min="12873" max="12873" width="0.5703125" style="134" customWidth="1"/>
    <col min="12874" max="12874" width="2.28515625" style="134" customWidth="1"/>
    <col min="12875" max="12875" width="0.5703125" style="134" customWidth="1"/>
    <col min="12876" max="12876" width="2.28515625" style="134" customWidth="1"/>
    <col min="12877" max="12877" width="0.5703125" style="134" customWidth="1"/>
    <col min="12878" max="12878" width="2.28515625" style="134" customWidth="1"/>
    <col min="12879" max="12879" width="0.5703125" style="134" customWidth="1"/>
    <col min="12880" max="12880" width="2.28515625" style="134" customWidth="1"/>
    <col min="12881" max="12881" width="0.5703125" style="134" customWidth="1"/>
    <col min="12882" max="12882" width="2.28515625" style="134" customWidth="1"/>
    <col min="12883" max="12883" width="0.5703125" style="134" customWidth="1"/>
    <col min="12884" max="12884" width="2.28515625" style="134" customWidth="1"/>
    <col min="12885" max="12885" width="0.5703125" style="134" customWidth="1"/>
    <col min="12886" max="12886" width="1.7109375" style="134" customWidth="1"/>
    <col min="12887"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42578125" style="134" customWidth="1"/>
    <col min="13062" max="13062" width="0.5703125" style="134" customWidth="1"/>
    <col min="13063" max="13082" width="0.710937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28515625" style="134" customWidth="1"/>
    <col min="13119" max="13119" width="0.5703125" style="134" customWidth="1"/>
    <col min="13120" max="13120" width="2.28515625" style="134" customWidth="1"/>
    <col min="13121" max="13121" width="0.5703125" style="134" customWidth="1"/>
    <col min="13122" max="13122" width="2.28515625" style="134" customWidth="1"/>
    <col min="13123" max="13123" width="0.5703125" style="134" customWidth="1"/>
    <col min="13124" max="13124" width="2.28515625" style="134" customWidth="1"/>
    <col min="13125" max="13125" width="0.5703125" style="134" customWidth="1"/>
    <col min="13126" max="13126" width="2.28515625" style="134" customWidth="1"/>
    <col min="13127" max="13127" width="0.5703125" style="134" customWidth="1"/>
    <col min="13128" max="13128" width="2.28515625" style="134" customWidth="1"/>
    <col min="13129" max="13129" width="0.5703125" style="134" customWidth="1"/>
    <col min="13130" max="13130" width="2.28515625" style="134" customWidth="1"/>
    <col min="13131" max="13131" width="0.5703125" style="134" customWidth="1"/>
    <col min="13132" max="13132" width="2.28515625" style="134" customWidth="1"/>
    <col min="13133" max="13133" width="0.5703125" style="134" customWidth="1"/>
    <col min="13134" max="13134" width="2.28515625" style="134" customWidth="1"/>
    <col min="13135" max="13135" width="0.5703125" style="134" customWidth="1"/>
    <col min="13136" max="13136" width="2.28515625" style="134" customWidth="1"/>
    <col min="13137" max="13137" width="0.5703125" style="134" customWidth="1"/>
    <col min="13138" max="13138" width="2.28515625" style="134" customWidth="1"/>
    <col min="13139" max="13139" width="0.5703125" style="134" customWidth="1"/>
    <col min="13140" max="13140" width="2.28515625" style="134" customWidth="1"/>
    <col min="13141" max="13141" width="0.5703125" style="134" customWidth="1"/>
    <col min="13142" max="13142" width="1.7109375" style="134" customWidth="1"/>
    <col min="13143"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42578125" style="134" customWidth="1"/>
    <col min="13318" max="13318" width="0.5703125" style="134" customWidth="1"/>
    <col min="13319" max="13338" width="0.710937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28515625" style="134" customWidth="1"/>
    <col min="13375" max="13375" width="0.5703125" style="134" customWidth="1"/>
    <col min="13376" max="13376" width="2.28515625" style="134" customWidth="1"/>
    <col min="13377" max="13377" width="0.5703125" style="134" customWidth="1"/>
    <col min="13378" max="13378" width="2.28515625" style="134" customWidth="1"/>
    <col min="13379" max="13379" width="0.5703125" style="134" customWidth="1"/>
    <col min="13380" max="13380" width="2.28515625" style="134" customWidth="1"/>
    <col min="13381" max="13381" width="0.5703125" style="134" customWidth="1"/>
    <col min="13382" max="13382" width="2.28515625" style="134" customWidth="1"/>
    <col min="13383" max="13383" width="0.5703125" style="134" customWidth="1"/>
    <col min="13384" max="13384" width="2.28515625" style="134" customWidth="1"/>
    <col min="13385" max="13385" width="0.5703125" style="134" customWidth="1"/>
    <col min="13386" max="13386" width="2.28515625" style="134" customWidth="1"/>
    <col min="13387" max="13387" width="0.5703125" style="134" customWidth="1"/>
    <col min="13388" max="13388" width="2.28515625" style="134" customWidth="1"/>
    <col min="13389" max="13389" width="0.5703125" style="134" customWidth="1"/>
    <col min="13390" max="13390" width="2.28515625" style="134" customWidth="1"/>
    <col min="13391" max="13391" width="0.5703125" style="134" customWidth="1"/>
    <col min="13392" max="13392" width="2.28515625" style="134" customWidth="1"/>
    <col min="13393" max="13393" width="0.5703125" style="134" customWidth="1"/>
    <col min="13394" max="13394" width="2.28515625" style="134" customWidth="1"/>
    <col min="13395" max="13395" width="0.5703125" style="134" customWidth="1"/>
    <col min="13396" max="13396" width="2.28515625" style="134" customWidth="1"/>
    <col min="13397" max="13397" width="0.5703125" style="134" customWidth="1"/>
    <col min="13398" max="13398" width="1.7109375" style="134" customWidth="1"/>
    <col min="13399"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42578125" style="134" customWidth="1"/>
    <col min="13574" max="13574" width="0.5703125" style="134" customWidth="1"/>
    <col min="13575" max="13594" width="0.710937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28515625" style="134" customWidth="1"/>
    <col min="13631" max="13631" width="0.5703125" style="134" customWidth="1"/>
    <col min="13632" max="13632" width="2.28515625" style="134" customWidth="1"/>
    <col min="13633" max="13633" width="0.5703125" style="134" customWidth="1"/>
    <col min="13634" max="13634" width="2.28515625" style="134" customWidth="1"/>
    <col min="13635" max="13635" width="0.5703125" style="134" customWidth="1"/>
    <col min="13636" max="13636" width="2.28515625" style="134" customWidth="1"/>
    <col min="13637" max="13637" width="0.5703125" style="134" customWidth="1"/>
    <col min="13638" max="13638" width="2.28515625" style="134" customWidth="1"/>
    <col min="13639" max="13639" width="0.5703125" style="134" customWidth="1"/>
    <col min="13640" max="13640" width="2.28515625" style="134" customWidth="1"/>
    <col min="13641" max="13641" width="0.5703125" style="134" customWidth="1"/>
    <col min="13642" max="13642" width="2.28515625" style="134" customWidth="1"/>
    <col min="13643" max="13643" width="0.5703125" style="134" customWidth="1"/>
    <col min="13644" max="13644" width="2.28515625" style="134" customWidth="1"/>
    <col min="13645" max="13645" width="0.5703125" style="134" customWidth="1"/>
    <col min="13646" max="13646" width="2.28515625" style="134" customWidth="1"/>
    <col min="13647" max="13647" width="0.5703125" style="134" customWidth="1"/>
    <col min="13648" max="13648" width="2.28515625" style="134" customWidth="1"/>
    <col min="13649" max="13649" width="0.5703125" style="134" customWidth="1"/>
    <col min="13650" max="13650" width="2.28515625" style="134" customWidth="1"/>
    <col min="13651" max="13651" width="0.5703125" style="134" customWidth="1"/>
    <col min="13652" max="13652" width="2.28515625" style="134" customWidth="1"/>
    <col min="13653" max="13653" width="0.5703125" style="134" customWidth="1"/>
    <col min="13654" max="13654" width="1.7109375" style="134" customWidth="1"/>
    <col min="13655"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42578125" style="134" customWidth="1"/>
    <col min="13830" max="13830" width="0.5703125" style="134" customWidth="1"/>
    <col min="13831" max="13850" width="0.710937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28515625" style="134" customWidth="1"/>
    <col min="13887" max="13887" width="0.5703125" style="134" customWidth="1"/>
    <col min="13888" max="13888" width="2.28515625" style="134" customWidth="1"/>
    <col min="13889" max="13889" width="0.5703125" style="134" customWidth="1"/>
    <col min="13890" max="13890" width="2.28515625" style="134" customWidth="1"/>
    <col min="13891" max="13891" width="0.5703125" style="134" customWidth="1"/>
    <col min="13892" max="13892" width="2.28515625" style="134" customWidth="1"/>
    <col min="13893" max="13893" width="0.5703125" style="134" customWidth="1"/>
    <col min="13894" max="13894" width="2.28515625" style="134" customWidth="1"/>
    <col min="13895" max="13895" width="0.5703125" style="134" customWidth="1"/>
    <col min="13896" max="13896" width="2.28515625" style="134" customWidth="1"/>
    <col min="13897" max="13897" width="0.5703125" style="134" customWidth="1"/>
    <col min="13898" max="13898" width="2.28515625" style="134" customWidth="1"/>
    <col min="13899" max="13899" width="0.5703125" style="134" customWidth="1"/>
    <col min="13900" max="13900" width="2.28515625" style="134" customWidth="1"/>
    <col min="13901" max="13901" width="0.5703125" style="134" customWidth="1"/>
    <col min="13902" max="13902" width="2.28515625" style="134" customWidth="1"/>
    <col min="13903" max="13903" width="0.5703125" style="134" customWidth="1"/>
    <col min="13904" max="13904" width="2.28515625" style="134" customWidth="1"/>
    <col min="13905" max="13905" width="0.5703125" style="134" customWidth="1"/>
    <col min="13906" max="13906" width="2.28515625" style="134" customWidth="1"/>
    <col min="13907" max="13907" width="0.5703125" style="134" customWidth="1"/>
    <col min="13908" max="13908" width="2.28515625" style="134" customWidth="1"/>
    <col min="13909" max="13909" width="0.5703125" style="134" customWidth="1"/>
    <col min="13910" max="13910" width="1.7109375" style="134" customWidth="1"/>
    <col min="13911"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42578125" style="134" customWidth="1"/>
    <col min="14086" max="14086" width="0.5703125" style="134" customWidth="1"/>
    <col min="14087" max="14106" width="0.710937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28515625" style="134" customWidth="1"/>
    <col min="14143" max="14143" width="0.5703125" style="134" customWidth="1"/>
    <col min="14144" max="14144" width="2.28515625" style="134" customWidth="1"/>
    <col min="14145" max="14145" width="0.5703125" style="134" customWidth="1"/>
    <col min="14146" max="14146" width="2.28515625" style="134" customWidth="1"/>
    <col min="14147" max="14147" width="0.5703125" style="134" customWidth="1"/>
    <col min="14148" max="14148" width="2.28515625" style="134" customWidth="1"/>
    <col min="14149" max="14149" width="0.5703125" style="134" customWidth="1"/>
    <col min="14150" max="14150" width="2.28515625" style="134" customWidth="1"/>
    <col min="14151" max="14151" width="0.5703125" style="134" customWidth="1"/>
    <col min="14152" max="14152" width="2.28515625" style="134" customWidth="1"/>
    <col min="14153" max="14153" width="0.5703125" style="134" customWidth="1"/>
    <col min="14154" max="14154" width="2.28515625" style="134" customWidth="1"/>
    <col min="14155" max="14155" width="0.5703125" style="134" customWidth="1"/>
    <col min="14156" max="14156" width="2.28515625" style="134" customWidth="1"/>
    <col min="14157" max="14157" width="0.5703125" style="134" customWidth="1"/>
    <col min="14158" max="14158" width="2.28515625" style="134" customWidth="1"/>
    <col min="14159" max="14159" width="0.5703125" style="134" customWidth="1"/>
    <col min="14160" max="14160" width="2.28515625" style="134" customWidth="1"/>
    <col min="14161" max="14161" width="0.5703125" style="134" customWidth="1"/>
    <col min="14162" max="14162" width="2.28515625" style="134" customWidth="1"/>
    <col min="14163" max="14163" width="0.5703125" style="134" customWidth="1"/>
    <col min="14164" max="14164" width="2.28515625" style="134" customWidth="1"/>
    <col min="14165" max="14165" width="0.5703125" style="134" customWidth="1"/>
    <col min="14166" max="14166" width="1.7109375" style="134" customWidth="1"/>
    <col min="14167"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42578125" style="134" customWidth="1"/>
    <col min="14342" max="14342" width="0.5703125" style="134" customWidth="1"/>
    <col min="14343" max="14362" width="0.710937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28515625" style="134" customWidth="1"/>
    <col min="14399" max="14399" width="0.5703125" style="134" customWidth="1"/>
    <col min="14400" max="14400" width="2.28515625" style="134" customWidth="1"/>
    <col min="14401" max="14401" width="0.5703125" style="134" customWidth="1"/>
    <col min="14402" max="14402" width="2.28515625" style="134" customWidth="1"/>
    <col min="14403" max="14403" width="0.5703125" style="134" customWidth="1"/>
    <col min="14404" max="14404" width="2.28515625" style="134" customWidth="1"/>
    <col min="14405" max="14405" width="0.5703125" style="134" customWidth="1"/>
    <col min="14406" max="14406" width="2.28515625" style="134" customWidth="1"/>
    <col min="14407" max="14407" width="0.5703125" style="134" customWidth="1"/>
    <col min="14408" max="14408" width="2.28515625" style="134" customWidth="1"/>
    <col min="14409" max="14409" width="0.5703125" style="134" customWidth="1"/>
    <col min="14410" max="14410" width="2.28515625" style="134" customWidth="1"/>
    <col min="14411" max="14411" width="0.5703125" style="134" customWidth="1"/>
    <col min="14412" max="14412" width="2.28515625" style="134" customWidth="1"/>
    <col min="14413" max="14413" width="0.5703125" style="134" customWidth="1"/>
    <col min="14414" max="14414" width="2.28515625" style="134" customWidth="1"/>
    <col min="14415" max="14415" width="0.5703125" style="134" customWidth="1"/>
    <col min="14416" max="14416" width="2.28515625" style="134" customWidth="1"/>
    <col min="14417" max="14417" width="0.5703125" style="134" customWidth="1"/>
    <col min="14418" max="14418" width="2.28515625" style="134" customWidth="1"/>
    <col min="14419" max="14419" width="0.5703125" style="134" customWidth="1"/>
    <col min="14420" max="14420" width="2.28515625" style="134" customWidth="1"/>
    <col min="14421" max="14421" width="0.5703125" style="134" customWidth="1"/>
    <col min="14422" max="14422" width="1.7109375" style="134" customWidth="1"/>
    <col min="14423"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42578125" style="134" customWidth="1"/>
    <col min="14598" max="14598" width="0.5703125" style="134" customWidth="1"/>
    <col min="14599" max="14618" width="0.710937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28515625" style="134" customWidth="1"/>
    <col min="14655" max="14655" width="0.5703125" style="134" customWidth="1"/>
    <col min="14656" max="14656" width="2.28515625" style="134" customWidth="1"/>
    <col min="14657" max="14657" width="0.5703125" style="134" customWidth="1"/>
    <col min="14658" max="14658" width="2.28515625" style="134" customWidth="1"/>
    <col min="14659" max="14659" width="0.5703125" style="134" customWidth="1"/>
    <col min="14660" max="14660" width="2.28515625" style="134" customWidth="1"/>
    <col min="14661" max="14661" width="0.5703125" style="134" customWidth="1"/>
    <col min="14662" max="14662" width="2.28515625" style="134" customWidth="1"/>
    <col min="14663" max="14663" width="0.5703125" style="134" customWidth="1"/>
    <col min="14664" max="14664" width="2.28515625" style="134" customWidth="1"/>
    <col min="14665" max="14665" width="0.5703125" style="134" customWidth="1"/>
    <col min="14666" max="14666" width="2.28515625" style="134" customWidth="1"/>
    <col min="14667" max="14667" width="0.5703125" style="134" customWidth="1"/>
    <col min="14668" max="14668" width="2.28515625" style="134" customWidth="1"/>
    <col min="14669" max="14669" width="0.5703125" style="134" customWidth="1"/>
    <col min="14670" max="14670" width="2.28515625" style="134" customWidth="1"/>
    <col min="14671" max="14671" width="0.5703125" style="134" customWidth="1"/>
    <col min="14672" max="14672" width="2.28515625" style="134" customWidth="1"/>
    <col min="14673" max="14673" width="0.5703125" style="134" customWidth="1"/>
    <col min="14674" max="14674" width="2.28515625" style="134" customWidth="1"/>
    <col min="14675" max="14675" width="0.5703125" style="134" customWidth="1"/>
    <col min="14676" max="14676" width="2.28515625" style="134" customWidth="1"/>
    <col min="14677" max="14677" width="0.5703125" style="134" customWidth="1"/>
    <col min="14678" max="14678" width="1.7109375" style="134" customWidth="1"/>
    <col min="14679"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42578125" style="134" customWidth="1"/>
    <col min="14854" max="14854" width="0.5703125" style="134" customWidth="1"/>
    <col min="14855" max="14874" width="0.710937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28515625" style="134" customWidth="1"/>
    <col min="14911" max="14911" width="0.5703125" style="134" customWidth="1"/>
    <col min="14912" max="14912" width="2.28515625" style="134" customWidth="1"/>
    <col min="14913" max="14913" width="0.5703125" style="134" customWidth="1"/>
    <col min="14914" max="14914" width="2.28515625" style="134" customWidth="1"/>
    <col min="14915" max="14915" width="0.5703125" style="134" customWidth="1"/>
    <col min="14916" max="14916" width="2.28515625" style="134" customWidth="1"/>
    <col min="14917" max="14917" width="0.5703125" style="134" customWidth="1"/>
    <col min="14918" max="14918" width="2.28515625" style="134" customWidth="1"/>
    <col min="14919" max="14919" width="0.5703125" style="134" customWidth="1"/>
    <col min="14920" max="14920" width="2.28515625" style="134" customWidth="1"/>
    <col min="14921" max="14921" width="0.5703125" style="134" customWidth="1"/>
    <col min="14922" max="14922" width="2.28515625" style="134" customWidth="1"/>
    <col min="14923" max="14923" width="0.5703125" style="134" customWidth="1"/>
    <col min="14924" max="14924" width="2.28515625" style="134" customWidth="1"/>
    <col min="14925" max="14925" width="0.5703125" style="134" customWidth="1"/>
    <col min="14926" max="14926" width="2.28515625" style="134" customWidth="1"/>
    <col min="14927" max="14927" width="0.5703125" style="134" customWidth="1"/>
    <col min="14928" max="14928" width="2.28515625" style="134" customWidth="1"/>
    <col min="14929" max="14929" width="0.5703125" style="134" customWidth="1"/>
    <col min="14930" max="14930" width="2.28515625" style="134" customWidth="1"/>
    <col min="14931" max="14931" width="0.5703125" style="134" customWidth="1"/>
    <col min="14932" max="14932" width="2.28515625" style="134" customWidth="1"/>
    <col min="14933" max="14933" width="0.5703125" style="134" customWidth="1"/>
    <col min="14934" max="14934" width="1.7109375" style="134" customWidth="1"/>
    <col min="14935"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42578125" style="134" customWidth="1"/>
    <col min="15110" max="15110" width="0.5703125" style="134" customWidth="1"/>
    <col min="15111" max="15130" width="0.710937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28515625" style="134" customWidth="1"/>
    <col min="15167" max="15167" width="0.5703125" style="134" customWidth="1"/>
    <col min="15168" max="15168" width="2.28515625" style="134" customWidth="1"/>
    <col min="15169" max="15169" width="0.5703125" style="134" customWidth="1"/>
    <col min="15170" max="15170" width="2.28515625" style="134" customWidth="1"/>
    <col min="15171" max="15171" width="0.5703125" style="134" customWidth="1"/>
    <col min="15172" max="15172" width="2.28515625" style="134" customWidth="1"/>
    <col min="15173" max="15173" width="0.5703125" style="134" customWidth="1"/>
    <col min="15174" max="15174" width="2.28515625" style="134" customWidth="1"/>
    <col min="15175" max="15175" width="0.5703125" style="134" customWidth="1"/>
    <col min="15176" max="15176" width="2.28515625" style="134" customWidth="1"/>
    <col min="15177" max="15177" width="0.5703125" style="134" customWidth="1"/>
    <col min="15178" max="15178" width="2.28515625" style="134" customWidth="1"/>
    <col min="15179" max="15179" width="0.5703125" style="134" customWidth="1"/>
    <col min="15180" max="15180" width="2.28515625" style="134" customWidth="1"/>
    <col min="15181" max="15181" width="0.5703125" style="134" customWidth="1"/>
    <col min="15182" max="15182" width="2.28515625" style="134" customWidth="1"/>
    <col min="15183" max="15183" width="0.5703125" style="134" customWidth="1"/>
    <col min="15184" max="15184" width="2.28515625" style="134" customWidth="1"/>
    <col min="15185" max="15185" width="0.5703125" style="134" customWidth="1"/>
    <col min="15186" max="15186" width="2.28515625" style="134" customWidth="1"/>
    <col min="15187" max="15187" width="0.5703125" style="134" customWidth="1"/>
    <col min="15188" max="15188" width="2.28515625" style="134" customWidth="1"/>
    <col min="15189" max="15189" width="0.5703125" style="134" customWidth="1"/>
    <col min="15190" max="15190" width="1.7109375" style="134" customWidth="1"/>
    <col min="15191"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42578125" style="134" customWidth="1"/>
    <col min="15366" max="15366" width="0.5703125" style="134" customWidth="1"/>
    <col min="15367" max="15386" width="0.710937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28515625" style="134" customWidth="1"/>
    <col min="15423" max="15423" width="0.5703125" style="134" customWidth="1"/>
    <col min="15424" max="15424" width="2.28515625" style="134" customWidth="1"/>
    <col min="15425" max="15425" width="0.5703125" style="134" customWidth="1"/>
    <col min="15426" max="15426" width="2.28515625" style="134" customWidth="1"/>
    <col min="15427" max="15427" width="0.5703125" style="134" customWidth="1"/>
    <col min="15428" max="15428" width="2.28515625" style="134" customWidth="1"/>
    <col min="15429" max="15429" width="0.5703125" style="134" customWidth="1"/>
    <col min="15430" max="15430" width="2.28515625" style="134" customWidth="1"/>
    <col min="15431" max="15431" width="0.5703125" style="134" customWidth="1"/>
    <col min="15432" max="15432" width="2.28515625" style="134" customWidth="1"/>
    <col min="15433" max="15433" width="0.5703125" style="134" customWidth="1"/>
    <col min="15434" max="15434" width="2.28515625" style="134" customWidth="1"/>
    <col min="15435" max="15435" width="0.5703125" style="134" customWidth="1"/>
    <col min="15436" max="15436" width="2.28515625" style="134" customWidth="1"/>
    <col min="15437" max="15437" width="0.5703125" style="134" customWidth="1"/>
    <col min="15438" max="15438" width="2.28515625" style="134" customWidth="1"/>
    <col min="15439" max="15439" width="0.5703125" style="134" customWidth="1"/>
    <col min="15440" max="15440" width="2.28515625" style="134" customWidth="1"/>
    <col min="15441" max="15441" width="0.5703125" style="134" customWidth="1"/>
    <col min="15442" max="15442" width="2.28515625" style="134" customWidth="1"/>
    <col min="15443" max="15443" width="0.5703125" style="134" customWidth="1"/>
    <col min="15444" max="15444" width="2.28515625" style="134" customWidth="1"/>
    <col min="15445" max="15445" width="0.5703125" style="134" customWidth="1"/>
    <col min="15446" max="15446" width="1.7109375" style="134" customWidth="1"/>
    <col min="15447"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42578125" style="134" customWidth="1"/>
    <col min="15622" max="15622" width="0.5703125" style="134" customWidth="1"/>
    <col min="15623" max="15642" width="0.710937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28515625" style="134" customWidth="1"/>
    <col min="15679" max="15679" width="0.5703125" style="134" customWidth="1"/>
    <col min="15680" max="15680" width="2.28515625" style="134" customWidth="1"/>
    <col min="15681" max="15681" width="0.5703125" style="134" customWidth="1"/>
    <col min="15682" max="15682" width="2.28515625" style="134" customWidth="1"/>
    <col min="15683" max="15683" width="0.5703125" style="134" customWidth="1"/>
    <col min="15684" max="15684" width="2.28515625" style="134" customWidth="1"/>
    <col min="15685" max="15685" width="0.5703125" style="134" customWidth="1"/>
    <col min="15686" max="15686" width="2.28515625" style="134" customWidth="1"/>
    <col min="15687" max="15687" width="0.5703125" style="134" customWidth="1"/>
    <col min="15688" max="15688" width="2.28515625" style="134" customWidth="1"/>
    <col min="15689" max="15689" width="0.5703125" style="134" customWidth="1"/>
    <col min="15690" max="15690" width="2.28515625" style="134" customWidth="1"/>
    <col min="15691" max="15691" width="0.5703125" style="134" customWidth="1"/>
    <col min="15692" max="15692" width="2.28515625" style="134" customWidth="1"/>
    <col min="15693" max="15693" width="0.5703125" style="134" customWidth="1"/>
    <col min="15694" max="15694" width="2.28515625" style="134" customWidth="1"/>
    <col min="15695" max="15695" width="0.5703125" style="134" customWidth="1"/>
    <col min="15696" max="15696" width="2.28515625" style="134" customWidth="1"/>
    <col min="15697" max="15697" width="0.5703125" style="134" customWidth="1"/>
    <col min="15698" max="15698" width="2.28515625" style="134" customWidth="1"/>
    <col min="15699" max="15699" width="0.5703125" style="134" customWidth="1"/>
    <col min="15700" max="15700" width="2.28515625" style="134" customWidth="1"/>
    <col min="15701" max="15701" width="0.5703125" style="134" customWidth="1"/>
    <col min="15702" max="15702" width="1.7109375" style="134" customWidth="1"/>
    <col min="15703"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42578125" style="134" customWidth="1"/>
    <col min="15878" max="15878" width="0.5703125" style="134" customWidth="1"/>
    <col min="15879" max="15898" width="0.710937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28515625" style="134" customWidth="1"/>
    <col min="15935" max="15935" width="0.5703125" style="134" customWidth="1"/>
    <col min="15936" max="15936" width="2.28515625" style="134" customWidth="1"/>
    <col min="15937" max="15937" width="0.5703125" style="134" customWidth="1"/>
    <col min="15938" max="15938" width="2.28515625" style="134" customWidth="1"/>
    <col min="15939" max="15939" width="0.5703125" style="134" customWidth="1"/>
    <col min="15940" max="15940" width="2.28515625" style="134" customWidth="1"/>
    <col min="15941" max="15941" width="0.5703125" style="134" customWidth="1"/>
    <col min="15942" max="15942" width="2.28515625" style="134" customWidth="1"/>
    <col min="15943" max="15943" width="0.5703125" style="134" customWidth="1"/>
    <col min="15944" max="15944" width="2.28515625" style="134" customWidth="1"/>
    <col min="15945" max="15945" width="0.5703125" style="134" customWidth="1"/>
    <col min="15946" max="15946" width="2.28515625" style="134" customWidth="1"/>
    <col min="15947" max="15947" width="0.5703125" style="134" customWidth="1"/>
    <col min="15948" max="15948" width="2.28515625" style="134" customWidth="1"/>
    <col min="15949" max="15949" width="0.5703125" style="134" customWidth="1"/>
    <col min="15950" max="15950" width="2.28515625" style="134" customWidth="1"/>
    <col min="15951" max="15951" width="0.5703125" style="134" customWidth="1"/>
    <col min="15952" max="15952" width="2.28515625" style="134" customWidth="1"/>
    <col min="15953" max="15953" width="0.5703125" style="134" customWidth="1"/>
    <col min="15954" max="15954" width="2.28515625" style="134" customWidth="1"/>
    <col min="15955" max="15955" width="0.5703125" style="134" customWidth="1"/>
    <col min="15956" max="15956" width="2.28515625" style="134" customWidth="1"/>
    <col min="15957" max="15957" width="0.5703125" style="134" customWidth="1"/>
    <col min="15958" max="15958" width="1.7109375" style="134" customWidth="1"/>
    <col min="15959"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42578125" style="134" customWidth="1"/>
    <col min="16134" max="16134" width="0.5703125" style="134" customWidth="1"/>
    <col min="16135" max="16154" width="0.710937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28515625" style="134" customWidth="1"/>
    <col min="16191" max="16191" width="0.5703125" style="134" customWidth="1"/>
    <col min="16192" max="16192" width="2.28515625" style="134" customWidth="1"/>
    <col min="16193" max="16193" width="0.5703125" style="134" customWidth="1"/>
    <col min="16194" max="16194" width="2.28515625" style="134" customWidth="1"/>
    <col min="16195" max="16195" width="0.5703125" style="134" customWidth="1"/>
    <col min="16196" max="16196" width="2.28515625" style="134" customWidth="1"/>
    <col min="16197" max="16197" width="0.5703125" style="134" customWidth="1"/>
    <col min="16198" max="16198" width="2.28515625" style="134" customWidth="1"/>
    <col min="16199" max="16199" width="0.5703125" style="134" customWidth="1"/>
    <col min="16200" max="16200" width="2.28515625" style="134" customWidth="1"/>
    <col min="16201" max="16201" width="0.5703125" style="134" customWidth="1"/>
    <col min="16202" max="16202" width="2.28515625" style="134" customWidth="1"/>
    <col min="16203" max="16203" width="0.5703125" style="134" customWidth="1"/>
    <col min="16204" max="16204" width="2.28515625" style="134" customWidth="1"/>
    <col min="16205" max="16205" width="0.5703125" style="134" customWidth="1"/>
    <col min="16206" max="16206" width="2.28515625" style="134" customWidth="1"/>
    <col min="16207" max="16207" width="0.5703125" style="134" customWidth="1"/>
    <col min="16208" max="16208" width="2.28515625" style="134" customWidth="1"/>
    <col min="16209" max="16209" width="0.5703125" style="134" customWidth="1"/>
    <col min="16210" max="16210" width="2.28515625" style="134" customWidth="1"/>
    <col min="16211" max="16211" width="0.5703125" style="134" customWidth="1"/>
    <col min="16212" max="16212" width="2.28515625" style="134" customWidth="1"/>
    <col min="16213" max="16213" width="0.5703125" style="134" customWidth="1"/>
    <col min="16214" max="16214" width="1.7109375" style="134" customWidth="1"/>
    <col min="16215" max="16384" width="9.28515625" style="134"/>
  </cols>
  <sheetData>
    <row r="1" spans="1:88" s="239" customFormat="1" ht="14.25" customHeight="1" thickBot="1">
      <c r="F1" s="8" t="s">
        <v>368</v>
      </c>
      <c r="G1" s="236"/>
      <c r="CJ1" s="134"/>
    </row>
    <row r="2" spans="1:88" ht="7.5" customHeight="1" thickTop="1">
      <c r="A2" s="130"/>
      <c r="B2" s="246"/>
      <c r="C2" s="131"/>
      <c r="D2" s="246"/>
      <c r="E2" s="132"/>
      <c r="F2" s="246"/>
      <c r="G2" s="133"/>
      <c r="H2" s="510" t="e">
        <f>#REF!</f>
        <v>#REF!</v>
      </c>
      <c r="I2" s="511"/>
      <c r="J2" s="511"/>
      <c r="K2" s="511"/>
      <c r="L2" s="511"/>
      <c r="M2" s="511"/>
      <c r="N2" s="511"/>
      <c r="O2" s="511"/>
      <c r="P2" s="511"/>
      <c r="Q2" s="511"/>
      <c r="R2" s="511"/>
      <c r="S2" s="511"/>
      <c r="T2" s="511"/>
      <c r="U2" s="511"/>
      <c r="V2" s="511"/>
      <c r="W2" s="511"/>
      <c r="X2" s="512"/>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5"/>
      <c r="BT2" s="526"/>
      <c r="BU2" s="526"/>
      <c r="BV2" s="526"/>
      <c r="BW2" s="526"/>
      <c r="BX2" s="526"/>
      <c r="BY2" s="526"/>
      <c r="BZ2" s="526"/>
      <c r="CA2" s="526"/>
      <c r="CB2" s="526"/>
      <c r="CC2" s="526"/>
      <c r="CD2" s="526"/>
      <c r="CE2" s="246"/>
      <c r="CF2" s="246"/>
      <c r="CG2" s="246"/>
      <c r="CH2" s="246"/>
      <c r="CI2" s="246"/>
    </row>
    <row r="3" spans="1:88" ht="3.75" customHeight="1" thickBot="1">
      <c r="A3" s="130"/>
      <c r="B3" s="246"/>
      <c r="C3" s="135"/>
      <c r="D3" s="135"/>
      <c r="E3" s="136"/>
      <c r="F3" s="246"/>
      <c r="G3" s="133"/>
      <c r="H3" s="513"/>
      <c r="I3" s="514"/>
      <c r="J3" s="514"/>
      <c r="K3" s="514"/>
      <c r="L3" s="514"/>
      <c r="M3" s="514"/>
      <c r="N3" s="514"/>
      <c r="O3" s="514"/>
      <c r="P3" s="514"/>
      <c r="Q3" s="514"/>
      <c r="R3" s="514"/>
      <c r="S3" s="514"/>
      <c r="T3" s="514"/>
      <c r="U3" s="514"/>
      <c r="V3" s="514"/>
      <c r="W3" s="514"/>
      <c r="X3" s="515"/>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138"/>
      <c r="BT3" s="526"/>
      <c r="BU3" s="526"/>
      <c r="BV3" s="526"/>
      <c r="BW3" s="526"/>
      <c r="BX3" s="526"/>
      <c r="BY3" s="526"/>
      <c r="BZ3" s="526"/>
      <c r="CA3" s="526"/>
      <c r="CB3" s="526"/>
      <c r="CC3" s="526"/>
      <c r="CD3" s="526"/>
      <c r="CE3" s="246"/>
      <c r="CF3" s="246"/>
      <c r="CG3" s="246"/>
      <c r="CH3" s="246"/>
      <c r="CI3" s="246"/>
    </row>
    <row r="4" spans="1:88" ht="16.5" customHeight="1" thickTop="1">
      <c r="A4" s="130"/>
      <c r="B4" s="246"/>
      <c r="C4" s="135"/>
      <c r="D4" s="135"/>
      <c r="E4" s="139"/>
      <c r="F4" s="246"/>
      <c r="G4" s="133"/>
      <c r="H4" s="516"/>
      <c r="I4" s="517"/>
      <c r="J4" s="517"/>
      <c r="K4" s="517"/>
      <c r="L4" s="517"/>
      <c r="M4" s="517"/>
      <c r="N4" s="517"/>
      <c r="O4" s="517"/>
      <c r="P4" s="517"/>
      <c r="Q4" s="517"/>
      <c r="R4" s="517"/>
      <c r="S4" s="517"/>
      <c r="T4" s="517"/>
      <c r="U4" s="517"/>
      <c r="V4" s="517"/>
      <c r="W4" s="517"/>
      <c r="X4" s="518"/>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49" t="e">
        <f>'Závierka titulka'!$K$27</f>
        <v>#REF!</v>
      </c>
      <c r="BM4" s="142"/>
      <c r="BN4" s="49" t="e">
        <f>'Závierka titulka'!$M$27</f>
        <v>#REF!</v>
      </c>
      <c r="BO4" s="237"/>
      <c r="BP4" s="49" t="e">
        <f>'Závierka titulka'!$O$27</f>
        <v>#REF!</v>
      </c>
      <c r="BQ4" s="237"/>
      <c r="BR4" s="49" t="e">
        <f>'Závierka titulka'!$Q$27</f>
        <v>#REF!</v>
      </c>
      <c r="BS4" s="141"/>
      <c r="BT4" s="526"/>
      <c r="BU4" s="526"/>
      <c r="BV4" s="526"/>
      <c r="BW4" s="526"/>
      <c r="BX4" s="526"/>
      <c r="BY4" s="526"/>
      <c r="BZ4" s="526"/>
      <c r="CA4" s="526"/>
      <c r="CB4" s="526"/>
      <c r="CC4" s="526"/>
      <c r="CD4" s="526"/>
      <c r="CE4" s="130"/>
      <c r="CF4" s="143"/>
      <c r="CG4" s="144"/>
      <c r="CH4" s="145"/>
      <c r="CI4" s="145"/>
    </row>
    <row r="5" spans="1:88"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6"/>
      <c r="BM5" s="149"/>
      <c r="BN5" s="146"/>
      <c r="BO5" s="146"/>
      <c r="BP5" s="146"/>
      <c r="BQ5" s="146"/>
      <c r="BR5" s="146"/>
      <c r="BS5" s="147"/>
      <c r="BT5" s="526"/>
      <c r="BU5" s="526"/>
      <c r="BV5" s="526"/>
      <c r="BW5" s="526"/>
      <c r="BX5" s="526"/>
      <c r="BY5" s="526"/>
      <c r="BZ5" s="526"/>
      <c r="CA5" s="526"/>
      <c r="CB5" s="526"/>
      <c r="CC5" s="526"/>
      <c r="CD5" s="526"/>
      <c r="CE5" s="130"/>
      <c r="CF5" s="246"/>
      <c r="CG5" s="150"/>
      <c r="CH5" s="145"/>
      <c r="CI5" s="145"/>
    </row>
    <row r="6" spans="1:88"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4"/>
      <c r="BX6" s="154"/>
      <c r="BY6" s="154"/>
      <c r="BZ6" s="154"/>
      <c r="CA6" s="154"/>
      <c r="CB6" s="154"/>
      <c r="CC6" s="154"/>
      <c r="CD6" s="154"/>
      <c r="CE6" s="154"/>
      <c r="CF6" s="154"/>
      <c r="CG6" s="154"/>
      <c r="CH6" s="246"/>
      <c r="CI6" s="246"/>
    </row>
    <row r="7" spans="1:88" ht="12.75" customHeight="1" thickBot="1">
      <c r="A7" s="130"/>
      <c r="B7" s="246"/>
      <c r="C7" s="135"/>
      <c r="D7" s="135"/>
      <c r="E7" s="539" t="e">
        <f>#REF!</f>
        <v>#REF!</v>
      </c>
      <c r="F7" s="540"/>
      <c r="G7" s="249"/>
      <c r="H7" s="255"/>
      <c r="I7" s="255"/>
      <c r="J7" s="255"/>
      <c r="K7" s="255"/>
      <c r="L7" s="255"/>
      <c r="M7" s="255"/>
      <c r="N7" s="255"/>
      <c r="O7" s="255"/>
      <c r="P7" s="255"/>
      <c r="Q7" s="255"/>
      <c r="R7" s="255"/>
      <c r="S7" s="255"/>
      <c r="T7" s="255"/>
      <c r="U7" s="255"/>
      <c r="V7" s="255"/>
      <c r="W7" s="195"/>
      <c r="X7" s="195"/>
      <c r="Y7" s="195"/>
      <c r="Z7" s="196"/>
      <c r="AA7" s="195"/>
      <c r="AB7" s="195"/>
      <c r="AC7" s="196"/>
      <c r="AD7" s="542" t="e">
        <f>#REF!</f>
        <v>#REF!</v>
      </c>
      <c r="AE7" s="542"/>
      <c r="AF7" s="542"/>
      <c r="AG7" s="542"/>
      <c r="AH7" s="542"/>
      <c r="AI7" s="542"/>
      <c r="AJ7" s="542"/>
      <c r="AK7" s="542"/>
      <c r="AL7" s="542"/>
      <c r="AM7" s="542"/>
      <c r="AN7" s="542"/>
      <c r="AO7" s="542"/>
      <c r="AP7" s="542"/>
      <c r="AQ7" s="542"/>
      <c r="AR7" s="542"/>
      <c r="AS7" s="542"/>
      <c r="AT7" s="542"/>
      <c r="AU7" s="542"/>
      <c r="AV7" s="542"/>
      <c r="AW7" s="542"/>
      <c r="AX7" s="542"/>
      <c r="AY7" s="542"/>
      <c r="AZ7" s="542"/>
      <c r="BA7" s="542"/>
      <c r="BB7" s="542"/>
      <c r="BC7" s="542"/>
      <c r="BD7" s="542"/>
      <c r="BE7" s="542"/>
      <c r="BF7" s="542"/>
      <c r="BG7" s="542"/>
      <c r="BH7" s="542"/>
      <c r="BI7" s="542"/>
      <c r="BJ7" s="542"/>
      <c r="BK7" s="542"/>
      <c r="BL7" s="542"/>
      <c r="BM7" s="542"/>
      <c r="BN7" s="542"/>
      <c r="BO7" s="542"/>
      <c r="BP7" s="542"/>
      <c r="BQ7" s="542"/>
      <c r="BR7" s="493" t="e">
        <f>#REF!</f>
        <v>#REF!</v>
      </c>
      <c r="BS7" s="493"/>
      <c r="BT7" s="493"/>
      <c r="BU7" s="493"/>
      <c r="BV7" s="493"/>
      <c r="BW7" s="493"/>
      <c r="BX7" s="493"/>
      <c r="BY7" s="493"/>
      <c r="BZ7" s="493"/>
      <c r="CA7" s="493"/>
      <c r="CB7" s="493"/>
      <c r="CC7" s="493"/>
      <c r="CD7" s="493"/>
      <c r="CE7" s="493"/>
      <c r="CF7" s="493"/>
      <c r="CG7" s="493"/>
      <c r="CH7" s="246"/>
    </row>
    <row r="8" spans="1:88" ht="5.0999999999999996" customHeight="1" thickBot="1">
      <c r="A8" s="130"/>
      <c r="B8" s="495"/>
      <c r="C8" s="495"/>
      <c r="D8" s="495"/>
      <c r="E8" s="541"/>
      <c r="F8" s="482"/>
      <c r="G8" s="496" t="e">
        <f>#REF!</f>
        <v>#REF!</v>
      </c>
      <c r="H8" s="496"/>
      <c r="I8" s="496"/>
      <c r="J8" s="496"/>
      <c r="K8" s="496"/>
      <c r="L8" s="496"/>
      <c r="M8" s="496"/>
      <c r="N8" s="496"/>
      <c r="O8" s="496"/>
      <c r="P8" s="496"/>
      <c r="Q8" s="496"/>
      <c r="R8" s="496"/>
      <c r="S8" s="496"/>
      <c r="T8" s="496"/>
      <c r="U8" s="496"/>
      <c r="V8" s="496"/>
      <c r="W8" s="496"/>
      <c r="X8" s="496"/>
      <c r="Y8" s="496"/>
      <c r="Z8" s="496"/>
      <c r="AA8" s="238"/>
      <c r="AB8" s="238"/>
      <c r="AC8" s="197"/>
      <c r="AD8" s="542"/>
      <c r="AE8" s="542"/>
      <c r="AF8" s="542"/>
      <c r="AG8" s="542"/>
      <c r="AH8" s="542"/>
      <c r="AI8" s="542"/>
      <c r="AJ8" s="542"/>
      <c r="AK8" s="542"/>
      <c r="AL8" s="542"/>
      <c r="AM8" s="542"/>
      <c r="AN8" s="542"/>
      <c r="AO8" s="542"/>
      <c r="AP8" s="542"/>
      <c r="AQ8" s="542"/>
      <c r="AR8" s="542"/>
      <c r="AS8" s="542"/>
      <c r="AT8" s="542"/>
      <c r="AU8" s="542"/>
      <c r="AV8" s="542"/>
      <c r="AW8" s="542"/>
      <c r="AX8" s="542"/>
      <c r="AY8" s="542"/>
      <c r="AZ8" s="542"/>
      <c r="BA8" s="542"/>
      <c r="BB8" s="542"/>
      <c r="BC8" s="542"/>
      <c r="BD8" s="542"/>
      <c r="BE8" s="542"/>
      <c r="BF8" s="542"/>
      <c r="BG8" s="542"/>
      <c r="BH8" s="542"/>
      <c r="BI8" s="542"/>
      <c r="BJ8" s="542"/>
      <c r="BK8" s="542"/>
      <c r="BL8" s="542"/>
      <c r="BM8" s="542"/>
      <c r="BN8" s="542"/>
      <c r="BO8" s="542"/>
      <c r="BP8" s="542"/>
      <c r="BQ8" s="542"/>
      <c r="BR8" s="493"/>
      <c r="BS8" s="493"/>
      <c r="BT8" s="493"/>
      <c r="BU8" s="493"/>
      <c r="BV8" s="493"/>
      <c r="BW8" s="493"/>
      <c r="BX8" s="493"/>
      <c r="BY8" s="493"/>
      <c r="BZ8" s="493"/>
      <c r="CA8" s="493"/>
      <c r="CB8" s="493"/>
      <c r="CC8" s="493"/>
      <c r="CD8" s="493"/>
      <c r="CE8" s="493"/>
      <c r="CF8" s="493"/>
      <c r="CG8" s="493"/>
    </row>
    <row r="9" spans="1:88" s="160" customFormat="1" ht="7.15" customHeight="1" thickBot="1">
      <c r="A9" s="130"/>
      <c r="B9" s="498"/>
      <c r="C9" s="498"/>
      <c r="D9" s="495"/>
      <c r="E9" s="541"/>
      <c r="F9" s="482"/>
      <c r="G9" s="496"/>
      <c r="H9" s="496"/>
      <c r="I9" s="496"/>
      <c r="J9" s="496"/>
      <c r="K9" s="496"/>
      <c r="L9" s="496"/>
      <c r="M9" s="496"/>
      <c r="N9" s="496"/>
      <c r="O9" s="496"/>
      <c r="P9" s="496"/>
      <c r="Q9" s="496"/>
      <c r="R9" s="496"/>
      <c r="S9" s="496"/>
      <c r="T9" s="496"/>
      <c r="U9" s="496"/>
      <c r="V9" s="496"/>
      <c r="W9" s="496"/>
      <c r="X9" s="496"/>
      <c r="Y9" s="496"/>
      <c r="Z9" s="496"/>
      <c r="AA9" s="543" t="e">
        <f>#REF!</f>
        <v>#REF!</v>
      </c>
      <c r="AB9" s="543"/>
      <c r="AC9" s="543"/>
      <c r="AD9" s="501" t="s">
        <v>354</v>
      </c>
      <c r="AE9" s="501"/>
      <c r="AF9" s="501"/>
      <c r="AG9" s="503" t="e">
        <f>#REF!</f>
        <v>#REF!</v>
      </c>
      <c r="AH9" s="503"/>
      <c r="AI9" s="503"/>
      <c r="AJ9" s="503"/>
      <c r="AK9" s="503"/>
      <c r="AL9" s="503"/>
      <c r="AM9" s="503"/>
      <c r="AN9" s="503"/>
      <c r="AO9" s="503"/>
      <c r="AP9" s="503"/>
      <c r="AQ9" s="503"/>
      <c r="AR9" s="503"/>
      <c r="AS9" s="503"/>
      <c r="AT9" s="503"/>
      <c r="AU9" s="503"/>
      <c r="AV9" s="503"/>
      <c r="AW9" s="503"/>
      <c r="AX9" s="503"/>
      <c r="AY9" s="503"/>
      <c r="AZ9" s="503"/>
      <c r="BA9" s="503" t="e">
        <f>#REF!</f>
        <v>#REF!</v>
      </c>
      <c r="BB9" s="503"/>
      <c r="BC9" s="503"/>
      <c r="BD9" s="503"/>
      <c r="BE9" s="503"/>
      <c r="BF9" s="503"/>
      <c r="BG9" s="503"/>
      <c r="BH9" s="503"/>
      <c r="BI9" s="503"/>
      <c r="BJ9" s="503"/>
      <c r="BK9" s="503"/>
      <c r="BL9" s="503"/>
      <c r="BM9" s="503"/>
      <c r="BN9" s="503"/>
      <c r="BO9" s="503"/>
      <c r="BP9" s="503"/>
      <c r="BQ9" s="503"/>
      <c r="BR9" s="493"/>
      <c r="BS9" s="493"/>
      <c r="BT9" s="493"/>
      <c r="BU9" s="493"/>
      <c r="BV9" s="493"/>
      <c r="BW9" s="493"/>
      <c r="BX9" s="493"/>
      <c r="BY9" s="493"/>
      <c r="BZ9" s="493"/>
      <c r="CA9" s="493"/>
      <c r="CB9" s="493"/>
      <c r="CC9" s="493"/>
      <c r="CD9" s="493"/>
      <c r="CE9" s="493"/>
      <c r="CF9" s="493"/>
      <c r="CG9" s="493"/>
      <c r="CH9" s="495"/>
    </row>
    <row r="10" spans="1:88" s="160" customFormat="1" ht="7.15" customHeight="1">
      <c r="A10" s="130"/>
      <c r="B10" s="498"/>
      <c r="C10" s="498"/>
      <c r="D10" s="495"/>
      <c r="E10" s="541"/>
      <c r="F10" s="482"/>
      <c r="G10" s="161"/>
      <c r="H10" s="140"/>
      <c r="I10" s="140"/>
      <c r="J10" s="140"/>
      <c r="K10" s="140"/>
      <c r="L10" s="140"/>
      <c r="M10" s="140"/>
      <c r="N10" s="140"/>
      <c r="O10" s="140"/>
      <c r="P10" s="140"/>
      <c r="Q10" s="140"/>
      <c r="R10" s="140"/>
      <c r="S10" s="140"/>
      <c r="T10" s="140"/>
      <c r="U10" s="140"/>
      <c r="V10" s="140"/>
      <c r="W10" s="140"/>
      <c r="X10" s="140"/>
      <c r="Y10" s="140"/>
      <c r="Z10" s="162"/>
      <c r="AA10" s="538" t="e">
        <f>#REF!</f>
        <v>#REF!</v>
      </c>
      <c r="AB10" s="538"/>
      <c r="AC10" s="538"/>
      <c r="AD10" s="501"/>
      <c r="AE10" s="501"/>
      <c r="AF10" s="501"/>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493"/>
      <c r="BS10" s="493"/>
      <c r="BT10" s="493"/>
      <c r="BU10" s="493"/>
      <c r="BV10" s="493"/>
      <c r="BW10" s="493"/>
      <c r="BX10" s="493"/>
      <c r="BY10" s="493"/>
      <c r="BZ10" s="493"/>
      <c r="CA10" s="493"/>
      <c r="CB10" s="493"/>
      <c r="CC10" s="493"/>
      <c r="CD10" s="493"/>
      <c r="CE10" s="493"/>
      <c r="CF10" s="493"/>
      <c r="CG10" s="493"/>
      <c r="CH10" s="495"/>
    </row>
    <row r="11" spans="1:88" s="163" customFormat="1" ht="15" customHeight="1">
      <c r="A11" s="130"/>
      <c r="B11" s="498"/>
      <c r="C11" s="498"/>
      <c r="D11" s="495"/>
      <c r="E11" s="506" t="s">
        <v>1</v>
      </c>
      <c r="F11" s="506"/>
      <c r="G11" s="507" t="s">
        <v>2</v>
      </c>
      <c r="H11" s="507"/>
      <c r="I11" s="507"/>
      <c r="J11" s="507"/>
      <c r="K11" s="507"/>
      <c r="L11" s="507"/>
      <c r="M11" s="507"/>
      <c r="N11" s="507"/>
      <c r="O11" s="507"/>
      <c r="P11" s="507"/>
      <c r="Q11" s="507"/>
      <c r="R11" s="507"/>
      <c r="S11" s="507"/>
      <c r="T11" s="507"/>
      <c r="U11" s="507"/>
      <c r="V11" s="507"/>
      <c r="W11" s="507"/>
      <c r="X11" s="507"/>
      <c r="Y11" s="507"/>
      <c r="Z11" s="507"/>
      <c r="AA11" s="442" t="s">
        <v>3</v>
      </c>
      <c r="AB11" s="442"/>
      <c r="AC11" s="442"/>
      <c r="AD11" s="501"/>
      <c r="AE11" s="501"/>
      <c r="AF11" s="501"/>
      <c r="AG11" s="503" t="e">
        <f>#REF!</f>
        <v>#REF!</v>
      </c>
      <c r="AH11" s="503"/>
      <c r="AI11" s="503"/>
      <c r="AJ11" s="503"/>
      <c r="AK11" s="503"/>
      <c r="AL11" s="503"/>
      <c r="AM11" s="503"/>
      <c r="AN11" s="503"/>
      <c r="AO11" s="503"/>
      <c r="AP11" s="503"/>
      <c r="AQ11" s="503"/>
      <c r="AR11" s="503"/>
      <c r="AS11" s="503"/>
      <c r="AT11" s="503"/>
      <c r="AU11" s="503"/>
      <c r="AV11" s="503"/>
      <c r="AW11" s="503"/>
      <c r="AX11" s="503"/>
      <c r="AY11" s="503"/>
      <c r="AZ11" s="503"/>
      <c r="BA11" s="500"/>
      <c r="BB11" s="500"/>
      <c r="BC11" s="500"/>
      <c r="BD11" s="500"/>
      <c r="BE11" s="500"/>
      <c r="BF11" s="500"/>
      <c r="BG11" s="500"/>
      <c r="BH11" s="500"/>
      <c r="BI11" s="500"/>
      <c r="BJ11" s="500"/>
      <c r="BK11" s="500"/>
      <c r="BL11" s="500"/>
      <c r="BM11" s="500"/>
      <c r="BN11" s="500"/>
      <c r="BO11" s="500"/>
      <c r="BP11" s="500"/>
      <c r="BQ11" s="500"/>
      <c r="BR11" s="508" t="e">
        <f>#REF!</f>
        <v>#REF!</v>
      </c>
      <c r="BS11" s="508"/>
      <c r="BT11" s="508"/>
      <c r="BU11" s="508"/>
      <c r="BV11" s="508"/>
      <c r="BW11" s="508"/>
      <c r="BX11" s="508"/>
      <c r="BY11" s="508"/>
      <c r="BZ11" s="508"/>
      <c r="CA11" s="508"/>
      <c r="CB11" s="508"/>
      <c r="CC11" s="508"/>
      <c r="CD11" s="508"/>
      <c r="CE11" s="508"/>
      <c r="CF11" s="508"/>
      <c r="CG11" s="508"/>
      <c r="CH11" s="495"/>
    </row>
    <row r="12" spans="1:88" s="163" customFormat="1" ht="3" customHeight="1">
      <c r="A12" s="130"/>
      <c r="B12" s="498"/>
      <c r="C12" s="498"/>
      <c r="D12" s="495"/>
      <c r="E12" s="474" t="s">
        <v>359</v>
      </c>
      <c r="F12" s="474"/>
      <c r="G12" s="459"/>
      <c r="H12" s="461" t="e">
        <f>#REF!</f>
        <v>#REF!</v>
      </c>
      <c r="I12" s="461"/>
      <c r="J12" s="461"/>
      <c r="K12" s="461"/>
      <c r="L12" s="461"/>
      <c r="M12" s="461"/>
      <c r="N12" s="461"/>
      <c r="O12" s="461"/>
      <c r="P12" s="461"/>
      <c r="Q12" s="461"/>
      <c r="R12" s="461"/>
      <c r="S12" s="461"/>
      <c r="T12" s="461"/>
      <c r="U12" s="461"/>
      <c r="V12" s="461"/>
      <c r="W12" s="461"/>
      <c r="X12" s="461"/>
      <c r="Y12" s="461"/>
      <c r="Z12" s="461"/>
      <c r="AA12" s="463" t="s">
        <v>369</v>
      </c>
      <c r="AB12" s="463"/>
      <c r="AC12" s="463"/>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1"/>
      <c r="BB12" s="441"/>
      <c r="BC12" s="441"/>
      <c r="BD12" s="441"/>
      <c r="BE12" s="441"/>
      <c r="BF12" s="441"/>
      <c r="BG12" s="441"/>
      <c r="BH12" s="441"/>
      <c r="BI12" s="441"/>
      <c r="BJ12" s="441"/>
      <c r="BK12" s="441"/>
      <c r="BL12" s="441"/>
      <c r="BM12" s="441"/>
      <c r="BN12" s="441"/>
      <c r="BO12" s="441"/>
      <c r="BP12" s="441"/>
      <c r="BQ12" s="441"/>
      <c r="BR12" s="164"/>
      <c r="BS12" s="164"/>
      <c r="BT12" s="164"/>
      <c r="BU12" s="164"/>
      <c r="BV12" s="164"/>
      <c r="BW12" s="165"/>
      <c r="BX12" s="164"/>
      <c r="BY12" s="164"/>
      <c r="BZ12" s="164"/>
      <c r="CA12" s="164"/>
      <c r="CB12" s="164"/>
      <c r="CC12" s="164"/>
      <c r="CD12" s="164"/>
      <c r="CE12" s="164"/>
      <c r="CF12" s="164"/>
      <c r="CG12" s="198"/>
      <c r="CH12" s="495"/>
    </row>
    <row r="13" spans="1:88" s="163" customFormat="1" ht="3" customHeight="1">
      <c r="A13" s="130"/>
      <c r="B13" s="498"/>
      <c r="C13" s="498"/>
      <c r="D13" s="495"/>
      <c r="E13" s="474"/>
      <c r="F13" s="474"/>
      <c r="G13" s="459"/>
      <c r="H13" s="461"/>
      <c r="I13" s="461"/>
      <c r="J13" s="461"/>
      <c r="K13" s="461"/>
      <c r="L13" s="461"/>
      <c r="M13" s="461"/>
      <c r="N13" s="461"/>
      <c r="O13" s="461"/>
      <c r="P13" s="461"/>
      <c r="Q13" s="461"/>
      <c r="R13" s="461"/>
      <c r="S13" s="461"/>
      <c r="T13" s="461"/>
      <c r="U13" s="461"/>
      <c r="V13" s="461"/>
      <c r="W13" s="461"/>
      <c r="X13" s="461"/>
      <c r="Y13" s="461"/>
      <c r="Z13" s="461"/>
      <c r="AA13" s="463"/>
      <c r="AB13" s="463"/>
      <c r="AC13" s="463"/>
      <c r="AD13" s="423"/>
      <c r="AE13" s="417"/>
      <c r="AF13" s="417"/>
      <c r="AG13" s="417"/>
      <c r="AH13" s="283"/>
      <c r="AI13" s="418"/>
      <c r="AJ13" s="418"/>
      <c r="AK13" s="418"/>
      <c r="AL13" s="418"/>
      <c r="AM13" s="418"/>
      <c r="AN13" s="415"/>
      <c r="AO13" s="419"/>
      <c r="AP13" s="419"/>
      <c r="AQ13" s="419"/>
      <c r="AR13" s="419"/>
      <c r="AS13" s="419"/>
      <c r="AT13" s="415"/>
      <c r="AU13" s="419"/>
      <c r="AV13" s="419"/>
      <c r="AW13" s="419"/>
      <c r="AX13" s="419"/>
      <c r="AY13" s="419"/>
      <c r="AZ13" s="424"/>
      <c r="BA13" s="423"/>
      <c r="BB13" s="417"/>
      <c r="BC13" s="417"/>
      <c r="BD13" s="417"/>
      <c r="BE13" s="283"/>
      <c r="BF13" s="418"/>
      <c r="BG13" s="418"/>
      <c r="BH13" s="418"/>
      <c r="BI13" s="418"/>
      <c r="BJ13" s="418"/>
      <c r="BK13" s="415"/>
      <c r="BL13" s="419"/>
      <c r="BM13" s="419"/>
      <c r="BN13" s="419"/>
      <c r="BO13" s="419"/>
      <c r="BP13" s="419"/>
      <c r="BQ13" s="415"/>
      <c r="BR13" s="419"/>
      <c r="BS13" s="419"/>
      <c r="BT13" s="419"/>
      <c r="BU13" s="419"/>
      <c r="BV13" s="419"/>
      <c r="BW13" s="287"/>
      <c r="BX13" s="288"/>
      <c r="BY13" s="288"/>
      <c r="BZ13" s="288"/>
      <c r="CA13" s="288"/>
      <c r="CB13" s="288"/>
      <c r="CC13" s="288"/>
      <c r="CD13" s="288"/>
      <c r="CE13" s="288"/>
      <c r="CF13" s="288"/>
      <c r="CG13" s="199"/>
      <c r="CH13" s="495"/>
    </row>
    <row r="14" spans="1:88" ht="15" customHeight="1">
      <c r="A14" s="130"/>
      <c r="B14" s="498"/>
      <c r="C14" s="498"/>
      <c r="D14" s="495"/>
      <c r="E14" s="474"/>
      <c r="F14" s="474"/>
      <c r="G14" s="459"/>
      <c r="H14" s="461"/>
      <c r="I14" s="461"/>
      <c r="J14" s="461"/>
      <c r="K14" s="461"/>
      <c r="L14" s="461"/>
      <c r="M14" s="461"/>
      <c r="N14" s="461"/>
      <c r="O14" s="461"/>
      <c r="P14" s="461"/>
      <c r="Q14" s="461"/>
      <c r="R14" s="461"/>
      <c r="S14" s="461"/>
      <c r="T14" s="461"/>
      <c r="U14" s="461"/>
      <c r="V14" s="461"/>
      <c r="W14" s="461"/>
      <c r="X14" s="461"/>
      <c r="Y14" s="461"/>
      <c r="Z14" s="461"/>
      <c r="AA14" s="463"/>
      <c r="AB14" s="463"/>
      <c r="AC14" s="463"/>
      <c r="AD14" s="423"/>
      <c r="AE14" s="280" t="e">
        <f>IF(LEN(VLOOKUP(AA12,#REF!,2,FALSE))&lt;11,"",LEFT(RIGHT(VLOOKUP(AA12,#REF!,2,FALSE),11),1))</f>
        <v>#REF!</v>
      </c>
      <c r="AF14" s="168"/>
      <c r="AG14" s="280" t="e">
        <f>IF(LEN(VLOOKUP(AA12,#REF!,2,FALSE))&lt;10,"",LEFT(RIGHT(VLOOKUP(AA12,#REF!,2,FALSE),10),1))</f>
        <v>#REF!</v>
      </c>
      <c r="AH14" s="282"/>
      <c r="AI14" s="280" t="e">
        <f>IF(LEN(VLOOKUP(AA12,#REF!,2,FALSE))&lt;9,"",LEFT(RIGHT(VLOOKUP(AA12,#REF!,2,FALSE),9),1))</f>
        <v>#REF!</v>
      </c>
      <c r="AJ14" s="168"/>
      <c r="AK14" s="280" t="e">
        <f>IF(LEN(VLOOKUP(AA12,#REF!,2,FALSE))&lt;8,"",LEFT(RIGHT(VLOOKUP(AA12,#REF!,2,FALSE),8),1))</f>
        <v>#REF!</v>
      </c>
      <c r="AL14" s="282"/>
      <c r="AM14" s="280" t="e">
        <f>IF(LEN(VLOOKUP(AA12,#REF!,2,FALSE))&lt;7,"",LEFT(RIGHT(VLOOKUP(AA12,#REF!,2,FALSE),7),1))</f>
        <v>#REF!</v>
      </c>
      <c r="AN14" s="415"/>
      <c r="AO14" s="280" t="e">
        <f>IF(LEN(VLOOKUP(AA12,#REF!,2,FALSE))&lt;6,"",LEFT(RIGHT(VLOOKUP(AA12,#REF!,2,FALSE),6),1))</f>
        <v>#REF!</v>
      </c>
      <c r="AP14" s="282"/>
      <c r="AQ14" s="280" t="e">
        <f>IF(LEN(VLOOKUP(AA12,#REF!,2,FALSE))&lt;5,"",LEFT(RIGHT(VLOOKUP(AA12,#REF!,2,FALSE),5),1))</f>
        <v>#REF!</v>
      </c>
      <c r="AR14" s="282"/>
      <c r="AS14" s="280" t="e">
        <f>IF(LEN(VLOOKUP(AA12,#REF!,2,FALSE))&lt;4,"",LEFT(RIGHT(VLOOKUP(AA12,#REF!,2,FALSE),4),1))</f>
        <v>#REF!</v>
      </c>
      <c r="AT14" s="415"/>
      <c r="AU14" s="280" t="e">
        <f>IF(LEN(VLOOKUP(AA12,#REF!,2,FALSE))&lt;3,"",LEFT(RIGHT(VLOOKUP(AA12,#REF!,2,FALSE),3),1))</f>
        <v>#REF!</v>
      </c>
      <c r="AV14" s="282"/>
      <c r="AW14" s="280" t="e">
        <f>IF(LEN(VLOOKUP(AA12,#REF!,2,FALSE))&lt;2,"",LEFT(RIGHT(VLOOKUP(AA12,#REF!,2,FALSE),2),1))</f>
        <v>#REF!</v>
      </c>
      <c r="AX14" s="282"/>
      <c r="AY14" s="280" t="e">
        <f>IF(VLOOKUP(AA12,#REF!,2,FALSE)=0,"",IF(LEN(VLOOKUP(AA12,#REF!,2,FALSE))&lt;1,"",LEFT(RIGHT(VLOOKUP(AA12,#REF!,2,FALSE),1),1)))</f>
        <v>#REF!</v>
      </c>
      <c r="AZ14" s="424"/>
      <c r="BA14" s="423"/>
      <c r="BB14" s="280" t="e">
        <f>IF(LEN(VLOOKUP(AA12,#REF!,4,FALSE))&lt;11,"",LEFT(RIGHT(VLOOKUP(AA12,#REF!,4,FALSE),11),1))</f>
        <v>#REF!</v>
      </c>
      <c r="BC14" s="168"/>
      <c r="BD14" s="280" t="e">
        <f>IF(LEN(VLOOKUP(AA12,#REF!,4,FALSE))&lt;10,"",LEFT(RIGHT(VLOOKUP(AA12,#REF!,4,FALSE),10),1))</f>
        <v>#REF!</v>
      </c>
      <c r="BE14" s="282"/>
      <c r="BF14" s="280" t="e">
        <f>IF(LEN(VLOOKUP(AA12,#REF!,4,FALSE))&lt;9,"",LEFT(RIGHT(VLOOKUP(AA12,#REF!,4,FALSE),9),1))</f>
        <v>#REF!</v>
      </c>
      <c r="BG14" s="168"/>
      <c r="BH14" s="280" t="e">
        <f>IF(LEN(VLOOKUP(AA12,#REF!,4,FALSE))&lt;8,"",LEFT(RIGHT(VLOOKUP(AA12,#REF!,4,FALSE),8),1))</f>
        <v>#REF!</v>
      </c>
      <c r="BI14" s="282"/>
      <c r="BJ14" s="280" t="e">
        <f>IF(LEN(VLOOKUP(AA12,#REF!,4,FALSE))&lt;7,"",LEFT(RIGHT(VLOOKUP(AA12,#REF!,4,FALSE),7),1))</f>
        <v>#REF!</v>
      </c>
      <c r="BK14" s="415"/>
      <c r="BL14" s="280" t="e">
        <f>IF(LEN(VLOOKUP(AA12,#REF!,4,FALSE))&lt;6,"",LEFT(RIGHT(VLOOKUP(AA12,#REF!,4,FALSE),6),1))</f>
        <v>#REF!</v>
      </c>
      <c r="BM14" s="282"/>
      <c r="BN14" s="280" t="e">
        <f>IF(LEN(VLOOKUP(AA12,#REF!,4,FALSE))&lt;5,"",LEFT(RIGHT(VLOOKUP(AA12,#REF!,4,FALSE),5),1))</f>
        <v>#REF!</v>
      </c>
      <c r="BO14" s="282"/>
      <c r="BP14" s="280" t="e">
        <f>IF(LEN(VLOOKUP(AA12,#REF!,4,FALSE))&lt;4,"",LEFT(RIGHT(VLOOKUP(AA12,#REF!,4,FALSE),4),1))</f>
        <v>#REF!</v>
      </c>
      <c r="BQ14" s="415"/>
      <c r="BR14" s="280" t="e">
        <f>IF(LEN(VLOOKUP(AA12,#REF!,4,FALSE))&lt;3,"",LEFT(RIGHT(VLOOKUP(AA12,#REF!,4,FALSE),3),1))</f>
        <v>#REF!</v>
      </c>
      <c r="BS14" s="282"/>
      <c r="BT14" s="280" t="e">
        <f>IF(LEN(VLOOKUP(AA12,#REF!,4,FALSE))&lt;2,"",LEFT(RIGHT(VLOOKUP(AA12,#REF!,4,FALSE),2),1))</f>
        <v>#REF!</v>
      </c>
      <c r="BU14" s="282"/>
      <c r="BV14" s="280" t="e">
        <f>IF(VLOOKUP(AA12,#REF!,4,FALSE)=0,"",IF(LEN(VLOOKUP(AA12,#REF!,4,FALSE))&lt;1,"",LEFT(RIGHT(VLOOKUP(AA12,#REF!,4,FALSE),1),1)))</f>
        <v>#REF!</v>
      </c>
      <c r="BW14" s="287"/>
      <c r="BX14" s="288"/>
      <c r="BY14" s="288"/>
      <c r="BZ14" s="288"/>
      <c r="CA14" s="288"/>
      <c r="CB14" s="288"/>
      <c r="CC14" s="288"/>
      <c r="CD14" s="288"/>
      <c r="CE14" s="288"/>
      <c r="CF14" s="288"/>
      <c r="CG14" s="199"/>
      <c r="CH14" s="495"/>
    </row>
    <row r="15" spans="1:88" ht="3" customHeight="1">
      <c r="A15" s="130"/>
      <c r="B15" s="498"/>
      <c r="C15" s="498"/>
      <c r="D15" s="495"/>
      <c r="E15" s="474"/>
      <c r="F15" s="474"/>
      <c r="G15" s="459"/>
      <c r="H15" s="461"/>
      <c r="I15" s="461"/>
      <c r="J15" s="461"/>
      <c r="K15" s="461"/>
      <c r="L15" s="461"/>
      <c r="M15" s="461"/>
      <c r="N15" s="461"/>
      <c r="O15" s="461"/>
      <c r="P15" s="461"/>
      <c r="Q15" s="461"/>
      <c r="R15" s="461"/>
      <c r="S15" s="461"/>
      <c r="T15" s="461"/>
      <c r="U15" s="461"/>
      <c r="V15" s="461"/>
      <c r="W15" s="461"/>
      <c r="X15" s="461"/>
      <c r="Y15" s="461"/>
      <c r="Z15" s="461"/>
      <c r="AA15" s="463"/>
      <c r="AB15" s="463"/>
      <c r="AC15" s="463"/>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c r="AZ15" s="442"/>
      <c r="BA15" s="443"/>
      <c r="BB15" s="443"/>
      <c r="BC15" s="443"/>
      <c r="BD15" s="443"/>
      <c r="BE15" s="443"/>
      <c r="BF15" s="443"/>
      <c r="BG15" s="443"/>
      <c r="BH15" s="443"/>
      <c r="BI15" s="443"/>
      <c r="BJ15" s="443"/>
      <c r="BK15" s="443"/>
      <c r="BL15" s="443"/>
      <c r="BM15" s="443"/>
      <c r="BN15" s="443"/>
      <c r="BO15" s="443"/>
      <c r="BP15" s="443"/>
      <c r="BQ15" s="443"/>
      <c r="BR15" s="227"/>
      <c r="BS15" s="227"/>
      <c r="BT15" s="227"/>
      <c r="BU15" s="227"/>
      <c r="BV15" s="227"/>
      <c r="BW15" s="289"/>
      <c r="BX15" s="227"/>
      <c r="BY15" s="227"/>
      <c r="BZ15" s="227"/>
      <c r="CA15" s="227"/>
      <c r="CB15" s="227"/>
      <c r="CC15" s="227"/>
      <c r="CD15" s="227"/>
      <c r="CE15" s="227"/>
      <c r="CF15" s="227"/>
      <c r="CG15" s="200"/>
      <c r="CH15" s="495"/>
    </row>
    <row r="16" spans="1:88" ht="3" customHeight="1">
      <c r="A16" s="130"/>
      <c r="B16" s="498"/>
      <c r="C16" s="498"/>
      <c r="D16" s="495"/>
      <c r="E16" s="474"/>
      <c r="F16" s="474"/>
      <c r="G16" s="459"/>
      <c r="H16" s="461"/>
      <c r="I16" s="461"/>
      <c r="J16" s="461"/>
      <c r="K16" s="461"/>
      <c r="L16" s="461"/>
      <c r="M16" s="461"/>
      <c r="N16" s="461"/>
      <c r="O16" s="461"/>
      <c r="P16" s="461"/>
      <c r="Q16" s="461"/>
      <c r="R16" s="461"/>
      <c r="S16" s="461"/>
      <c r="T16" s="461"/>
      <c r="U16" s="461"/>
      <c r="V16" s="461"/>
      <c r="W16" s="461"/>
      <c r="X16" s="461"/>
      <c r="Y16" s="461"/>
      <c r="Z16" s="461"/>
      <c r="AA16" s="463"/>
      <c r="AB16" s="463"/>
      <c r="AC16" s="463"/>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293"/>
      <c r="BB16" s="221"/>
      <c r="BC16" s="221"/>
      <c r="BD16" s="221"/>
      <c r="BE16" s="221"/>
      <c r="BF16" s="221"/>
      <c r="BG16" s="221"/>
      <c r="BH16" s="221"/>
      <c r="BI16" s="221"/>
      <c r="BJ16" s="292"/>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198"/>
      <c r="CH16" s="495"/>
    </row>
    <row r="17" spans="1:86" ht="3" customHeight="1">
      <c r="A17" s="130"/>
      <c r="B17" s="498"/>
      <c r="C17" s="498"/>
      <c r="D17" s="495"/>
      <c r="E17" s="474"/>
      <c r="F17" s="474"/>
      <c r="G17" s="459"/>
      <c r="H17" s="461"/>
      <c r="I17" s="461"/>
      <c r="J17" s="461"/>
      <c r="K17" s="461"/>
      <c r="L17" s="461"/>
      <c r="M17" s="461"/>
      <c r="N17" s="461"/>
      <c r="O17" s="461"/>
      <c r="P17" s="461"/>
      <c r="Q17" s="461"/>
      <c r="R17" s="461"/>
      <c r="S17" s="461"/>
      <c r="T17" s="461"/>
      <c r="U17" s="461"/>
      <c r="V17" s="461"/>
      <c r="W17" s="461"/>
      <c r="X17" s="461"/>
      <c r="Y17" s="461"/>
      <c r="Z17" s="461"/>
      <c r="AA17" s="463"/>
      <c r="AB17" s="463"/>
      <c r="AC17" s="463"/>
      <c r="AD17" s="423"/>
      <c r="AE17" s="417"/>
      <c r="AF17" s="417"/>
      <c r="AG17" s="417"/>
      <c r="AH17" s="283"/>
      <c r="AI17" s="418"/>
      <c r="AJ17" s="418"/>
      <c r="AK17" s="418"/>
      <c r="AL17" s="418"/>
      <c r="AM17" s="418"/>
      <c r="AN17" s="415" t="s">
        <v>157</v>
      </c>
      <c r="AO17" s="419"/>
      <c r="AP17" s="419"/>
      <c r="AQ17" s="419"/>
      <c r="AR17" s="419"/>
      <c r="AS17" s="419"/>
      <c r="AT17" s="415" t="s">
        <v>157</v>
      </c>
      <c r="AU17" s="419"/>
      <c r="AV17" s="419"/>
      <c r="AW17" s="419"/>
      <c r="AX17" s="419"/>
      <c r="AY17" s="419"/>
      <c r="AZ17" s="424"/>
      <c r="BA17" s="294"/>
      <c r="BB17" s="288"/>
      <c r="BC17" s="288"/>
      <c r="BD17" s="288"/>
      <c r="BE17" s="288"/>
      <c r="BF17" s="288"/>
      <c r="BG17" s="288"/>
      <c r="BH17" s="288"/>
      <c r="BI17" s="288"/>
      <c r="BJ17" s="287"/>
      <c r="BK17" s="288"/>
      <c r="BL17" s="417"/>
      <c r="BM17" s="417"/>
      <c r="BN17" s="417"/>
      <c r="BO17" s="283"/>
      <c r="BP17" s="418"/>
      <c r="BQ17" s="418"/>
      <c r="BR17" s="418"/>
      <c r="BS17" s="418"/>
      <c r="BT17" s="418"/>
      <c r="BU17" s="415"/>
      <c r="BV17" s="419"/>
      <c r="BW17" s="419"/>
      <c r="BX17" s="419"/>
      <c r="BY17" s="419"/>
      <c r="BZ17" s="419"/>
      <c r="CA17" s="415"/>
      <c r="CB17" s="419"/>
      <c r="CC17" s="419"/>
      <c r="CD17" s="419"/>
      <c r="CE17" s="419"/>
      <c r="CF17" s="419"/>
      <c r="CG17" s="201"/>
      <c r="CH17" s="495"/>
    </row>
    <row r="18" spans="1:86" ht="15" customHeight="1">
      <c r="A18" s="130"/>
      <c r="B18" s="498"/>
      <c r="C18" s="498"/>
      <c r="D18" s="495"/>
      <c r="E18" s="474"/>
      <c r="F18" s="474"/>
      <c r="G18" s="459"/>
      <c r="H18" s="461"/>
      <c r="I18" s="461"/>
      <c r="J18" s="461"/>
      <c r="K18" s="461"/>
      <c r="L18" s="461"/>
      <c r="M18" s="461"/>
      <c r="N18" s="461"/>
      <c r="O18" s="461"/>
      <c r="P18" s="461"/>
      <c r="Q18" s="461"/>
      <c r="R18" s="461"/>
      <c r="S18" s="461"/>
      <c r="T18" s="461"/>
      <c r="U18" s="461"/>
      <c r="V18" s="461"/>
      <c r="W18" s="461"/>
      <c r="X18" s="461"/>
      <c r="Y18" s="461"/>
      <c r="Z18" s="461"/>
      <c r="AA18" s="463"/>
      <c r="AB18" s="463"/>
      <c r="AC18" s="463"/>
      <c r="AD18" s="423"/>
      <c r="AE18" s="280" t="e">
        <f>IF(LEN(VLOOKUP(AA12,#REF!,3,FALSE))&lt;11,"",LEFT(RIGHT(VLOOKUP(AA12,#REF!,3,FALSE),11),1))</f>
        <v>#REF!</v>
      </c>
      <c r="AF18" s="168" t="s">
        <v>157</v>
      </c>
      <c r="AG18" s="280" t="e">
        <f>IF(LEN(VLOOKUP(AA12,#REF!,3,FALSE))&lt;10,"",LEFT(RIGHT(VLOOKUP(AA12,#REF!,3,FALSE),10),1))</f>
        <v>#REF!</v>
      </c>
      <c r="AH18" s="282" t="s">
        <v>157</v>
      </c>
      <c r="AI18" s="280" t="e">
        <f>IF(LEN(VLOOKUP(AA12,#REF!,3,FALSE))&lt;9,"",LEFT(RIGHT(VLOOKUP(AA12,#REF!,3,FALSE),9),1))</f>
        <v>#REF!</v>
      </c>
      <c r="AJ18" s="168" t="s">
        <v>157</v>
      </c>
      <c r="AK18" s="280" t="e">
        <f>IF(LEN(VLOOKUP(AA12,#REF!,3,FALSE))&lt;8,"",LEFT(RIGHT(VLOOKUP(AA12,#REF!,3,FALSE),8),1))</f>
        <v>#REF!</v>
      </c>
      <c r="AL18" s="282" t="s">
        <v>157</v>
      </c>
      <c r="AM18" s="280" t="e">
        <f>IF(LEN(VLOOKUP(AA12,#REF!,3,FALSE))&lt;7,"",LEFT(RIGHT(VLOOKUP(AA12,#REF!,3,FALSE),7),1))</f>
        <v>#REF!</v>
      </c>
      <c r="AN18" s="415"/>
      <c r="AO18" s="280" t="e">
        <f>IF(LEN(VLOOKUP(AA12,#REF!,3,FALSE))&lt;6,"",LEFT(RIGHT(VLOOKUP(AA12,#REF!,3,FALSE),6),1))</f>
        <v>#REF!</v>
      </c>
      <c r="AP18" s="282" t="s">
        <v>157</v>
      </c>
      <c r="AQ18" s="280" t="e">
        <f>IF(LEN(VLOOKUP(AA12,#REF!,3,FALSE))&lt;5,"",LEFT(RIGHT(VLOOKUP(AA12,#REF!,3,FALSE),5),1))</f>
        <v>#REF!</v>
      </c>
      <c r="AR18" s="282" t="s">
        <v>157</v>
      </c>
      <c r="AS18" s="280" t="e">
        <f>IF(LEN(VLOOKUP(AA12,#REF!,3,FALSE))&lt;4,"",LEFT(RIGHT(VLOOKUP(AA12,#REF!,3,FALSE),4),1))</f>
        <v>#REF!</v>
      </c>
      <c r="AT18" s="415"/>
      <c r="AU18" s="280" t="e">
        <f>IF(LEN(VLOOKUP(AA12,#REF!,3,FALSE))&lt;3,"",LEFT(RIGHT(VLOOKUP(AA12,#REF!,3,FALSE),3),1))</f>
        <v>#REF!</v>
      </c>
      <c r="AV18" s="282" t="s">
        <v>157</v>
      </c>
      <c r="AW18" s="280" t="e">
        <f>IF(LEN(VLOOKUP(AA12,#REF!,3,FALSE))&lt;2,"",LEFT(RIGHT(VLOOKUP(AA12,#REF!,3,FALSE),2),1))</f>
        <v>#REF!</v>
      </c>
      <c r="AX18" s="282" t="s">
        <v>157</v>
      </c>
      <c r="AY18" s="280" t="e">
        <f>IF(VLOOKUP(AA12,#REF!,3,FALSE)=0,"",IF(LEN(VLOOKUP(AA12,#REF!,3,FALSE))&lt;1,"",LEFT(RIGHT(VLOOKUP(AA12,#REF!,3,FALSE),1),1)))</f>
        <v>#REF!</v>
      </c>
      <c r="AZ18" s="424"/>
      <c r="BA18" s="294"/>
      <c r="BB18" s="288"/>
      <c r="BC18" s="288"/>
      <c r="BD18" s="288"/>
      <c r="BE18" s="288"/>
      <c r="BF18" s="288"/>
      <c r="BG18" s="288"/>
      <c r="BH18" s="288"/>
      <c r="BI18" s="288"/>
      <c r="BJ18" s="287"/>
      <c r="BK18" s="288"/>
      <c r="BL18" s="280" t="e">
        <f>IF(LEN(VLOOKUP(AA12,#REF!,5,FALSE))&lt;11,"",LEFT(RIGHT(VLOOKUP(AA12,#REF!,5,FALSE),11),1))</f>
        <v>#REF!</v>
      </c>
      <c r="BM18" s="168" t="s">
        <v>157</v>
      </c>
      <c r="BN18" s="280" t="e">
        <f>IF(LEN(VLOOKUP(AA12,#REF!,5,FALSE))&lt;10,"",LEFT(RIGHT(VLOOKUP(AA12,#REF!,5,FALSE),10),1))</f>
        <v>#REF!</v>
      </c>
      <c r="BO18" s="282" t="s">
        <v>157</v>
      </c>
      <c r="BP18" s="280" t="e">
        <f>IF(LEN(VLOOKUP(AA12,#REF!,5,FALSE))&lt;9,"",LEFT(RIGHT(VLOOKUP(AA12,#REF!,5,FALSE),9),1))</f>
        <v>#REF!</v>
      </c>
      <c r="BQ18" s="168" t="s">
        <v>157</v>
      </c>
      <c r="BR18" s="280" t="e">
        <f>IF(LEN(VLOOKUP(AA12,#REF!,5,FALSE))&lt;8,"",LEFT(RIGHT(VLOOKUP(AA12,#REF!,5,FALSE),8),1))</f>
        <v>#REF!</v>
      </c>
      <c r="BS18" s="282" t="s">
        <v>157</v>
      </c>
      <c r="BT18" s="280" t="e">
        <f>IF(LEN(VLOOKUP(AA12,#REF!,5,FALSE))&lt;7,"",LEFT(RIGHT(VLOOKUP(AA12,#REF!,5,FALSE),7),1))</f>
        <v>#REF!</v>
      </c>
      <c r="BU18" s="415" t="s">
        <v>157</v>
      </c>
      <c r="BV18" s="280" t="e">
        <f>IF(LEN(VLOOKUP(AA12,#REF!,5,FALSE))&lt;6,"",LEFT(RIGHT(VLOOKUP(AA12,#REF!,5,FALSE),6),1))</f>
        <v>#REF!</v>
      </c>
      <c r="BW18" s="282" t="s">
        <v>157</v>
      </c>
      <c r="BX18" s="280" t="e">
        <f>IF(LEN(VLOOKUP(AA12,#REF!,5,FALSE))&lt;5,"",LEFT(RIGHT(VLOOKUP(AA12,#REF!,5,FALSE),5),1))</f>
        <v>#REF!</v>
      </c>
      <c r="BY18" s="282" t="s">
        <v>157</v>
      </c>
      <c r="BZ18" s="280" t="e">
        <f>IF(LEN(VLOOKUP(AA12,#REF!,5,FALSE))&lt;4,"",LEFT(RIGHT(VLOOKUP(AA12,#REF!,5,FALSE),4),1))</f>
        <v>#REF!</v>
      </c>
      <c r="CA18" s="415" t="s">
        <v>157</v>
      </c>
      <c r="CB18" s="280" t="e">
        <f>IF(LEN(VLOOKUP(AA12,#REF!,5,FALSE))&lt;3,"",LEFT(RIGHT(VLOOKUP(AA12,#REF!,5,FALSE),3),1))</f>
        <v>#REF!</v>
      </c>
      <c r="CC18" s="282" t="s">
        <v>157</v>
      </c>
      <c r="CD18" s="280" t="e">
        <f>IF(LEN(VLOOKUP(AA12,#REF!,5,FALSE))&lt;2,"",LEFT(RIGHT(VLOOKUP(AA12,#REF!,5,FALSE),2),1))</f>
        <v>#REF!</v>
      </c>
      <c r="CE18" s="282" t="s">
        <v>355</v>
      </c>
      <c r="CF18" s="280" t="e">
        <f>IF(VLOOKUP(AA12,#REF!,5,FALSE)=0,"",IF(LEN(VLOOKUP(AA12,#REF!,5,FALSE))&lt;1,"",LEFT(RIGHT(VLOOKUP(AA12,#REF!,5,FALSE),1),1)))</f>
        <v>#REF!</v>
      </c>
      <c r="CG18" s="201"/>
      <c r="CH18" s="495"/>
    </row>
    <row r="19" spans="1:86" ht="3" customHeight="1">
      <c r="A19" s="130"/>
      <c r="B19" s="498"/>
      <c r="C19" s="498"/>
      <c r="D19" s="495"/>
      <c r="E19" s="474"/>
      <c r="F19" s="474"/>
      <c r="G19" s="459"/>
      <c r="H19" s="461"/>
      <c r="I19" s="461"/>
      <c r="J19" s="461"/>
      <c r="K19" s="461"/>
      <c r="L19" s="461"/>
      <c r="M19" s="461"/>
      <c r="N19" s="461"/>
      <c r="O19" s="461"/>
      <c r="P19" s="461"/>
      <c r="Q19" s="461"/>
      <c r="R19" s="461"/>
      <c r="S19" s="461"/>
      <c r="T19" s="461"/>
      <c r="U19" s="461"/>
      <c r="V19" s="461"/>
      <c r="W19" s="461"/>
      <c r="X19" s="461"/>
      <c r="Y19" s="461"/>
      <c r="Z19" s="461"/>
      <c r="AA19" s="463"/>
      <c r="AB19" s="463"/>
      <c r="AC19" s="463"/>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295"/>
      <c r="BB19" s="227"/>
      <c r="BC19" s="227"/>
      <c r="BD19" s="227"/>
      <c r="BE19" s="227"/>
      <c r="BF19" s="227"/>
      <c r="BG19" s="227"/>
      <c r="BH19" s="227"/>
      <c r="BI19" s="227"/>
      <c r="BJ19" s="289"/>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00"/>
      <c r="CH19" s="495"/>
    </row>
    <row r="20" spans="1:86" s="163" customFormat="1" ht="3" customHeight="1">
      <c r="A20" s="130"/>
      <c r="B20" s="498"/>
      <c r="C20" s="498"/>
      <c r="D20" s="495"/>
      <c r="E20" s="474" t="s">
        <v>360</v>
      </c>
      <c r="F20" s="474"/>
      <c r="G20" s="459"/>
      <c r="H20" s="461" t="e">
        <f>#REF!</f>
        <v>#REF!</v>
      </c>
      <c r="I20" s="461"/>
      <c r="J20" s="461"/>
      <c r="K20" s="461"/>
      <c r="L20" s="461"/>
      <c r="M20" s="461"/>
      <c r="N20" s="461"/>
      <c r="O20" s="461"/>
      <c r="P20" s="461"/>
      <c r="Q20" s="461"/>
      <c r="R20" s="461"/>
      <c r="S20" s="461"/>
      <c r="T20" s="461"/>
      <c r="U20" s="461"/>
      <c r="V20" s="461"/>
      <c r="W20" s="461"/>
      <c r="X20" s="461"/>
      <c r="Y20" s="461"/>
      <c r="Z20" s="461"/>
      <c r="AA20" s="463" t="s">
        <v>370</v>
      </c>
      <c r="AB20" s="463"/>
      <c r="AC20" s="463"/>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64"/>
      <c r="BB20" s="464"/>
      <c r="BC20" s="464"/>
      <c r="BD20" s="464"/>
      <c r="BE20" s="464"/>
      <c r="BF20" s="464"/>
      <c r="BG20" s="464"/>
      <c r="BH20" s="464"/>
      <c r="BI20" s="464"/>
      <c r="BJ20" s="464"/>
      <c r="BK20" s="464"/>
      <c r="BL20" s="464"/>
      <c r="BM20" s="464"/>
      <c r="BN20" s="464"/>
      <c r="BO20" s="464"/>
      <c r="BP20" s="464"/>
      <c r="BQ20" s="464"/>
      <c r="BR20" s="221"/>
      <c r="BS20" s="221"/>
      <c r="BT20" s="221"/>
      <c r="BU20" s="221"/>
      <c r="BV20" s="221"/>
      <c r="BW20" s="292"/>
      <c r="BX20" s="221"/>
      <c r="BY20" s="221"/>
      <c r="BZ20" s="221"/>
      <c r="CA20" s="221"/>
      <c r="CB20" s="221"/>
      <c r="CC20" s="221"/>
      <c r="CD20" s="221"/>
      <c r="CE20" s="221"/>
      <c r="CF20" s="221"/>
      <c r="CG20" s="198"/>
      <c r="CH20" s="495"/>
    </row>
    <row r="21" spans="1:86" s="163" customFormat="1" ht="3" customHeight="1">
      <c r="A21" s="130"/>
      <c r="B21" s="498"/>
      <c r="C21" s="498"/>
      <c r="D21" s="495"/>
      <c r="E21" s="474"/>
      <c r="F21" s="474"/>
      <c r="G21" s="459"/>
      <c r="H21" s="461"/>
      <c r="I21" s="461"/>
      <c r="J21" s="461"/>
      <c r="K21" s="461"/>
      <c r="L21" s="461"/>
      <c r="M21" s="461"/>
      <c r="N21" s="461"/>
      <c r="O21" s="461"/>
      <c r="P21" s="461"/>
      <c r="Q21" s="461"/>
      <c r="R21" s="461"/>
      <c r="S21" s="461"/>
      <c r="T21" s="461"/>
      <c r="U21" s="461"/>
      <c r="V21" s="461"/>
      <c r="W21" s="461"/>
      <c r="X21" s="461"/>
      <c r="Y21" s="461"/>
      <c r="Z21" s="461"/>
      <c r="AA21" s="463"/>
      <c r="AB21" s="463"/>
      <c r="AC21" s="463"/>
      <c r="AD21" s="423"/>
      <c r="AE21" s="417"/>
      <c r="AF21" s="417"/>
      <c r="AG21" s="417"/>
      <c r="AH21" s="283"/>
      <c r="AI21" s="418"/>
      <c r="AJ21" s="418"/>
      <c r="AK21" s="418"/>
      <c r="AL21" s="418"/>
      <c r="AM21" s="418"/>
      <c r="AN21" s="415"/>
      <c r="AO21" s="419"/>
      <c r="AP21" s="419"/>
      <c r="AQ21" s="419"/>
      <c r="AR21" s="419"/>
      <c r="AS21" s="419"/>
      <c r="AT21" s="415"/>
      <c r="AU21" s="419"/>
      <c r="AV21" s="419"/>
      <c r="AW21" s="419"/>
      <c r="AX21" s="419"/>
      <c r="AY21" s="419"/>
      <c r="AZ21" s="424"/>
      <c r="BA21" s="423"/>
      <c r="BB21" s="417"/>
      <c r="BC21" s="417"/>
      <c r="BD21" s="417"/>
      <c r="BE21" s="283"/>
      <c r="BF21" s="418"/>
      <c r="BG21" s="418"/>
      <c r="BH21" s="418"/>
      <c r="BI21" s="418"/>
      <c r="BJ21" s="418"/>
      <c r="BK21" s="415"/>
      <c r="BL21" s="419"/>
      <c r="BM21" s="419"/>
      <c r="BN21" s="419"/>
      <c r="BO21" s="419"/>
      <c r="BP21" s="419"/>
      <c r="BQ21" s="415"/>
      <c r="BR21" s="419"/>
      <c r="BS21" s="419"/>
      <c r="BT21" s="419"/>
      <c r="BU21" s="419"/>
      <c r="BV21" s="419"/>
      <c r="BW21" s="287"/>
      <c r="BX21" s="288"/>
      <c r="BY21" s="288"/>
      <c r="BZ21" s="288"/>
      <c r="CA21" s="288"/>
      <c r="CB21" s="288"/>
      <c r="CC21" s="288"/>
      <c r="CD21" s="288"/>
      <c r="CE21" s="288"/>
      <c r="CF21" s="288"/>
      <c r="CG21" s="199"/>
      <c r="CH21" s="495"/>
    </row>
    <row r="22" spans="1:86" ht="15" customHeight="1">
      <c r="A22" s="130"/>
      <c r="B22" s="476"/>
      <c r="C22" s="476"/>
      <c r="D22" s="476"/>
      <c r="E22" s="474"/>
      <c r="F22" s="474"/>
      <c r="G22" s="459"/>
      <c r="H22" s="461"/>
      <c r="I22" s="461"/>
      <c r="J22" s="461"/>
      <c r="K22" s="461"/>
      <c r="L22" s="461"/>
      <c r="M22" s="461"/>
      <c r="N22" s="461"/>
      <c r="O22" s="461"/>
      <c r="P22" s="461"/>
      <c r="Q22" s="461"/>
      <c r="R22" s="461"/>
      <c r="S22" s="461"/>
      <c r="T22" s="461"/>
      <c r="U22" s="461"/>
      <c r="V22" s="461"/>
      <c r="W22" s="461"/>
      <c r="X22" s="461"/>
      <c r="Y22" s="461"/>
      <c r="Z22" s="461"/>
      <c r="AA22" s="463"/>
      <c r="AB22" s="463"/>
      <c r="AC22" s="463"/>
      <c r="AD22" s="423"/>
      <c r="AE22" s="280" t="e">
        <f>IF(LEN(VLOOKUP(AA20,#REF!,2,FALSE))&lt;11,"",LEFT(RIGHT(VLOOKUP(AA20,#REF!,2,FALSE),11),1))</f>
        <v>#REF!</v>
      </c>
      <c r="AF22" s="168"/>
      <c r="AG22" s="280" t="e">
        <f>IF(LEN(VLOOKUP(AA20,#REF!,2,FALSE))&lt;10,"",LEFT(RIGHT(VLOOKUP(AA20,#REF!,2,FALSE),10),1))</f>
        <v>#REF!</v>
      </c>
      <c r="AH22" s="282"/>
      <c r="AI22" s="280" t="e">
        <f>IF(LEN(VLOOKUP(AA20,#REF!,2,FALSE))&lt;9,"",LEFT(RIGHT(VLOOKUP(AA20,#REF!,2,FALSE),9),1))</f>
        <v>#REF!</v>
      </c>
      <c r="AJ22" s="168"/>
      <c r="AK22" s="280" t="e">
        <f>IF(LEN(VLOOKUP(AA20,#REF!,2,FALSE))&lt;8,"",LEFT(RIGHT(VLOOKUP(AA20,#REF!,2,FALSE),8),1))</f>
        <v>#REF!</v>
      </c>
      <c r="AL22" s="282"/>
      <c r="AM22" s="280" t="e">
        <f>IF(LEN(VLOOKUP(AA20,#REF!,2,FALSE))&lt;7,"",LEFT(RIGHT(VLOOKUP(AA20,#REF!,2,FALSE),7),1))</f>
        <v>#REF!</v>
      </c>
      <c r="AN22" s="415"/>
      <c r="AO22" s="280" t="e">
        <f>IF(LEN(VLOOKUP(AA20,#REF!,2,FALSE))&lt;6,"",LEFT(RIGHT(VLOOKUP(AA20,#REF!,2,FALSE),6),1))</f>
        <v>#REF!</v>
      </c>
      <c r="AP22" s="282"/>
      <c r="AQ22" s="280" t="e">
        <f>IF(LEN(VLOOKUP(AA20,#REF!,2,FALSE))&lt;5,"",LEFT(RIGHT(VLOOKUP(AA20,#REF!,2,FALSE),5),1))</f>
        <v>#REF!</v>
      </c>
      <c r="AR22" s="282"/>
      <c r="AS22" s="280" t="e">
        <f>IF(LEN(VLOOKUP(AA20,#REF!,2,FALSE))&lt;4,"",LEFT(RIGHT(VLOOKUP(AA20,#REF!,2,FALSE),4),1))</f>
        <v>#REF!</v>
      </c>
      <c r="AT22" s="415"/>
      <c r="AU22" s="280" t="e">
        <f>IF(LEN(VLOOKUP(AA20,#REF!,2,FALSE))&lt;3,"",LEFT(RIGHT(VLOOKUP(AA20,#REF!,2,FALSE),3),1))</f>
        <v>#REF!</v>
      </c>
      <c r="AV22" s="282"/>
      <c r="AW22" s="280" t="e">
        <f>IF(LEN(VLOOKUP(AA20,#REF!,2,FALSE))&lt;2,"",LEFT(RIGHT(VLOOKUP(AA20,#REF!,2,FALSE),2),1))</f>
        <v>#REF!</v>
      </c>
      <c r="AX22" s="282"/>
      <c r="AY22" s="280" t="e">
        <f>IF(VLOOKUP(AA20,#REF!,2,FALSE)=0,"",IF(LEN(VLOOKUP(AA20,#REF!,2,FALSE))&lt;1,"",LEFT(RIGHT(VLOOKUP(AA20,#REF!,2,FALSE),1),1)))</f>
        <v>#REF!</v>
      </c>
      <c r="AZ22" s="424"/>
      <c r="BA22" s="423"/>
      <c r="BB22" s="280" t="e">
        <f>IF(LEN(VLOOKUP(AA20,#REF!,4,FALSE))&lt;11,"",LEFT(RIGHT(VLOOKUP(AA20,#REF!,4,FALSE),11),1))</f>
        <v>#REF!</v>
      </c>
      <c r="BC22" s="168"/>
      <c r="BD22" s="280" t="e">
        <f>IF(LEN(VLOOKUP(AA20,#REF!,4,FALSE))&lt;10,"",LEFT(RIGHT(VLOOKUP(AA20,#REF!,4,FALSE),10),1))</f>
        <v>#REF!</v>
      </c>
      <c r="BE22" s="282"/>
      <c r="BF22" s="280" t="e">
        <f>IF(LEN(VLOOKUP(AA20,#REF!,4,FALSE))&lt;9,"",LEFT(RIGHT(VLOOKUP(AA20,#REF!,4,FALSE),9),1))</f>
        <v>#REF!</v>
      </c>
      <c r="BG22" s="168"/>
      <c r="BH22" s="280" t="e">
        <f>IF(LEN(VLOOKUP(AA20,#REF!,4,FALSE))&lt;8,"",LEFT(RIGHT(VLOOKUP(AA20,#REF!,4,FALSE),8),1))</f>
        <v>#REF!</v>
      </c>
      <c r="BI22" s="282"/>
      <c r="BJ22" s="280" t="e">
        <f>IF(LEN(VLOOKUP(AA20,#REF!,4,FALSE))&lt;7,"",LEFT(RIGHT(VLOOKUP(AA20,#REF!,4,FALSE),7),1))</f>
        <v>#REF!</v>
      </c>
      <c r="BK22" s="415"/>
      <c r="BL22" s="280" t="e">
        <f>IF(LEN(VLOOKUP(AA20,#REF!,4,FALSE))&lt;6,"",LEFT(RIGHT(VLOOKUP(AA20,#REF!,4,FALSE),6),1))</f>
        <v>#REF!</v>
      </c>
      <c r="BM22" s="282"/>
      <c r="BN22" s="280" t="e">
        <f>IF(LEN(VLOOKUP(AA20,#REF!,4,FALSE))&lt;5,"",LEFT(RIGHT(VLOOKUP(AA20,#REF!,4,FALSE),5),1))</f>
        <v>#REF!</v>
      </c>
      <c r="BO22" s="282"/>
      <c r="BP22" s="280" t="e">
        <f>IF(LEN(VLOOKUP(AA20,#REF!,4,FALSE))&lt;4,"",LEFT(RIGHT(VLOOKUP(AA20,#REF!,4,FALSE),4),1))</f>
        <v>#REF!</v>
      </c>
      <c r="BQ22" s="415"/>
      <c r="BR22" s="280" t="e">
        <f>IF(LEN(VLOOKUP(AA20,#REF!,4,FALSE))&lt;3,"",LEFT(RIGHT(VLOOKUP(AA20,#REF!,4,FALSE),3),1))</f>
        <v>#REF!</v>
      </c>
      <c r="BS22" s="282"/>
      <c r="BT22" s="280" t="e">
        <f>IF(LEN(VLOOKUP(AA20,#REF!,4,FALSE))&lt;2,"",LEFT(RIGHT(VLOOKUP(AA20,#REF!,4,FALSE),2),1))</f>
        <v>#REF!</v>
      </c>
      <c r="BU22" s="282"/>
      <c r="BV22" s="280" t="e">
        <f>IF(VLOOKUP(AA20,#REF!,4,FALSE)=0,"",IF(LEN(VLOOKUP(AA20,#REF!,4,FALSE))&lt;1,"",LEFT(RIGHT(VLOOKUP(AA20,#REF!,4,FALSE),1),1)))</f>
        <v>#REF!</v>
      </c>
      <c r="BW22" s="287"/>
      <c r="BX22" s="288"/>
      <c r="BY22" s="288"/>
      <c r="BZ22" s="288"/>
      <c r="CA22" s="288"/>
      <c r="CB22" s="288"/>
      <c r="CC22" s="288"/>
      <c r="CD22" s="288"/>
      <c r="CE22" s="288"/>
      <c r="CF22" s="288"/>
      <c r="CG22" s="199"/>
      <c r="CH22" s="495"/>
    </row>
    <row r="23" spans="1:86" ht="3" customHeight="1">
      <c r="A23" s="130"/>
      <c r="B23" s="476"/>
      <c r="C23" s="476"/>
      <c r="D23" s="476"/>
      <c r="E23" s="474"/>
      <c r="F23" s="474"/>
      <c r="G23" s="459"/>
      <c r="H23" s="461"/>
      <c r="I23" s="461"/>
      <c r="J23" s="461"/>
      <c r="K23" s="461"/>
      <c r="L23" s="461"/>
      <c r="M23" s="461"/>
      <c r="N23" s="461"/>
      <c r="O23" s="461"/>
      <c r="P23" s="461"/>
      <c r="Q23" s="461"/>
      <c r="R23" s="461"/>
      <c r="S23" s="461"/>
      <c r="T23" s="461"/>
      <c r="U23" s="461"/>
      <c r="V23" s="461"/>
      <c r="W23" s="461"/>
      <c r="X23" s="461"/>
      <c r="Y23" s="461"/>
      <c r="Z23" s="461"/>
      <c r="AA23" s="463"/>
      <c r="AB23" s="463"/>
      <c r="AC23" s="463"/>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c r="AZ23" s="442"/>
      <c r="BA23" s="443"/>
      <c r="BB23" s="443"/>
      <c r="BC23" s="443"/>
      <c r="BD23" s="443"/>
      <c r="BE23" s="443"/>
      <c r="BF23" s="443"/>
      <c r="BG23" s="443"/>
      <c r="BH23" s="443"/>
      <c r="BI23" s="443"/>
      <c r="BJ23" s="443"/>
      <c r="BK23" s="443"/>
      <c r="BL23" s="443"/>
      <c r="BM23" s="443"/>
      <c r="BN23" s="443"/>
      <c r="BO23" s="443"/>
      <c r="BP23" s="443"/>
      <c r="BQ23" s="443"/>
      <c r="BR23" s="227"/>
      <c r="BS23" s="227"/>
      <c r="BT23" s="227"/>
      <c r="BU23" s="227"/>
      <c r="BV23" s="227"/>
      <c r="BW23" s="289"/>
      <c r="BX23" s="227"/>
      <c r="BY23" s="227"/>
      <c r="BZ23" s="227"/>
      <c r="CA23" s="227"/>
      <c r="CB23" s="227"/>
      <c r="CC23" s="227"/>
      <c r="CD23" s="227"/>
      <c r="CE23" s="227"/>
      <c r="CF23" s="227"/>
      <c r="CG23" s="200"/>
      <c r="CH23" s="495"/>
    </row>
    <row r="24" spans="1:86" ht="3" customHeight="1">
      <c r="A24" s="130"/>
      <c r="B24" s="476"/>
      <c r="C24" s="476"/>
      <c r="D24" s="476"/>
      <c r="E24" s="474"/>
      <c r="F24" s="474"/>
      <c r="G24" s="459"/>
      <c r="H24" s="461"/>
      <c r="I24" s="461"/>
      <c r="J24" s="461"/>
      <c r="K24" s="461"/>
      <c r="L24" s="461"/>
      <c r="M24" s="461"/>
      <c r="N24" s="461"/>
      <c r="O24" s="461"/>
      <c r="P24" s="461"/>
      <c r="Q24" s="461"/>
      <c r="R24" s="461"/>
      <c r="S24" s="461"/>
      <c r="T24" s="461"/>
      <c r="U24" s="461"/>
      <c r="V24" s="461"/>
      <c r="W24" s="461"/>
      <c r="X24" s="461"/>
      <c r="Y24" s="461"/>
      <c r="Z24" s="461"/>
      <c r="AA24" s="463"/>
      <c r="AB24" s="463"/>
      <c r="AC24" s="463"/>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293"/>
      <c r="BB24" s="221"/>
      <c r="BC24" s="221"/>
      <c r="BD24" s="221"/>
      <c r="BE24" s="221"/>
      <c r="BF24" s="221"/>
      <c r="BG24" s="221"/>
      <c r="BH24" s="221"/>
      <c r="BI24" s="221"/>
      <c r="BJ24" s="292"/>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198"/>
      <c r="CH24" s="495"/>
    </row>
    <row r="25" spans="1:86" ht="3" customHeight="1">
      <c r="A25" s="130"/>
      <c r="B25" s="476"/>
      <c r="C25" s="476"/>
      <c r="D25" s="476"/>
      <c r="E25" s="474"/>
      <c r="F25" s="474"/>
      <c r="G25" s="459"/>
      <c r="H25" s="461"/>
      <c r="I25" s="461"/>
      <c r="J25" s="461"/>
      <c r="K25" s="461"/>
      <c r="L25" s="461"/>
      <c r="M25" s="461"/>
      <c r="N25" s="461"/>
      <c r="O25" s="461"/>
      <c r="P25" s="461"/>
      <c r="Q25" s="461"/>
      <c r="R25" s="461"/>
      <c r="S25" s="461"/>
      <c r="T25" s="461"/>
      <c r="U25" s="461"/>
      <c r="V25" s="461"/>
      <c r="W25" s="461"/>
      <c r="X25" s="461"/>
      <c r="Y25" s="461"/>
      <c r="Z25" s="461"/>
      <c r="AA25" s="463"/>
      <c r="AB25" s="463"/>
      <c r="AC25" s="463"/>
      <c r="AD25" s="423"/>
      <c r="AE25" s="417"/>
      <c r="AF25" s="417"/>
      <c r="AG25" s="417"/>
      <c r="AH25" s="283"/>
      <c r="AI25" s="418"/>
      <c r="AJ25" s="418"/>
      <c r="AK25" s="418"/>
      <c r="AL25" s="418"/>
      <c r="AM25" s="418"/>
      <c r="AN25" s="415" t="s">
        <v>157</v>
      </c>
      <c r="AO25" s="419"/>
      <c r="AP25" s="419"/>
      <c r="AQ25" s="419"/>
      <c r="AR25" s="419"/>
      <c r="AS25" s="419"/>
      <c r="AT25" s="415" t="s">
        <v>157</v>
      </c>
      <c r="AU25" s="419"/>
      <c r="AV25" s="419"/>
      <c r="AW25" s="419"/>
      <c r="AX25" s="419"/>
      <c r="AY25" s="419"/>
      <c r="AZ25" s="424"/>
      <c r="BA25" s="294"/>
      <c r="BB25" s="288"/>
      <c r="BC25" s="288"/>
      <c r="BD25" s="288"/>
      <c r="BE25" s="288"/>
      <c r="BF25" s="288"/>
      <c r="BG25" s="288"/>
      <c r="BH25" s="288"/>
      <c r="BI25" s="288"/>
      <c r="BJ25" s="287"/>
      <c r="BK25" s="288"/>
      <c r="BL25" s="417"/>
      <c r="BM25" s="417"/>
      <c r="BN25" s="417"/>
      <c r="BO25" s="283"/>
      <c r="BP25" s="418"/>
      <c r="BQ25" s="418"/>
      <c r="BR25" s="418"/>
      <c r="BS25" s="418"/>
      <c r="BT25" s="418"/>
      <c r="BU25" s="415"/>
      <c r="BV25" s="419"/>
      <c r="BW25" s="419"/>
      <c r="BX25" s="419"/>
      <c r="BY25" s="419"/>
      <c r="BZ25" s="419"/>
      <c r="CA25" s="415"/>
      <c r="CB25" s="419"/>
      <c r="CC25" s="419"/>
      <c r="CD25" s="419"/>
      <c r="CE25" s="419"/>
      <c r="CF25" s="419"/>
      <c r="CG25" s="201"/>
      <c r="CH25" s="495"/>
    </row>
    <row r="26" spans="1:86" ht="15" customHeight="1">
      <c r="A26" s="130"/>
      <c r="B26" s="476"/>
      <c r="C26" s="476"/>
      <c r="D26" s="476"/>
      <c r="E26" s="474"/>
      <c r="F26" s="474"/>
      <c r="G26" s="459"/>
      <c r="H26" s="461"/>
      <c r="I26" s="461"/>
      <c r="J26" s="461"/>
      <c r="K26" s="461"/>
      <c r="L26" s="461"/>
      <c r="M26" s="461"/>
      <c r="N26" s="461"/>
      <c r="O26" s="461"/>
      <c r="P26" s="461"/>
      <c r="Q26" s="461"/>
      <c r="R26" s="461"/>
      <c r="S26" s="461"/>
      <c r="T26" s="461"/>
      <c r="U26" s="461"/>
      <c r="V26" s="461"/>
      <c r="W26" s="461"/>
      <c r="X26" s="461"/>
      <c r="Y26" s="461"/>
      <c r="Z26" s="461"/>
      <c r="AA26" s="463"/>
      <c r="AB26" s="463"/>
      <c r="AC26" s="463"/>
      <c r="AD26" s="423"/>
      <c r="AE26" s="280" t="e">
        <f>IF(LEN(VLOOKUP(AA20,#REF!,3,FALSE))&lt;11,"",LEFT(RIGHT(VLOOKUP(AA20,#REF!,3,FALSE),11),1))</f>
        <v>#REF!</v>
      </c>
      <c r="AF26" s="168" t="s">
        <v>157</v>
      </c>
      <c r="AG26" s="280" t="e">
        <f>IF(LEN(VLOOKUP(AA20,#REF!,3,FALSE))&lt;10,"",LEFT(RIGHT(VLOOKUP(AA20,#REF!,3,FALSE),10),1))</f>
        <v>#REF!</v>
      </c>
      <c r="AH26" s="282" t="s">
        <v>157</v>
      </c>
      <c r="AI26" s="280" t="e">
        <f>IF(LEN(VLOOKUP(AA20,#REF!,3,FALSE))&lt;9,"",LEFT(RIGHT(VLOOKUP(AA20,#REF!,3,FALSE),9),1))</f>
        <v>#REF!</v>
      </c>
      <c r="AJ26" s="168" t="s">
        <v>157</v>
      </c>
      <c r="AK26" s="280" t="e">
        <f>IF(LEN(VLOOKUP(AA20,#REF!,3,FALSE))&lt;8,"",LEFT(RIGHT(VLOOKUP(AA20,#REF!,3,FALSE),8),1))</f>
        <v>#REF!</v>
      </c>
      <c r="AL26" s="282" t="s">
        <v>157</v>
      </c>
      <c r="AM26" s="280" t="e">
        <f>IF(LEN(VLOOKUP(AA20,#REF!,3,FALSE))&lt;7,"",LEFT(RIGHT(VLOOKUP(AA20,#REF!,3,FALSE),7),1))</f>
        <v>#REF!</v>
      </c>
      <c r="AN26" s="415"/>
      <c r="AO26" s="280" t="e">
        <f>IF(LEN(VLOOKUP(AA20,#REF!,3,FALSE))&lt;6,"",LEFT(RIGHT(VLOOKUP(AA20,#REF!,3,FALSE),6),1))</f>
        <v>#REF!</v>
      </c>
      <c r="AP26" s="282" t="s">
        <v>157</v>
      </c>
      <c r="AQ26" s="280" t="e">
        <f>IF(LEN(VLOOKUP(AA20,#REF!,3,FALSE))&lt;5,"",LEFT(RIGHT(VLOOKUP(AA20,#REF!,3,FALSE),5),1))</f>
        <v>#REF!</v>
      </c>
      <c r="AR26" s="282" t="s">
        <v>157</v>
      </c>
      <c r="AS26" s="280" t="e">
        <f>IF(LEN(VLOOKUP(AA20,#REF!,3,FALSE))&lt;4,"",LEFT(RIGHT(VLOOKUP(AA20,#REF!,3,FALSE),4),1))</f>
        <v>#REF!</v>
      </c>
      <c r="AT26" s="415"/>
      <c r="AU26" s="280" t="e">
        <f>IF(LEN(VLOOKUP(AA20,#REF!,3,FALSE))&lt;3,"",LEFT(RIGHT(VLOOKUP(AA20,#REF!,3,FALSE),3),1))</f>
        <v>#REF!</v>
      </c>
      <c r="AV26" s="282" t="s">
        <v>157</v>
      </c>
      <c r="AW26" s="280" t="e">
        <f>IF(LEN(VLOOKUP(AA20,#REF!,3,FALSE))&lt;2,"",LEFT(RIGHT(VLOOKUP(AA20,#REF!,3,FALSE),2),1))</f>
        <v>#REF!</v>
      </c>
      <c r="AX26" s="282" t="s">
        <v>157</v>
      </c>
      <c r="AY26" s="280" t="e">
        <f>IF(VLOOKUP(AA20,#REF!,3,FALSE)=0,"",IF(LEN(VLOOKUP(AA20,#REF!,3,FALSE))&lt;1,"",LEFT(RIGHT(VLOOKUP(AA20,#REF!,3,FALSE),1),1)))</f>
        <v>#REF!</v>
      </c>
      <c r="AZ26" s="424"/>
      <c r="BA26" s="294"/>
      <c r="BB26" s="288"/>
      <c r="BC26" s="288"/>
      <c r="BD26" s="288"/>
      <c r="BE26" s="288"/>
      <c r="BF26" s="288"/>
      <c r="BG26" s="288"/>
      <c r="BH26" s="288"/>
      <c r="BI26" s="288"/>
      <c r="BJ26" s="287"/>
      <c r="BK26" s="288"/>
      <c r="BL26" s="280" t="e">
        <f>IF(LEN(VLOOKUP(AA20,#REF!,5,FALSE))&lt;11,"",LEFT(RIGHT(VLOOKUP(AA20,#REF!,5,FALSE),11),1))</f>
        <v>#REF!</v>
      </c>
      <c r="BM26" s="168" t="s">
        <v>157</v>
      </c>
      <c r="BN26" s="280" t="e">
        <f>IF(LEN(VLOOKUP(AA20,#REF!,5,FALSE))&lt;10,"",LEFT(RIGHT(VLOOKUP(AA20,#REF!,5,FALSE),10),1))</f>
        <v>#REF!</v>
      </c>
      <c r="BO26" s="282" t="s">
        <v>157</v>
      </c>
      <c r="BP26" s="280" t="e">
        <f>IF(LEN(VLOOKUP(AA20,#REF!,5,FALSE))&lt;9,"",LEFT(RIGHT(VLOOKUP(AA20,#REF!,5,FALSE),9),1))</f>
        <v>#REF!</v>
      </c>
      <c r="BQ26" s="168" t="s">
        <v>157</v>
      </c>
      <c r="BR26" s="280" t="e">
        <f>IF(LEN(VLOOKUP(AA20,#REF!,5,FALSE))&lt;8,"",LEFT(RIGHT(VLOOKUP(AA20,#REF!,5,FALSE),8),1))</f>
        <v>#REF!</v>
      </c>
      <c r="BS26" s="282" t="s">
        <v>157</v>
      </c>
      <c r="BT26" s="280" t="e">
        <f>IF(LEN(VLOOKUP(AA20,#REF!,5,FALSE))&lt;7,"",LEFT(RIGHT(VLOOKUP(AA20,#REF!,5,FALSE),7),1))</f>
        <v>#REF!</v>
      </c>
      <c r="BU26" s="415" t="s">
        <v>157</v>
      </c>
      <c r="BV26" s="280" t="e">
        <f>IF(LEN(VLOOKUP(AA20,#REF!,5,FALSE))&lt;6,"",LEFT(RIGHT(VLOOKUP(AA20,#REF!,5,FALSE),6),1))</f>
        <v>#REF!</v>
      </c>
      <c r="BW26" s="282" t="s">
        <v>157</v>
      </c>
      <c r="BX26" s="280" t="e">
        <f>IF(LEN(VLOOKUP(AA20,#REF!,5,FALSE))&lt;5,"",LEFT(RIGHT(VLOOKUP(AA20,#REF!,5,FALSE),5),1))</f>
        <v>#REF!</v>
      </c>
      <c r="BY26" s="282" t="s">
        <v>157</v>
      </c>
      <c r="BZ26" s="280" t="e">
        <f>IF(LEN(VLOOKUP(AA20,#REF!,5,FALSE))&lt;4,"",LEFT(RIGHT(VLOOKUP(AA20,#REF!,5,FALSE),4),1))</f>
        <v>#REF!</v>
      </c>
      <c r="CA26" s="415" t="s">
        <v>157</v>
      </c>
      <c r="CB26" s="280" t="e">
        <f>IF(LEN(VLOOKUP(AA20,#REF!,5,FALSE))&lt;3,"",LEFT(RIGHT(VLOOKUP(AA20,#REF!,5,FALSE),3),1))</f>
        <v>#REF!</v>
      </c>
      <c r="CC26" s="282" t="s">
        <v>157</v>
      </c>
      <c r="CD26" s="280" t="e">
        <f>IF(LEN(VLOOKUP(AA20,#REF!,5,FALSE))&lt;2,"",LEFT(RIGHT(VLOOKUP(AA20,#REF!,5,FALSE),2),1))</f>
        <v>#REF!</v>
      </c>
      <c r="CE26" s="282" t="s">
        <v>355</v>
      </c>
      <c r="CF26" s="280" t="e">
        <f>IF(VLOOKUP(AA20,#REF!,5,FALSE)=0,"",IF(LEN(VLOOKUP(AA20,#REF!,5,FALSE))&lt;1,"",LEFT(RIGHT(VLOOKUP(AA20,#REF!,5,FALSE),1),1)))</f>
        <v>#REF!</v>
      </c>
      <c r="CG26" s="201"/>
      <c r="CH26" s="495"/>
    </row>
    <row r="27" spans="1:86" ht="3" customHeight="1">
      <c r="A27" s="130"/>
      <c r="B27" s="476"/>
      <c r="C27" s="476"/>
      <c r="D27" s="476"/>
      <c r="E27" s="474"/>
      <c r="F27" s="474"/>
      <c r="G27" s="459"/>
      <c r="H27" s="461"/>
      <c r="I27" s="461"/>
      <c r="J27" s="461"/>
      <c r="K27" s="461"/>
      <c r="L27" s="461"/>
      <c r="M27" s="461"/>
      <c r="N27" s="461"/>
      <c r="O27" s="461"/>
      <c r="P27" s="461"/>
      <c r="Q27" s="461"/>
      <c r="R27" s="461"/>
      <c r="S27" s="461"/>
      <c r="T27" s="461"/>
      <c r="U27" s="461"/>
      <c r="V27" s="461"/>
      <c r="W27" s="461"/>
      <c r="X27" s="461"/>
      <c r="Y27" s="461"/>
      <c r="Z27" s="461"/>
      <c r="AA27" s="463"/>
      <c r="AB27" s="463"/>
      <c r="AC27" s="463"/>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295"/>
      <c r="BB27" s="227"/>
      <c r="BC27" s="227"/>
      <c r="BD27" s="227"/>
      <c r="BE27" s="227"/>
      <c r="BF27" s="227"/>
      <c r="BG27" s="227"/>
      <c r="BH27" s="227"/>
      <c r="BI27" s="227"/>
      <c r="BJ27" s="289"/>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00"/>
      <c r="CH27" s="495"/>
    </row>
    <row r="28" spans="1:86" s="163" customFormat="1" ht="3" customHeight="1">
      <c r="A28" s="130"/>
      <c r="B28" s="476"/>
      <c r="C28" s="476"/>
      <c r="D28" s="476"/>
      <c r="E28" s="474" t="s">
        <v>361</v>
      </c>
      <c r="F28" s="474"/>
      <c r="G28" s="459"/>
      <c r="H28" s="461" t="e">
        <f>#REF!</f>
        <v>#REF!</v>
      </c>
      <c r="I28" s="461"/>
      <c r="J28" s="461"/>
      <c r="K28" s="461"/>
      <c r="L28" s="461"/>
      <c r="M28" s="461"/>
      <c r="N28" s="461"/>
      <c r="O28" s="461"/>
      <c r="P28" s="461"/>
      <c r="Q28" s="461"/>
      <c r="R28" s="461"/>
      <c r="S28" s="461"/>
      <c r="T28" s="461"/>
      <c r="U28" s="461"/>
      <c r="V28" s="461"/>
      <c r="W28" s="461"/>
      <c r="X28" s="461"/>
      <c r="Y28" s="461"/>
      <c r="Z28" s="461"/>
      <c r="AA28" s="463" t="s">
        <v>371</v>
      </c>
      <c r="AB28" s="463"/>
      <c r="AC28" s="463"/>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64"/>
      <c r="BB28" s="464"/>
      <c r="BC28" s="464"/>
      <c r="BD28" s="464"/>
      <c r="BE28" s="464"/>
      <c r="BF28" s="464"/>
      <c r="BG28" s="464"/>
      <c r="BH28" s="464"/>
      <c r="BI28" s="464"/>
      <c r="BJ28" s="464"/>
      <c r="BK28" s="464"/>
      <c r="BL28" s="464"/>
      <c r="BM28" s="464"/>
      <c r="BN28" s="464"/>
      <c r="BO28" s="464"/>
      <c r="BP28" s="464"/>
      <c r="BQ28" s="464"/>
      <c r="BR28" s="221"/>
      <c r="BS28" s="221"/>
      <c r="BT28" s="221"/>
      <c r="BU28" s="221"/>
      <c r="BV28" s="221"/>
      <c r="BW28" s="292"/>
      <c r="BX28" s="221"/>
      <c r="BY28" s="221"/>
      <c r="BZ28" s="221"/>
      <c r="CA28" s="221"/>
      <c r="CB28" s="221"/>
      <c r="CC28" s="221"/>
      <c r="CD28" s="221"/>
      <c r="CE28" s="221"/>
      <c r="CF28" s="221"/>
      <c r="CG28" s="198"/>
      <c r="CH28" s="495"/>
    </row>
    <row r="29" spans="1:86" s="163" customFormat="1" ht="3" customHeight="1">
      <c r="A29" s="130"/>
      <c r="B29" s="476"/>
      <c r="C29" s="476"/>
      <c r="D29" s="476"/>
      <c r="E29" s="474"/>
      <c r="F29" s="474"/>
      <c r="G29" s="459"/>
      <c r="H29" s="461"/>
      <c r="I29" s="461"/>
      <c r="J29" s="461"/>
      <c r="K29" s="461"/>
      <c r="L29" s="461"/>
      <c r="M29" s="461"/>
      <c r="N29" s="461"/>
      <c r="O29" s="461"/>
      <c r="P29" s="461"/>
      <c r="Q29" s="461"/>
      <c r="R29" s="461"/>
      <c r="S29" s="461"/>
      <c r="T29" s="461"/>
      <c r="U29" s="461"/>
      <c r="V29" s="461"/>
      <c r="W29" s="461"/>
      <c r="X29" s="461"/>
      <c r="Y29" s="461"/>
      <c r="Z29" s="461"/>
      <c r="AA29" s="463"/>
      <c r="AB29" s="463"/>
      <c r="AC29" s="463"/>
      <c r="AD29" s="423"/>
      <c r="AE29" s="417"/>
      <c r="AF29" s="417"/>
      <c r="AG29" s="417"/>
      <c r="AH29" s="283"/>
      <c r="AI29" s="418"/>
      <c r="AJ29" s="418"/>
      <c r="AK29" s="418"/>
      <c r="AL29" s="418"/>
      <c r="AM29" s="418"/>
      <c r="AN29" s="415"/>
      <c r="AO29" s="419"/>
      <c r="AP29" s="419"/>
      <c r="AQ29" s="419"/>
      <c r="AR29" s="419"/>
      <c r="AS29" s="419"/>
      <c r="AT29" s="415"/>
      <c r="AU29" s="419"/>
      <c r="AV29" s="419"/>
      <c r="AW29" s="419"/>
      <c r="AX29" s="419"/>
      <c r="AY29" s="419"/>
      <c r="AZ29" s="424"/>
      <c r="BA29" s="423"/>
      <c r="BB29" s="417"/>
      <c r="BC29" s="417"/>
      <c r="BD29" s="417"/>
      <c r="BE29" s="283"/>
      <c r="BF29" s="418"/>
      <c r="BG29" s="418"/>
      <c r="BH29" s="418"/>
      <c r="BI29" s="418"/>
      <c r="BJ29" s="418"/>
      <c r="BK29" s="415"/>
      <c r="BL29" s="419"/>
      <c r="BM29" s="419"/>
      <c r="BN29" s="419"/>
      <c r="BO29" s="419"/>
      <c r="BP29" s="419"/>
      <c r="BQ29" s="415"/>
      <c r="BR29" s="419"/>
      <c r="BS29" s="419"/>
      <c r="BT29" s="419"/>
      <c r="BU29" s="419"/>
      <c r="BV29" s="419"/>
      <c r="BW29" s="287"/>
      <c r="BX29" s="288"/>
      <c r="BY29" s="288"/>
      <c r="BZ29" s="288"/>
      <c r="CA29" s="288"/>
      <c r="CB29" s="288"/>
      <c r="CC29" s="288"/>
      <c r="CD29" s="288"/>
      <c r="CE29" s="288"/>
      <c r="CF29" s="288"/>
      <c r="CG29" s="199"/>
      <c r="CH29" s="495"/>
    </row>
    <row r="30" spans="1:86" ht="15" customHeight="1">
      <c r="A30" s="130"/>
      <c r="B30" s="476"/>
      <c r="C30" s="476"/>
      <c r="D30" s="476"/>
      <c r="E30" s="474"/>
      <c r="F30" s="474"/>
      <c r="G30" s="459"/>
      <c r="H30" s="461"/>
      <c r="I30" s="461"/>
      <c r="J30" s="461"/>
      <c r="K30" s="461"/>
      <c r="L30" s="461"/>
      <c r="M30" s="461"/>
      <c r="N30" s="461"/>
      <c r="O30" s="461"/>
      <c r="P30" s="461"/>
      <c r="Q30" s="461"/>
      <c r="R30" s="461"/>
      <c r="S30" s="461"/>
      <c r="T30" s="461"/>
      <c r="U30" s="461"/>
      <c r="V30" s="461"/>
      <c r="W30" s="461"/>
      <c r="X30" s="461"/>
      <c r="Y30" s="461"/>
      <c r="Z30" s="461"/>
      <c r="AA30" s="463"/>
      <c r="AB30" s="463"/>
      <c r="AC30" s="463"/>
      <c r="AD30" s="423"/>
      <c r="AE30" s="280" t="e">
        <f>IF(LEN(VLOOKUP(AA28,#REF!,2,FALSE))&lt;11,"",LEFT(RIGHT(VLOOKUP(AA28,#REF!,2,FALSE),11),1))</f>
        <v>#REF!</v>
      </c>
      <c r="AF30" s="168"/>
      <c r="AG30" s="280" t="e">
        <f>IF(LEN(VLOOKUP(AA28,#REF!,2,FALSE))&lt;10,"",LEFT(RIGHT(VLOOKUP(AA28,#REF!,2,FALSE),10),1))</f>
        <v>#REF!</v>
      </c>
      <c r="AH30" s="282"/>
      <c r="AI30" s="280" t="e">
        <f>IF(LEN(VLOOKUP(AA28,#REF!,2,FALSE))&lt;9,"",LEFT(RIGHT(VLOOKUP(AA28,#REF!,2,FALSE),9),1))</f>
        <v>#REF!</v>
      </c>
      <c r="AJ30" s="168"/>
      <c r="AK30" s="280" t="e">
        <f>IF(LEN(VLOOKUP(AA28,#REF!,2,FALSE))&lt;8,"",LEFT(RIGHT(VLOOKUP(AA28,#REF!,2,FALSE),8),1))</f>
        <v>#REF!</v>
      </c>
      <c r="AL30" s="282"/>
      <c r="AM30" s="280" t="e">
        <f>IF(LEN(VLOOKUP(AA28,#REF!,2,FALSE))&lt;7,"",LEFT(RIGHT(VLOOKUP(AA28,#REF!,2,FALSE),7),1))</f>
        <v>#REF!</v>
      </c>
      <c r="AN30" s="415"/>
      <c r="AO30" s="280" t="e">
        <f>IF(LEN(VLOOKUP(AA28,#REF!,2,FALSE))&lt;6,"",LEFT(RIGHT(VLOOKUP(AA28,#REF!,2,FALSE),6),1))</f>
        <v>#REF!</v>
      </c>
      <c r="AP30" s="282"/>
      <c r="AQ30" s="280" t="e">
        <f>IF(LEN(VLOOKUP(AA28,#REF!,2,FALSE))&lt;5,"",LEFT(RIGHT(VLOOKUP(AA28,#REF!,2,FALSE),5),1))</f>
        <v>#REF!</v>
      </c>
      <c r="AR30" s="282"/>
      <c r="AS30" s="280" t="e">
        <f>IF(LEN(VLOOKUP(AA28,#REF!,2,FALSE))&lt;4,"",LEFT(RIGHT(VLOOKUP(AA28,#REF!,2,FALSE),4),1))</f>
        <v>#REF!</v>
      </c>
      <c r="AT30" s="415"/>
      <c r="AU30" s="280" t="e">
        <f>IF(LEN(VLOOKUP(AA28,#REF!,2,FALSE))&lt;3,"",LEFT(RIGHT(VLOOKUP(AA28,#REF!,2,FALSE),3),1))</f>
        <v>#REF!</v>
      </c>
      <c r="AV30" s="282"/>
      <c r="AW30" s="280" t="e">
        <f>IF(LEN(VLOOKUP(AA28,#REF!,2,FALSE))&lt;2,"",LEFT(RIGHT(VLOOKUP(AA28,#REF!,2,FALSE),2),1))</f>
        <v>#REF!</v>
      </c>
      <c r="AX30" s="282"/>
      <c r="AY30" s="280" t="e">
        <f>IF(VLOOKUP(AA28,#REF!,2,FALSE)=0,"",IF(LEN(VLOOKUP(AA28,#REF!,2,FALSE))&lt;1,"",LEFT(RIGHT(VLOOKUP(AA28,#REF!,2,FALSE),1),1)))</f>
        <v>#REF!</v>
      </c>
      <c r="AZ30" s="424"/>
      <c r="BA30" s="423"/>
      <c r="BB30" s="280" t="e">
        <f>IF(LEN(VLOOKUP(AA28,#REF!,4,FALSE))&lt;11,"",LEFT(RIGHT(VLOOKUP(AA28,#REF!,4,FALSE),11),1))</f>
        <v>#REF!</v>
      </c>
      <c r="BC30" s="168"/>
      <c r="BD30" s="280" t="e">
        <f>IF(LEN(VLOOKUP(AA28,#REF!,4,FALSE))&lt;10,"",LEFT(RIGHT(VLOOKUP(AA28,#REF!,4,FALSE),10),1))</f>
        <v>#REF!</v>
      </c>
      <c r="BE30" s="282"/>
      <c r="BF30" s="280" t="e">
        <f>IF(LEN(VLOOKUP(AA28,#REF!,4,FALSE))&lt;9,"",LEFT(RIGHT(VLOOKUP(AA28,#REF!,4,FALSE),9),1))</f>
        <v>#REF!</v>
      </c>
      <c r="BG30" s="168"/>
      <c r="BH30" s="280" t="e">
        <f>IF(LEN(VLOOKUP(AA28,#REF!,4,FALSE))&lt;8,"",LEFT(RIGHT(VLOOKUP(AA28,#REF!,4,FALSE),8),1))</f>
        <v>#REF!</v>
      </c>
      <c r="BI30" s="282"/>
      <c r="BJ30" s="280" t="e">
        <f>IF(LEN(VLOOKUP(AA28,#REF!,4,FALSE))&lt;7,"",LEFT(RIGHT(VLOOKUP(AA28,#REF!,4,FALSE),7),1))</f>
        <v>#REF!</v>
      </c>
      <c r="BK30" s="415"/>
      <c r="BL30" s="280" t="e">
        <f>IF(LEN(VLOOKUP(AA28,#REF!,4,FALSE))&lt;6,"",LEFT(RIGHT(VLOOKUP(AA28,#REF!,4,FALSE),6),1))</f>
        <v>#REF!</v>
      </c>
      <c r="BM30" s="282"/>
      <c r="BN30" s="280" t="e">
        <f>IF(LEN(VLOOKUP(AA28,#REF!,4,FALSE))&lt;5,"",LEFT(RIGHT(VLOOKUP(AA28,#REF!,4,FALSE),5),1))</f>
        <v>#REF!</v>
      </c>
      <c r="BO30" s="282"/>
      <c r="BP30" s="280" t="e">
        <f>IF(LEN(VLOOKUP(AA28,#REF!,4,FALSE))&lt;4,"",LEFT(RIGHT(VLOOKUP(AA28,#REF!,4,FALSE),4),1))</f>
        <v>#REF!</v>
      </c>
      <c r="BQ30" s="415"/>
      <c r="BR30" s="280" t="e">
        <f>IF(LEN(VLOOKUP(AA28,#REF!,4,FALSE))&lt;3,"",LEFT(RIGHT(VLOOKUP(AA28,#REF!,4,FALSE),3),1))</f>
        <v>#REF!</v>
      </c>
      <c r="BS30" s="282"/>
      <c r="BT30" s="280" t="e">
        <f>IF(LEN(VLOOKUP(AA28,#REF!,4,FALSE))&lt;2,"",LEFT(RIGHT(VLOOKUP(AA28,#REF!,4,FALSE),2),1))</f>
        <v>#REF!</v>
      </c>
      <c r="BU30" s="282"/>
      <c r="BV30" s="280" t="e">
        <f>IF(VLOOKUP(AA28,#REF!,4,FALSE)=0,"",IF(LEN(VLOOKUP(AA28,#REF!,4,FALSE))&lt;1,"",LEFT(RIGHT(VLOOKUP(AA28,#REF!,4,FALSE),1),1)))</f>
        <v>#REF!</v>
      </c>
      <c r="BW30" s="287"/>
      <c r="BX30" s="288"/>
      <c r="BY30" s="288"/>
      <c r="BZ30" s="288"/>
      <c r="CA30" s="288"/>
      <c r="CB30" s="288"/>
      <c r="CC30" s="288"/>
      <c r="CD30" s="288"/>
      <c r="CE30" s="288"/>
      <c r="CF30" s="288"/>
      <c r="CG30" s="199"/>
      <c r="CH30" s="495"/>
    </row>
    <row r="31" spans="1:86" ht="3" customHeight="1">
      <c r="A31" s="130"/>
      <c r="B31" s="476"/>
      <c r="C31" s="476"/>
      <c r="D31" s="476"/>
      <c r="E31" s="474"/>
      <c r="F31" s="474"/>
      <c r="G31" s="459"/>
      <c r="H31" s="461"/>
      <c r="I31" s="461"/>
      <c r="J31" s="461"/>
      <c r="K31" s="461"/>
      <c r="L31" s="461"/>
      <c r="M31" s="461"/>
      <c r="N31" s="461"/>
      <c r="O31" s="461"/>
      <c r="P31" s="461"/>
      <c r="Q31" s="461"/>
      <c r="R31" s="461"/>
      <c r="S31" s="461"/>
      <c r="T31" s="461"/>
      <c r="U31" s="461"/>
      <c r="V31" s="461"/>
      <c r="W31" s="461"/>
      <c r="X31" s="461"/>
      <c r="Y31" s="461"/>
      <c r="Z31" s="461"/>
      <c r="AA31" s="463"/>
      <c r="AB31" s="463"/>
      <c r="AC31" s="463"/>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c r="AZ31" s="442"/>
      <c r="BA31" s="443"/>
      <c r="BB31" s="443"/>
      <c r="BC31" s="443"/>
      <c r="BD31" s="443"/>
      <c r="BE31" s="443"/>
      <c r="BF31" s="443"/>
      <c r="BG31" s="443"/>
      <c r="BH31" s="443"/>
      <c r="BI31" s="443"/>
      <c r="BJ31" s="443"/>
      <c r="BK31" s="443"/>
      <c r="BL31" s="443"/>
      <c r="BM31" s="443"/>
      <c r="BN31" s="443"/>
      <c r="BO31" s="443"/>
      <c r="BP31" s="443"/>
      <c r="BQ31" s="443"/>
      <c r="BR31" s="227"/>
      <c r="BS31" s="227"/>
      <c r="BT31" s="227"/>
      <c r="BU31" s="227"/>
      <c r="BV31" s="227"/>
      <c r="BW31" s="289"/>
      <c r="BX31" s="227"/>
      <c r="BY31" s="227"/>
      <c r="BZ31" s="227"/>
      <c r="CA31" s="227"/>
      <c r="CB31" s="227"/>
      <c r="CC31" s="227"/>
      <c r="CD31" s="227"/>
      <c r="CE31" s="227"/>
      <c r="CF31" s="227"/>
      <c r="CG31" s="200"/>
      <c r="CH31" s="246"/>
    </row>
    <row r="32" spans="1:86" ht="3" customHeight="1">
      <c r="A32" s="130"/>
      <c r="B32" s="476"/>
      <c r="C32" s="476"/>
      <c r="D32" s="476"/>
      <c r="E32" s="474"/>
      <c r="F32" s="474"/>
      <c r="G32" s="459"/>
      <c r="H32" s="461"/>
      <c r="I32" s="461"/>
      <c r="J32" s="461"/>
      <c r="K32" s="461"/>
      <c r="L32" s="461"/>
      <c r="M32" s="461"/>
      <c r="N32" s="461"/>
      <c r="O32" s="461"/>
      <c r="P32" s="461"/>
      <c r="Q32" s="461"/>
      <c r="R32" s="461"/>
      <c r="S32" s="461"/>
      <c r="T32" s="461"/>
      <c r="U32" s="461"/>
      <c r="V32" s="461"/>
      <c r="W32" s="461"/>
      <c r="X32" s="461"/>
      <c r="Y32" s="461"/>
      <c r="Z32" s="461"/>
      <c r="AA32" s="463"/>
      <c r="AB32" s="463"/>
      <c r="AC32" s="463"/>
      <c r="AD32" s="422"/>
      <c r="AE32" s="422"/>
      <c r="AF32" s="422"/>
      <c r="AG32" s="422"/>
      <c r="AH32" s="422"/>
      <c r="AI32" s="422"/>
      <c r="AJ32" s="422"/>
      <c r="AK32" s="422"/>
      <c r="AL32" s="422"/>
      <c r="AM32" s="422"/>
      <c r="AN32" s="422"/>
      <c r="AO32" s="422"/>
      <c r="AP32" s="422"/>
      <c r="AQ32" s="422"/>
      <c r="AR32" s="422"/>
      <c r="AS32" s="422"/>
      <c r="AT32" s="422"/>
      <c r="AU32" s="422"/>
      <c r="AV32" s="422"/>
      <c r="AW32" s="422"/>
      <c r="AX32" s="422"/>
      <c r="AY32" s="422"/>
      <c r="AZ32" s="422"/>
      <c r="BA32" s="293"/>
      <c r="BB32" s="221"/>
      <c r="BC32" s="221"/>
      <c r="BD32" s="221"/>
      <c r="BE32" s="221"/>
      <c r="BF32" s="221"/>
      <c r="BG32" s="221"/>
      <c r="BH32" s="221"/>
      <c r="BI32" s="221"/>
      <c r="BJ32" s="292"/>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198"/>
      <c r="CH32" s="246"/>
    </row>
    <row r="33" spans="1:86" ht="3" customHeight="1">
      <c r="A33" s="130"/>
      <c r="B33" s="476"/>
      <c r="C33" s="476"/>
      <c r="D33" s="476"/>
      <c r="E33" s="474"/>
      <c r="F33" s="474"/>
      <c r="G33" s="459"/>
      <c r="H33" s="461"/>
      <c r="I33" s="461"/>
      <c r="J33" s="461"/>
      <c r="K33" s="461"/>
      <c r="L33" s="461"/>
      <c r="M33" s="461"/>
      <c r="N33" s="461"/>
      <c r="O33" s="461"/>
      <c r="P33" s="461"/>
      <c r="Q33" s="461"/>
      <c r="R33" s="461"/>
      <c r="S33" s="461"/>
      <c r="T33" s="461"/>
      <c r="U33" s="461"/>
      <c r="V33" s="461"/>
      <c r="W33" s="461"/>
      <c r="X33" s="461"/>
      <c r="Y33" s="461"/>
      <c r="Z33" s="461"/>
      <c r="AA33" s="463"/>
      <c r="AB33" s="463"/>
      <c r="AC33" s="463"/>
      <c r="AD33" s="423"/>
      <c r="AE33" s="417"/>
      <c r="AF33" s="417"/>
      <c r="AG33" s="417"/>
      <c r="AH33" s="283"/>
      <c r="AI33" s="418"/>
      <c r="AJ33" s="418"/>
      <c r="AK33" s="418"/>
      <c r="AL33" s="418"/>
      <c r="AM33" s="418"/>
      <c r="AN33" s="415" t="s">
        <v>157</v>
      </c>
      <c r="AO33" s="419"/>
      <c r="AP33" s="419"/>
      <c r="AQ33" s="419"/>
      <c r="AR33" s="419"/>
      <c r="AS33" s="419"/>
      <c r="AT33" s="415" t="s">
        <v>157</v>
      </c>
      <c r="AU33" s="419"/>
      <c r="AV33" s="419"/>
      <c r="AW33" s="419"/>
      <c r="AX33" s="419"/>
      <c r="AY33" s="419"/>
      <c r="AZ33" s="424"/>
      <c r="BA33" s="294"/>
      <c r="BB33" s="288"/>
      <c r="BC33" s="288"/>
      <c r="BD33" s="288"/>
      <c r="BE33" s="288"/>
      <c r="BF33" s="288"/>
      <c r="BG33" s="288"/>
      <c r="BH33" s="288"/>
      <c r="BI33" s="288"/>
      <c r="BJ33" s="287"/>
      <c r="BK33" s="288"/>
      <c r="BL33" s="417"/>
      <c r="BM33" s="417"/>
      <c r="BN33" s="417"/>
      <c r="BO33" s="283"/>
      <c r="BP33" s="418"/>
      <c r="BQ33" s="418"/>
      <c r="BR33" s="418"/>
      <c r="BS33" s="418"/>
      <c r="BT33" s="418"/>
      <c r="BU33" s="415"/>
      <c r="BV33" s="419"/>
      <c r="BW33" s="419"/>
      <c r="BX33" s="419"/>
      <c r="BY33" s="419"/>
      <c r="BZ33" s="419"/>
      <c r="CA33" s="415"/>
      <c r="CB33" s="419"/>
      <c r="CC33" s="419"/>
      <c r="CD33" s="419"/>
      <c r="CE33" s="419"/>
      <c r="CF33" s="419"/>
      <c r="CG33" s="201"/>
      <c r="CH33" s="246"/>
    </row>
    <row r="34" spans="1:86" ht="15" customHeight="1">
      <c r="A34" s="130"/>
      <c r="B34" s="476"/>
      <c r="C34" s="476"/>
      <c r="D34" s="476"/>
      <c r="E34" s="474"/>
      <c r="F34" s="474"/>
      <c r="G34" s="459"/>
      <c r="H34" s="461"/>
      <c r="I34" s="461"/>
      <c r="J34" s="461"/>
      <c r="K34" s="461"/>
      <c r="L34" s="461"/>
      <c r="M34" s="461"/>
      <c r="N34" s="461"/>
      <c r="O34" s="461"/>
      <c r="P34" s="461"/>
      <c r="Q34" s="461"/>
      <c r="R34" s="461"/>
      <c r="S34" s="461"/>
      <c r="T34" s="461"/>
      <c r="U34" s="461"/>
      <c r="V34" s="461"/>
      <c r="W34" s="461"/>
      <c r="X34" s="461"/>
      <c r="Y34" s="461"/>
      <c r="Z34" s="461"/>
      <c r="AA34" s="463"/>
      <c r="AB34" s="463"/>
      <c r="AC34" s="463"/>
      <c r="AD34" s="423"/>
      <c r="AE34" s="280" t="e">
        <f>IF(LEN(VLOOKUP(AA28,#REF!,3,FALSE))&lt;11,"",LEFT(RIGHT(VLOOKUP(AA28,#REF!,3,FALSE),11),1))</f>
        <v>#REF!</v>
      </c>
      <c r="AF34" s="168" t="s">
        <v>157</v>
      </c>
      <c r="AG34" s="280" t="e">
        <f>IF(LEN(VLOOKUP(AA28,#REF!,3,FALSE))&lt;10,"",LEFT(RIGHT(VLOOKUP(AA28,#REF!,3,FALSE),10),1))</f>
        <v>#REF!</v>
      </c>
      <c r="AH34" s="282" t="s">
        <v>157</v>
      </c>
      <c r="AI34" s="280" t="e">
        <f>IF(LEN(VLOOKUP(AA28,#REF!,3,FALSE))&lt;9,"",LEFT(RIGHT(VLOOKUP(AA28,#REF!,3,FALSE),9),1))</f>
        <v>#REF!</v>
      </c>
      <c r="AJ34" s="168" t="s">
        <v>157</v>
      </c>
      <c r="AK34" s="280" t="e">
        <f>IF(LEN(VLOOKUP(AA28,#REF!,3,FALSE))&lt;8,"",LEFT(RIGHT(VLOOKUP(AA28,#REF!,3,FALSE),8),1))</f>
        <v>#REF!</v>
      </c>
      <c r="AL34" s="282" t="s">
        <v>157</v>
      </c>
      <c r="AM34" s="280" t="e">
        <f>IF(LEN(VLOOKUP(AA28,#REF!,3,FALSE))&lt;7,"",LEFT(RIGHT(VLOOKUP(AA28,#REF!,3,FALSE),7),1))</f>
        <v>#REF!</v>
      </c>
      <c r="AN34" s="415"/>
      <c r="AO34" s="280" t="e">
        <f>IF(LEN(VLOOKUP(AA28,#REF!,3,FALSE))&lt;6,"",LEFT(RIGHT(VLOOKUP(AA28,#REF!,3,FALSE),6),1))</f>
        <v>#REF!</v>
      </c>
      <c r="AP34" s="282" t="s">
        <v>157</v>
      </c>
      <c r="AQ34" s="280" t="e">
        <f>IF(LEN(VLOOKUP(AA28,#REF!,3,FALSE))&lt;5,"",LEFT(RIGHT(VLOOKUP(AA28,#REF!,3,FALSE),5),1))</f>
        <v>#REF!</v>
      </c>
      <c r="AR34" s="282" t="s">
        <v>157</v>
      </c>
      <c r="AS34" s="280" t="e">
        <f>IF(LEN(VLOOKUP(AA28,#REF!,3,FALSE))&lt;4,"",LEFT(RIGHT(VLOOKUP(AA28,#REF!,3,FALSE),4),1))</f>
        <v>#REF!</v>
      </c>
      <c r="AT34" s="415"/>
      <c r="AU34" s="280" t="e">
        <f>IF(LEN(VLOOKUP(AA28,#REF!,3,FALSE))&lt;3,"",LEFT(RIGHT(VLOOKUP(AA28,#REF!,3,FALSE),3),1))</f>
        <v>#REF!</v>
      </c>
      <c r="AV34" s="282" t="s">
        <v>157</v>
      </c>
      <c r="AW34" s="280" t="e">
        <f>IF(LEN(VLOOKUP(AA28,#REF!,3,FALSE))&lt;2,"",LEFT(RIGHT(VLOOKUP(AA28,#REF!,3,FALSE),2),1))</f>
        <v>#REF!</v>
      </c>
      <c r="AX34" s="282" t="s">
        <v>157</v>
      </c>
      <c r="AY34" s="280" t="e">
        <f>IF(VLOOKUP(AA28,#REF!,3,FALSE)=0,"",IF(LEN(VLOOKUP(AA28,#REF!,3,FALSE))&lt;1,"",LEFT(RIGHT(VLOOKUP(AA28,#REF!,3,FALSE),1),1)))</f>
        <v>#REF!</v>
      </c>
      <c r="AZ34" s="424"/>
      <c r="BA34" s="294"/>
      <c r="BB34" s="288"/>
      <c r="BC34" s="288"/>
      <c r="BD34" s="288"/>
      <c r="BE34" s="288"/>
      <c r="BF34" s="288"/>
      <c r="BG34" s="288"/>
      <c r="BH34" s="288"/>
      <c r="BI34" s="288"/>
      <c r="BJ34" s="287"/>
      <c r="BK34" s="288"/>
      <c r="BL34" s="280" t="e">
        <f>IF(LEN(VLOOKUP(AA28,#REF!,5,FALSE))&lt;11,"",LEFT(RIGHT(VLOOKUP(AA28,#REF!,5,FALSE),11),1))</f>
        <v>#REF!</v>
      </c>
      <c r="BM34" s="168" t="s">
        <v>157</v>
      </c>
      <c r="BN34" s="280" t="e">
        <f>IF(LEN(VLOOKUP(AA28,#REF!,5,FALSE))&lt;10,"",LEFT(RIGHT(VLOOKUP(AA28,#REF!,5,FALSE),10),1))</f>
        <v>#REF!</v>
      </c>
      <c r="BO34" s="282" t="s">
        <v>157</v>
      </c>
      <c r="BP34" s="280" t="e">
        <f>IF(LEN(VLOOKUP(AA28,#REF!,5,FALSE))&lt;9,"",LEFT(RIGHT(VLOOKUP(AA28,#REF!,5,FALSE),9),1))</f>
        <v>#REF!</v>
      </c>
      <c r="BQ34" s="168" t="s">
        <v>157</v>
      </c>
      <c r="BR34" s="280" t="e">
        <f>IF(LEN(VLOOKUP(AA28,#REF!,5,FALSE))&lt;8,"",LEFT(RIGHT(VLOOKUP(AA28,#REF!,5,FALSE),8),1))</f>
        <v>#REF!</v>
      </c>
      <c r="BS34" s="282" t="s">
        <v>157</v>
      </c>
      <c r="BT34" s="280" t="e">
        <f>IF(LEN(VLOOKUP(AA28,#REF!,5,FALSE))&lt;7,"",LEFT(RIGHT(VLOOKUP(AA28,#REF!,5,FALSE),7),1))</f>
        <v>#REF!</v>
      </c>
      <c r="BU34" s="415" t="s">
        <v>157</v>
      </c>
      <c r="BV34" s="280" t="e">
        <f>IF(LEN(VLOOKUP(AA28,#REF!,5,FALSE))&lt;6,"",LEFT(RIGHT(VLOOKUP(AA28,#REF!,5,FALSE),6),1))</f>
        <v>#REF!</v>
      </c>
      <c r="BW34" s="282" t="s">
        <v>157</v>
      </c>
      <c r="BX34" s="280" t="e">
        <f>IF(LEN(VLOOKUP(AA28,#REF!,5,FALSE))&lt;5,"",LEFT(RIGHT(VLOOKUP(AA28,#REF!,5,FALSE),5),1))</f>
        <v>#REF!</v>
      </c>
      <c r="BY34" s="282" t="s">
        <v>157</v>
      </c>
      <c r="BZ34" s="280" t="e">
        <f>IF(LEN(VLOOKUP(AA28,#REF!,5,FALSE))&lt;4,"",LEFT(RIGHT(VLOOKUP(AA28,#REF!,5,FALSE),4),1))</f>
        <v>#REF!</v>
      </c>
      <c r="CA34" s="415" t="s">
        <v>157</v>
      </c>
      <c r="CB34" s="280" t="e">
        <f>IF(LEN(VLOOKUP(AA28,#REF!,5,FALSE))&lt;3,"",LEFT(RIGHT(VLOOKUP(AA28,#REF!,5,FALSE),3),1))</f>
        <v>#REF!</v>
      </c>
      <c r="CC34" s="282" t="s">
        <v>157</v>
      </c>
      <c r="CD34" s="280" t="e">
        <f>IF(LEN(VLOOKUP(AA28,#REF!,5,FALSE))&lt;2,"",LEFT(RIGHT(VLOOKUP(AA28,#REF!,5,FALSE),2),1))</f>
        <v>#REF!</v>
      </c>
      <c r="CE34" s="282" t="s">
        <v>355</v>
      </c>
      <c r="CF34" s="280" t="e">
        <f>IF(VLOOKUP(AA28,#REF!,5,FALSE)=0,"",IF(LEN(VLOOKUP(AA28,#REF!,5,FALSE))&lt;1,"",LEFT(RIGHT(VLOOKUP(AA28,#REF!,5,FALSE),1),1)))</f>
        <v>#REF!</v>
      </c>
      <c r="CG34" s="201"/>
      <c r="CH34" s="246"/>
    </row>
    <row r="35" spans="1:86" ht="3" customHeight="1">
      <c r="A35" s="130"/>
      <c r="B35" s="476"/>
      <c r="C35" s="476"/>
      <c r="D35" s="476"/>
      <c r="E35" s="474"/>
      <c r="F35" s="474"/>
      <c r="G35" s="459"/>
      <c r="H35" s="461"/>
      <c r="I35" s="461"/>
      <c r="J35" s="461"/>
      <c r="K35" s="461"/>
      <c r="L35" s="461"/>
      <c r="M35" s="461"/>
      <c r="N35" s="461"/>
      <c r="O35" s="461"/>
      <c r="P35" s="461"/>
      <c r="Q35" s="461"/>
      <c r="R35" s="461"/>
      <c r="S35" s="461"/>
      <c r="T35" s="461"/>
      <c r="U35" s="461"/>
      <c r="V35" s="461"/>
      <c r="W35" s="461"/>
      <c r="X35" s="461"/>
      <c r="Y35" s="461"/>
      <c r="Z35" s="461"/>
      <c r="AA35" s="463"/>
      <c r="AB35" s="463"/>
      <c r="AC35" s="463"/>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295"/>
      <c r="BB35" s="227"/>
      <c r="BC35" s="227"/>
      <c r="BD35" s="227"/>
      <c r="BE35" s="227"/>
      <c r="BF35" s="227"/>
      <c r="BG35" s="227"/>
      <c r="BH35" s="227"/>
      <c r="BI35" s="227"/>
      <c r="BJ35" s="289"/>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00"/>
    </row>
    <row r="36" spans="1:86" s="163" customFormat="1" ht="3" customHeight="1">
      <c r="A36" s="130"/>
      <c r="B36" s="476"/>
      <c r="C36" s="476"/>
      <c r="D36" s="476"/>
      <c r="E36" s="474" t="s">
        <v>362</v>
      </c>
      <c r="F36" s="474"/>
      <c r="G36" s="459"/>
      <c r="H36" s="461" t="e">
        <f>#REF!</f>
        <v>#REF!</v>
      </c>
      <c r="I36" s="461"/>
      <c r="J36" s="461"/>
      <c r="K36" s="461"/>
      <c r="L36" s="461"/>
      <c r="M36" s="461"/>
      <c r="N36" s="461"/>
      <c r="O36" s="461"/>
      <c r="P36" s="461"/>
      <c r="Q36" s="461"/>
      <c r="R36" s="461"/>
      <c r="S36" s="461"/>
      <c r="T36" s="461"/>
      <c r="U36" s="461"/>
      <c r="V36" s="461"/>
      <c r="W36" s="461"/>
      <c r="X36" s="461"/>
      <c r="Y36" s="461"/>
      <c r="Z36" s="461"/>
      <c r="AA36" s="463" t="s">
        <v>372</v>
      </c>
      <c r="AB36" s="463"/>
      <c r="AC36" s="463"/>
      <c r="AD36" s="422"/>
      <c r="AE36" s="422"/>
      <c r="AF36" s="422"/>
      <c r="AG36" s="422"/>
      <c r="AH36" s="422"/>
      <c r="AI36" s="422"/>
      <c r="AJ36" s="422"/>
      <c r="AK36" s="422"/>
      <c r="AL36" s="422"/>
      <c r="AM36" s="422"/>
      <c r="AN36" s="422"/>
      <c r="AO36" s="422"/>
      <c r="AP36" s="422"/>
      <c r="AQ36" s="422"/>
      <c r="AR36" s="422"/>
      <c r="AS36" s="422"/>
      <c r="AT36" s="422"/>
      <c r="AU36" s="422"/>
      <c r="AV36" s="422"/>
      <c r="AW36" s="422"/>
      <c r="AX36" s="422"/>
      <c r="AY36" s="422"/>
      <c r="AZ36" s="422"/>
      <c r="BA36" s="464"/>
      <c r="BB36" s="464"/>
      <c r="BC36" s="464"/>
      <c r="BD36" s="464"/>
      <c r="BE36" s="464"/>
      <c r="BF36" s="464"/>
      <c r="BG36" s="464"/>
      <c r="BH36" s="464"/>
      <c r="BI36" s="464"/>
      <c r="BJ36" s="464"/>
      <c r="BK36" s="464"/>
      <c r="BL36" s="464"/>
      <c r="BM36" s="464"/>
      <c r="BN36" s="464"/>
      <c r="BO36" s="464"/>
      <c r="BP36" s="464"/>
      <c r="BQ36" s="464"/>
      <c r="BR36" s="221"/>
      <c r="BS36" s="221"/>
      <c r="BT36" s="221"/>
      <c r="BU36" s="221"/>
      <c r="BV36" s="221"/>
      <c r="BW36" s="292"/>
      <c r="BX36" s="221"/>
      <c r="BY36" s="221"/>
      <c r="BZ36" s="221"/>
      <c r="CA36" s="221"/>
      <c r="CB36" s="221"/>
      <c r="CC36" s="221"/>
      <c r="CD36" s="221"/>
      <c r="CE36" s="221"/>
      <c r="CF36" s="221"/>
      <c r="CG36" s="198"/>
    </row>
    <row r="37" spans="1:86" s="163" customFormat="1" ht="3" customHeight="1">
      <c r="A37" s="130"/>
      <c r="B37" s="476"/>
      <c r="C37" s="476"/>
      <c r="D37" s="476"/>
      <c r="E37" s="474"/>
      <c r="F37" s="474"/>
      <c r="G37" s="459"/>
      <c r="H37" s="461"/>
      <c r="I37" s="461"/>
      <c r="J37" s="461"/>
      <c r="K37" s="461"/>
      <c r="L37" s="461"/>
      <c r="M37" s="461"/>
      <c r="N37" s="461"/>
      <c r="O37" s="461"/>
      <c r="P37" s="461"/>
      <c r="Q37" s="461"/>
      <c r="R37" s="461"/>
      <c r="S37" s="461"/>
      <c r="T37" s="461"/>
      <c r="U37" s="461"/>
      <c r="V37" s="461"/>
      <c r="W37" s="461"/>
      <c r="X37" s="461"/>
      <c r="Y37" s="461"/>
      <c r="Z37" s="461"/>
      <c r="AA37" s="463"/>
      <c r="AB37" s="463"/>
      <c r="AC37" s="463"/>
      <c r="AD37" s="423"/>
      <c r="AE37" s="417"/>
      <c r="AF37" s="417"/>
      <c r="AG37" s="417"/>
      <c r="AH37" s="283"/>
      <c r="AI37" s="418"/>
      <c r="AJ37" s="418"/>
      <c r="AK37" s="418"/>
      <c r="AL37" s="418"/>
      <c r="AM37" s="418"/>
      <c r="AN37" s="415"/>
      <c r="AO37" s="419"/>
      <c r="AP37" s="419"/>
      <c r="AQ37" s="419"/>
      <c r="AR37" s="419"/>
      <c r="AS37" s="419"/>
      <c r="AT37" s="415"/>
      <c r="AU37" s="419"/>
      <c r="AV37" s="419"/>
      <c r="AW37" s="419"/>
      <c r="AX37" s="419"/>
      <c r="AY37" s="419"/>
      <c r="AZ37" s="424"/>
      <c r="BA37" s="423"/>
      <c r="BB37" s="417"/>
      <c r="BC37" s="417"/>
      <c r="BD37" s="417"/>
      <c r="BE37" s="283"/>
      <c r="BF37" s="418"/>
      <c r="BG37" s="418"/>
      <c r="BH37" s="418"/>
      <c r="BI37" s="418"/>
      <c r="BJ37" s="418"/>
      <c r="BK37" s="415"/>
      <c r="BL37" s="419"/>
      <c r="BM37" s="419"/>
      <c r="BN37" s="419"/>
      <c r="BO37" s="419"/>
      <c r="BP37" s="419"/>
      <c r="BQ37" s="415"/>
      <c r="BR37" s="419"/>
      <c r="BS37" s="419"/>
      <c r="BT37" s="419"/>
      <c r="BU37" s="419"/>
      <c r="BV37" s="419"/>
      <c r="BW37" s="287"/>
      <c r="BX37" s="288"/>
      <c r="BY37" s="288"/>
      <c r="BZ37" s="288"/>
      <c r="CA37" s="288"/>
      <c r="CB37" s="288"/>
      <c r="CC37" s="288"/>
      <c r="CD37" s="288"/>
      <c r="CE37" s="288"/>
      <c r="CF37" s="288"/>
      <c r="CG37" s="199"/>
    </row>
    <row r="38" spans="1:86" ht="15" customHeight="1">
      <c r="A38" s="130"/>
      <c r="B38" s="476"/>
      <c r="C38" s="476"/>
      <c r="D38" s="476"/>
      <c r="E38" s="474"/>
      <c r="F38" s="474"/>
      <c r="G38" s="459"/>
      <c r="H38" s="461"/>
      <c r="I38" s="461"/>
      <c r="J38" s="461"/>
      <c r="K38" s="461"/>
      <c r="L38" s="461"/>
      <c r="M38" s="461"/>
      <c r="N38" s="461"/>
      <c r="O38" s="461"/>
      <c r="P38" s="461"/>
      <c r="Q38" s="461"/>
      <c r="R38" s="461"/>
      <c r="S38" s="461"/>
      <c r="T38" s="461"/>
      <c r="U38" s="461"/>
      <c r="V38" s="461"/>
      <c r="W38" s="461"/>
      <c r="X38" s="461"/>
      <c r="Y38" s="461"/>
      <c r="Z38" s="461"/>
      <c r="AA38" s="463"/>
      <c r="AB38" s="463"/>
      <c r="AC38" s="463"/>
      <c r="AD38" s="423"/>
      <c r="AE38" s="280" t="e">
        <f>IF(LEN(VLOOKUP(AA36,#REF!,2,FALSE))&lt;11,"",LEFT(RIGHT(VLOOKUP(AA36,#REF!,2,FALSE),11),1))</f>
        <v>#REF!</v>
      </c>
      <c r="AF38" s="168"/>
      <c r="AG38" s="280" t="e">
        <f>IF(LEN(VLOOKUP(AA36,#REF!,2,FALSE))&lt;10,"",LEFT(RIGHT(VLOOKUP(AA36,#REF!,2,FALSE),10),1))</f>
        <v>#REF!</v>
      </c>
      <c r="AH38" s="282"/>
      <c r="AI38" s="280" t="e">
        <f>IF(LEN(VLOOKUP(AA36,#REF!,2,FALSE))&lt;9,"",LEFT(RIGHT(VLOOKUP(AA36,#REF!,2,FALSE),9),1))</f>
        <v>#REF!</v>
      </c>
      <c r="AJ38" s="168"/>
      <c r="AK38" s="280" t="e">
        <f>IF(LEN(VLOOKUP(AA36,#REF!,2,FALSE))&lt;8,"",LEFT(RIGHT(VLOOKUP(AA36,#REF!,2,FALSE),8),1))</f>
        <v>#REF!</v>
      </c>
      <c r="AL38" s="282"/>
      <c r="AM38" s="280" t="e">
        <f>IF(LEN(VLOOKUP(AA36,#REF!,2,FALSE))&lt;7,"",LEFT(RIGHT(VLOOKUP(AA36,#REF!,2,FALSE),7),1))</f>
        <v>#REF!</v>
      </c>
      <c r="AN38" s="415"/>
      <c r="AO38" s="280" t="e">
        <f>IF(LEN(VLOOKUP(AA36,#REF!,2,FALSE))&lt;6,"",LEFT(RIGHT(VLOOKUP(AA36,#REF!,2,FALSE),6),1))</f>
        <v>#REF!</v>
      </c>
      <c r="AP38" s="282"/>
      <c r="AQ38" s="280" t="e">
        <f>IF(LEN(VLOOKUP(AA36,#REF!,2,FALSE))&lt;5,"",LEFT(RIGHT(VLOOKUP(AA36,#REF!,2,FALSE),5),1))</f>
        <v>#REF!</v>
      </c>
      <c r="AR38" s="282"/>
      <c r="AS38" s="280" t="e">
        <f>IF(LEN(VLOOKUP(AA36,#REF!,2,FALSE))&lt;4,"",LEFT(RIGHT(VLOOKUP(AA36,#REF!,2,FALSE),4),1))</f>
        <v>#REF!</v>
      </c>
      <c r="AT38" s="415"/>
      <c r="AU38" s="280" t="e">
        <f>IF(LEN(VLOOKUP(AA36,#REF!,2,FALSE))&lt;3,"",LEFT(RIGHT(VLOOKUP(AA36,#REF!,2,FALSE),3),1))</f>
        <v>#REF!</v>
      </c>
      <c r="AV38" s="282"/>
      <c r="AW38" s="280" t="e">
        <f>IF(LEN(VLOOKUP(AA36,#REF!,2,FALSE))&lt;2,"",LEFT(RIGHT(VLOOKUP(AA36,#REF!,2,FALSE),2),1))</f>
        <v>#REF!</v>
      </c>
      <c r="AX38" s="282"/>
      <c r="AY38" s="280" t="e">
        <f>IF(VLOOKUP(AA36,#REF!,2,FALSE)=0,"",IF(LEN(VLOOKUP(AA36,#REF!,2,FALSE))&lt;1,"",LEFT(RIGHT(VLOOKUP(AA36,#REF!,2,FALSE),1),1)))</f>
        <v>#REF!</v>
      </c>
      <c r="AZ38" s="424"/>
      <c r="BA38" s="423"/>
      <c r="BB38" s="280" t="e">
        <f>IF(LEN(VLOOKUP(AA36,#REF!,4,FALSE))&lt;11,"",LEFT(RIGHT(VLOOKUP(AA36,#REF!,4,FALSE),11),1))</f>
        <v>#REF!</v>
      </c>
      <c r="BC38" s="168"/>
      <c r="BD38" s="280" t="e">
        <f>IF(LEN(VLOOKUP(AA36,#REF!,4,FALSE))&lt;10,"",LEFT(RIGHT(VLOOKUP(AA36,#REF!,4,FALSE),10),1))</f>
        <v>#REF!</v>
      </c>
      <c r="BE38" s="282"/>
      <c r="BF38" s="280" t="e">
        <f>IF(LEN(VLOOKUP(AA36,#REF!,4,FALSE))&lt;9,"",LEFT(RIGHT(VLOOKUP(AA36,#REF!,4,FALSE),9),1))</f>
        <v>#REF!</v>
      </c>
      <c r="BG38" s="168"/>
      <c r="BH38" s="280" t="e">
        <f>IF(LEN(VLOOKUP(AA36,#REF!,4,FALSE))&lt;8,"",LEFT(RIGHT(VLOOKUP(AA36,#REF!,4,FALSE),8),1))</f>
        <v>#REF!</v>
      </c>
      <c r="BI38" s="282"/>
      <c r="BJ38" s="280" t="e">
        <f>IF(LEN(VLOOKUP(AA36,#REF!,4,FALSE))&lt;7,"",LEFT(RIGHT(VLOOKUP(AA36,#REF!,4,FALSE),7),1))</f>
        <v>#REF!</v>
      </c>
      <c r="BK38" s="415"/>
      <c r="BL38" s="280" t="e">
        <f>IF(LEN(VLOOKUP(AA36,#REF!,4,FALSE))&lt;6,"",LEFT(RIGHT(VLOOKUP(AA36,#REF!,4,FALSE),6),1))</f>
        <v>#REF!</v>
      </c>
      <c r="BM38" s="282"/>
      <c r="BN38" s="280" t="e">
        <f>IF(LEN(VLOOKUP(AA36,#REF!,4,FALSE))&lt;5,"",LEFT(RIGHT(VLOOKUP(AA36,#REF!,4,FALSE),5),1))</f>
        <v>#REF!</v>
      </c>
      <c r="BO38" s="282"/>
      <c r="BP38" s="280" t="e">
        <f>IF(LEN(VLOOKUP(AA36,#REF!,4,FALSE))&lt;4,"",LEFT(RIGHT(VLOOKUP(AA36,#REF!,4,FALSE),4),1))</f>
        <v>#REF!</v>
      </c>
      <c r="BQ38" s="415"/>
      <c r="BR38" s="280" t="e">
        <f>IF(LEN(VLOOKUP(AA36,#REF!,4,FALSE))&lt;3,"",LEFT(RIGHT(VLOOKUP(AA36,#REF!,4,FALSE),3),1))</f>
        <v>#REF!</v>
      </c>
      <c r="BS38" s="282"/>
      <c r="BT38" s="280" t="e">
        <f>IF(LEN(VLOOKUP(AA36,#REF!,4,FALSE))&lt;2,"",LEFT(RIGHT(VLOOKUP(AA36,#REF!,4,FALSE),2),1))</f>
        <v>#REF!</v>
      </c>
      <c r="BU38" s="282"/>
      <c r="BV38" s="280" t="e">
        <f>IF(VLOOKUP(AA36,#REF!,4,FALSE)=0,"",IF(LEN(VLOOKUP(AA36,#REF!,4,FALSE))&lt;1,"",LEFT(RIGHT(VLOOKUP(AA36,#REF!,4,FALSE),1),1)))</f>
        <v>#REF!</v>
      </c>
      <c r="BW38" s="287"/>
      <c r="BX38" s="288"/>
      <c r="BY38" s="288"/>
      <c r="BZ38" s="288"/>
      <c r="CA38" s="288"/>
      <c r="CB38" s="288"/>
      <c r="CC38" s="288"/>
      <c r="CD38" s="288"/>
      <c r="CE38" s="288"/>
      <c r="CF38" s="288"/>
      <c r="CG38" s="199"/>
    </row>
    <row r="39" spans="1:86" ht="3" customHeight="1">
      <c r="A39" s="130"/>
      <c r="B39" s="476"/>
      <c r="C39" s="476"/>
      <c r="D39" s="476"/>
      <c r="E39" s="474"/>
      <c r="F39" s="474"/>
      <c r="G39" s="459"/>
      <c r="H39" s="461"/>
      <c r="I39" s="461"/>
      <c r="J39" s="461"/>
      <c r="K39" s="461"/>
      <c r="L39" s="461"/>
      <c r="M39" s="461"/>
      <c r="N39" s="461"/>
      <c r="O39" s="461"/>
      <c r="P39" s="461"/>
      <c r="Q39" s="461"/>
      <c r="R39" s="461"/>
      <c r="S39" s="461"/>
      <c r="T39" s="461"/>
      <c r="U39" s="461"/>
      <c r="V39" s="461"/>
      <c r="W39" s="461"/>
      <c r="X39" s="461"/>
      <c r="Y39" s="461"/>
      <c r="Z39" s="461"/>
      <c r="AA39" s="463"/>
      <c r="AB39" s="463"/>
      <c r="AC39" s="463"/>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3"/>
      <c r="BB39" s="443"/>
      <c r="BC39" s="443"/>
      <c r="BD39" s="443"/>
      <c r="BE39" s="443"/>
      <c r="BF39" s="443"/>
      <c r="BG39" s="443"/>
      <c r="BH39" s="443"/>
      <c r="BI39" s="443"/>
      <c r="BJ39" s="443"/>
      <c r="BK39" s="443"/>
      <c r="BL39" s="443"/>
      <c r="BM39" s="443"/>
      <c r="BN39" s="443"/>
      <c r="BO39" s="443"/>
      <c r="BP39" s="443"/>
      <c r="BQ39" s="443"/>
      <c r="BR39" s="227"/>
      <c r="BS39" s="227"/>
      <c r="BT39" s="227"/>
      <c r="BU39" s="227"/>
      <c r="BV39" s="227"/>
      <c r="BW39" s="289"/>
      <c r="BX39" s="227"/>
      <c r="BY39" s="227"/>
      <c r="BZ39" s="227"/>
      <c r="CA39" s="227"/>
      <c r="CB39" s="227"/>
      <c r="CC39" s="227"/>
      <c r="CD39" s="227"/>
      <c r="CE39" s="227"/>
      <c r="CF39" s="227"/>
      <c r="CG39" s="200"/>
    </row>
    <row r="40" spans="1:86" ht="3" customHeight="1">
      <c r="A40" s="130"/>
      <c r="B40" s="476"/>
      <c r="C40" s="476"/>
      <c r="D40" s="476"/>
      <c r="E40" s="474"/>
      <c r="F40" s="474"/>
      <c r="G40" s="459"/>
      <c r="H40" s="461"/>
      <c r="I40" s="461"/>
      <c r="J40" s="461"/>
      <c r="K40" s="461"/>
      <c r="L40" s="461"/>
      <c r="M40" s="461"/>
      <c r="N40" s="461"/>
      <c r="O40" s="461"/>
      <c r="P40" s="461"/>
      <c r="Q40" s="461"/>
      <c r="R40" s="461"/>
      <c r="S40" s="461"/>
      <c r="T40" s="461"/>
      <c r="U40" s="461"/>
      <c r="V40" s="461"/>
      <c r="W40" s="461"/>
      <c r="X40" s="461"/>
      <c r="Y40" s="461"/>
      <c r="Z40" s="461"/>
      <c r="AA40" s="463"/>
      <c r="AB40" s="463"/>
      <c r="AC40" s="463"/>
      <c r="AD40" s="422"/>
      <c r="AE40" s="422"/>
      <c r="AF40" s="422"/>
      <c r="AG40" s="422"/>
      <c r="AH40" s="422"/>
      <c r="AI40" s="422"/>
      <c r="AJ40" s="422"/>
      <c r="AK40" s="422"/>
      <c r="AL40" s="422"/>
      <c r="AM40" s="422"/>
      <c r="AN40" s="422"/>
      <c r="AO40" s="422"/>
      <c r="AP40" s="422"/>
      <c r="AQ40" s="422"/>
      <c r="AR40" s="422"/>
      <c r="AS40" s="422"/>
      <c r="AT40" s="422"/>
      <c r="AU40" s="422"/>
      <c r="AV40" s="422"/>
      <c r="AW40" s="422"/>
      <c r="AX40" s="422"/>
      <c r="AY40" s="422"/>
      <c r="AZ40" s="422"/>
      <c r="BA40" s="293"/>
      <c r="BB40" s="221"/>
      <c r="BC40" s="221"/>
      <c r="BD40" s="221"/>
      <c r="BE40" s="221"/>
      <c r="BF40" s="221"/>
      <c r="BG40" s="221"/>
      <c r="BH40" s="221"/>
      <c r="BI40" s="221"/>
      <c r="BJ40" s="292"/>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198"/>
    </row>
    <row r="41" spans="1:86" ht="3" customHeight="1">
      <c r="A41" s="130"/>
      <c r="B41" s="476"/>
      <c r="C41" s="476"/>
      <c r="D41" s="476"/>
      <c r="E41" s="474"/>
      <c r="F41" s="474"/>
      <c r="G41" s="459"/>
      <c r="H41" s="461"/>
      <c r="I41" s="461"/>
      <c r="J41" s="461"/>
      <c r="K41" s="461"/>
      <c r="L41" s="461"/>
      <c r="M41" s="461"/>
      <c r="N41" s="461"/>
      <c r="O41" s="461"/>
      <c r="P41" s="461"/>
      <c r="Q41" s="461"/>
      <c r="R41" s="461"/>
      <c r="S41" s="461"/>
      <c r="T41" s="461"/>
      <c r="U41" s="461"/>
      <c r="V41" s="461"/>
      <c r="W41" s="461"/>
      <c r="X41" s="461"/>
      <c r="Y41" s="461"/>
      <c r="Z41" s="461"/>
      <c r="AA41" s="463"/>
      <c r="AB41" s="463"/>
      <c r="AC41" s="463"/>
      <c r="AD41" s="423"/>
      <c r="AE41" s="417"/>
      <c r="AF41" s="417"/>
      <c r="AG41" s="417"/>
      <c r="AH41" s="283"/>
      <c r="AI41" s="418"/>
      <c r="AJ41" s="418"/>
      <c r="AK41" s="418"/>
      <c r="AL41" s="418"/>
      <c r="AM41" s="418"/>
      <c r="AN41" s="415" t="s">
        <v>157</v>
      </c>
      <c r="AO41" s="419"/>
      <c r="AP41" s="419"/>
      <c r="AQ41" s="419"/>
      <c r="AR41" s="419"/>
      <c r="AS41" s="419"/>
      <c r="AT41" s="415" t="s">
        <v>157</v>
      </c>
      <c r="AU41" s="419"/>
      <c r="AV41" s="419"/>
      <c r="AW41" s="419"/>
      <c r="AX41" s="419"/>
      <c r="AY41" s="419"/>
      <c r="AZ41" s="424"/>
      <c r="BA41" s="294"/>
      <c r="BB41" s="288"/>
      <c r="BC41" s="288"/>
      <c r="BD41" s="288"/>
      <c r="BE41" s="288"/>
      <c r="BF41" s="288"/>
      <c r="BG41" s="288"/>
      <c r="BH41" s="288"/>
      <c r="BI41" s="288"/>
      <c r="BJ41" s="287"/>
      <c r="BK41" s="288"/>
      <c r="BL41" s="417"/>
      <c r="BM41" s="417"/>
      <c r="BN41" s="417"/>
      <c r="BO41" s="283"/>
      <c r="BP41" s="418"/>
      <c r="BQ41" s="418"/>
      <c r="BR41" s="418"/>
      <c r="BS41" s="418"/>
      <c r="BT41" s="418"/>
      <c r="BU41" s="415"/>
      <c r="BV41" s="419"/>
      <c r="BW41" s="419"/>
      <c r="BX41" s="419"/>
      <c r="BY41" s="419"/>
      <c r="BZ41" s="419"/>
      <c r="CA41" s="415"/>
      <c r="CB41" s="419"/>
      <c r="CC41" s="419"/>
      <c r="CD41" s="419"/>
      <c r="CE41" s="419"/>
      <c r="CF41" s="419"/>
      <c r="CG41" s="201"/>
    </row>
    <row r="42" spans="1:86" ht="15" customHeight="1">
      <c r="A42" s="130"/>
      <c r="B42" s="476"/>
      <c r="C42" s="476"/>
      <c r="D42" s="476"/>
      <c r="E42" s="474"/>
      <c r="F42" s="474"/>
      <c r="G42" s="459"/>
      <c r="H42" s="461"/>
      <c r="I42" s="461"/>
      <c r="J42" s="461"/>
      <c r="K42" s="461"/>
      <c r="L42" s="461"/>
      <c r="M42" s="461"/>
      <c r="N42" s="461"/>
      <c r="O42" s="461"/>
      <c r="P42" s="461"/>
      <c r="Q42" s="461"/>
      <c r="R42" s="461"/>
      <c r="S42" s="461"/>
      <c r="T42" s="461"/>
      <c r="U42" s="461"/>
      <c r="V42" s="461"/>
      <c r="W42" s="461"/>
      <c r="X42" s="461"/>
      <c r="Y42" s="461"/>
      <c r="Z42" s="461"/>
      <c r="AA42" s="463"/>
      <c r="AB42" s="463"/>
      <c r="AC42" s="463"/>
      <c r="AD42" s="423"/>
      <c r="AE42" s="280" t="e">
        <f>IF(LEN(VLOOKUP(AA36,#REF!,3,FALSE))&lt;11,"",LEFT(RIGHT(VLOOKUP(AA36,#REF!,3,FALSE),11),1))</f>
        <v>#REF!</v>
      </c>
      <c r="AF42" s="168" t="s">
        <v>157</v>
      </c>
      <c r="AG42" s="280" t="e">
        <f>IF(LEN(VLOOKUP(AA36,#REF!,3,FALSE))&lt;10,"",LEFT(RIGHT(VLOOKUP(AA36,#REF!,3,FALSE),10),1))</f>
        <v>#REF!</v>
      </c>
      <c r="AH42" s="282" t="s">
        <v>157</v>
      </c>
      <c r="AI42" s="280" t="e">
        <f>IF(LEN(VLOOKUP(AA36,#REF!,3,FALSE))&lt;9,"",LEFT(RIGHT(VLOOKUP(AA36,#REF!,3,FALSE),9),1))</f>
        <v>#REF!</v>
      </c>
      <c r="AJ42" s="168" t="s">
        <v>157</v>
      </c>
      <c r="AK42" s="280" t="e">
        <f>IF(LEN(VLOOKUP(AA36,#REF!,3,FALSE))&lt;8,"",LEFT(RIGHT(VLOOKUP(AA36,#REF!,3,FALSE),8),1))</f>
        <v>#REF!</v>
      </c>
      <c r="AL42" s="282" t="s">
        <v>157</v>
      </c>
      <c r="AM42" s="280" t="e">
        <f>IF(LEN(VLOOKUP(AA36,#REF!,3,FALSE))&lt;7,"",LEFT(RIGHT(VLOOKUP(AA36,#REF!,3,FALSE),7),1))</f>
        <v>#REF!</v>
      </c>
      <c r="AN42" s="415"/>
      <c r="AO42" s="280" t="e">
        <f>IF(LEN(VLOOKUP(AA36,#REF!,3,FALSE))&lt;6,"",LEFT(RIGHT(VLOOKUP(AA36,#REF!,3,FALSE),6),1))</f>
        <v>#REF!</v>
      </c>
      <c r="AP42" s="282" t="s">
        <v>157</v>
      </c>
      <c r="AQ42" s="280" t="e">
        <f>IF(LEN(VLOOKUP(AA36,#REF!,3,FALSE))&lt;5,"",LEFT(RIGHT(VLOOKUP(AA36,#REF!,3,FALSE),5),1))</f>
        <v>#REF!</v>
      </c>
      <c r="AR42" s="282" t="s">
        <v>157</v>
      </c>
      <c r="AS42" s="280" t="e">
        <f>IF(LEN(VLOOKUP(AA36,#REF!,3,FALSE))&lt;4,"",LEFT(RIGHT(VLOOKUP(AA36,#REF!,3,FALSE),4),1))</f>
        <v>#REF!</v>
      </c>
      <c r="AT42" s="415"/>
      <c r="AU42" s="280" t="e">
        <f>IF(LEN(VLOOKUP(AA36,#REF!,3,FALSE))&lt;3,"",LEFT(RIGHT(VLOOKUP(AA36,#REF!,3,FALSE),3),1))</f>
        <v>#REF!</v>
      </c>
      <c r="AV42" s="282" t="s">
        <v>157</v>
      </c>
      <c r="AW42" s="280" t="e">
        <f>IF(LEN(VLOOKUP(AA36,#REF!,3,FALSE))&lt;2,"",LEFT(RIGHT(VLOOKUP(AA36,#REF!,3,FALSE),2),1))</f>
        <v>#REF!</v>
      </c>
      <c r="AX42" s="282" t="s">
        <v>157</v>
      </c>
      <c r="AY42" s="280" t="e">
        <f>IF(VLOOKUP(AA36,#REF!,3,FALSE)=0,"",IF(LEN(VLOOKUP(AA36,#REF!,3,FALSE))&lt;1,"",LEFT(RIGHT(VLOOKUP(AA36,#REF!,3,FALSE),1),1)))</f>
        <v>#REF!</v>
      </c>
      <c r="AZ42" s="424"/>
      <c r="BA42" s="294"/>
      <c r="BB42" s="288"/>
      <c r="BC42" s="288"/>
      <c r="BD42" s="288"/>
      <c r="BE42" s="288"/>
      <c r="BF42" s="288"/>
      <c r="BG42" s="288"/>
      <c r="BH42" s="288"/>
      <c r="BI42" s="288"/>
      <c r="BJ42" s="287"/>
      <c r="BK42" s="288"/>
      <c r="BL42" s="280" t="e">
        <f>IF(LEN(VLOOKUP(AA36,#REF!,5,FALSE))&lt;11,"",LEFT(RIGHT(VLOOKUP(AA36,#REF!,5,FALSE),11),1))</f>
        <v>#REF!</v>
      </c>
      <c r="BM42" s="168" t="s">
        <v>157</v>
      </c>
      <c r="BN42" s="280" t="e">
        <f>IF(LEN(VLOOKUP(AA36,#REF!,5,FALSE))&lt;10,"",LEFT(RIGHT(VLOOKUP(AA36,#REF!,5,FALSE),10),1))</f>
        <v>#REF!</v>
      </c>
      <c r="BO42" s="282" t="s">
        <v>157</v>
      </c>
      <c r="BP42" s="280" t="e">
        <f>IF(LEN(VLOOKUP(AA36,#REF!,5,FALSE))&lt;9,"",LEFT(RIGHT(VLOOKUP(AA36,#REF!,5,FALSE),9),1))</f>
        <v>#REF!</v>
      </c>
      <c r="BQ42" s="168" t="s">
        <v>157</v>
      </c>
      <c r="BR42" s="280" t="e">
        <f>IF(LEN(VLOOKUP(AA36,#REF!,5,FALSE))&lt;8,"",LEFT(RIGHT(VLOOKUP(AA36,#REF!,5,FALSE),8),1))</f>
        <v>#REF!</v>
      </c>
      <c r="BS42" s="282" t="s">
        <v>157</v>
      </c>
      <c r="BT42" s="280" t="e">
        <f>IF(LEN(VLOOKUP(AA36,#REF!,5,FALSE))&lt;7,"",LEFT(RIGHT(VLOOKUP(AA36,#REF!,5,FALSE),7),1))</f>
        <v>#REF!</v>
      </c>
      <c r="BU42" s="415" t="s">
        <v>157</v>
      </c>
      <c r="BV42" s="280" t="e">
        <f>IF(LEN(VLOOKUP(AA36,#REF!,5,FALSE))&lt;6,"",LEFT(RIGHT(VLOOKUP(AA36,#REF!,5,FALSE),6),1))</f>
        <v>#REF!</v>
      </c>
      <c r="BW42" s="282" t="s">
        <v>157</v>
      </c>
      <c r="BX42" s="280" t="e">
        <f>IF(LEN(VLOOKUP(AA36,#REF!,5,FALSE))&lt;5,"",LEFT(RIGHT(VLOOKUP(AA36,#REF!,5,FALSE),5),1))</f>
        <v>#REF!</v>
      </c>
      <c r="BY42" s="282" t="s">
        <v>157</v>
      </c>
      <c r="BZ42" s="280" t="e">
        <f>IF(LEN(VLOOKUP(AA36,#REF!,5,FALSE))&lt;4,"",LEFT(RIGHT(VLOOKUP(AA36,#REF!,5,FALSE),4),1))</f>
        <v>#REF!</v>
      </c>
      <c r="CA42" s="415" t="s">
        <v>157</v>
      </c>
      <c r="CB42" s="280" t="e">
        <f>IF(LEN(VLOOKUP(AA36,#REF!,5,FALSE))&lt;3,"",LEFT(RIGHT(VLOOKUP(AA36,#REF!,5,FALSE),3),1))</f>
        <v>#REF!</v>
      </c>
      <c r="CC42" s="282" t="s">
        <v>157</v>
      </c>
      <c r="CD42" s="280" t="e">
        <f>IF(LEN(VLOOKUP(AA36,#REF!,5,FALSE))&lt;2,"",LEFT(RIGHT(VLOOKUP(AA36,#REF!,5,FALSE),2),1))</f>
        <v>#REF!</v>
      </c>
      <c r="CE42" s="282" t="s">
        <v>355</v>
      </c>
      <c r="CF42" s="280" t="e">
        <f>IF(VLOOKUP(AA36,#REF!,5,FALSE)=0,"",IF(LEN(VLOOKUP(AA36,#REF!,5,FALSE))&lt;1,"",LEFT(RIGHT(VLOOKUP(AA36,#REF!,5,FALSE),1),1)))</f>
        <v>#REF!</v>
      </c>
      <c r="CG42" s="201"/>
    </row>
    <row r="43" spans="1:86" s="163" customFormat="1" ht="3" customHeight="1">
      <c r="A43" s="130"/>
      <c r="B43" s="476"/>
      <c r="C43" s="476"/>
      <c r="D43" s="476"/>
      <c r="E43" s="474"/>
      <c r="F43" s="474"/>
      <c r="G43" s="459"/>
      <c r="H43" s="461"/>
      <c r="I43" s="461"/>
      <c r="J43" s="461"/>
      <c r="K43" s="461"/>
      <c r="L43" s="461"/>
      <c r="M43" s="461"/>
      <c r="N43" s="461"/>
      <c r="O43" s="461"/>
      <c r="P43" s="461"/>
      <c r="Q43" s="461"/>
      <c r="R43" s="461"/>
      <c r="S43" s="461"/>
      <c r="T43" s="461"/>
      <c r="U43" s="461"/>
      <c r="V43" s="461"/>
      <c r="W43" s="461"/>
      <c r="X43" s="461"/>
      <c r="Y43" s="461"/>
      <c r="Z43" s="461"/>
      <c r="AA43" s="463"/>
      <c r="AB43" s="463"/>
      <c r="AC43" s="463"/>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2"/>
      <c r="AZ43" s="442"/>
      <c r="BA43" s="295"/>
      <c r="BB43" s="227"/>
      <c r="BC43" s="227"/>
      <c r="BD43" s="227"/>
      <c r="BE43" s="227"/>
      <c r="BF43" s="227"/>
      <c r="BG43" s="227"/>
      <c r="BH43" s="227"/>
      <c r="BI43" s="227"/>
      <c r="BJ43" s="289"/>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00"/>
    </row>
    <row r="44" spans="1:86" s="163" customFormat="1" ht="3" customHeight="1">
      <c r="A44" s="130"/>
      <c r="B44" s="476"/>
      <c r="C44" s="476"/>
      <c r="D44" s="476"/>
      <c r="E44" s="474" t="s">
        <v>373</v>
      </c>
      <c r="F44" s="474"/>
      <c r="G44" s="459"/>
      <c r="H44" s="461" t="e">
        <f>#REF!</f>
        <v>#REF!</v>
      </c>
      <c r="I44" s="461"/>
      <c r="J44" s="461"/>
      <c r="K44" s="461"/>
      <c r="L44" s="461"/>
      <c r="M44" s="461"/>
      <c r="N44" s="461"/>
      <c r="O44" s="461"/>
      <c r="P44" s="461"/>
      <c r="Q44" s="461"/>
      <c r="R44" s="461"/>
      <c r="S44" s="461"/>
      <c r="T44" s="461"/>
      <c r="U44" s="461"/>
      <c r="V44" s="461"/>
      <c r="W44" s="461"/>
      <c r="X44" s="461"/>
      <c r="Y44" s="461"/>
      <c r="Z44" s="461"/>
      <c r="AA44" s="463" t="s">
        <v>374</v>
      </c>
      <c r="AB44" s="463"/>
      <c r="AC44" s="463"/>
      <c r="AD44" s="422"/>
      <c r="AE44" s="422"/>
      <c r="AF44" s="422"/>
      <c r="AG44" s="422"/>
      <c r="AH44" s="422"/>
      <c r="AI44" s="422"/>
      <c r="AJ44" s="422"/>
      <c r="AK44" s="422"/>
      <c r="AL44" s="422"/>
      <c r="AM44" s="422"/>
      <c r="AN44" s="422"/>
      <c r="AO44" s="422"/>
      <c r="AP44" s="422"/>
      <c r="AQ44" s="422"/>
      <c r="AR44" s="422"/>
      <c r="AS44" s="422"/>
      <c r="AT44" s="422"/>
      <c r="AU44" s="422"/>
      <c r="AV44" s="422"/>
      <c r="AW44" s="422"/>
      <c r="AX44" s="422"/>
      <c r="AY44" s="422"/>
      <c r="AZ44" s="422"/>
      <c r="BA44" s="464"/>
      <c r="BB44" s="464"/>
      <c r="BC44" s="464"/>
      <c r="BD44" s="464"/>
      <c r="BE44" s="464"/>
      <c r="BF44" s="464"/>
      <c r="BG44" s="464"/>
      <c r="BH44" s="464"/>
      <c r="BI44" s="464"/>
      <c r="BJ44" s="464"/>
      <c r="BK44" s="464"/>
      <c r="BL44" s="464"/>
      <c r="BM44" s="464"/>
      <c r="BN44" s="464"/>
      <c r="BO44" s="464"/>
      <c r="BP44" s="464"/>
      <c r="BQ44" s="464"/>
      <c r="BR44" s="221"/>
      <c r="BS44" s="221"/>
      <c r="BT44" s="221"/>
      <c r="BU44" s="221"/>
      <c r="BV44" s="221"/>
      <c r="BW44" s="292"/>
      <c r="BX44" s="221"/>
      <c r="BY44" s="221"/>
      <c r="BZ44" s="221"/>
      <c r="CA44" s="221"/>
      <c r="CB44" s="221"/>
      <c r="CC44" s="221"/>
      <c r="CD44" s="221"/>
      <c r="CE44" s="221"/>
      <c r="CF44" s="221"/>
      <c r="CG44" s="198"/>
    </row>
    <row r="45" spans="1:86" s="163" customFormat="1" ht="3" customHeight="1">
      <c r="A45" s="130"/>
      <c r="B45" s="476"/>
      <c r="C45" s="476"/>
      <c r="D45" s="476"/>
      <c r="E45" s="474"/>
      <c r="F45" s="474"/>
      <c r="G45" s="459"/>
      <c r="H45" s="461"/>
      <c r="I45" s="461"/>
      <c r="J45" s="461"/>
      <c r="K45" s="461"/>
      <c r="L45" s="461"/>
      <c r="M45" s="461"/>
      <c r="N45" s="461"/>
      <c r="O45" s="461"/>
      <c r="P45" s="461"/>
      <c r="Q45" s="461"/>
      <c r="R45" s="461"/>
      <c r="S45" s="461"/>
      <c r="T45" s="461"/>
      <c r="U45" s="461"/>
      <c r="V45" s="461"/>
      <c r="W45" s="461"/>
      <c r="X45" s="461"/>
      <c r="Y45" s="461"/>
      <c r="Z45" s="461"/>
      <c r="AA45" s="463"/>
      <c r="AB45" s="463"/>
      <c r="AC45" s="463"/>
      <c r="AD45" s="423"/>
      <c r="AE45" s="417"/>
      <c r="AF45" s="417"/>
      <c r="AG45" s="417"/>
      <c r="AH45" s="283"/>
      <c r="AI45" s="418"/>
      <c r="AJ45" s="418"/>
      <c r="AK45" s="418"/>
      <c r="AL45" s="418"/>
      <c r="AM45" s="418"/>
      <c r="AN45" s="415"/>
      <c r="AO45" s="419"/>
      <c r="AP45" s="419"/>
      <c r="AQ45" s="419"/>
      <c r="AR45" s="419"/>
      <c r="AS45" s="419"/>
      <c r="AT45" s="415"/>
      <c r="AU45" s="419"/>
      <c r="AV45" s="419"/>
      <c r="AW45" s="419"/>
      <c r="AX45" s="419"/>
      <c r="AY45" s="419"/>
      <c r="AZ45" s="424"/>
      <c r="BA45" s="423"/>
      <c r="BB45" s="417"/>
      <c r="BC45" s="417"/>
      <c r="BD45" s="417"/>
      <c r="BE45" s="283"/>
      <c r="BF45" s="418"/>
      <c r="BG45" s="418"/>
      <c r="BH45" s="418"/>
      <c r="BI45" s="418"/>
      <c r="BJ45" s="418"/>
      <c r="BK45" s="415"/>
      <c r="BL45" s="419"/>
      <c r="BM45" s="419"/>
      <c r="BN45" s="419"/>
      <c r="BO45" s="419"/>
      <c r="BP45" s="419"/>
      <c r="BQ45" s="415"/>
      <c r="BR45" s="419"/>
      <c r="BS45" s="419"/>
      <c r="BT45" s="419"/>
      <c r="BU45" s="419"/>
      <c r="BV45" s="419"/>
      <c r="BW45" s="287"/>
      <c r="BX45" s="288"/>
      <c r="BY45" s="288"/>
      <c r="BZ45" s="288"/>
      <c r="CA45" s="288"/>
      <c r="CB45" s="288"/>
      <c r="CC45" s="288"/>
      <c r="CD45" s="288"/>
      <c r="CE45" s="288"/>
      <c r="CF45" s="288"/>
      <c r="CG45" s="199"/>
    </row>
    <row r="46" spans="1:86" ht="15" customHeight="1">
      <c r="A46" s="130"/>
      <c r="B46" s="476"/>
      <c r="C46" s="476"/>
      <c r="D46" s="476"/>
      <c r="E46" s="474"/>
      <c r="F46" s="474"/>
      <c r="G46" s="459"/>
      <c r="H46" s="461"/>
      <c r="I46" s="461"/>
      <c r="J46" s="461"/>
      <c r="K46" s="461"/>
      <c r="L46" s="461"/>
      <c r="M46" s="461"/>
      <c r="N46" s="461"/>
      <c r="O46" s="461"/>
      <c r="P46" s="461"/>
      <c r="Q46" s="461"/>
      <c r="R46" s="461"/>
      <c r="S46" s="461"/>
      <c r="T46" s="461"/>
      <c r="U46" s="461"/>
      <c r="V46" s="461"/>
      <c r="W46" s="461"/>
      <c r="X46" s="461"/>
      <c r="Y46" s="461"/>
      <c r="Z46" s="461"/>
      <c r="AA46" s="463"/>
      <c r="AB46" s="463"/>
      <c r="AC46" s="463"/>
      <c r="AD46" s="423"/>
      <c r="AE46" s="280" t="e">
        <f>IF(LEN(VLOOKUP(AA44,#REF!,2,FALSE))&lt;11,"",LEFT(RIGHT(VLOOKUP(AA44,#REF!,2,FALSE),11),1))</f>
        <v>#REF!</v>
      </c>
      <c r="AF46" s="168"/>
      <c r="AG46" s="280" t="e">
        <f>IF(LEN(VLOOKUP(AA44,#REF!,2,FALSE))&lt;10,"",LEFT(RIGHT(VLOOKUP(AA44,#REF!,2,FALSE),10),1))</f>
        <v>#REF!</v>
      </c>
      <c r="AH46" s="282"/>
      <c r="AI46" s="280" t="e">
        <f>IF(LEN(VLOOKUP(AA44,#REF!,2,FALSE))&lt;9,"",LEFT(RIGHT(VLOOKUP(AA44,#REF!,2,FALSE),9),1))</f>
        <v>#REF!</v>
      </c>
      <c r="AJ46" s="168"/>
      <c r="AK46" s="280" t="e">
        <f>IF(LEN(VLOOKUP(AA44,#REF!,2,FALSE))&lt;8,"",LEFT(RIGHT(VLOOKUP(AA44,#REF!,2,FALSE),8),1))</f>
        <v>#REF!</v>
      </c>
      <c r="AL46" s="282"/>
      <c r="AM46" s="280" t="e">
        <f>IF(LEN(VLOOKUP(AA44,#REF!,2,FALSE))&lt;7,"",LEFT(RIGHT(VLOOKUP(AA44,#REF!,2,FALSE),7),1))</f>
        <v>#REF!</v>
      </c>
      <c r="AN46" s="415"/>
      <c r="AO46" s="280" t="e">
        <f>IF(LEN(VLOOKUP(AA44,#REF!,2,FALSE))&lt;6,"",LEFT(RIGHT(VLOOKUP(AA44,#REF!,2,FALSE),6),1))</f>
        <v>#REF!</v>
      </c>
      <c r="AP46" s="282"/>
      <c r="AQ46" s="280" t="e">
        <f>IF(LEN(VLOOKUP(AA44,#REF!,2,FALSE))&lt;5,"",LEFT(RIGHT(VLOOKUP(AA44,#REF!,2,FALSE),5),1))</f>
        <v>#REF!</v>
      </c>
      <c r="AR46" s="282"/>
      <c r="AS46" s="280" t="e">
        <f>IF(LEN(VLOOKUP(AA44,#REF!,2,FALSE))&lt;4,"",LEFT(RIGHT(VLOOKUP(AA44,#REF!,2,FALSE),4),1))</f>
        <v>#REF!</v>
      </c>
      <c r="AT46" s="415"/>
      <c r="AU46" s="280" t="e">
        <f>IF(LEN(VLOOKUP(AA44,#REF!,2,FALSE))&lt;3,"",LEFT(RIGHT(VLOOKUP(AA44,#REF!,2,FALSE),3),1))</f>
        <v>#REF!</v>
      </c>
      <c r="AV46" s="282"/>
      <c r="AW46" s="280" t="e">
        <f>IF(LEN(VLOOKUP(AA44,#REF!,2,FALSE))&lt;2,"",LEFT(RIGHT(VLOOKUP(AA44,#REF!,2,FALSE),2),1))</f>
        <v>#REF!</v>
      </c>
      <c r="AX46" s="282"/>
      <c r="AY46" s="280" t="e">
        <f>IF(VLOOKUP(AA44,#REF!,2,FALSE)=0,"",IF(LEN(VLOOKUP(AA44,#REF!,2,FALSE))&lt;1,"",LEFT(RIGHT(VLOOKUP(AA44,#REF!,2,FALSE),1),1)))</f>
        <v>#REF!</v>
      </c>
      <c r="AZ46" s="424"/>
      <c r="BA46" s="423"/>
      <c r="BB46" s="280" t="e">
        <f>IF(LEN(VLOOKUP(AA44,#REF!,4,FALSE))&lt;11,"",LEFT(RIGHT(VLOOKUP(AA44,#REF!,4,FALSE),11),1))</f>
        <v>#REF!</v>
      </c>
      <c r="BC46" s="168"/>
      <c r="BD46" s="280" t="e">
        <f>IF(LEN(VLOOKUP(AA44,#REF!,4,FALSE))&lt;10,"",LEFT(RIGHT(VLOOKUP(AA44,#REF!,4,FALSE),10),1))</f>
        <v>#REF!</v>
      </c>
      <c r="BE46" s="282"/>
      <c r="BF46" s="280" t="e">
        <f>IF(LEN(VLOOKUP(AA44,#REF!,4,FALSE))&lt;9,"",LEFT(RIGHT(VLOOKUP(AA44,#REF!,4,FALSE),9),1))</f>
        <v>#REF!</v>
      </c>
      <c r="BG46" s="168"/>
      <c r="BH46" s="280" t="e">
        <f>IF(LEN(VLOOKUP(AA44,#REF!,4,FALSE))&lt;8,"",LEFT(RIGHT(VLOOKUP(AA44,#REF!,4,FALSE),8),1))</f>
        <v>#REF!</v>
      </c>
      <c r="BI46" s="282"/>
      <c r="BJ46" s="280" t="e">
        <f>IF(LEN(VLOOKUP(AA44,#REF!,4,FALSE))&lt;7,"",LEFT(RIGHT(VLOOKUP(AA44,#REF!,4,FALSE),7),1))</f>
        <v>#REF!</v>
      </c>
      <c r="BK46" s="415"/>
      <c r="BL46" s="280" t="e">
        <f>IF(LEN(VLOOKUP(AA44,#REF!,4,FALSE))&lt;6,"",LEFT(RIGHT(VLOOKUP(AA44,#REF!,4,FALSE),6),1))</f>
        <v>#REF!</v>
      </c>
      <c r="BM46" s="282"/>
      <c r="BN46" s="280" t="e">
        <f>IF(LEN(VLOOKUP(AA44,#REF!,4,FALSE))&lt;5,"",LEFT(RIGHT(VLOOKUP(AA44,#REF!,4,FALSE),5),1))</f>
        <v>#REF!</v>
      </c>
      <c r="BO46" s="282"/>
      <c r="BP46" s="280" t="e">
        <f>IF(LEN(VLOOKUP(AA44,#REF!,4,FALSE))&lt;4,"",LEFT(RIGHT(VLOOKUP(AA44,#REF!,4,FALSE),4),1))</f>
        <v>#REF!</v>
      </c>
      <c r="BQ46" s="415"/>
      <c r="BR46" s="280" t="e">
        <f>IF(LEN(VLOOKUP(AA44,#REF!,4,FALSE))&lt;3,"",LEFT(RIGHT(VLOOKUP(AA44,#REF!,4,FALSE),3),1))</f>
        <v>#REF!</v>
      </c>
      <c r="BS46" s="282"/>
      <c r="BT46" s="280" t="e">
        <f>IF(LEN(VLOOKUP(AA44,#REF!,4,FALSE))&lt;2,"",LEFT(RIGHT(VLOOKUP(AA44,#REF!,4,FALSE),2),1))</f>
        <v>#REF!</v>
      </c>
      <c r="BU46" s="282"/>
      <c r="BV46" s="280" t="e">
        <f>IF(VLOOKUP(AA44,#REF!,4,FALSE)=0,"",IF(LEN(VLOOKUP(AA44,#REF!,4,FALSE))&lt;1,"",LEFT(RIGHT(VLOOKUP(AA44,#REF!,4,FALSE),1),1)))</f>
        <v>#REF!</v>
      </c>
      <c r="BW46" s="287"/>
      <c r="BX46" s="288"/>
      <c r="BY46" s="288"/>
      <c r="BZ46" s="288"/>
      <c r="CA46" s="288"/>
      <c r="CB46" s="288"/>
      <c r="CC46" s="288"/>
      <c r="CD46" s="288"/>
      <c r="CE46" s="288"/>
      <c r="CF46" s="288"/>
      <c r="CG46" s="199"/>
    </row>
    <row r="47" spans="1:86" ht="3" customHeight="1">
      <c r="A47" s="130"/>
      <c r="B47" s="476"/>
      <c r="C47" s="476"/>
      <c r="D47" s="476"/>
      <c r="E47" s="474"/>
      <c r="F47" s="474"/>
      <c r="G47" s="459"/>
      <c r="H47" s="461"/>
      <c r="I47" s="461"/>
      <c r="J47" s="461"/>
      <c r="K47" s="461"/>
      <c r="L47" s="461"/>
      <c r="M47" s="461"/>
      <c r="N47" s="461"/>
      <c r="O47" s="461"/>
      <c r="P47" s="461"/>
      <c r="Q47" s="461"/>
      <c r="R47" s="461"/>
      <c r="S47" s="461"/>
      <c r="T47" s="461"/>
      <c r="U47" s="461"/>
      <c r="V47" s="461"/>
      <c r="W47" s="461"/>
      <c r="X47" s="461"/>
      <c r="Y47" s="461"/>
      <c r="Z47" s="461"/>
      <c r="AA47" s="463"/>
      <c r="AB47" s="463"/>
      <c r="AC47" s="463"/>
      <c r="AD47" s="442"/>
      <c r="AE47" s="442"/>
      <c r="AF47" s="442"/>
      <c r="AG47" s="442"/>
      <c r="AH47" s="442"/>
      <c r="AI47" s="442"/>
      <c r="AJ47" s="442"/>
      <c r="AK47" s="442"/>
      <c r="AL47" s="442"/>
      <c r="AM47" s="442"/>
      <c r="AN47" s="442"/>
      <c r="AO47" s="442"/>
      <c r="AP47" s="442"/>
      <c r="AQ47" s="442"/>
      <c r="AR47" s="442"/>
      <c r="AS47" s="442"/>
      <c r="AT47" s="442"/>
      <c r="AU47" s="442"/>
      <c r="AV47" s="442"/>
      <c r="AW47" s="442"/>
      <c r="AX47" s="442"/>
      <c r="AY47" s="442"/>
      <c r="AZ47" s="442"/>
      <c r="BA47" s="443"/>
      <c r="BB47" s="443"/>
      <c r="BC47" s="443"/>
      <c r="BD47" s="443"/>
      <c r="BE47" s="443"/>
      <c r="BF47" s="443"/>
      <c r="BG47" s="443"/>
      <c r="BH47" s="443"/>
      <c r="BI47" s="443"/>
      <c r="BJ47" s="443"/>
      <c r="BK47" s="443"/>
      <c r="BL47" s="443"/>
      <c r="BM47" s="443"/>
      <c r="BN47" s="443"/>
      <c r="BO47" s="443"/>
      <c r="BP47" s="443"/>
      <c r="BQ47" s="443"/>
      <c r="BR47" s="227"/>
      <c r="BS47" s="227"/>
      <c r="BT47" s="227"/>
      <c r="BU47" s="227"/>
      <c r="BV47" s="227"/>
      <c r="BW47" s="289"/>
      <c r="BX47" s="227"/>
      <c r="BY47" s="227"/>
      <c r="BZ47" s="227"/>
      <c r="CA47" s="227"/>
      <c r="CB47" s="227"/>
      <c r="CC47" s="227"/>
      <c r="CD47" s="227"/>
      <c r="CE47" s="227"/>
      <c r="CF47" s="227"/>
      <c r="CG47" s="200"/>
    </row>
    <row r="48" spans="1:86" ht="3" customHeight="1">
      <c r="A48" s="130"/>
      <c r="B48" s="476"/>
      <c r="C48" s="476"/>
      <c r="D48" s="476"/>
      <c r="E48" s="474"/>
      <c r="F48" s="474"/>
      <c r="G48" s="459"/>
      <c r="H48" s="461"/>
      <c r="I48" s="461"/>
      <c r="J48" s="461"/>
      <c r="K48" s="461"/>
      <c r="L48" s="461"/>
      <c r="M48" s="461"/>
      <c r="N48" s="461"/>
      <c r="O48" s="461"/>
      <c r="P48" s="461"/>
      <c r="Q48" s="461"/>
      <c r="R48" s="461"/>
      <c r="S48" s="461"/>
      <c r="T48" s="461"/>
      <c r="U48" s="461"/>
      <c r="V48" s="461"/>
      <c r="W48" s="461"/>
      <c r="X48" s="461"/>
      <c r="Y48" s="461"/>
      <c r="Z48" s="461"/>
      <c r="AA48" s="463"/>
      <c r="AB48" s="463"/>
      <c r="AC48" s="463"/>
      <c r="AD48" s="422"/>
      <c r="AE48" s="422"/>
      <c r="AF48" s="422"/>
      <c r="AG48" s="422"/>
      <c r="AH48" s="422"/>
      <c r="AI48" s="422"/>
      <c r="AJ48" s="422"/>
      <c r="AK48" s="422"/>
      <c r="AL48" s="422"/>
      <c r="AM48" s="422"/>
      <c r="AN48" s="422"/>
      <c r="AO48" s="422"/>
      <c r="AP48" s="422"/>
      <c r="AQ48" s="422"/>
      <c r="AR48" s="422"/>
      <c r="AS48" s="422"/>
      <c r="AT48" s="422"/>
      <c r="AU48" s="422"/>
      <c r="AV48" s="422"/>
      <c r="AW48" s="422"/>
      <c r="AX48" s="422"/>
      <c r="AY48" s="422"/>
      <c r="AZ48" s="422"/>
      <c r="BA48" s="293"/>
      <c r="BB48" s="221"/>
      <c r="BC48" s="221"/>
      <c r="BD48" s="221"/>
      <c r="BE48" s="221"/>
      <c r="BF48" s="221"/>
      <c r="BG48" s="221"/>
      <c r="BH48" s="221"/>
      <c r="BI48" s="221"/>
      <c r="BJ48" s="292"/>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198"/>
    </row>
    <row r="49" spans="1:85" ht="3" customHeight="1">
      <c r="A49" s="130"/>
      <c r="B49" s="476"/>
      <c r="C49" s="476"/>
      <c r="D49" s="476"/>
      <c r="E49" s="474"/>
      <c r="F49" s="474"/>
      <c r="G49" s="459"/>
      <c r="H49" s="461"/>
      <c r="I49" s="461"/>
      <c r="J49" s="461"/>
      <c r="K49" s="461"/>
      <c r="L49" s="461"/>
      <c r="M49" s="461"/>
      <c r="N49" s="461"/>
      <c r="O49" s="461"/>
      <c r="P49" s="461"/>
      <c r="Q49" s="461"/>
      <c r="R49" s="461"/>
      <c r="S49" s="461"/>
      <c r="T49" s="461"/>
      <c r="U49" s="461"/>
      <c r="V49" s="461"/>
      <c r="W49" s="461"/>
      <c r="X49" s="461"/>
      <c r="Y49" s="461"/>
      <c r="Z49" s="461"/>
      <c r="AA49" s="463"/>
      <c r="AB49" s="463"/>
      <c r="AC49" s="463"/>
      <c r="AD49" s="423"/>
      <c r="AE49" s="417"/>
      <c r="AF49" s="417"/>
      <c r="AG49" s="417"/>
      <c r="AH49" s="283"/>
      <c r="AI49" s="418"/>
      <c r="AJ49" s="418"/>
      <c r="AK49" s="418"/>
      <c r="AL49" s="418"/>
      <c r="AM49" s="418"/>
      <c r="AN49" s="415" t="s">
        <v>157</v>
      </c>
      <c r="AO49" s="419"/>
      <c r="AP49" s="419"/>
      <c r="AQ49" s="419"/>
      <c r="AR49" s="419"/>
      <c r="AS49" s="419"/>
      <c r="AT49" s="415" t="s">
        <v>157</v>
      </c>
      <c r="AU49" s="419"/>
      <c r="AV49" s="419"/>
      <c r="AW49" s="419"/>
      <c r="AX49" s="419"/>
      <c r="AY49" s="419"/>
      <c r="AZ49" s="424"/>
      <c r="BA49" s="294"/>
      <c r="BB49" s="288"/>
      <c r="BC49" s="288"/>
      <c r="BD49" s="288"/>
      <c r="BE49" s="288"/>
      <c r="BF49" s="288"/>
      <c r="BG49" s="288"/>
      <c r="BH49" s="288"/>
      <c r="BI49" s="288"/>
      <c r="BJ49" s="287"/>
      <c r="BK49" s="288"/>
      <c r="BL49" s="417"/>
      <c r="BM49" s="417"/>
      <c r="BN49" s="417"/>
      <c r="BO49" s="283"/>
      <c r="BP49" s="418"/>
      <c r="BQ49" s="418"/>
      <c r="BR49" s="418"/>
      <c r="BS49" s="418"/>
      <c r="BT49" s="418"/>
      <c r="BU49" s="415"/>
      <c r="BV49" s="419"/>
      <c r="BW49" s="419"/>
      <c r="BX49" s="419"/>
      <c r="BY49" s="419"/>
      <c r="BZ49" s="419"/>
      <c r="CA49" s="415"/>
      <c r="CB49" s="419"/>
      <c r="CC49" s="419"/>
      <c r="CD49" s="419"/>
      <c r="CE49" s="419"/>
      <c r="CF49" s="419"/>
      <c r="CG49" s="201"/>
    </row>
    <row r="50" spans="1:85" ht="15" customHeight="1">
      <c r="A50" s="130"/>
      <c r="B50" s="476"/>
      <c r="C50" s="476"/>
      <c r="D50" s="476"/>
      <c r="E50" s="474"/>
      <c r="F50" s="474"/>
      <c r="G50" s="459"/>
      <c r="H50" s="461"/>
      <c r="I50" s="461"/>
      <c r="J50" s="461"/>
      <c r="K50" s="461"/>
      <c r="L50" s="461"/>
      <c r="M50" s="461"/>
      <c r="N50" s="461"/>
      <c r="O50" s="461"/>
      <c r="P50" s="461"/>
      <c r="Q50" s="461"/>
      <c r="R50" s="461"/>
      <c r="S50" s="461"/>
      <c r="T50" s="461"/>
      <c r="U50" s="461"/>
      <c r="V50" s="461"/>
      <c r="W50" s="461"/>
      <c r="X50" s="461"/>
      <c r="Y50" s="461"/>
      <c r="Z50" s="461"/>
      <c r="AA50" s="463"/>
      <c r="AB50" s="463"/>
      <c r="AC50" s="463"/>
      <c r="AD50" s="423"/>
      <c r="AE50" s="280" t="e">
        <f>IF(LEN(VLOOKUP(AA44,#REF!,3,FALSE))&lt;11,"",LEFT(RIGHT(VLOOKUP(AA44,#REF!,3,FALSE),11),1))</f>
        <v>#REF!</v>
      </c>
      <c r="AF50" s="168" t="s">
        <v>157</v>
      </c>
      <c r="AG50" s="280" t="e">
        <f>IF(LEN(VLOOKUP(AA44,#REF!,3,FALSE))&lt;10,"",LEFT(RIGHT(VLOOKUP(AA44,#REF!,3,FALSE),10),1))</f>
        <v>#REF!</v>
      </c>
      <c r="AH50" s="282" t="s">
        <v>157</v>
      </c>
      <c r="AI50" s="280" t="e">
        <f>IF(LEN(VLOOKUP(AA44,#REF!,3,FALSE))&lt;9,"",LEFT(RIGHT(VLOOKUP(AA44,#REF!,3,FALSE),9),1))</f>
        <v>#REF!</v>
      </c>
      <c r="AJ50" s="168" t="s">
        <v>157</v>
      </c>
      <c r="AK50" s="280" t="e">
        <f>IF(LEN(VLOOKUP(AA44,#REF!,3,FALSE))&lt;8,"",LEFT(RIGHT(VLOOKUP(AA44,#REF!,3,FALSE),8),1))</f>
        <v>#REF!</v>
      </c>
      <c r="AL50" s="282" t="s">
        <v>157</v>
      </c>
      <c r="AM50" s="280" t="e">
        <f>IF(LEN(VLOOKUP(AA44,#REF!,3,FALSE))&lt;7,"",LEFT(RIGHT(VLOOKUP(AA44,#REF!,3,FALSE),7),1))</f>
        <v>#REF!</v>
      </c>
      <c r="AN50" s="415"/>
      <c r="AO50" s="280" t="e">
        <f>IF(LEN(VLOOKUP(AA44,#REF!,3,FALSE))&lt;6,"",LEFT(RIGHT(VLOOKUP(AA44,#REF!,3,FALSE),6),1))</f>
        <v>#REF!</v>
      </c>
      <c r="AP50" s="282" t="s">
        <v>157</v>
      </c>
      <c r="AQ50" s="280" t="e">
        <f>IF(LEN(VLOOKUP(AA44,#REF!,3,FALSE))&lt;5,"",LEFT(RIGHT(VLOOKUP(AA44,#REF!,3,FALSE),5),1))</f>
        <v>#REF!</v>
      </c>
      <c r="AR50" s="282" t="s">
        <v>157</v>
      </c>
      <c r="AS50" s="280" t="e">
        <f>IF(LEN(VLOOKUP(AA44,#REF!,3,FALSE))&lt;4,"",LEFT(RIGHT(VLOOKUP(AA44,#REF!,3,FALSE),4),1))</f>
        <v>#REF!</v>
      </c>
      <c r="AT50" s="415"/>
      <c r="AU50" s="280" t="e">
        <f>IF(LEN(VLOOKUP(AA44,#REF!,3,FALSE))&lt;3,"",LEFT(RIGHT(VLOOKUP(AA44,#REF!,3,FALSE),3),1))</f>
        <v>#REF!</v>
      </c>
      <c r="AV50" s="282" t="s">
        <v>157</v>
      </c>
      <c r="AW50" s="280" t="e">
        <f>IF(LEN(VLOOKUP(AA44,#REF!,3,FALSE))&lt;2,"",LEFT(RIGHT(VLOOKUP(AA44,#REF!,3,FALSE),2),1))</f>
        <v>#REF!</v>
      </c>
      <c r="AX50" s="282" t="s">
        <v>157</v>
      </c>
      <c r="AY50" s="280" t="e">
        <f>IF(VLOOKUP(AA44,#REF!,3,FALSE)=0,"",IF(LEN(VLOOKUP(AA44,#REF!,3,FALSE))&lt;1,"",LEFT(RIGHT(VLOOKUP(AA44,#REF!,3,FALSE),1),1)))</f>
        <v>#REF!</v>
      </c>
      <c r="AZ50" s="424"/>
      <c r="BA50" s="294"/>
      <c r="BB50" s="288"/>
      <c r="BC50" s="288"/>
      <c r="BD50" s="288"/>
      <c r="BE50" s="288"/>
      <c r="BF50" s="288"/>
      <c r="BG50" s="288"/>
      <c r="BH50" s="288"/>
      <c r="BI50" s="288"/>
      <c r="BJ50" s="287"/>
      <c r="BK50" s="288"/>
      <c r="BL50" s="280" t="e">
        <f>IF(LEN(VLOOKUP(AA44,#REF!,5,FALSE))&lt;11,"",LEFT(RIGHT(VLOOKUP(AA44,#REF!,5,FALSE),11),1))</f>
        <v>#REF!</v>
      </c>
      <c r="BM50" s="168" t="s">
        <v>157</v>
      </c>
      <c r="BN50" s="280" t="e">
        <f>IF(LEN(VLOOKUP(AA44,#REF!,5,FALSE))&lt;10,"",LEFT(RIGHT(VLOOKUP(AA44,#REF!,5,FALSE),10),1))</f>
        <v>#REF!</v>
      </c>
      <c r="BO50" s="282" t="s">
        <v>157</v>
      </c>
      <c r="BP50" s="280" t="e">
        <f>IF(LEN(VLOOKUP(AA44,#REF!,5,FALSE))&lt;9,"",LEFT(RIGHT(VLOOKUP(AA44,#REF!,5,FALSE),9),1))</f>
        <v>#REF!</v>
      </c>
      <c r="BQ50" s="168" t="s">
        <v>157</v>
      </c>
      <c r="BR50" s="280" t="e">
        <f>IF(LEN(VLOOKUP(AA44,#REF!,5,FALSE))&lt;8,"",LEFT(RIGHT(VLOOKUP(AA44,#REF!,5,FALSE),8),1))</f>
        <v>#REF!</v>
      </c>
      <c r="BS50" s="282" t="s">
        <v>157</v>
      </c>
      <c r="BT50" s="280" t="e">
        <f>IF(LEN(VLOOKUP(AA44,#REF!,5,FALSE))&lt;7,"",LEFT(RIGHT(VLOOKUP(AA44,#REF!,5,FALSE),7),1))</f>
        <v>#REF!</v>
      </c>
      <c r="BU50" s="415" t="s">
        <v>157</v>
      </c>
      <c r="BV50" s="280" t="e">
        <f>IF(LEN(VLOOKUP(AA44,#REF!,5,FALSE))&lt;6,"",LEFT(RIGHT(VLOOKUP(AA44,#REF!,5,FALSE),6),1))</f>
        <v>#REF!</v>
      </c>
      <c r="BW50" s="282" t="s">
        <v>157</v>
      </c>
      <c r="BX50" s="280" t="e">
        <f>IF(LEN(VLOOKUP(AA44,#REF!,5,FALSE))&lt;5,"",LEFT(RIGHT(VLOOKUP(AA44,#REF!,5,FALSE),5),1))</f>
        <v>#REF!</v>
      </c>
      <c r="BY50" s="282" t="s">
        <v>157</v>
      </c>
      <c r="BZ50" s="280" t="e">
        <f>IF(LEN(VLOOKUP(AA44,#REF!,5,FALSE))&lt;4,"",LEFT(RIGHT(VLOOKUP(AA44,#REF!,5,FALSE),4),1))</f>
        <v>#REF!</v>
      </c>
      <c r="CA50" s="415" t="s">
        <v>157</v>
      </c>
      <c r="CB50" s="280" t="e">
        <f>IF(LEN(VLOOKUP(AA44,#REF!,5,FALSE))&lt;3,"",LEFT(RIGHT(VLOOKUP(AA44,#REF!,5,FALSE),3),1))</f>
        <v>#REF!</v>
      </c>
      <c r="CC50" s="282" t="s">
        <v>157</v>
      </c>
      <c r="CD50" s="280" t="e">
        <f>IF(LEN(VLOOKUP(AA44,#REF!,5,FALSE))&lt;2,"",LEFT(RIGHT(VLOOKUP(AA44,#REF!,5,FALSE),2),1))</f>
        <v>#REF!</v>
      </c>
      <c r="CE50" s="282" t="s">
        <v>355</v>
      </c>
      <c r="CF50" s="280" t="e">
        <f>IF(VLOOKUP(AA44,#REF!,5,FALSE)=0,"",IF(LEN(VLOOKUP(AA44,#REF!,5,FALSE))&lt;1,"",LEFT(RIGHT(VLOOKUP(AA44,#REF!,5,FALSE),1),1)))</f>
        <v>#REF!</v>
      </c>
      <c r="CG50" s="201"/>
    </row>
    <row r="51" spans="1:85" ht="3" customHeight="1">
      <c r="A51" s="130"/>
      <c r="B51" s="476"/>
      <c r="C51" s="476"/>
      <c r="D51" s="476"/>
      <c r="E51" s="474"/>
      <c r="F51" s="474"/>
      <c r="G51" s="459"/>
      <c r="H51" s="461"/>
      <c r="I51" s="461"/>
      <c r="J51" s="461"/>
      <c r="K51" s="461"/>
      <c r="L51" s="461"/>
      <c r="M51" s="461"/>
      <c r="N51" s="461"/>
      <c r="O51" s="461"/>
      <c r="P51" s="461"/>
      <c r="Q51" s="461"/>
      <c r="R51" s="461"/>
      <c r="S51" s="461"/>
      <c r="T51" s="461"/>
      <c r="U51" s="461"/>
      <c r="V51" s="461"/>
      <c r="W51" s="461"/>
      <c r="X51" s="461"/>
      <c r="Y51" s="461"/>
      <c r="Z51" s="461"/>
      <c r="AA51" s="463"/>
      <c r="AB51" s="463"/>
      <c r="AC51" s="463"/>
      <c r="AD51" s="442"/>
      <c r="AE51" s="442"/>
      <c r="AF51" s="442"/>
      <c r="AG51" s="442"/>
      <c r="AH51" s="442"/>
      <c r="AI51" s="442"/>
      <c r="AJ51" s="442"/>
      <c r="AK51" s="442"/>
      <c r="AL51" s="442"/>
      <c r="AM51" s="442"/>
      <c r="AN51" s="442"/>
      <c r="AO51" s="442"/>
      <c r="AP51" s="442"/>
      <c r="AQ51" s="442"/>
      <c r="AR51" s="442"/>
      <c r="AS51" s="442"/>
      <c r="AT51" s="442"/>
      <c r="AU51" s="442"/>
      <c r="AV51" s="442"/>
      <c r="AW51" s="442"/>
      <c r="AX51" s="442"/>
      <c r="AY51" s="442"/>
      <c r="AZ51" s="442"/>
      <c r="BA51" s="295"/>
      <c r="BB51" s="227"/>
      <c r="BC51" s="227"/>
      <c r="BD51" s="227"/>
      <c r="BE51" s="227"/>
      <c r="BF51" s="227"/>
      <c r="BG51" s="227"/>
      <c r="BH51" s="227"/>
      <c r="BI51" s="227"/>
      <c r="BJ51" s="289"/>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00"/>
    </row>
    <row r="52" spans="1:85" s="163" customFormat="1" ht="3" customHeight="1">
      <c r="A52" s="130"/>
      <c r="B52" s="476"/>
      <c r="C52" s="476"/>
      <c r="D52" s="476"/>
      <c r="E52" s="474" t="s">
        <v>375</v>
      </c>
      <c r="F52" s="474"/>
      <c r="G52" s="459"/>
      <c r="H52" s="461" t="e">
        <f>#REF!</f>
        <v>#REF!</v>
      </c>
      <c r="I52" s="461"/>
      <c r="J52" s="461"/>
      <c r="K52" s="461"/>
      <c r="L52" s="461"/>
      <c r="M52" s="461"/>
      <c r="N52" s="461"/>
      <c r="O52" s="461"/>
      <c r="P52" s="461"/>
      <c r="Q52" s="461"/>
      <c r="R52" s="461"/>
      <c r="S52" s="461"/>
      <c r="T52" s="461"/>
      <c r="U52" s="461"/>
      <c r="V52" s="461"/>
      <c r="W52" s="461"/>
      <c r="X52" s="461"/>
      <c r="Y52" s="461"/>
      <c r="Z52" s="461"/>
      <c r="AA52" s="463" t="s">
        <v>376</v>
      </c>
      <c r="AB52" s="463"/>
      <c r="AC52" s="463"/>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64"/>
      <c r="BB52" s="464"/>
      <c r="BC52" s="464"/>
      <c r="BD52" s="464"/>
      <c r="BE52" s="464"/>
      <c r="BF52" s="464"/>
      <c r="BG52" s="464"/>
      <c r="BH52" s="464"/>
      <c r="BI52" s="464"/>
      <c r="BJ52" s="464"/>
      <c r="BK52" s="464"/>
      <c r="BL52" s="464"/>
      <c r="BM52" s="464"/>
      <c r="BN52" s="464"/>
      <c r="BO52" s="464"/>
      <c r="BP52" s="464"/>
      <c r="BQ52" s="464"/>
      <c r="BR52" s="221"/>
      <c r="BS52" s="221"/>
      <c r="BT52" s="221"/>
      <c r="BU52" s="221"/>
      <c r="BV52" s="221"/>
      <c r="BW52" s="292"/>
      <c r="BX52" s="221"/>
      <c r="BY52" s="221"/>
      <c r="BZ52" s="221"/>
      <c r="CA52" s="221"/>
      <c r="CB52" s="221"/>
      <c r="CC52" s="221"/>
      <c r="CD52" s="221"/>
      <c r="CE52" s="221"/>
      <c r="CF52" s="221"/>
      <c r="CG52" s="198"/>
    </row>
    <row r="53" spans="1:85" s="163" customFormat="1" ht="3" customHeight="1">
      <c r="A53" s="130"/>
      <c r="B53" s="476"/>
      <c r="C53" s="476"/>
      <c r="D53" s="476"/>
      <c r="E53" s="474"/>
      <c r="F53" s="474"/>
      <c r="G53" s="459"/>
      <c r="H53" s="461"/>
      <c r="I53" s="461"/>
      <c r="J53" s="461"/>
      <c r="K53" s="461"/>
      <c r="L53" s="461"/>
      <c r="M53" s="461"/>
      <c r="N53" s="461"/>
      <c r="O53" s="461"/>
      <c r="P53" s="461"/>
      <c r="Q53" s="461"/>
      <c r="R53" s="461"/>
      <c r="S53" s="461"/>
      <c r="T53" s="461"/>
      <c r="U53" s="461"/>
      <c r="V53" s="461"/>
      <c r="W53" s="461"/>
      <c r="X53" s="461"/>
      <c r="Y53" s="461"/>
      <c r="Z53" s="461"/>
      <c r="AA53" s="463"/>
      <c r="AB53" s="463"/>
      <c r="AC53" s="463"/>
      <c r="AD53" s="423"/>
      <c r="AE53" s="417"/>
      <c r="AF53" s="417"/>
      <c r="AG53" s="417"/>
      <c r="AH53" s="283"/>
      <c r="AI53" s="418"/>
      <c r="AJ53" s="418"/>
      <c r="AK53" s="418"/>
      <c r="AL53" s="418"/>
      <c r="AM53" s="418"/>
      <c r="AN53" s="415"/>
      <c r="AO53" s="419"/>
      <c r="AP53" s="419"/>
      <c r="AQ53" s="419"/>
      <c r="AR53" s="419"/>
      <c r="AS53" s="419"/>
      <c r="AT53" s="415"/>
      <c r="AU53" s="419"/>
      <c r="AV53" s="419"/>
      <c r="AW53" s="419"/>
      <c r="AX53" s="419"/>
      <c r="AY53" s="419"/>
      <c r="AZ53" s="424"/>
      <c r="BA53" s="423"/>
      <c r="BB53" s="417"/>
      <c r="BC53" s="417"/>
      <c r="BD53" s="417"/>
      <c r="BE53" s="283"/>
      <c r="BF53" s="418"/>
      <c r="BG53" s="418"/>
      <c r="BH53" s="418"/>
      <c r="BI53" s="418"/>
      <c r="BJ53" s="418"/>
      <c r="BK53" s="415"/>
      <c r="BL53" s="419"/>
      <c r="BM53" s="419"/>
      <c r="BN53" s="419"/>
      <c r="BO53" s="419"/>
      <c r="BP53" s="419"/>
      <c r="BQ53" s="415"/>
      <c r="BR53" s="419"/>
      <c r="BS53" s="419"/>
      <c r="BT53" s="419"/>
      <c r="BU53" s="419"/>
      <c r="BV53" s="419"/>
      <c r="BW53" s="287"/>
      <c r="BX53" s="288"/>
      <c r="BY53" s="288"/>
      <c r="BZ53" s="288"/>
      <c r="CA53" s="288"/>
      <c r="CB53" s="288"/>
      <c r="CC53" s="288"/>
      <c r="CD53" s="288"/>
      <c r="CE53" s="288"/>
      <c r="CF53" s="288"/>
      <c r="CG53" s="199"/>
    </row>
    <row r="54" spans="1:85" ht="15" customHeight="1">
      <c r="A54" s="130"/>
      <c r="B54" s="476"/>
      <c r="C54" s="476"/>
      <c r="D54" s="476"/>
      <c r="E54" s="474"/>
      <c r="F54" s="474"/>
      <c r="G54" s="459"/>
      <c r="H54" s="461"/>
      <c r="I54" s="461"/>
      <c r="J54" s="461"/>
      <c r="K54" s="461"/>
      <c r="L54" s="461"/>
      <c r="M54" s="461"/>
      <c r="N54" s="461"/>
      <c r="O54" s="461"/>
      <c r="P54" s="461"/>
      <c r="Q54" s="461"/>
      <c r="R54" s="461"/>
      <c r="S54" s="461"/>
      <c r="T54" s="461"/>
      <c r="U54" s="461"/>
      <c r="V54" s="461"/>
      <c r="W54" s="461"/>
      <c r="X54" s="461"/>
      <c r="Y54" s="461"/>
      <c r="Z54" s="461"/>
      <c r="AA54" s="463"/>
      <c r="AB54" s="463"/>
      <c r="AC54" s="463"/>
      <c r="AD54" s="423"/>
      <c r="AE54" s="280" t="e">
        <f>IF(LEN(VLOOKUP(AA52,#REF!,2,FALSE))&lt;11,"",LEFT(RIGHT(VLOOKUP(AA52,#REF!,2,FALSE),11),1))</f>
        <v>#REF!</v>
      </c>
      <c r="AF54" s="168"/>
      <c r="AG54" s="280" t="e">
        <f>IF(LEN(VLOOKUP(AA52,#REF!,2,FALSE))&lt;10,"",LEFT(RIGHT(VLOOKUP(AA52,#REF!,2,FALSE),10),1))</f>
        <v>#REF!</v>
      </c>
      <c r="AH54" s="282"/>
      <c r="AI54" s="280" t="e">
        <f>IF(LEN(VLOOKUP(AA52,#REF!,2,FALSE))&lt;9,"",LEFT(RIGHT(VLOOKUP(AA52,#REF!,2,FALSE),9),1))</f>
        <v>#REF!</v>
      </c>
      <c r="AJ54" s="168"/>
      <c r="AK54" s="280" t="e">
        <f>IF(LEN(VLOOKUP(AA52,#REF!,2,FALSE))&lt;8,"",LEFT(RIGHT(VLOOKUP(AA52,#REF!,2,FALSE),8),1))</f>
        <v>#REF!</v>
      </c>
      <c r="AL54" s="282"/>
      <c r="AM54" s="280" t="e">
        <f>IF(LEN(VLOOKUP(AA52,#REF!,2,FALSE))&lt;7,"",LEFT(RIGHT(VLOOKUP(AA52,#REF!,2,FALSE),7),1))</f>
        <v>#REF!</v>
      </c>
      <c r="AN54" s="415"/>
      <c r="AO54" s="280" t="e">
        <f>IF(LEN(VLOOKUP(AA52,#REF!,2,FALSE))&lt;6,"",LEFT(RIGHT(VLOOKUP(AA52,#REF!,2,FALSE),6),1))</f>
        <v>#REF!</v>
      </c>
      <c r="AP54" s="282"/>
      <c r="AQ54" s="280" t="e">
        <f>IF(LEN(VLOOKUP(AA52,#REF!,2,FALSE))&lt;5,"",LEFT(RIGHT(VLOOKUP(AA52,#REF!,2,FALSE),5),1))</f>
        <v>#REF!</v>
      </c>
      <c r="AR54" s="282"/>
      <c r="AS54" s="280" t="e">
        <f>IF(LEN(VLOOKUP(AA52,#REF!,2,FALSE))&lt;4,"",LEFT(RIGHT(VLOOKUP(AA52,#REF!,2,FALSE),4),1))</f>
        <v>#REF!</v>
      </c>
      <c r="AT54" s="415"/>
      <c r="AU54" s="280" t="e">
        <f>IF(LEN(VLOOKUP(AA52,#REF!,2,FALSE))&lt;3,"",LEFT(RIGHT(VLOOKUP(AA52,#REF!,2,FALSE),3),1))</f>
        <v>#REF!</v>
      </c>
      <c r="AV54" s="282"/>
      <c r="AW54" s="280" t="e">
        <f>IF(LEN(VLOOKUP(AA52,#REF!,2,FALSE))&lt;2,"",LEFT(RIGHT(VLOOKUP(AA52,#REF!,2,FALSE),2),1))</f>
        <v>#REF!</v>
      </c>
      <c r="AX54" s="282"/>
      <c r="AY54" s="280" t="e">
        <f>IF(VLOOKUP(AA52,#REF!,2,FALSE)=0,"",IF(LEN(VLOOKUP(AA52,#REF!,2,FALSE))&lt;1,"",LEFT(RIGHT(VLOOKUP(AA52,#REF!,2,FALSE),1),1)))</f>
        <v>#REF!</v>
      </c>
      <c r="AZ54" s="424"/>
      <c r="BA54" s="423"/>
      <c r="BB54" s="280" t="e">
        <f>IF(LEN(VLOOKUP(AA52,#REF!,4,FALSE))&lt;11,"",LEFT(RIGHT(VLOOKUP(AA52,#REF!,4,FALSE),11),1))</f>
        <v>#REF!</v>
      </c>
      <c r="BC54" s="168"/>
      <c r="BD54" s="280" t="e">
        <f>IF(LEN(VLOOKUP(AA52,#REF!,4,FALSE))&lt;10,"",LEFT(RIGHT(VLOOKUP(AA52,#REF!,4,FALSE),10),1))</f>
        <v>#REF!</v>
      </c>
      <c r="BE54" s="282"/>
      <c r="BF54" s="280" t="e">
        <f>IF(LEN(VLOOKUP(AA52,#REF!,4,FALSE))&lt;9,"",LEFT(RIGHT(VLOOKUP(AA52,#REF!,4,FALSE),9),1))</f>
        <v>#REF!</v>
      </c>
      <c r="BG54" s="168"/>
      <c r="BH54" s="280" t="e">
        <f>IF(LEN(VLOOKUP(AA52,#REF!,4,FALSE))&lt;8,"",LEFT(RIGHT(VLOOKUP(AA52,#REF!,4,FALSE),8),1))</f>
        <v>#REF!</v>
      </c>
      <c r="BI54" s="282"/>
      <c r="BJ54" s="280" t="e">
        <f>IF(LEN(VLOOKUP(AA52,#REF!,4,FALSE))&lt;7,"",LEFT(RIGHT(VLOOKUP(AA52,#REF!,4,FALSE),7),1))</f>
        <v>#REF!</v>
      </c>
      <c r="BK54" s="415"/>
      <c r="BL54" s="280" t="e">
        <f>IF(LEN(VLOOKUP(AA52,#REF!,4,FALSE))&lt;6,"",LEFT(RIGHT(VLOOKUP(AA52,#REF!,4,FALSE),6),1))</f>
        <v>#REF!</v>
      </c>
      <c r="BM54" s="282"/>
      <c r="BN54" s="280" t="e">
        <f>IF(LEN(VLOOKUP(AA52,#REF!,4,FALSE))&lt;5,"",LEFT(RIGHT(VLOOKUP(AA52,#REF!,4,FALSE),5),1))</f>
        <v>#REF!</v>
      </c>
      <c r="BO54" s="282"/>
      <c r="BP54" s="280" t="e">
        <f>IF(LEN(VLOOKUP(AA52,#REF!,4,FALSE))&lt;4,"",LEFT(RIGHT(VLOOKUP(AA52,#REF!,4,FALSE),4),1))</f>
        <v>#REF!</v>
      </c>
      <c r="BQ54" s="415"/>
      <c r="BR54" s="280" t="e">
        <f>IF(LEN(VLOOKUP(AA52,#REF!,4,FALSE))&lt;3,"",LEFT(RIGHT(VLOOKUP(AA52,#REF!,4,FALSE),3),1))</f>
        <v>#REF!</v>
      </c>
      <c r="BS54" s="282"/>
      <c r="BT54" s="280" t="e">
        <f>IF(LEN(VLOOKUP(AA52,#REF!,4,FALSE))&lt;2,"",LEFT(RIGHT(VLOOKUP(AA52,#REF!,4,FALSE),2),1))</f>
        <v>#REF!</v>
      </c>
      <c r="BU54" s="282"/>
      <c r="BV54" s="280" t="e">
        <f>IF(VLOOKUP(AA52,#REF!,4,FALSE)=0,"",IF(LEN(VLOOKUP(AA52,#REF!,4,FALSE))&lt;1,"",LEFT(RIGHT(VLOOKUP(AA52,#REF!,4,FALSE),1),1)))</f>
        <v>#REF!</v>
      </c>
      <c r="BW54" s="287"/>
      <c r="BX54" s="288"/>
      <c r="BY54" s="288"/>
      <c r="BZ54" s="288"/>
      <c r="CA54" s="288"/>
      <c r="CB54" s="288"/>
      <c r="CC54" s="288"/>
      <c r="CD54" s="288"/>
      <c r="CE54" s="288"/>
      <c r="CF54" s="288"/>
      <c r="CG54" s="199"/>
    </row>
    <row r="55" spans="1:85" ht="3" customHeight="1">
      <c r="A55" s="130"/>
      <c r="B55" s="476"/>
      <c r="C55" s="476"/>
      <c r="D55" s="476"/>
      <c r="E55" s="474"/>
      <c r="F55" s="474"/>
      <c r="G55" s="459"/>
      <c r="H55" s="461"/>
      <c r="I55" s="461"/>
      <c r="J55" s="461"/>
      <c r="K55" s="461"/>
      <c r="L55" s="461"/>
      <c r="M55" s="461"/>
      <c r="N55" s="461"/>
      <c r="O55" s="461"/>
      <c r="P55" s="461"/>
      <c r="Q55" s="461"/>
      <c r="R55" s="461"/>
      <c r="S55" s="461"/>
      <c r="T55" s="461"/>
      <c r="U55" s="461"/>
      <c r="V55" s="461"/>
      <c r="W55" s="461"/>
      <c r="X55" s="461"/>
      <c r="Y55" s="461"/>
      <c r="Z55" s="461"/>
      <c r="AA55" s="463"/>
      <c r="AB55" s="463"/>
      <c r="AC55" s="463"/>
      <c r="AD55" s="442"/>
      <c r="AE55" s="442"/>
      <c r="AF55" s="442"/>
      <c r="AG55" s="442"/>
      <c r="AH55" s="442"/>
      <c r="AI55" s="442"/>
      <c r="AJ55" s="442"/>
      <c r="AK55" s="442"/>
      <c r="AL55" s="442"/>
      <c r="AM55" s="442"/>
      <c r="AN55" s="442"/>
      <c r="AO55" s="442"/>
      <c r="AP55" s="442"/>
      <c r="AQ55" s="442"/>
      <c r="AR55" s="442"/>
      <c r="AS55" s="442"/>
      <c r="AT55" s="442"/>
      <c r="AU55" s="442"/>
      <c r="AV55" s="442"/>
      <c r="AW55" s="442"/>
      <c r="AX55" s="442"/>
      <c r="AY55" s="442"/>
      <c r="AZ55" s="442"/>
      <c r="BA55" s="443"/>
      <c r="BB55" s="443"/>
      <c r="BC55" s="443"/>
      <c r="BD55" s="443"/>
      <c r="BE55" s="443"/>
      <c r="BF55" s="443"/>
      <c r="BG55" s="443"/>
      <c r="BH55" s="443"/>
      <c r="BI55" s="443"/>
      <c r="BJ55" s="443"/>
      <c r="BK55" s="443"/>
      <c r="BL55" s="443"/>
      <c r="BM55" s="443"/>
      <c r="BN55" s="443"/>
      <c r="BO55" s="443"/>
      <c r="BP55" s="443"/>
      <c r="BQ55" s="443"/>
      <c r="BR55" s="227"/>
      <c r="BS55" s="227"/>
      <c r="BT55" s="227"/>
      <c r="BU55" s="227"/>
      <c r="BV55" s="227"/>
      <c r="BW55" s="289"/>
      <c r="BX55" s="227"/>
      <c r="BY55" s="227"/>
      <c r="BZ55" s="227"/>
      <c r="CA55" s="227"/>
      <c r="CB55" s="227"/>
      <c r="CC55" s="227"/>
      <c r="CD55" s="227"/>
      <c r="CE55" s="227"/>
      <c r="CF55" s="227"/>
      <c r="CG55" s="200"/>
    </row>
    <row r="56" spans="1:85" ht="3" customHeight="1">
      <c r="A56" s="130"/>
      <c r="B56" s="476"/>
      <c r="C56" s="476"/>
      <c r="D56" s="476"/>
      <c r="E56" s="474"/>
      <c r="F56" s="474"/>
      <c r="G56" s="459"/>
      <c r="H56" s="461"/>
      <c r="I56" s="461"/>
      <c r="J56" s="461"/>
      <c r="K56" s="461"/>
      <c r="L56" s="461"/>
      <c r="M56" s="461"/>
      <c r="N56" s="461"/>
      <c r="O56" s="461"/>
      <c r="P56" s="461"/>
      <c r="Q56" s="461"/>
      <c r="R56" s="461"/>
      <c r="S56" s="461"/>
      <c r="T56" s="461"/>
      <c r="U56" s="461"/>
      <c r="V56" s="461"/>
      <c r="W56" s="461"/>
      <c r="X56" s="461"/>
      <c r="Y56" s="461"/>
      <c r="Z56" s="461"/>
      <c r="AA56" s="463"/>
      <c r="AB56" s="463"/>
      <c r="AC56" s="463"/>
      <c r="AD56" s="422"/>
      <c r="AE56" s="422"/>
      <c r="AF56" s="422"/>
      <c r="AG56" s="422"/>
      <c r="AH56" s="422"/>
      <c r="AI56" s="422"/>
      <c r="AJ56" s="422"/>
      <c r="AK56" s="422"/>
      <c r="AL56" s="422"/>
      <c r="AM56" s="422"/>
      <c r="AN56" s="422"/>
      <c r="AO56" s="422"/>
      <c r="AP56" s="422"/>
      <c r="AQ56" s="422"/>
      <c r="AR56" s="422"/>
      <c r="AS56" s="422"/>
      <c r="AT56" s="422"/>
      <c r="AU56" s="422"/>
      <c r="AV56" s="422"/>
      <c r="AW56" s="422"/>
      <c r="AX56" s="422"/>
      <c r="AY56" s="422"/>
      <c r="AZ56" s="422"/>
      <c r="BA56" s="293"/>
      <c r="BB56" s="221"/>
      <c r="BC56" s="221"/>
      <c r="BD56" s="221"/>
      <c r="BE56" s="221"/>
      <c r="BF56" s="221"/>
      <c r="BG56" s="221"/>
      <c r="BH56" s="221"/>
      <c r="BI56" s="221"/>
      <c r="BJ56" s="292"/>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198"/>
    </row>
    <row r="57" spans="1:85" ht="3" customHeight="1">
      <c r="A57" s="130"/>
      <c r="B57" s="476"/>
      <c r="C57" s="476"/>
      <c r="D57" s="476"/>
      <c r="E57" s="474"/>
      <c r="F57" s="474"/>
      <c r="G57" s="459"/>
      <c r="H57" s="461"/>
      <c r="I57" s="461"/>
      <c r="J57" s="461"/>
      <c r="K57" s="461"/>
      <c r="L57" s="461"/>
      <c r="M57" s="461"/>
      <c r="N57" s="461"/>
      <c r="O57" s="461"/>
      <c r="P57" s="461"/>
      <c r="Q57" s="461"/>
      <c r="R57" s="461"/>
      <c r="S57" s="461"/>
      <c r="T57" s="461"/>
      <c r="U57" s="461"/>
      <c r="V57" s="461"/>
      <c r="W57" s="461"/>
      <c r="X57" s="461"/>
      <c r="Y57" s="461"/>
      <c r="Z57" s="461"/>
      <c r="AA57" s="463"/>
      <c r="AB57" s="463"/>
      <c r="AC57" s="463"/>
      <c r="AD57" s="423"/>
      <c r="AE57" s="417"/>
      <c r="AF57" s="417"/>
      <c r="AG57" s="417"/>
      <c r="AH57" s="283"/>
      <c r="AI57" s="418"/>
      <c r="AJ57" s="418"/>
      <c r="AK57" s="418"/>
      <c r="AL57" s="418"/>
      <c r="AM57" s="418"/>
      <c r="AN57" s="415" t="s">
        <v>157</v>
      </c>
      <c r="AO57" s="419"/>
      <c r="AP57" s="419"/>
      <c r="AQ57" s="419"/>
      <c r="AR57" s="419"/>
      <c r="AS57" s="419"/>
      <c r="AT57" s="415" t="s">
        <v>157</v>
      </c>
      <c r="AU57" s="419"/>
      <c r="AV57" s="419"/>
      <c r="AW57" s="419"/>
      <c r="AX57" s="419"/>
      <c r="AY57" s="419"/>
      <c r="AZ57" s="424"/>
      <c r="BA57" s="294"/>
      <c r="BB57" s="288"/>
      <c r="BC57" s="288"/>
      <c r="BD57" s="288"/>
      <c r="BE57" s="288"/>
      <c r="BF57" s="288"/>
      <c r="BG57" s="288"/>
      <c r="BH57" s="288"/>
      <c r="BI57" s="288"/>
      <c r="BJ57" s="287"/>
      <c r="BK57" s="288"/>
      <c r="BL57" s="417"/>
      <c r="BM57" s="417"/>
      <c r="BN57" s="417"/>
      <c r="BO57" s="283"/>
      <c r="BP57" s="418"/>
      <c r="BQ57" s="418"/>
      <c r="BR57" s="418"/>
      <c r="BS57" s="418"/>
      <c r="BT57" s="418"/>
      <c r="BU57" s="415"/>
      <c r="BV57" s="419"/>
      <c r="BW57" s="419"/>
      <c r="BX57" s="419"/>
      <c r="BY57" s="419"/>
      <c r="BZ57" s="419"/>
      <c r="CA57" s="415"/>
      <c r="CB57" s="419"/>
      <c r="CC57" s="419"/>
      <c r="CD57" s="419"/>
      <c r="CE57" s="419"/>
      <c r="CF57" s="419"/>
      <c r="CG57" s="201"/>
    </row>
    <row r="58" spans="1:85" ht="15" customHeight="1">
      <c r="A58" s="130"/>
      <c r="B58" s="476"/>
      <c r="C58" s="476"/>
      <c r="D58" s="476"/>
      <c r="E58" s="474"/>
      <c r="F58" s="474"/>
      <c r="G58" s="459"/>
      <c r="H58" s="461"/>
      <c r="I58" s="461"/>
      <c r="J58" s="461"/>
      <c r="K58" s="461"/>
      <c r="L58" s="461"/>
      <c r="M58" s="461"/>
      <c r="N58" s="461"/>
      <c r="O58" s="461"/>
      <c r="P58" s="461"/>
      <c r="Q58" s="461"/>
      <c r="R58" s="461"/>
      <c r="S58" s="461"/>
      <c r="T58" s="461"/>
      <c r="U58" s="461"/>
      <c r="V58" s="461"/>
      <c r="W58" s="461"/>
      <c r="X58" s="461"/>
      <c r="Y58" s="461"/>
      <c r="Z58" s="461"/>
      <c r="AA58" s="463"/>
      <c r="AB58" s="463"/>
      <c r="AC58" s="463"/>
      <c r="AD58" s="423"/>
      <c r="AE58" s="280" t="e">
        <f>IF(LEN(VLOOKUP(AA52,#REF!,3,FALSE))&lt;11,"",LEFT(RIGHT(VLOOKUP(AA52,#REF!,3,FALSE),11),1))</f>
        <v>#REF!</v>
      </c>
      <c r="AF58" s="168" t="s">
        <v>157</v>
      </c>
      <c r="AG58" s="280" t="e">
        <f>IF(LEN(VLOOKUP(AA52,#REF!,3,FALSE))&lt;10,"",LEFT(RIGHT(VLOOKUP(AA52,#REF!,3,FALSE),10),1))</f>
        <v>#REF!</v>
      </c>
      <c r="AH58" s="282" t="s">
        <v>157</v>
      </c>
      <c r="AI58" s="280" t="e">
        <f>IF(LEN(VLOOKUP(AA52,#REF!,3,FALSE))&lt;9,"",LEFT(RIGHT(VLOOKUP(AA52,#REF!,3,FALSE),9),1))</f>
        <v>#REF!</v>
      </c>
      <c r="AJ58" s="168" t="s">
        <v>157</v>
      </c>
      <c r="AK58" s="280" t="e">
        <f>IF(LEN(VLOOKUP(AA52,#REF!,3,FALSE))&lt;8,"",LEFT(RIGHT(VLOOKUP(AA52,#REF!,3,FALSE),8),1))</f>
        <v>#REF!</v>
      </c>
      <c r="AL58" s="282" t="s">
        <v>157</v>
      </c>
      <c r="AM58" s="280" t="e">
        <f>IF(LEN(VLOOKUP(AA52,#REF!,3,FALSE))&lt;7,"",LEFT(RIGHT(VLOOKUP(AA52,#REF!,3,FALSE),7),1))</f>
        <v>#REF!</v>
      </c>
      <c r="AN58" s="415"/>
      <c r="AO58" s="280" t="e">
        <f>IF(LEN(VLOOKUP(AA52,#REF!,3,FALSE))&lt;6,"",LEFT(RIGHT(VLOOKUP(AA52,#REF!,3,FALSE),6),1))</f>
        <v>#REF!</v>
      </c>
      <c r="AP58" s="282" t="s">
        <v>157</v>
      </c>
      <c r="AQ58" s="280" t="e">
        <f>IF(LEN(VLOOKUP(AA52,#REF!,3,FALSE))&lt;5,"",LEFT(RIGHT(VLOOKUP(AA52,#REF!,3,FALSE),5),1))</f>
        <v>#REF!</v>
      </c>
      <c r="AR58" s="282" t="s">
        <v>157</v>
      </c>
      <c r="AS58" s="280" t="e">
        <f>IF(LEN(VLOOKUP(AA52,#REF!,3,FALSE))&lt;4,"",LEFT(RIGHT(VLOOKUP(AA52,#REF!,3,FALSE),4),1))</f>
        <v>#REF!</v>
      </c>
      <c r="AT58" s="415"/>
      <c r="AU58" s="280" t="e">
        <f>IF(LEN(VLOOKUP(AA52,#REF!,3,FALSE))&lt;3,"",LEFT(RIGHT(VLOOKUP(AA52,#REF!,3,FALSE),3),1))</f>
        <v>#REF!</v>
      </c>
      <c r="AV58" s="282" t="s">
        <v>157</v>
      </c>
      <c r="AW58" s="280" t="e">
        <f>IF(LEN(VLOOKUP(AA52,#REF!,3,FALSE))&lt;2,"",LEFT(RIGHT(VLOOKUP(AA52,#REF!,3,FALSE),2),1))</f>
        <v>#REF!</v>
      </c>
      <c r="AX58" s="282" t="s">
        <v>157</v>
      </c>
      <c r="AY58" s="280" t="e">
        <f>IF(VLOOKUP(AA52,#REF!,3,FALSE)=0,"",IF(LEN(VLOOKUP(AA52,#REF!,3,FALSE))&lt;1,"",LEFT(RIGHT(VLOOKUP(AA52,#REF!,3,FALSE),1),1)))</f>
        <v>#REF!</v>
      </c>
      <c r="AZ58" s="424"/>
      <c r="BA58" s="294"/>
      <c r="BB58" s="288"/>
      <c r="BC58" s="288"/>
      <c r="BD58" s="288"/>
      <c r="BE58" s="288"/>
      <c r="BF58" s="288"/>
      <c r="BG58" s="288"/>
      <c r="BH58" s="288"/>
      <c r="BI58" s="288"/>
      <c r="BJ58" s="287"/>
      <c r="BK58" s="288"/>
      <c r="BL58" s="280" t="e">
        <f>IF(LEN(VLOOKUP(AA52,#REF!,5,FALSE))&lt;11,"",LEFT(RIGHT(VLOOKUP(AA52,#REF!,5,FALSE),11),1))</f>
        <v>#REF!</v>
      </c>
      <c r="BM58" s="168" t="s">
        <v>157</v>
      </c>
      <c r="BN58" s="280" t="e">
        <f>IF(LEN(VLOOKUP(AA52,#REF!,5,FALSE))&lt;10,"",LEFT(RIGHT(VLOOKUP(AA52,#REF!,5,FALSE),10),1))</f>
        <v>#REF!</v>
      </c>
      <c r="BO58" s="282" t="s">
        <v>157</v>
      </c>
      <c r="BP58" s="280" t="e">
        <f>IF(LEN(VLOOKUP(AA52,#REF!,5,FALSE))&lt;9,"",LEFT(RIGHT(VLOOKUP(AA52,#REF!,5,FALSE),9),1))</f>
        <v>#REF!</v>
      </c>
      <c r="BQ58" s="168" t="s">
        <v>157</v>
      </c>
      <c r="BR58" s="280" t="e">
        <f>IF(LEN(VLOOKUP(AA52,#REF!,5,FALSE))&lt;8,"",LEFT(RIGHT(VLOOKUP(AA52,#REF!,5,FALSE),8),1))</f>
        <v>#REF!</v>
      </c>
      <c r="BS58" s="282" t="s">
        <v>157</v>
      </c>
      <c r="BT58" s="280" t="e">
        <f>IF(LEN(VLOOKUP(AA52,#REF!,5,FALSE))&lt;7,"",LEFT(RIGHT(VLOOKUP(AA52,#REF!,5,FALSE),7),1))</f>
        <v>#REF!</v>
      </c>
      <c r="BU58" s="415" t="s">
        <v>157</v>
      </c>
      <c r="BV58" s="280" t="e">
        <f>IF(LEN(VLOOKUP(AA52,#REF!,5,FALSE))&lt;6,"",LEFT(RIGHT(VLOOKUP(AA52,#REF!,5,FALSE),6),1))</f>
        <v>#REF!</v>
      </c>
      <c r="BW58" s="282" t="s">
        <v>157</v>
      </c>
      <c r="BX58" s="280" t="e">
        <f>IF(LEN(VLOOKUP(AA52,#REF!,5,FALSE))&lt;5,"",LEFT(RIGHT(VLOOKUP(AA52,#REF!,5,FALSE),5),1))</f>
        <v>#REF!</v>
      </c>
      <c r="BY58" s="282" t="s">
        <v>157</v>
      </c>
      <c r="BZ58" s="280" t="e">
        <f>IF(LEN(VLOOKUP(AA52,#REF!,5,FALSE))&lt;4,"",LEFT(RIGHT(VLOOKUP(AA52,#REF!,5,FALSE),4),1))</f>
        <v>#REF!</v>
      </c>
      <c r="CA58" s="415" t="s">
        <v>157</v>
      </c>
      <c r="CB58" s="280" t="e">
        <f>IF(LEN(VLOOKUP(AA52,#REF!,5,FALSE))&lt;3,"",LEFT(RIGHT(VLOOKUP(AA52,#REF!,5,FALSE),3),1))</f>
        <v>#REF!</v>
      </c>
      <c r="CC58" s="282" t="s">
        <v>157</v>
      </c>
      <c r="CD58" s="280" t="e">
        <f>IF(LEN(VLOOKUP(AA52,#REF!,5,FALSE))&lt;2,"",LEFT(RIGHT(VLOOKUP(AA52,#REF!,5,FALSE),2),1))</f>
        <v>#REF!</v>
      </c>
      <c r="CE58" s="282" t="s">
        <v>355</v>
      </c>
      <c r="CF58" s="280" t="e">
        <f>IF(VLOOKUP(AA52,#REF!,5,FALSE)=0,"",IF(LEN(VLOOKUP(AA52,#REF!,5,FALSE))&lt;1,"",LEFT(RIGHT(VLOOKUP(AA52,#REF!,5,FALSE),1),1)))</f>
        <v>#REF!</v>
      </c>
      <c r="CG58" s="201"/>
    </row>
    <row r="59" spans="1:85" ht="3" customHeight="1">
      <c r="A59" s="130"/>
      <c r="B59" s="476"/>
      <c r="C59" s="476"/>
      <c r="D59" s="476"/>
      <c r="E59" s="474"/>
      <c r="F59" s="474"/>
      <c r="G59" s="459"/>
      <c r="H59" s="461"/>
      <c r="I59" s="461"/>
      <c r="J59" s="461"/>
      <c r="K59" s="461"/>
      <c r="L59" s="461"/>
      <c r="M59" s="461"/>
      <c r="N59" s="461"/>
      <c r="O59" s="461"/>
      <c r="P59" s="461"/>
      <c r="Q59" s="461"/>
      <c r="R59" s="461"/>
      <c r="S59" s="461"/>
      <c r="T59" s="461"/>
      <c r="U59" s="461"/>
      <c r="V59" s="461"/>
      <c r="W59" s="461"/>
      <c r="X59" s="461"/>
      <c r="Y59" s="461"/>
      <c r="Z59" s="461"/>
      <c r="AA59" s="463"/>
      <c r="AB59" s="463"/>
      <c r="AC59" s="463"/>
      <c r="AD59" s="445"/>
      <c r="AE59" s="445"/>
      <c r="AF59" s="445"/>
      <c r="AG59" s="445"/>
      <c r="AH59" s="445"/>
      <c r="AI59" s="445"/>
      <c r="AJ59" s="445"/>
      <c r="AK59" s="445"/>
      <c r="AL59" s="445"/>
      <c r="AM59" s="445"/>
      <c r="AN59" s="445"/>
      <c r="AO59" s="445"/>
      <c r="AP59" s="445"/>
      <c r="AQ59" s="445"/>
      <c r="AR59" s="445"/>
      <c r="AS59" s="445"/>
      <c r="AT59" s="445"/>
      <c r="AU59" s="445"/>
      <c r="AV59" s="445"/>
      <c r="AW59" s="445"/>
      <c r="AX59" s="445"/>
      <c r="AY59" s="445"/>
      <c r="AZ59" s="445"/>
      <c r="BA59" s="174"/>
      <c r="BB59" s="169"/>
      <c r="BC59" s="169"/>
      <c r="BD59" s="169"/>
      <c r="BE59" s="169"/>
      <c r="BF59" s="169"/>
      <c r="BG59" s="169"/>
      <c r="BH59" s="169"/>
      <c r="BI59" s="169"/>
      <c r="BJ59" s="170"/>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200"/>
    </row>
    <row r="60" spans="1:85" s="163" customFormat="1" ht="3" customHeight="1">
      <c r="A60" s="130"/>
      <c r="B60" s="476"/>
      <c r="C60" s="476"/>
      <c r="D60" s="476"/>
      <c r="E60" s="537" t="s">
        <v>8</v>
      </c>
      <c r="F60" s="537"/>
      <c r="G60" s="459"/>
      <c r="H60" s="471" t="e">
        <f>#REF!</f>
        <v>#REF!</v>
      </c>
      <c r="I60" s="471"/>
      <c r="J60" s="471"/>
      <c r="K60" s="471"/>
      <c r="L60" s="471"/>
      <c r="M60" s="471"/>
      <c r="N60" s="471"/>
      <c r="O60" s="471"/>
      <c r="P60" s="471"/>
      <c r="Q60" s="471"/>
      <c r="R60" s="471"/>
      <c r="S60" s="471"/>
      <c r="T60" s="471"/>
      <c r="U60" s="471"/>
      <c r="V60" s="471"/>
      <c r="W60" s="471"/>
      <c r="X60" s="471"/>
      <c r="Y60" s="471"/>
      <c r="Z60" s="471"/>
      <c r="AA60" s="472" t="s">
        <v>377</v>
      </c>
      <c r="AB60" s="472"/>
      <c r="AC60" s="472"/>
      <c r="AD60" s="440"/>
      <c r="AE60" s="440"/>
      <c r="AF60" s="440"/>
      <c r="AG60" s="440"/>
      <c r="AH60" s="440"/>
      <c r="AI60" s="440"/>
      <c r="AJ60" s="440"/>
      <c r="AK60" s="440"/>
      <c r="AL60" s="440"/>
      <c r="AM60" s="440"/>
      <c r="AN60" s="440"/>
      <c r="AO60" s="440"/>
      <c r="AP60" s="440"/>
      <c r="AQ60" s="440"/>
      <c r="AR60" s="440"/>
      <c r="AS60" s="440"/>
      <c r="AT60" s="440"/>
      <c r="AU60" s="440"/>
      <c r="AV60" s="440"/>
      <c r="AW60" s="440"/>
      <c r="AX60" s="440"/>
      <c r="AY60" s="440"/>
      <c r="AZ60" s="440"/>
      <c r="BA60" s="441"/>
      <c r="BB60" s="441"/>
      <c r="BC60" s="441"/>
      <c r="BD60" s="441"/>
      <c r="BE60" s="441"/>
      <c r="BF60" s="441"/>
      <c r="BG60" s="441"/>
      <c r="BH60" s="441"/>
      <c r="BI60" s="441"/>
      <c r="BJ60" s="441"/>
      <c r="BK60" s="441"/>
      <c r="BL60" s="441"/>
      <c r="BM60" s="441"/>
      <c r="BN60" s="441"/>
      <c r="BO60" s="441"/>
      <c r="BP60" s="441"/>
      <c r="BQ60" s="441"/>
      <c r="BR60" s="164"/>
      <c r="BS60" s="164"/>
      <c r="BT60" s="164"/>
      <c r="BU60" s="164"/>
      <c r="BV60" s="164"/>
      <c r="BW60" s="165"/>
      <c r="BX60" s="164"/>
      <c r="BY60" s="164"/>
      <c r="BZ60" s="164"/>
      <c r="CA60" s="164"/>
      <c r="CB60" s="164"/>
      <c r="CC60" s="164"/>
      <c r="CD60" s="164"/>
      <c r="CE60" s="164"/>
      <c r="CF60" s="164"/>
      <c r="CG60" s="198"/>
    </row>
    <row r="61" spans="1:85" s="163" customFormat="1" ht="3" customHeight="1">
      <c r="A61" s="130"/>
      <c r="B61" s="476"/>
      <c r="C61" s="476"/>
      <c r="D61" s="476"/>
      <c r="E61" s="537"/>
      <c r="F61" s="537"/>
      <c r="G61" s="459"/>
      <c r="H61" s="471"/>
      <c r="I61" s="471"/>
      <c r="J61" s="471"/>
      <c r="K61" s="471"/>
      <c r="L61" s="471"/>
      <c r="M61" s="471"/>
      <c r="N61" s="471"/>
      <c r="O61" s="471"/>
      <c r="P61" s="471"/>
      <c r="Q61" s="471"/>
      <c r="R61" s="471"/>
      <c r="S61" s="471"/>
      <c r="T61" s="471"/>
      <c r="U61" s="471"/>
      <c r="V61" s="471"/>
      <c r="W61" s="471"/>
      <c r="X61" s="471"/>
      <c r="Y61" s="471"/>
      <c r="Z61" s="471"/>
      <c r="AA61" s="472"/>
      <c r="AB61" s="472"/>
      <c r="AC61" s="472"/>
      <c r="AD61" s="423"/>
      <c r="AE61" s="417"/>
      <c r="AF61" s="417"/>
      <c r="AG61" s="417"/>
      <c r="AH61" s="283"/>
      <c r="AI61" s="418"/>
      <c r="AJ61" s="418"/>
      <c r="AK61" s="418"/>
      <c r="AL61" s="418"/>
      <c r="AM61" s="418"/>
      <c r="AN61" s="415"/>
      <c r="AO61" s="419"/>
      <c r="AP61" s="419"/>
      <c r="AQ61" s="419"/>
      <c r="AR61" s="419"/>
      <c r="AS61" s="419"/>
      <c r="AT61" s="415"/>
      <c r="AU61" s="419"/>
      <c r="AV61" s="419"/>
      <c r="AW61" s="419"/>
      <c r="AX61" s="419"/>
      <c r="AY61" s="419"/>
      <c r="AZ61" s="424"/>
      <c r="BA61" s="423"/>
      <c r="BB61" s="417"/>
      <c r="BC61" s="417"/>
      <c r="BD61" s="417"/>
      <c r="BE61" s="283"/>
      <c r="BF61" s="418"/>
      <c r="BG61" s="418"/>
      <c r="BH61" s="418"/>
      <c r="BI61" s="418"/>
      <c r="BJ61" s="418"/>
      <c r="BK61" s="415"/>
      <c r="BL61" s="419"/>
      <c r="BM61" s="419"/>
      <c r="BN61" s="419"/>
      <c r="BO61" s="419"/>
      <c r="BP61" s="419"/>
      <c r="BQ61" s="415"/>
      <c r="BR61" s="419"/>
      <c r="BS61" s="419"/>
      <c r="BT61" s="419"/>
      <c r="BU61" s="419"/>
      <c r="BV61" s="419"/>
      <c r="BW61" s="287"/>
      <c r="BX61" s="288"/>
      <c r="BY61" s="288"/>
      <c r="BZ61" s="288"/>
      <c r="CA61" s="288"/>
      <c r="CB61" s="288"/>
      <c r="CC61" s="288"/>
      <c r="CD61" s="288"/>
      <c r="CE61" s="288"/>
      <c r="CF61" s="288"/>
      <c r="CG61" s="199"/>
    </row>
    <row r="62" spans="1:85" ht="15" customHeight="1">
      <c r="A62" s="130"/>
      <c r="B62" s="476"/>
      <c r="C62" s="476"/>
      <c r="D62" s="476"/>
      <c r="E62" s="537"/>
      <c r="F62" s="537"/>
      <c r="G62" s="459"/>
      <c r="H62" s="471"/>
      <c r="I62" s="471"/>
      <c r="J62" s="471"/>
      <c r="K62" s="471"/>
      <c r="L62" s="471"/>
      <c r="M62" s="471"/>
      <c r="N62" s="471"/>
      <c r="O62" s="471"/>
      <c r="P62" s="471"/>
      <c r="Q62" s="471"/>
      <c r="R62" s="471"/>
      <c r="S62" s="471"/>
      <c r="T62" s="471"/>
      <c r="U62" s="471"/>
      <c r="V62" s="471"/>
      <c r="W62" s="471"/>
      <c r="X62" s="471"/>
      <c r="Y62" s="471"/>
      <c r="Z62" s="471"/>
      <c r="AA62" s="472"/>
      <c r="AB62" s="472"/>
      <c r="AC62" s="472"/>
      <c r="AD62" s="423"/>
      <c r="AE62" s="280" t="e">
        <f>IF(LEN(VLOOKUP(AA60,#REF!,2,FALSE))&lt;11,"",LEFT(RIGHT(VLOOKUP(AA60,#REF!,2,FALSE),11),1))</f>
        <v>#REF!</v>
      </c>
      <c r="AF62" s="168"/>
      <c r="AG62" s="280" t="e">
        <f>IF(LEN(VLOOKUP(AA60,#REF!,2,FALSE))&lt;10,"",LEFT(RIGHT(VLOOKUP(AA60,#REF!,2,FALSE),10),1))</f>
        <v>#REF!</v>
      </c>
      <c r="AH62" s="282"/>
      <c r="AI62" s="280" t="e">
        <f>IF(LEN(VLOOKUP(AA60,#REF!,2,FALSE))&lt;9,"",LEFT(RIGHT(VLOOKUP(AA60,#REF!,2,FALSE),9),1))</f>
        <v>#REF!</v>
      </c>
      <c r="AJ62" s="168"/>
      <c r="AK62" s="280" t="e">
        <f>IF(LEN(VLOOKUP(AA60,#REF!,2,FALSE))&lt;8,"",LEFT(RIGHT(VLOOKUP(AA60,#REF!,2,FALSE),8),1))</f>
        <v>#REF!</v>
      </c>
      <c r="AL62" s="282"/>
      <c r="AM62" s="280" t="e">
        <f>IF(LEN(VLOOKUP(AA60,#REF!,2,FALSE))&lt;7,"",LEFT(RIGHT(VLOOKUP(AA60,#REF!,2,FALSE),7),1))</f>
        <v>#REF!</v>
      </c>
      <c r="AN62" s="415"/>
      <c r="AO62" s="280" t="e">
        <f>IF(LEN(VLOOKUP(AA60,#REF!,2,FALSE))&lt;6,"",LEFT(RIGHT(VLOOKUP(AA60,#REF!,2,FALSE),6),1))</f>
        <v>#REF!</v>
      </c>
      <c r="AP62" s="282"/>
      <c r="AQ62" s="280" t="e">
        <f>IF(LEN(VLOOKUP(AA60,#REF!,2,FALSE))&lt;5,"",LEFT(RIGHT(VLOOKUP(AA60,#REF!,2,FALSE),5),1))</f>
        <v>#REF!</v>
      </c>
      <c r="AR62" s="282"/>
      <c r="AS62" s="280" t="e">
        <f>IF(LEN(VLOOKUP(AA60,#REF!,2,FALSE))&lt;4,"",LEFT(RIGHT(VLOOKUP(AA60,#REF!,2,FALSE),4),1))</f>
        <v>#REF!</v>
      </c>
      <c r="AT62" s="415"/>
      <c r="AU62" s="280" t="e">
        <f>IF(LEN(VLOOKUP(AA60,#REF!,2,FALSE))&lt;3,"",LEFT(RIGHT(VLOOKUP(AA60,#REF!,2,FALSE),3),1))</f>
        <v>#REF!</v>
      </c>
      <c r="AV62" s="282"/>
      <c r="AW62" s="280" t="e">
        <f>IF(LEN(VLOOKUP(AA60,#REF!,2,FALSE))&lt;2,"",LEFT(RIGHT(VLOOKUP(AA60,#REF!,2,FALSE),2),1))</f>
        <v>#REF!</v>
      </c>
      <c r="AX62" s="282"/>
      <c r="AY62" s="280" t="e">
        <f>IF(VLOOKUP(AA60,#REF!,2,FALSE)=0,"",IF(LEN(VLOOKUP(AA60,#REF!,2,FALSE))&lt;1,"",LEFT(RIGHT(VLOOKUP(AA60,#REF!,2,FALSE),1),1)))</f>
        <v>#REF!</v>
      </c>
      <c r="AZ62" s="424"/>
      <c r="BA62" s="423"/>
      <c r="BB62" s="280" t="e">
        <f>IF(LEN(VLOOKUP(AA60,#REF!,4,FALSE))&lt;11,"",LEFT(RIGHT(VLOOKUP(AA60,#REF!,4,FALSE),11),1))</f>
        <v>#REF!</v>
      </c>
      <c r="BC62" s="168"/>
      <c r="BD62" s="280" t="e">
        <f>IF(LEN(VLOOKUP(AA60,#REF!,4,FALSE))&lt;10,"",LEFT(RIGHT(VLOOKUP(AA60,#REF!,4,FALSE),10),1))</f>
        <v>#REF!</v>
      </c>
      <c r="BE62" s="282"/>
      <c r="BF62" s="280" t="e">
        <f>IF(LEN(VLOOKUP(AA60,#REF!,4,FALSE))&lt;9,"",LEFT(RIGHT(VLOOKUP(AA60,#REF!,4,FALSE),9),1))</f>
        <v>#REF!</v>
      </c>
      <c r="BG62" s="168"/>
      <c r="BH62" s="280" t="e">
        <f>IF(LEN(VLOOKUP(AA60,#REF!,4,FALSE))&lt;8,"",LEFT(RIGHT(VLOOKUP(AA60,#REF!,4,FALSE),8),1))</f>
        <v>#REF!</v>
      </c>
      <c r="BI62" s="282"/>
      <c r="BJ62" s="280" t="e">
        <f>IF(LEN(VLOOKUP(AA60,#REF!,4,FALSE))&lt;7,"",LEFT(RIGHT(VLOOKUP(AA60,#REF!,4,FALSE),7),1))</f>
        <v>#REF!</v>
      </c>
      <c r="BK62" s="415"/>
      <c r="BL62" s="280" t="e">
        <f>IF(LEN(VLOOKUP(AA60,#REF!,4,FALSE))&lt;6,"",LEFT(RIGHT(VLOOKUP(AA60,#REF!,4,FALSE),6),1))</f>
        <v>#REF!</v>
      </c>
      <c r="BM62" s="282"/>
      <c r="BN62" s="280" t="e">
        <f>IF(LEN(VLOOKUP(AA60,#REF!,4,FALSE))&lt;5,"",LEFT(RIGHT(VLOOKUP(AA60,#REF!,4,FALSE),5),1))</f>
        <v>#REF!</v>
      </c>
      <c r="BO62" s="282"/>
      <c r="BP62" s="280" t="e">
        <f>IF(LEN(VLOOKUP(AA60,#REF!,4,FALSE))&lt;4,"",LEFT(RIGHT(VLOOKUP(AA60,#REF!,4,FALSE),4),1))</f>
        <v>#REF!</v>
      </c>
      <c r="BQ62" s="415"/>
      <c r="BR62" s="280" t="e">
        <f>IF(LEN(VLOOKUP(AA60,#REF!,4,FALSE))&lt;3,"",LEFT(RIGHT(VLOOKUP(AA60,#REF!,4,FALSE),3),1))</f>
        <v>#REF!</v>
      </c>
      <c r="BS62" s="282"/>
      <c r="BT62" s="280" t="e">
        <f>IF(LEN(VLOOKUP(AA60,#REF!,4,FALSE))&lt;2,"",LEFT(RIGHT(VLOOKUP(AA60,#REF!,4,FALSE),2),1))</f>
        <v>#REF!</v>
      </c>
      <c r="BU62" s="282"/>
      <c r="BV62" s="280" t="e">
        <f>IF(VLOOKUP(AA60,#REF!,4,FALSE)=0,"",IF(LEN(VLOOKUP(AA60,#REF!,4,FALSE))&lt;1,"",LEFT(RIGHT(VLOOKUP(AA60,#REF!,4,FALSE),1),1)))</f>
        <v>#REF!</v>
      </c>
      <c r="BW62" s="287"/>
      <c r="BX62" s="288"/>
      <c r="BY62" s="288"/>
      <c r="BZ62" s="288"/>
      <c r="CA62" s="288"/>
      <c r="CB62" s="288"/>
      <c r="CC62" s="288"/>
      <c r="CD62" s="288"/>
      <c r="CE62" s="288"/>
      <c r="CF62" s="288"/>
      <c r="CG62" s="199"/>
    </row>
    <row r="63" spans="1:85" ht="3" customHeight="1">
      <c r="A63" s="130"/>
      <c r="B63" s="476"/>
      <c r="C63" s="476"/>
      <c r="D63" s="476"/>
      <c r="E63" s="537"/>
      <c r="F63" s="537"/>
      <c r="G63" s="459"/>
      <c r="H63" s="471"/>
      <c r="I63" s="471"/>
      <c r="J63" s="471"/>
      <c r="K63" s="471"/>
      <c r="L63" s="471"/>
      <c r="M63" s="471"/>
      <c r="N63" s="471"/>
      <c r="O63" s="471"/>
      <c r="P63" s="471"/>
      <c r="Q63" s="471"/>
      <c r="R63" s="471"/>
      <c r="S63" s="471"/>
      <c r="T63" s="471"/>
      <c r="U63" s="471"/>
      <c r="V63" s="471"/>
      <c r="W63" s="471"/>
      <c r="X63" s="471"/>
      <c r="Y63" s="471"/>
      <c r="Z63" s="471"/>
      <c r="AA63" s="472"/>
      <c r="AB63" s="472"/>
      <c r="AC63" s="472"/>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442"/>
      <c r="BA63" s="443"/>
      <c r="BB63" s="443"/>
      <c r="BC63" s="443"/>
      <c r="BD63" s="443"/>
      <c r="BE63" s="443"/>
      <c r="BF63" s="443"/>
      <c r="BG63" s="443"/>
      <c r="BH63" s="443"/>
      <c r="BI63" s="443"/>
      <c r="BJ63" s="443"/>
      <c r="BK63" s="443"/>
      <c r="BL63" s="443"/>
      <c r="BM63" s="443"/>
      <c r="BN63" s="443"/>
      <c r="BO63" s="443"/>
      <c r="BP63" s="443"/>
      <c r="BQ63" s="443"/>
      <c r="BR63" s="227"/>
      <c r="BS63" s="227"/>
      <c r="BT63" s="227"/>
      <c r="BU63" s="227"/>
      <c r="BV63" s="227"/>
      <c r="BW63" s="289"/>
      <c r="BX63" s="227"/>
      <c r="BY63" s="227"/>
      <c r="BZ63" s="227"/>
      <c r="CA63" s="227"/>
      <c r="CB63" s="227"/>
      <c r="CC63" s="227"/>
      <c r="CD63" s="227"/>
      <c r="CE63" s="227"/>
      <c r="CF63" s="227"/>
      <c r="CG63" s="200"/>
    </row>
    <row r="64" spans="1:85" ht="3" customHeight="1">
      <c r="A64" s="130"/>
      <c r="B64" s="476"/>
      <c r="C64" s="476"/>
      <c r="D64" s="476"/>
      <c r="E64" s="537"/>
      <c r="F64" s="537"/>
      <c r="G64" s="459"/>
      <c r="H64" s="471"/>
      <c r="I64" s="471"/>
      <c r="J64" s="471"/>
      <c r="K64" s="471"/>
      <c r="L64" s="471"/>
      <c r="M64" s="471"/>
      <c r="N64" s="471"/>
      <c r="O64" s="471"/>
      <c r="P64" s="471"/>
      <c r="Q64" s="471"/>
      <c r="R64" s="471"/>
      <c r="S64" s="471"/>
      <c r="T64" s="471"/>
      <c r="U64" s="471"/>
      <c r="V64" s="471"/>
      <c r="W64" s="471"/>
      <c r="X64" s="471"/>
      <c r="Y64" s="471"/>
      <c r="Z64" s="471"/>
      <c r="AA64" s="472"/>
      <c r="AB64" s="472"/>
      <c r="AC64" s="472"/>
      <c r="AD64" s="422"/>
      <c r="AE64" s="422"/>
      <c r="AF64" s="422"/>
      <c r="AG64" s="422"/>
      <c r="AH64" s="422"/>
      <c r="AI64" s="422"/>
      <c r="AJ64" s="422"/>
      <c r="AK64" s="422"/>
      <c r="AL64" s="422"/>
      <c r="AM64" s="422"/>
      <c r="AN64" s="422"/>
      <c r="AO64" s="422"/>
      <c r="AP64" s="422"/>
      <c r="AQ64" s="422"/>
      <c r="AR64" s="422"/>
      <c r="AS64" s="422"/>
      <c r="AT64" s="422"/>
      <c r="AU64" s="422"/>
      <c r="AV64" s="422"/>
      <c r="AW64" s="422"/>
      <c r="AX64" s="422"/>
      <c r="AY64" s="422"/>
      <c r="AZ64" s="422"/>
      <c r="BA64" s="293"/>
      <c r="BB64" s="221"/>
      <c r="BC64" s="221"/>
      <c r="BD64" s="221"/>
      <c r="BE64" s="221"/>
      <c r="BF64" s="221"/>
      <c r="BG64" s="221"/>
      <c r="BH64" s="221"/>
      <c r="BI64" s="221"/>
      <c r="BJ64" s="292"/>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198"/>
    </row>
    <row r="65" spans="1:85" ht="3" customHeight="1">
      <c r="A65" s="130"/>
      <c r="B65" s="476"/>
      <c r="C65" s="476"/>
      <c r="D65" s="476"/>
      <c r="E65" s="537"/>
      <c r="F65" s="537"/>
      <c r="G65" s="459"/>
      <c r="H65" s="471"/>
      <c r="I65" s="471"/>
      <c r="J65" s="471"/>
      <c r="K65" s="471"/>
      <c r="L65" s="471"/>
      <c r="M65" s="471"/>
      <c r="N65" s="471"/>
      <c r="O65" s="471"/>
      <c r="P65" s="471"/>
      <c r="Q65" s="471"/>
      <c r="R65" s="471"/>
      <c r="S65" s="471"/>
      <c r="T65" s="471"/>
      <c r="U65" s="471"/>
      <c r="V65" s="471"/>
      <c r="W65" s="471"/>
      <c r="X65" s="471"/>
      <c r="Y65" s="471"/>
      <c r="Z65" s="471"/>
      <c r="AA65" s="472"/>
      <c r="AB65" s="472"/>
      <c r="AC65" s="472"/>
      <c r="AD65" s="423"/>
      <c r="AE65" s="417"/>
      <c r="AF65" s="417"/>
      <c r="AG65" s="417"/>
      <c r="AH65" s="283"/>
      <c r="AI65" s="418"/>
      <c r="AJ65" s="418"/>
      <c r="AK65" s="418"/>
      <c r="AL65" s="418"/>
      <c r="AM65" s="418"/>
      <c r="AN65" s="415"/>
      <c r="AO65" s="419"/>
      <c r="AP65" s="419"/>
      <c r="AQ65" s="419"/>
      <c r="AR65" s="419"/>
      <c r="AS65" s="419"/>
      <c r="AT65" s="415"/>
      <c r="AU65" s="419"/>
      <c r="AV65" s="419"/>
      <c r="AW65" s="419"/>
      <c r="AX65" s="419"/>
      <c r="AY65" s="419"/>
      <c r="AZ65" s="424"/>
      <c r="BA65" s="294"/>
      <c r="BB65" s="288"/>
      <c r="BC65" s="288"/>
      <c r="BD65" s="288"/>
      <c r="BE65" s="288"/>
      <c r="BF65" s="288"/>
      <c r="BG65" s="288"/>
      <c r="BH65" s="288"/>
      <c r="BI65" s="288"/>
      <c r="BJ65" s="287"/>
      <c r="BK65" s="288"/>
      <c r="BL65" s="417"/>
      <c r="BM65" s="417"/>
      <c r="BN65" s="417"/>
      <c r="BO65" s="283"/>
      <c r="BP65" s="418"/>
      <c r="BQ65" s="418"/>
      <c r="BR65" s="418"/>
      <c r="BS65" s="418"/>
      <c r="BT65" s="418"/>
      <c r="BU65" s="415"/>
      <c r="BV65" s="419"/>
      <c r="BW65" s="419"/>
      <c r="BX65" s="419"/>
      <c r="BY65" s="419"/>
      <c r="BZ65" s="419"/>
      <c r="CA65" s="415"/>
      <c r="CB65" s="419"/>
      <c r="CC65" s="419"/>
      <c r="CD65" s="419"/>
      <c r="CE65" s="419"/>
      <c r="CF65" s="419"/>
      <c r="CG65" s="201"/>
    </row>
    <row r="66" spans="1:85" ht="15" customHeight="1">
      <c r="A66" s="130"/>
      <c r="B66" s="476"/>
      <c r="C66" s="476"/>
      <c r="D66" s="476"/>
      <c r="E66" s="537"/>
      <c r="F66" s="537"/>
      <c r="G66" s="459"/>
      <c r="H66" s="471"/>
      <c r="I66" s="471"/>
      <c r="J66" s="471"/>
      <c r="K66" s="471"/>
      <c r="L66" s="471"/>
      <c r="M66" s="471"/>
      <c r="N66" s="471"/>
      <c r="O66" s="471"/>
      <c r="P66" s="471"/>
      <c r="Q66" s="471"/>
      <c r="R66" s="471"/>
      <c r="S66" s="471"/>
      <c r="T66" s="471"/>
      <c r="U66" s="471"/>
      <c r="V66" s="471"/>
      <c r="W66" s="471"/>
      <c r="X66" s="471"/>
      <c r="Y66" s="471"/>
      <c r="Z66" s="471"/>
      <c r="AA66" s="472"/>
      <c r="AB66" s="472"/>
      <c r="AC66" s="472"/>
      <c r="AD66" s="423"/>
      <c r="AE66" s="280" t="e">
        <f>IF(LEN(VLOOKUP(AA60,#REF!,3,FALSE))&lt;11,"",LEFT(RIGHT(VLOOKUP(AA60,#REF!,3,FALSE),11),1))</f>
        <v>#REF!</v>
      </c>
      <c r="AF66" s="168"/>
      <c r="AG66" s="280" t="e">
        <f>IF(LEN(VLOOKUP(AA60,#REF!,3,FALSE))&lt;10,"",LEFT(RIGHT(VLOOKUP(AA60,#REF!,3,FALSE),10),1))</f>
        <v>#REF!</v>
      </c>
      <c r="AH66" s="282"/>
      <c r="AI66" s="280" t="e">
        <f>IF(LEN(VLOOKUP(AA60,#REF!,3,FALSE))&lt;9,"",LEFT(RIGHT(VLOOKUP(AA60,#REF!,3,FALSE),9),1))</f>
        <v>#REF!</v>
      </c>
      <c r="AJ66" s="168"/>
      <c r="AK66" s="280" t="e">
        <f>IF(LEN(VLOOKUP(AA60,#REF!,3,FALSE))&lt;8,"",LEFT(RIGHT(VLOOKUP(AA60,#REF!,3,FALSE),8),1))</f>
        <v>#REF!</v>
      </c>
      <c r="AL66" s="282"/>
      <c r="AM66" s="280" t="e">
        <f>IF(LEN(VLOOKUP(AA60,#REF!,3,FALSE))&lt;7,"",LEFT(RIGHT(VLOOKUP(AA60,#REF!,3,FALSE),7),1))</f>
        <v>#REF!</v>
      </c>
      <c r="AN66" s="415"/>
      <c r="AO66" s="280" t="e">
        <f>IF(LEN(VLOOKUP(AA60,#REF!,3,FALSE))&lt;6,"",LEFT(RIGHT(VLOOKUP(AA60,#REF!,3,FALSE),6),1))</f>
        <v>#REF!</v>
      </c>
      <c r="AP66" s="282"/>
      <c r="AQ66" s="280" t="e">
        <f>IF(LEN(VLOOKUP(AA60,#REF!,3,FALSE))&lt;5,"",LEFT(RIGHT(VLOOKUP(AA60,#REF!,3,FALSE),5),1))</f>
        <v>#REF!</v>
      </c>
      <c r="AR66" s="282"/>
      <c r="AS66" s="280" t="e">
        <f>IF(LEN(VLOOKUP(AA60,#REF!,3,FALSE))&lt;4,"",LEFT(RIGHT(VLOOKUP(AA60,#REF!,3,FALSE),4),1))</f>
        <v>#REF!</v>
      </c>
      <c r="AT66" s="415"/>
      <c r="AU66" s="280" t="e">
        <f>IF(LEN(VLOOKUP(AA60,#REF!,3,FALSE))&lt;3,"",LEFT(RIGHT(VLOOKUP(AA60,#REF!,3,FALSE),3),1))</f>
        <v>#REF!</v>
      </c>
      <c r="AV66" s="282"/>
      <c r="AW66" s="280" t="e">
        <f>IF(LEN(VLOOKUP(AA60,#REF!,3,FALSE))&lt;2,"",LEFT(RIGHT(VLOOKUP(AA60,#REF!,3,FALSE),2),1))</f>
        <v>#REF!</v>
      </c>
      <c r="AX66" s="282"/>
      <c r="AY66" s="280" t="e">
        <f>IF(VLOOKUP(AA60,#REF!,3,FALSE)=0,"",IF(LEN(VLOOKUP(AA60,#REF!,3,FALSE))&lt;1,"",LEFT(RIGHT(VLOOKUP(AA60,#REF!,3,FALSE),1),1)))</f>
        <v>#REF!</v>
      </c>
      <c r="AZ66" s="424"/>
      <c r="BA66" s="294"/>
      <c r="BB66" s="288"/>
      <c r="BC66" s="288"/>
      <c r="BD66" s="288"/>
      <c r="BE66" s="288"/>
      <c r="BF66" s="288"/>
      <c r="BG66" s="288"/>
      <c r="BH66" s="288"/>
      <c r="BI66" s="288"/>
      <c r="BJ66" s="287"/>
      <c r="BK66" s="288"/>
      <c r="BL66" s="280" t="e">
        <f>IF(LEN(VLOOKUP(AA60,#REF!,5,FALSE))&lt;11,"",LEFT(RIGHT(VLOOKUP(AA60,#REF!,5,FALSE),11),1))</f>
        <v>#REF!</v>
      </c>
      <c r="BM66" s="168"/>
      <c r="BN66" s="280" t="e">
        <f>IF(LEN(VLOOKUP(AA60,#REF!,5,FALSE))&lt;10,"",LEFT(RIGHT(VLOOKUP(AA60,#REF!,5,FALSE),10),1))</f>
        <v>#REF!</v>
      </c>
      <c r="BO66" s="282"/>
      <c r="BP66" s="280" t="e">
        <f>IF(LEN(VLOOKUP(AA60,#REF!,5,FALSE))&lt;9,"",LEFT(RIGHT(VLOOKUP(AA60,#REF!,5,FALSE),9),1))</f>
        <v>#REF!</v>
      </c>
      <c r="BQ66" s="168"/>
      <c r="BR66" s="280" t="e">
        <f>IF(LEN(VLOOKUP(AA60,#REF!,5,FALSE))&lt;8,"",LEFT(RIGHT(VLOOKUP(AA60,#REF!,5,FALSE),8),1))</f>
        <v>#REF!</v>
      </c>
      <c r="BS66" s="282"/>
      <c r="BT66" s="280" t="e">
        <f>IF(LEN(VLOOKUP(AA60,#REF!,5,FALSE))&lt;7,"",LEFT(RIGHT(VLOOKUP(AA60,#REF!,5,FALSE),7),1))</f>
        <v>#REF!</v>
      </c>
      <c r="BU66" s="415"/>
      <c r="BV66" s="280" t="e">
        <f>IF(LEN(VLOOKUP(AA60,#REF!,5,FALSE))&lt;6,"",LEFT(RIGHT(VLOOKUP(AA60,#REF!,5,FALSE),6),1))</f>
        <v>#REF!</v>
      </c>
      <c r="BW66" s="282"/>
      <c r="BX66" s="280" t="e">
        <f>IF(LEN(VLOOKUP(AA60,#REF!,5,FALSE))&lt;5,"",LEFT(RIGHT(VLOOKUP(AA60,#REF!,5,FALSE),5),1))</f>
        <v>#REF!</v>
      </c>
      <c r="BY66" s="282"/>
      <c r="BZ66" s="280" t="e">
        <f>IF(LEN(VLOOKUP(AA60,#REF!,5,FALSE))&lt;4,"",LEFT(RIGHT(VLOOKUP(AA60,#REF!,5,FALSE),4),1))</f>
        <v>#REF!</v>
      </c>
      <c r="CA66" s="415"/>
      <c r="CB66" s="280" t="e">
        <f>IF(LEN(VLOOKUP(AA60,#REF!,5,FALSE))&lt;3,"",LEFT(RIGHT(VLOOKUP(AA60,#REF!,5,FALSE),3),1))</f>
        <v>#REF!</v>
      </c>
      <c r="CC66" s="282"/>
      <c r="CD66" s="280" t="e">
        <f>IF(LEN(VLOOKUP(AA60,#REF!,5,FALSE))&lt;2,"",LEFT(RIGHT(VLOOKUP(AA60,#REF!,5,FALSE),2),1))</f>
        <v>#REF!</v>
      </c>
      <c r="CE66" s="282"/>
      <c r="CF66" s="280" t="e">
        <f>IF(VLOOKUP(AA60,#REF!,5,FALSE)=0,"",IF(LEN(VLOOKUP(AA60,#REF!,5,FALSE))&lt;1,"",LEFT(RIGHT(VLOOKUP(AA60,#REF!,5,FALSE),1),1)))</f>
        <v>#REF!</v>
      </c>
      <c r="CG66" s="201"/>
    </row>
    <row r="67" spans="1:85" ht="3" customHeight="1">
      <c r="A67" s="130"/>
      <c r="B67" s="476"/>
      <c r="C67" s="476"/>
      <c r="D67" s="476"/>
      <c r="E67" s="537"/>
      <c r="F67" s="537"/>
      <c r="G67" s="459"/>
      <c r="H67" s="471"/>
      <c r="I67" s="471"/>
      <c r="J67" s="471"/>
      <c r="K67" s="471"/>
      <c r="L67" s="471"/>
      <c r="M67" s="471"/>
      <c r="N67" s="471"/>
      <c r="O67" s="471"/>
      <c r="P67" s="471"/>
      <c r="Q67" s="471"/>
      <c r="R67" s="471"/>
      <c r="S67" s="471"/>
      <c r="T67" s="471"/>
      <c r="U67" s="471"/>
      <c r="V67" s="471"/>
      <c r="W67" s="471"/>
      <c r="X67" s="471"/>
      <c r="Y67" s="471"/>
      <c r="Z67" s="471"/>
      <c r="AA67" s="472"/>
      <c r="AB67" s="472"/>
      <c r="AC67" s="472"/>
      <c r="AD67" s="442"/>
      <c r="AE67" s="442"/>
      <c r="AF67" s="442"/>
      <c r="AG67" s="442"/>
      <c r="AH67" s="442"/>
      <c r="AI67" s="442"/>
      <c r="AJ67" s="442"/>
      <c r="AK67" s="442"/>
      <c r="AL67" s="442"/>
      <c r="AM67" s="442"/>
      <c r="AN67" s="442"/>
      <c r="AO67" s="442"/>
      <c r="AP67" s="442"/>
      <c r="AQ67" s="442"/>
      <c r="AR67" s="442"/>
      <c r="AS67" s="442"/>
      <c r="AT67" s="442"/>
      <c r="AU67" s="442"/>
      <c r="AV67" s="442"/>
      <c r="AW67" s="442"/>
      <c r="AX67" s="442"/>
      <c r="AY67" s="442"/>
      <c r="AZ67" s="442"/>
      <c r="BA67" s="295"/>
      <c r="BB67" s="227"/>
      <c r="BC67" s="227"/>
      <c r="BD67" s="227"/>
      <c r="BE67" s="227"/>
      <c r="BF67" s="227"/>
      <c r="BG67" s="227"/>
      <c r="BH67" s="227"/>
      <c r="BI67" s="227"/>
      <c r="BJ67" s="289"/>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00"/>
    </row>
    <row r="68" spans="1:85" s="163" customFormat="1" ht="3" customHeight="1">
      <c r="A68" s="130"/>
      <c r="B68" s="476"/>
      <c r="C68" s="476"/>
      <c r="D68" s="476"/>
      <c r="E68" s="456" t="s">
        <v>9</v>
      </c>
      <c r="F68" s="456"/>
      <c r="G68" s="459"/>
      <c r="H68" s="461" t="e">
        <f>#REF!</f>
        <v>#REF!</v>
      </c>
      <c r="I68" s="461"/>
      <c r="J68" s="461"/>
      <c r="K68" s="461"/>
      <c r="L68" s="461"/>
      <c r="M68" s="461"/>
      <c r="N68" s="461"/>
      <c r="O68" s="461"/>
      <c r="P68" s="461"/>
      <c r="Q68" s="461"/>
      <c r="R68" s="461"/>
      <c r="S68" s="461"/>
      <c r="T68" s="461"/>
      <c r="U68" s="461"/>
      <c r="V68" s="461"/>
      <c r="W68" s="461"/>
      <c r="X68" s="461"/>
      <c r="Y68" s="461"/>
      <c r="Z68" s="461"/>
      <c r="AA68" s="463" t="s">
        <v>378</v>
      </c>
      <c r="AB68" s="463"/>
      <c r="AC68" s="463"/>
      <c r="AD68" s="422"/>
      <c r="AE68" s="422"/>
      <c r="AF68" s="422"/>
      <c r="AG68" s="422"/>
      <c r="AH68" s="422"/>
      <c r="AI68" s="422"/>
      <c r="AJ68" s="422"/>
      <c r="AK68" s="422"/>
      <c r="AL68" s="422"/>
      <c r="AM68" s="422"/>
      <c r="AN68" s="422"/>
      <c r="AO68" s="422"/>
      <c r="AP68" s="422"/>
      <c r="AQ68" s="422"/>
      <c r="AR68" s="422"/>
      <c r="AS68" s="422"/>
      <c r="AT68" s="422"/>
      <c r="AU68" s="422"/>
      <c r="AV68" s="422"/>
      <c r="AW68" s="422"/>
      <c r="AX68" s="422"/>
      <c r="AY68" s="422"/>
      <c r="AZ68" s="422"/>
      <c r="BA68" s="464"/>
      <c r="BB68" s="464"/>
      <c r="BC68" s="464"/>
      <c r="BD68" s="464"/>
      <c r="BE68" s="464"/>
      <c r="BF68" s="464"/>
      <c r="BG68" s="464"/>
      <c r="BH68" s="464"/>
      <c r="BI68" s="464"/>
      <c r="BJ68" s="464"/>
      <c r="BK68" s="464"/>
      <c r="BL68" s="464"/>
      <c r="BM68" s="464"/>
      <c r="BN68" s="464"/>
      <c r="BO68" s="464"/>
      <c r="BP68" s="464"/>
      <c r="BQ68" s="464"/>
      <c r="BR68" s="221"/>
      <c r="BS68" s="221"/>
      <c r="BT68" s="221"/>
      <c r="BU68" s="221"/>
      <c r="BV68" s="221"/>
      <c r="BW68" s="292"/>
      <c r="BX68" s="221"/>
      <c r="BY68" s="221"/>
      <c r="BZ68" s="221"/>
      <c r="CA68" s="221"/>
      <c r="CB68" s="221"/>
      <c r="CC68" s="221"/>
      <c r="CD68" s="221"/>
      <c r="CE68" s="221"/>
      <c r="CF68" s="221"/>
      <c r="CG68" s="198"/>
    </row>
    <row r="69" spans="1:85" s="163" customFormat="1" ht="3" customHeight="1">
      <c r="A69" s="130"/>
      <c r="B69" s="476"/>
      <c r="C69" s="476"/>
      <c r="D69" s="476"/>
      <c r="E69" s="456"/>
      <c r="F69" s="456"/>
      <c r="G69" s="459"/>
      <c r="H69" s="461"/>
      <c r="I69" s="461"/>
      <c r="J69" s="461"/>
      <c r="K69" s="461"/>
      <c r="L69" s="461"/>
      <c r="M69" s="461"/>
      <c r="N69" s="461"/>
      <c r="O69" s="461"/>
      <c r="P69" s="461"/>
      <c r="Q69" s="461"/>
      <c r="R69" s="461"/>
      <c r="S69" s="461"/>
      <c r="T69" s="461"/>
      <c r="U69" s="461"/>
      <c r="V69" s="461"/>
      <c r="W69" s="461"/>
      <c r="X69" s="461"/>
      <c r="Y69" s="461"/>
      <c r="Z69" s="461"/>
      <c r="AA69" s="463"/>
      <c r="AB69" s="463"/>
      <c r="AC69" s="463"/>
      <c r="AD69" s="423"/>
      <c r="AE69" s="417"/>
      <c r="AF69" s="417"/>
      <c r="AG69" s="417"/>
      <c r="AH69" s="283"/>
      <c r="AI69" s="418"/>
      <c r="AJ69" s="418"/>
      <c r="AK69" s="418"/>
      <c r="AL69" s="418"/>
      <c r="AM69" s="418"/>
      <c r="AN69" s="415"/>
      <c r="AO69" s="419"/>
      <c r="AP69" s="419"/>
      <c r="AQ69" s="419"/>
      <c r="AR69" s="419"/>
      <c r="AS69" s="419"/>
      <c r="AT69" s="415"/>
      <c r="AU69" s="419"/>
      <c r="AV69" s="419"/>
      <c r="AW69" s="419"/>
      <c r="AX69" s="419"/>
      <c r="AY69" s="419"/>
      <c r="AZ69" s="424"/>
      <c r="BA69" s="423"/>
      <c r="BB69" s="417"/>
      <c r="BC69" s="417"/>
      <c r="BD69" s="417"/>
      <c r="BE69" s="283"/>
      <c r="BF69" s="418"/>
      <c r="BG69" s="418"/>
      <c r="BH69" s="418"/>
      <c r="BI69" s="418"/>
      <c r="BJ69" s="418"/>
      <c r="BK69" s="415"/>
      <c r="BL69" s="419"/>
      <c r="BM69" s="419"/>
      <c r="BN69" s="419"/>
      <c r="BO69" s="419"/>
      <c r="BP69" s="419"/>
      <c r="BQ69" s="415"/>
      <c r="BR69" s="419"/>
      <c r="BS69" s="419"/>
      <c r="BT69" s="419"/>
      <c r="BU69" s="419"/>
      <c r="BV69" s="419"/>
      <c r="BW69" s="287"/>
      <c r="BX69" s="288"/>
      <c r="BY69" s="288"/>
      <c r="BZ69" s="288"/>
      <c r="CA69" s="288"/>
      <c r="CB69" s="288"/>
      <c r="CC69" s="288"/>
      <c r="CD69" s="288"/>
      <c r="CE69" s="288"/>
      <c r="CF69" s="288"/>
      <c r="CG69" s="199"/>
    </row>
    <row r="70" spans="1:85" ht="15" customHeight="1">
      <c r="A70" s="130"/>
      <c r="B70" s="476"/>
      <c r="C70" s="476"/>
      <c r="D70" s="476"/>
      <c r="E70" s="456"/>
      <c r="F70" s="456"/>
      <c r="G70" s="459"/>
      <c r="H70" s="461"/>
      <c r="I70" s="461"/>
      <c r="J70" s="461"/>
      <c r="K70" s="461"/>
      <c r="L70" s="461"/>
      <c r="M70" s="461"/>
      <c r="N70" s="461"/>
      <c r="O70" s="461"/>
      <c r="P70" s="461"/>
      <c r="Q70" s="461"/>
      <c r="R70" s="461"/>
      <c r="S70" s="461"/>
      <c r="T70" s="461"/>
      <c r="U70" s="461"/>
      <c r="V70" s="461"/>
      <c r="W70" s="461"/>
      <c r="X70" s="461"/>
      <c r="Y70" s="461"/>
      <c r="Z70" s="461"/>
      <c r="AA70" s="463"/>
      <c r="AB70" s="463"/>
      <c r="AC70" s="463"/>
      <c r="AD70" s="423"/>
      <c r="AE70" s="280" t="e">
        <f>IF(LEN(VLOOKUP(AA68,#REF!,2,FALSE))&lt;11,"",LEFT(RIGHT(VLOOKUP(AA68,#REF!,2,FALSE),11),1))</f>
        <v>#REF!</v>
      </c>
      <c r="AF70" s="168"/>
      <c r="AG70" s="280" t="e">
        <f>IF(LEN(VLOOKUP(AA68,#REF!,2,FALSE))&lt;10,"",LEFT(RIGHT(VLOOKUP(AA68,#REF!,2,FALSE),10),1))</f>
        <v>#REF!</v>
      </c>
      <c r="AH70" s="282"/>
      <c r="AI70" s="280" t="e">
        <f>IF(LEN(VLOOKUP(AA68,#REF!,2,FALSE))&lt;9,"",LEFT(RIGHT(VLOOKUP(AA68,#REF!,2,FALSE),9),1))</f>
        <v>#REF!</v>
      </c>
      <c r="AJ70" s="168"/>
      <c r="AK70" s="280" t="e">
        <f>IF(LEN(VLOOKUP(AA68,#REF!,2,FALSE))&lt;8,"",LEFT(RIGHT(VLOOKUP(AA68,#REF!,2,FALSE),8),1))</f>
        <v>#REF!</v>
      </c>
      <c r="AL70" s="282"/>
      <c r="AM70" s="280" t="e">
        <f>IF(LEN(VLOOKUP(AA68,#REF!,2,FALSE))&lt;7,"",LEFT(RIGHT(VLOOKUP(AA68,#REF!,2,FALSE),7),1))</f>
        <v>#REF!</v>
      </c>
      <c r="AN70" s="415"/>
      <c r="AO70" s="280" t="e">
        <f>IF(LEN(VLOOKUP(AA68,#REF!,2,FALSE))&lt;6,"",LEFT(RIGHT(VLOOKUP(AA68,#REF!,2,FALSE),6),1))</f>
        <v>#REF!</v>
      </c>
      <c r="AP70" s="282"/>
      <c r="AQ70" s="280" t="e">
        <f>IF(LEN(VLOOKUP(AA68,#REF!,2,FALSE))&lt;5,"",LEFT(RIGHT(VLOOKUP(AA68,#REF!,2,FALSE),5),1))</f>
        <v>#REF!</v>
      </c>
      <c r="AR70" s="282"/>
      <c r="AS70" s="280" t="e">
        <f>IF(LEN(VLOOKUP(AA68,#REF!,2,FALSE))&lt;4,"",LEFT(RIGHT(VLOOKUP(AA68,#REF!,2,FALSE),4),1))</f>
        <v>#REF!</v>
      </c>
      <c r="AT70" s="415"/>
      <c r="AU70" s="280" t="e">
        <f>IF(LEN(VLOOKUP(AA68,#REF!,2,FALSE))&lt;3,"",LEFT(RIGHT(VLOOKUP(AA68,#REF!,2,FALSE),3),1))</f>
        <v>#REF!</v>
      </c>
      <c r="AV70" s="282"/>
      <c r="AW70" s="280" t="e">
        <f>IF(LEN(VLOOKUP(AA68,#REF!,2,FALSE))&lt;2,"",LEFT(RIGHT(VLOOKUP(AA68,#REF!,2,FALSE),2),1))</f>
        <v>#REF!</v>
      </c>
      <c r="AX70" s="282"/>
      <c r="AY70" s="280" t="e">
        <f>IF(VLOOKUP(AA68,#REF!,2,FALSE)=0,"",IF(LEN(VLOOKUP(AA68,#REF!,2,FALSE))&lt;1,"",LEFT(RIGHT(VLOOKUP(AA68,#REF!,2,FALSE),1),1)))</f>
        <v>#REF!</v>
      </c>
      <c r="AZ70" s="424"/>
      <c r="BA70" s="423"/>
      <c r="BB70" s="280" t="e">
        <f>IF(LEN(VLOOKUP(AA68,#REF!,4,FALSE))&lt;11,"",LEFT(RIGHT(VLOOKUP(AA68,#REF!,4,FALSE),11),1))</f>
        <v>#REF!</v>
      </c>
      <c r="BC70" s="168"/>
      <c r="BD70" s="280" t="e">
        <f>IF(LEN(VLOOKUP(AA68,#REF!,4,FALSE))&lt;10,"",LEFT(RIGHT(VLOOKUP(AA68,#REF!,4,FALSE),10),1))</f>
        <v>#REF!</v>
      </c>
      <c r="BE70" s="282"/>
      <c r="BF70" s="280" t="e">
        <f>IF(LEN(VLOOKUP(AA68,#REF!,4,FALSE))&lt;9,"",LEFT(RIGHT(VLOOKUP(AA68,#REF!,4,FALSE),9),1))</f>
        <v>#REF!</v>
      </c>
      <c r="BG70" s="168"/>
      <c r="BH70" s="280" t="e">
        <f>IF(LEN(VLOOKUP(AA68,#REF!,4,FALSE))&lt;8,"",LEFT(RIGHT(VLOOKUP(AA68,#REF!,4,FALSE),8),1))</f>
        <v>#REF!</v>
      </c>
      <c r="BI70" s="282"/>
      <c r="BJ70" s="280" t="e">
        <f>IF(LEN(VLOOKUP(AA68,#REF!,4,FALSE))&lt;7,"",LEFT(RIGHT(VLOOKUP(AA68,#REF!,4,FALSE),7),1))</f>
        <v>#REF!</v>
      </c>
      <c r="BK70" s="415"/>
      <c r="BL70" s="280" t="e">
        <f>IF(LEN(VLOOKUP(AA68,#REF!,4,FALSE))&lt;6,"",LEFT(RIGHT(VLOOKUP(AA68,#REF!,4,FALSE),6),1))</f>
        <v>#REF!</v>
      </c>
      <c r="BM70" s="282"/>
      <c r="BN70" s="280" t="e">
        <f>IF(LEN(VLOOKUP(AA68,#REF!,4,FALSE))&lt;5,"",LEFT(RIGHT(VLOOKUP(AA68,#REF!,4,FALSE),5),1))</f>
        <v>#REF!</v>
      </c>
      <c r="BO70" s="282"/>
      <c r="BP70" s="280" t="e">
        <f>IF(LEN(VLOOKUP(AA68,#REF!,4,FALSE))&lt;4,"",LEFT(RIGHT(VLOOKUP(AA68,#REF!,4,FALSE),4),1))</f>
        <v>#REF!</v>
      </c>
      <c r="BQ70" s="415"/>
      <c r="BR70" s="280" t="e">
        <f>IF(LEN(VLOOKUP(AA68,#REF!,4,FALSE))&lt;3,"",LEFT(RIGHT(VLOOKUP(AA68,#REF!,4,FALSE),3),1))</f>
        <v>#REF!</v>
      </c>
      <c r="BS70" s="282"/>
      <c r="BT70" s="280" t="e">
        <f>IF(LEN(VLOOKUP(AA68,#REF!,4,FALSE))&lt;2,"",LEFT(RIGHT(VLOOKUP(AA68,#REF!,4,FALSE),2),1))</f>
        <v>#REF!</v>
      </c>
      <c r="BU70" s="282"/>
      <c r="BV70" s="280" t="e">
        <f>IF(VLOOKUP(AA68,#REF!,4,FALSE)=0,"",IF(LEN(VLOOKUP(AA68,#REF!,4,FALSE))&lt;1,"",LEFT(RIGHT(VLOOKUP(AA68,#REF!,4,FALSE),1),1)))</f>
        <v>#REF!</v>
      </c>
      <c r="BW70" s="287"/>
      <c r="BX70" s="288"/>
      <c r="BY70" s="288"/>
      <c r="BZ70" s="288"/>
      <c r="CA70" s="288"/>
      <c r="CB70" s="288"/>
      <c r="CC70" s="288"/>
      <c r="CD70" s="288"/>
      <c r="CE70" s="288"/>
      <c r="CF70" s="288"/>
      <c r="CG70" s="199"/>
    </row>
    <row r="71" spans="1:85" ht="3" customHeight="1">
      <c r="A71" s="130"/>
      <c r="B71" s="476"/>
      <c r="C71" s="476"/>
      <c r="D71" s="476"/>
      <c r="E71" s="456"/>
      <c r="F71" s="456"/>
      <c r="G71" s="459"/>
      <c r="H71" s="461"/>
      <c r="I71" s="461"/>
      <c r="J71" s="461"/>
      <c r="K71" s="461"/>
      <c r="L71" s="461"/>
      <c r="M71" s="461"/>
      <c r="N71" s="461"/>
      <c r="O71" s="461"/>
      <c r="P71" s="461"/>
      <c r="Q71" s="461"/>
      <c r="R71" s="461"/>
      <c r="S71" s="461"/>
      <c r="T71" s="461"/>
      <c r="U71" s="461"/>
      <c r="V71" s="461"/>
      <c r="W71" s="461"/>
      <c r="X71" s="461"/>
      <c r="Y71" s="461"/>
      <c r="Z71" s="461"/>
      <c r="AA71" s="463"/>
      <c r="AB71" s="463"/>
      <c r="AC71" s="463"/>
      <c r="AD71" s="442"/>
      <c r="AE71" s="442"/>
      <c r="AF71" s="442"/>
      <c r="AG71" s="442"/>
      <c r="AH71" s="442"/>
      <c r="AI71" s="442"/>
      <c r="AJ71" s="442"/>
      <c r="AK71" s="442"/>
      <c r="AL71" s="442"/>
      <c r="AM71" s="442"/>
      <c r="AN71" s="442"/>
      <c r="AO71" s="442"/>
      <c r="AP71" s="442"/>
      <c r="AQ71" s="442"/>
      <c r="AR71" s="442"/>
      <c r="AS71" s="442"/>
      <c r="AT71" s="442"/>
      <c r="AU71" s="442"/>
      <c r="AV71" s="442"/>
      <c r="AW71" s="442"/>
      <c r="AX71" s="442"/>
      <c r="AY71" s="442"/>
      <c r="AZ71" s="442"/>
      <c r="BA71" s="443"/>
      <c r="BB71" s="443"/>
      <c r="BC71" s="443"/>
      <c r="BD71" s="443"/>
      <c r="BE71" s="443"/>
      <c r="BF71" s="443"/>
      <c r="BG71" s="443"/>
      <c r="BH71" s="443"/>
      <c r="BI71" s="443"/>
      <c r="BJ71" s="443"/>
      <c r="BK71" s="443"/>
      <c r="BL71" s="443"/>
      <c r="BM71" s="443"/>
      <c r="BN71" s="443"/>
      <c r="BO71" s="443"/>
      <c r="BP71" s="443"/>
      <c r="BQ71" s="443"/>
      <c r="BR71" s="227"/>
      <c r="BS71" s="227"/>
      <c r="BT71" s="227"/>
      <c r="BU71" s="227"/>
      <c r="BV71" s="227"/>
      <c r="BW71" s="289"/>
      <c r="BX71" s="227"/>
      <c r="BY71" s="227"/>
      <c r="BZ71" s="227"/>
      <c r="CA71" s="227"/>
      <c r="CB71" s="227"/>
      <c r="CC71" s="227"/>
      <c r="CD71" s="227"/>
      <c r="CE71" s="227"/>
      <c r="CF71" s="227"/>
      <c r="CG71" s="200"/>
    </row>
    <row r="72" spans="1:85" ht="3" customHeight="1">
      <c r="A72" s="130"/>
      <c r="B72" s="476"/>
      <c r="C72" s="476"/>
      <c r="D72" s="476"/>
      <c r="E72" s="456"/>
      <c r="F72" s="456"/>
      <c r="G72" s="459"/>
      <c r="H72" s="461"/>
      <c r="I72" s="461"/>
      <c r="J72" s="461"/>
      <c r="K72" s="461"/>
      <c r="L72" s="461"/>
      <c r="M72" s="461"/>
      <c r="N72" s="461"/>
      <c r="O72" s="461"/>
      <c r="P72" s="461"/>
      <c r="Q72" s="461"/>
      <c r="R72" s="461"/>
      <c r="S72" s="461"/>
      <c r="T72" s="461"/>
      <c r="U72" s="461"/>
      <c r="V72" s="461"/>
      <c r="W72" s="461"/>
      <c r="X72" s="461"/>
      <c r="Y72" s="461"/>
      <c r="Z72" s="461"/>
      <c r="AA72" s="463"/>
      <c r="AB72" s="463"/>
      <c r="AC72" s="463"/>
      <c r="AD72" s="422"/>
      <c r="AE72" s="422"/>
      <c r="AF72" s="422"/>
      <c r="AG72" s="422"/>
      <c r="AH72" s="422"/>
      <c r="AI72" s="422"/>
      <c r="AJ72" s="422"/>
      <c r="AK72" s="422"/>
      <c r="AL72" s="422"/>
      <c r="AM72" s="422"/>
      <c r="AN72" s="422"/>
      <c r="AO72" s="422"/>
      <c r="AP72" s="422"/>
      <c r="AQ72" s="422"/>
      <c r="AR72" s="422"/>
      <c r="AS72" s="422"/>
      <c r="AT72" s="422"/>
      <c r="AU72" s="422"/>
      <c r="AV72" s="422"/>
      <c r="AW72" s="422"/>
      <c r="AX72" s="422"/>
      <c r="AY72" s="422"/>
      <c r="AZ72" s="422"/>
      <c r="BA72" s="293"/>
      <c r="BB72" s="221"/>
      <c r="BC72" s="221"/>
      <c r="BD72" s="221"/>
      <c r="BE72" s="221"/>
      <c r="BF72" s="221"/>
      <c r="BG72" s="221"/>
      <c r="BH72" s="221"/>
      <c r="BI72" s="221"/>
      <c r="BJ72" s="292"/>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198"/>
    </row>
    <row r="73" spans="1:85" ht="3" customHeight="1">
      <c r="A73" s="130"/>
      <c r="B73" s="476"/>
      <c r="C73" s="476"/>
      <c r="D73" s="476"/>
      <c r="E73" s="456"/>
      <c r="F73" s="456"/>
      <c r="G73" s="459"/>
      <c r="H73" s="461"/>
      <c r="I73" s="461"/>
      <c r="J73" s="461"/>
      <c r="K73" s="461"/>
      <c r="L73" s="461"/>
      <c r="M73" s="461"/>
      <c r="N73" s="461"/>
      <c r="O73" s="461"/>
      <c r="P73" s="461"/>
      <c r="Q73" s="461"/>
      <c r="R73" s="461"/>
      <c r="S73" s="461"/>
      <c r="T73" s="461"/>
      <c r="U73" s="461"/>
      <c r="V73" s="461"/>
      <c r="W73" s="461"/>
      <c r="X73" s="461"/>
      <c r="Y73" s="461"/>
      <c r="Z73" s="461"/>
      <c r="AA73" s="463"/>
      <c r="AB73" s="463"/>
      <c r="AC73" s="463"/>
      <c r="AD73" s="423"/>
      <c r="AE73" s="417"/>
      <c r="AF73" s="417"/>
      <c r="AG73" s="417"/>
      <c r="AH73" s="283"/>
      <c r="AI73" s="418"/>
      <c r="AJ73" s="418"/>
      <c r="AK73" s="418"/>
      <c r="AL73" s="418"/>
      <c r="AM73" s="418"/>
      <c r="AN73" s="415"/>
      <c r="AO73" s="419"/>
      <c r="AP73" s="419"/>
      <c r="AQ73" s="419"/>
      <c r="AR73" s="419"/>
      <c r="AS73" s="419"/>
      <c r="AT73" s="415"/>
      <c r="AU73" s="419"/>
      <c r="AV73" s="419"/>
      <c r="AW73" s="419"/>
      <c r="AX73" s="419"/>
      <c r="AY73" s="419"/>
      <c r="AZ73" s="424"/>
      <c r="BA73" s="294"/>
      <c r="BB73" s="288"/>
      <c r="BC73" s="288"/>
      <c r="BD73" s="288"/>
      <c r="BE73" s="288"/>
      <c r="BF73" s="288"/>
      <c r="BG73" s="288"/>
      <c r="BH73" s="288"/>
      <c r="BI73" s="288"/>
      <c r="BJ73" s="287"/>
      <c r="BK73" s="288"/>
      <c r="BL73" s="417"/>
      <c r="BM73" s="417"/>
      <c r="BN73" s="417"/>
      <c r="BO73" s="283"/>
      <c r="BP73" s="418"/>
      <c r="BQ73" s="418"/>
      <c r="BR73" s="418"/>
      <c r="BS73" s="418"/>
      <c r="BT73" s="418"/>
      <c r="BU73" s="415"/>
      <c r="BV73" s="419"/>
      <c r="BW73" s="419"/>
      <c r="BX73" s="419"/>
      <c r="BY73" s="419"/>
      <c r="BZ73" s="419"/>
      <c r="CA73" s="415"/>
      <c r="CB73" s="419"/>
      <c r="CC73" s="419"/>
      <c r="CD73" s="419"/>
      <c r="CE73" s="419"/>
      <c r="CF73" s="419"/>
      <c r="CG73" s="201"/>
    </row>
    <row r="74" spans="1:85" ht="15" customHeight="1">
      <c r="A74" s="130"/>
      <c r="B74" s="476"/>
      <c r="C74" s="476"/>
      <c r="D74" s="476"/>
      <c r="E74" s="456"/>
      <c r="F74" s="456"/>
      <c r="G74" s="459"/>
      <c r="H74" s="461"/>
      <c r="I74" s="461"/>
      <c r="J74" s="461"/>
      <c r="K74" s="461"/>
      <c r="L74" s="461"/>
      <c r="M74" s="461"/>
      <c r="N74" s="461"/>
      <c r="O74" s="461"/>
      <c r="P74" s="461"/>
      <c r="Q74" s="461"/>
      <c r="R74" s="461"/>
      <c r="S74" s="461"/>
      <c r="T74" s="461"/>
      <c r="U74" s="461"/>
      <c r="V74" s="461"/>
      <c r="W74" s="461"/>
      <c r="X74" s="461"/>
      <c r="Y74" s="461"/>
      <c r="Z74" s="461"/>
      <c r="AA74" s="463"/>
      <c r="AB74" s="463"/>
      <c r="AC74" s="463"/>
      <c r="AD74" s="423"/>
      <c r="AE74" s="280" t="e">
        <f>IF(LEN(VLOOKUP(AA68,#REF!,3,FALSE))&lt;11,"",LEFT(RIGHT(VLOOKUP(AA68,#REF!,3,FALSE),11),1))</f>
        <v>#REF!</v>
      </c>
      <c r="AF74" s="168"/>
      <c r="AG74" s="280" t="e">
        <f>IF(LEN(VLOOKUP(AA68,#REF!,3,FALSE))&lt;10,"",LEFT(RIGHT(VLOOKUP(AA68,#REF!,3,FALSE),10),1))</f>
        <v>#REF!</v>
      </c>
      <c r="AH74" s="282"/>
      <c r="AI74" s="280" t="e">
        <f>IF(LEN(VLOOKUP(AA68,#REF!,3,FALSE))&lt;9,"",LEFT(RIGHT(VLOOKUP(AA68,#REF!,3,FALSE),9),1))</f>
        <v>#REF!</v>
      </c>
      <c r="AJ74" s="168"/>
      <c r="AK74" s="280" t="e">
        <f>IF(LEN(VLOOKUP(AA68,#REF!,3,FALSE))&lt;8,"",LEFT(RIGHT(VLOOKUP(AA68,#REF!,3,FALSE),8),1))</f>
        <v>#REF!</v>
      </c>
      <c r="AL74" s="282"/>
      <c r="AM74" s="280" t="e">
        <f>IF(LEN(VLOOKUP(AA68,#REF!,3,FALSE))&lt;7,"",LEFT(RIGHT(VLOOKUP(AA68,#REF!,3,FALSE),7),1))</f>
        <v>#REF!</v>
      </c>
      <c r="AN74" s="415"/>
      <c r="AO74" s="280" t="e">
        <f>IF(LEN(VLOOKUP(AA68,#REF!,3,FALSE))&lt;6,"",LEFT(RIGHT(VLOOKUP(AA68,#REF!,3,FALSE),6),1))</f>
        <v>#REF!</v>
      </c>
      <c r="AP74" s="282"/>
      <c r="AQ74" s="280" t="e">
        <f>IF(LEN(VLOOKUP(AA68,#REF!,3,FALSE))&lt;5,"",LEFT(RIGHT(VLOOKUP(AA68,#REF!,3,FALSE),5),1))</f>
        <v>#REF!</v>
      </c>
      <c r="AR74" s="282"/>
      <c r="AS74" s="280" t="e">
        <f>IF(LEN(VLOOKUP(AA68,#REF!,3,FALSE))&lt;4,"",LEFT(RIGHT(VLOOKUP(AA68,#REF!,3,FALSE),4),1))</f>
        <v>#REF!</v>
      </c>
      <c r="AT74" s="415"/>
      <c r="AU74" s="280" t="e">
        <f>IF(LEN(VLOOKUP(AA68,#REF!,3,FALSE))&lt;3,"",LEFT(RIGHT(VLOOKUP(AA68,#REF!,3,FALSE),3),1))</f>
        <v>#REF!</v>
      </c>
      <c r="AV74" s="282"/>
      <c r="AW74" s="280" t="e">
        <f>IF(LEN(VLOOKUP(AA68,#REF!,3,FALSE))&lt;2,"",LEFT(RIGHT(VLOOKUP(AA68,#REF!,3,FALSE),2),1))</f>
        <v>#REF!</v>
      </c>
      <c r="AX74" s="282"/>
      <c r="AY74" s="280" t="e">
        <f>IF(VLOOKUP(AA68,#REF!,3,FALSE)=0,"",IF(LEN(VLOOKUP(AA68,#REF!,3,FALSE))&lt;1,"",LEFT(RIGHT(VLOOKUP(AA68,#REF!,3,FALSE),1),1)))</f>
        <v>#REF!</v>
      </c>
      <c r="AZ74" s="424"/>
      <c r="BA74" s="294"/>
      <c r="BB74" s="288"/>
      <c r="BC74" s="288"/>
      <c r="BD74" s="288"/>
      <c r="BE74" s="288"/>
      <c r="BF74" s="288"/>
      <c r="BG74" s="288"/>
      <c r="BH74" s="288"/>
      <c r="BI74" s="288"/>
      <c r="BJ74" s="287"/>
      <c r="BK74" s="288"/>
      <c r="BL74" s="280" t="e">
        <f>IF(LEN(VLOOKUP(AA68,#REF!,5,FALSE))&lt;11,"",LEFT(RIGHT(VLOOKUP(AA68,#REF!,5,FALSE),11),1))</f>
        <v>#REF!</v>
      </c>
      <c r="BM74" s="168"/>
      <c r="BN74" s="280" t="e">
        <f>IF(LEN(VLOOKUP(AA68,#REF!,5,FALSE))&lt;10,"",LEFT(RIGHT(VLOOKUP(AA68,#REF!,5,FALSE),10),1))</f>
        <v>#REF!</v>
      </c>
      <c r="BO74" s="282"/>
      <c r="BP74" s="280" t="e">
        <f>IF(LEN(VLOOKUP(AA68,#REF!,5,FALSE))&lt;9,"",LEFT(RIGHT(VLOOKUP(AA68,#REF!,5,FALSE),9),1))</f>
        <v>#REF!</v>
      </c>
      <c r="BQ74" s="168"/>
      <c r="BR74" s="280" t="e">
        <f>IF(LEN(VLOOKUP(AA68,#REF!,5,FALSE))&lt;8,"",LEFT(RIGHT(VLOOKUP(AA68,#REF!,5,FALSE),8),1))</f>
        <v>#REF!</v>
      </c>
      <c r="BS74" s="282"/>
      <c r="BT74" s="280" t="e">
        <f>IF(LEN(VLOOKUP(AA68,#REF!,5,FALSE))&lt;7,"",LEFT(RIGHT(VLOOKUP(AA68,#REF!,5,FALSE),7),1))</f>
        <v>#REF!</v>
      </c>
      <c r="BU74" s="415"/>
      <c r="BV74" s="280" t="e">
        <f>IF(LEN(VLOOKUP(AA68,#REF!,5,FALSE))&lt;6,"",LEFT(RIGHT(VLOOKUP(AA68,#REF!,5,FALSE),6),1))</f>
        <v>#REF!</v>
      </c>
      <c r="BW74" s="282"/>
      <c r="BX74" s="280" t="e">
        <f>IF(LEN(VLOOKUP(AA68,#REF!,5,FALSE))&lt;5,"",LEFT(RIGHT(VLOOKUP(AA68,#REF!,5,FALSE),5),1))</f>
        <v>#REF!</v>
      </c>
      <c r="BY74" s="282"/>
      <c r="BZ74" s="280" t="e">
        <f>IF(LEN(VLOOKUP(AA68,#REF!,5,FALSE))&lt;4,"",LEFT(RIGHT(VLOOKUP(AA68,#REF!,5,FALSE),4),1))</f>
        <v>#REF!</v>
      </c>
      <c r="CA74" s="415"/>
      <c r="CB74" s="280" t="e">
        <f>IF(LEN(VLOOKUP(AA68,#REF!,5,FALSE))&lt;3,"",LEFT(RIGHT(VLOOKUP(AA68,#REF!,5,FALSE),3),1))</f>
        <v>#REF!</v>
      </c>
      <c r="CC74" s="282"/>
      <c r="CD74" s="280" t="e">
        <f>IF(LEN(VLOOKUP(AA68,#REF!,5,FALSE))&lt;2,"",LEFT(RIGHT(VLOOKUP(AA68,#REF!,5,FALSE),2),1))</f>
        <v>#REF!</v>
      </c>
      <c r="CE74" s="282"/>
      <c r="CF74" s="280" t="e">
        <f>IF(VLOOKUP(AA68,#REF!,5,FALSE)=0,"",IF(LEN(VLOOKUP(AA68,#REF!,5,FALSE))&lt;1,"",LEFT(RIGHT(VLOOKUP(AA68,#REF!,5,FALSE),1),1)))</f>
        <v>#REF!</v>
      </c>
      <c r="CG74" s="201"/>
    </row>
    <row r="75" spans="1:85">
      <c r="A75" s="130"/>
      <c r="B75" s="476"/>
      <c r="C75" s="476"/>
      <c r="D75" s="476"/>
      <c r="E75" s="456"/>
      <c r="F75" s="456"/>
      <c r="G75" s="459"/>
      <c r="H75" s="461"/>
      <c r="I75" s="461"/>
      <c r="J75" s="461"/>
      <c r="K75" s="461"/>
      <c r="L75" s="461"/>
      <c r="M75" s="461"/>
      <c r="N75" s="461"/>
      <c r="O75" s="461"/>
      <c r="P75" s="461"/>
      <c r="Q75" s="461"/>
      <c r="R75" s="461"/>
      <c r="S75" s="461"/>
      <c r="T75" s="461"/>
      <c r="U75" s="461"/>
      <c r="V75" s="461"/>
      <c r="W75" s="461"/>
      <c r="X75" s="461"/>
      <c r="Y75" s="461"/>
      <c r="Z75" s="461"/>
      <c r="AA75" s="463"/>
      <c r="AB75" s="463"/>
      <c r="AC75" s="463"/>
      <c r="AD75" s="442"/>
      <c r="AE75" s="442"/>
      <c r="AF75" s="442"/>
      <c r="AG75" s="442"/>
      <c r="AH75" s="442"/>
      <c r="AI75" s="442"/>
      <c r="AJ75" s="442"/>
      <c r="AK75" s="442"/>
      <c r="AL75" s="442"/>
      <c r="AM75" s="442"/>
      <c r="AN75" s="442"/>
      <c r="AO75" s="442"/>
      <c r="AP75" s="442"/>
      <c r="AQ75" s="442"/>
      <c r="AR75" s="442"/>
      <c r="AS75" s="442"/>
      <c r="AT75" s="442"/>
      <c r="AU75" s="442"/>
      <c r="AV75" s="442"/>
      <c r="AW75" s="442"/>
      <c r="AX75" s="442"/>
      <c r="AY75" s="442"/>
      <c r="AZ75" s="442"/>
      <c r="BA75" s="295"/>
      <c r="BB75" s="227"/>
      <c r="BC75" s="227"/>
      <c r="BD75" s="227"/>
      <c r="BE75" s="227"/>
      <c r="BF75" s="227"/>
      <c r="BG75" s="227"/>
      <c r="BH75" s="227"/>
      <c r="BI75" s="227"/>
      <c r="BJ75" s="289"/>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00"/>
    </row>
    <row r="76" spans="1:85" s="163" customFormat="1" ht="3" customHeight="1">
      <c r="A76" s="130"/>
      <c r="B76" s="476"/>
      <c r="C76" s="476"/>
      <c r="D76" s="476"/>
      <c r="E76" s="456" t="s">
        <v>379</v>
      </c>
      <c r="F76" s="456"/>
      <c r="G76" s="459"/>
      <c r="H76" s="536" t="e">
        <f>#REF!</f>
        <v>#REF!</v>
      </c>
      <c r="I76" s="536"/>
      <c r="J76" s="536"/>
      <c r="K76" s="536"/>
      <c r="L76" s="536"/>
      <c r="M76" s="536"/>
      <c r="N76" s="536"/>
      <c r="O76" s="536"/>
      <c r="P76" s="536"/>
      <c r="Q76" s="536"/>
      <c r="R76" s="536"/>
      <c r="S76" s="536"/>
      <c r="T76" s="536"/>
      <c r="U76" s="536"/>
      <c r="V76" s="536"/>
      <c r="W76" s="536"/>
      <c r="X76" s="536"/>
      <c r="Y76" s="536"/>
      <c r="Z76" s="536"/>
      <c r="AA76" s="463" t="s">
        <v>380</v>
      </c>
      <c r="AB76" s="463"/>
      <c r="AC76" s="463"/>
      <c r="AD76" s="422"/>
      <c r="AE76" s="422"/>
      <c r="AF76" s="422"/>
      <c r="AG76" s="422"/>
      <c r="AH76" s="422"/>
      <c r="AI76" s="422"/>
      <c r="AJ76" s="422"/>
      <c r="AK76" s="422"/>
      <c r="AL76" s="422"/>
      <c r="AM76" s="422"/>
      <c r="AN76" s="422"/>
      <c r="AO76" s="422"/>
      <c r="AP76" s="422"/>
      <c r="AQ76" s="422"/>
      <c r="AR76" s="422"/>
      <c r="AS76" s="422"/>
      <c r="AT76" s="422"/>
      <c r="AU76" s="422"/>
      <c r="AV76" s="422"/>
      <c r="AW76" s="422"/>
      <c r="AX76" s="422"/>
      <c r="AY76" s="422"/>
      <c r="AZ76" s="422"/>
      <c r="BA76" s="464"/>
      <c r="BB76" s="464"/>
      <c r="BC76" s="464"/>
      <c r="BD76" s="464"/>
      <c r="BE76" s="464"/>
      <c r="BF76" s="464"/>
      <c r="BG76" s="464"/>
      <c r="BH76" s="464"/>
      <c r="BI76" s="464"/>
      <c r="BJ76" s="464"/>
      <c r="BK76" s="464"/>
      <c r="BL76" s="464"/>
      <c r="BM76" s="464"/>
      <c r="BN76" s="464"/>
      <c r="BO76" s="464"/>
      <c r="BP76" s="464"/>
      <c r="BQ76" s="464"/>
      <c r="BR76" s="221"/>
      <c r="BS76" s="221"/>
      <c r="BT76" s="221"/>
      <c r="BU76" s="221"/>
      <c r="BV76" s="221"/>
      <c r="BW76" s="292"/>
      <c r="BX76" s="221"/>
      <c r="BY76" s="221"/>
      <c r="BZ76" s="221"/>
      <c r="CA76" s="221"/>
      <c r="CB76" s="221"/>
      <c r="CC76" s="221"/>
      <c r="CD76" s="221"/>
      <c r="CE76" s="221"/>
      <c r="CF76" s="221"/>
      <c r="CG76" s="198"/>
    </row>
    <row r="77" spans="1:85" s="163" customFormat="1" ht="3" customHeight="1">
      <c r="A77" s="130"/>
      <c r="B77" s="476"/>
      <c r="C77" s="476"/>
      <c r="D77" s="476"/>
      <c r="E77" s="456"/>
      <c r="F77" s="456"/>
      <c r="G77" s="459"/>
      <c r="H77" s="536"/>
      <c r="I77" s="536"/>
      <c r="J77" s="536"/>
      <c r="K77" s="536"/>
      <c r="L77" s="536"/>
      <c r="M77" s="536"/>
      <c r="N77" s="536"/>
      <c r="O77" s="536"/>
      <c r="P77" s="536"/>
      <c r="Q77" s="536"/>
      <c r="R77" s="536"/>
      <c r="S77" s="536"/>
      <c r="T77" s="536"/>
      <c r="U77" s="536"/>
      <c r="V77" s="536"/>
      <c r="W77" s="536"/>
      <c r="X77" s="536"/>
      <c r="Y77" s="536"/>
      <c r="Z77" s="536"/>
      <c r="AA77" s="463"/>
      <c r="AB77" s="463"/>
      <c r="AC77" s="463"/>
      <c r="AD77" s="423"/>
      <c r="AE77" s="417"/>
      <c r="AF77" s="417"/>
      <c r="AG77" s="417"/>
      <c r="AH77" s="283"/>
      <c r="AI77" s="418"/>
      <c r="AJ77" s="418"/>
      <c r="AK77" s="418"/>
      <c r="AL77" s="418"/>
      <c r="AM77" s="418"/>
      <c r="AN77" s="415"/>
      <c r="AO77" s="419"/>
      <c r="AP77" s="419"/>
      <c r="AQ77" s="419"/>
      <c r="AR77" s="419"/>
      <c r="AS77" s="419"/>
      <c r="AT77" s="415"/>
      <c r="AU77" s="419"/>
      <c r="AV77" s="419"/>
      <c r="AW77" s="419"/>
      <c r="AX77" s="419"/>
      <c r="AY77" s="419"/>
      <c r="AZ77" s="424"/>
      <c r="BA77" s="423"/>
      <c r="BB77" s="417"/>
      <c r="BC77" s="417"/>
      <c r="BD77" s="417"/>
      <c r="BE77" s="283"/>
      <c r="BF77" s="418"/>
      <c r="BG77" s="418"/>
      <c r="BH77" s="418"/>
      <c r="BI77" s="418"/>
      <c r="BJ77" s="418"/>
      <c r="BK77" s="415"/>
      <c r="BL77" s="419"/>
      <c r="BM77" s="419"/>
      <c r="BN77" s="419"/>
      <c r="BO77" s="419"/>
      <c r="BP77" s="419"/>
      <c r="BQ77" s="415"/>
      <c r="BR77" s="419"/>
      <c r="BS77" s="419"/>
      <c r="BT77" s="419"/>
      <c r="BU77" s="419"/>
      <c r="BV77" s="419"/>
      <c r="BW77" s="287"/>
      <c r="BX77" s="288"/>
      <c r="BY77" s="288"/>
      <c r="BZ77" s="288"/>
      <c r="CA77" s="288"/>
      <c r="CB77" s="288"/>
      <c r="CC77" s="288"/>
      <c r="CD77" s="288"/>
      <c r="CE77" s="288"/>
      <c r="CF77" s="288"/>
      <c r="CG77" s="199"/>
    </row>
    <row r="78" spans="1:85" ht="15" customHeight="1">
      <c r="A78" s="130"/>
      <c r="B78" s="476"/>
      <c r="C78" s="476"/>
      <c r="D78" s="476"/>
      <c r="E78" s="456"/>
      <c r="F78" s="456"/>
      <c r="G78" s="459"/>
      <c r="H78" s="536"/>
      <c r="I78" s="536"/>
      <c r="J78" s="536"/>
      <c r="K78" s="536"/>
      <c r="L78" s="536"/>
      <c r="M78" s="536"/>
      <c r="N78" s="536"/>
      <c r="O78" s="536"/>
      <c r="P78" s="536"/>
      <c r="Q78" s="536"/>
      <c r="R78" s="536"/>
      <c r="S78" s="536"/>
      <c r="T78" s="536"/>
      <c r="U78" s="536"/>
      <c r="V78" s="536"/>
      <c r="W78" s="536"/>
      <c r="X78" s="536"/>
      <c r="Y78" s="536"/>
      <c r="Z78" s="536"/>
      <c r="AA78" s="463"/>
      <c r="AB78" s="463"/>
      <c r="AC78" s="463"/>
      <c r="AD78" s="423"/>
      <c r="AE78" s="280" t="e">
        <f>IF(LEN(VLOOKUP(AA76,#REF!,2,FALSE))&lt;11,"",LEFT(RIGHT(VLOOKUP(AA76,#REF!,2,FALSE),11),1))</f>
        <v>#REF!</v>
      </c>
      <c r="AF78" s="168"/>
      <c r="AG78" s="280" t="e">
        <f>IF(LEN(VLOOKUP(AA76,#REF!,2,FALSE))&lt;10,"",LEFT(RIGHT(VLOOKUP(AA76,#REF!,2,FALSE),10),1))</f>
        <v>#REF!</v>
      </c>
      <c r="AH78" s="282"/>
      <c r="AI78" s="280" t="e">
        <f>IF(LEN(VLOOKUP(AA76,#REF!,2,FALSE))&lt;9,"",LEFT(RIGHT(VLOOKUP(AA76,#REF!,2,FALSE),9),1))</f>
        <v>#REF!</v>
      </c>
      <c r="AJ78" s="168"/>
      <c r="AK78" s="280" t="e">
        <f>IF(LEN(VLOOKUP(AA76,#REF!,2,FALSE))&lt;8,"",LEFT(RIGHT(VLOOKUP(AA76,#REF!,2,FALSE),8),1))</f>
        <v>#REF!</v>
      </c>
      <c r="AL78" s="282"/>
      <c r="AM78" s="280" t="e">
        <f>IF(LEN(VLOOKUP(AA76,#REF!,2,FALSE))&lt;7,"",LEFT(RIGHT(VLOOKUP(AA76,#REF!,2,FALSE),7),1))</f>
        <v>#REF!</v>
      </c>
      <c r="AN78" s="415"/>
      <c r="AO78" s="280" t="e">
        <f>IF(LEN(VLOOKUP(AA76,#REF!,2,FALSE))&lt;6,"",LEFT(RIGHT(VLOOKUP(AA76,#REF!,2,FALSE),6),1))</f>
        <v>#REF!</v>
      </c>
      <c r="AP78" s="282"/>
      <c r="AQ78" s="280" t="e">
        <f>IF(LEN(VLOOKUP(AA76,#REF!,2,FALSE))&lt;5,"",LEFT(RIGHT(VLOOKUP(AA76,#REF!,2,FALSE),5),1))</f>
        <v>#REF!</v>
      </c>
      <c r="AR78" s="282"/>
      <c r="AS78" s="280" t="e">
        <f>IF(LEN(VLOOKUP(AA76,#REF!,2,FALSE))&lt;4,"",LEFT(RIGHT(VLOOKUP(AA76,#REF!,2,FALSE),4),1))</f>
        <v>#REF!</v>
      </c>
      <c r="AT78" s="415"/>
      <c r="AU78" s="280" t="e">
        <f>IF(LEN(VLOOKUP(AA76,#REF!,2,FALSE))&lt;3,"",LEFT(RIGHT(VLOOKUP(AA76,#REF!,2,FALSE),3),1))</f>
        <v>#REF!</v>
      </c>
      <c r="AV78" s="282"/>
      <c r="AW78" s="280" t="e">
        <f>IF(LEN(VLOOKUP(AA76,#REF!,2,FALSE))&lt;2,"",LEFT(RIGHT(VLOOKUP(AA76,#REF!,2,FALSE),2),1))</f>
        <v>#REF!</v>
      </c>
      <c r="AX78" s="282"/>
      <c r="AY78" s="280" t="e">
        <f>IF(VLOOKUP(AA76,#REF!,2,FALSE)=0,"",IF(LEN(VLOOKUP(AA76,#REF!,2,FALSE))&lt;1,"",LEFT(RIGHT(VLOOKUP(AA76,#REF!,2,FALSE),1),1)))</f>
        <v>#REF!</v>
      </c>
      <c r="AZ78" s="424"/>
      <c r="BA78" s="423"/>
      <c r="BB78" s="280" t="e">
        <f>IF(LEN(VLOOKUP(AA76,#REF!,4,FALSE))&lt;11,"",LEFT(RIGHT(VLOOKUP(AA76,#REF!,4,FALSE),11),1))</f>
        <v>#REF!</v>
      </c>
      <c r="BC78" s="168"/>
      <c r="BD78" s="280" t="e">
        <f>IF(LEN(VLOOKUP(AA76,#REF!,4,FALSE))&lt;10,"",LEFT(RIGHT(VLOOKUP(AA76,#REF!,4,FALSE),10),1))</f>
        <v>#REF!</v>
      </c>
      <c r="BE78" s="282"/>
      <c r="BF78" s="280" t="e">
        <f>IF(LEN(VLOOKUP(AA76,#REF!,4,FALSE))&lt;9,"",LEFT(RIGHT(VLOOKUP(AA76,#REF!,4,FALSE),9),1))</f>
        <v>#REF!</v>
      </c>
      <c r="BG78" s="168"/>
      <c r="BH78" s="280" t="e">
        <f>IF(LEN(VLOOKUP(AA76,#REF!,4,FALSE))&lt;8,"",LEFT(RIGHT(VLOOKUP(AA76,#REF!,4,FALSE),8),1))</f>
        <v>#REF!</v>
      </c>
      <c r="BI78" s="282"/>
      <c r="BJ78" s="280" t="e">
        <f>IF(LEN(VLOOKUP(AA76,#REF!,4,FALSE))&lt;7,"",LEFT(RIGHT(VLOOKUP(AA76,#REF!,4,FALSE),7),1))</f>
        <v>#REF!</v>
      </c>
      <c r="BK78" s="415"/>
      <c r="BL78" s="280" t="e">
        <f>IF(LEN(VLOOKUP(AA76,#REF!,4,FALSE))&lt;6,"",LEFT(RIGHT(VLOOKUP(AA76,#REF!,4,FALSE),6),1))</f>
        <v>#REF!</v>
      </c>
      <c r="BM78" s="282"/>
      <c r="BN78" s="280" t="e">
        <f>IF(LEN(VLOOKUP(AA76,#REF!,4,FALSE))&lt;5,"",LEFT(RIGHT(VLOOKUP(AA76,#REF!,4,FALSE),5),1))</f>
        <v>#REF!</v>
      </c>
      <c r="BO78" s="282"/>
      <c r="BP78" s="280" t="e">
        <f>IF(LEN(VLOOKUP(AA76,#REF!,4,FALSE))&lt;4,"",LEFT(RIGHT(VLOOKUP(AA76,#REF!,4,FALSE),4),1))</f>
        <v>#REF!</v>
      </c>
      <c r="BQ78" s="415"/>
      <c r="BR78" s="280" t="e">
        <f>IF(LEN(VLOOKUP(AA76,#REF!,4,FALSE))&lt;3,"",LEFT(RIGHT(VLOOKUP(AA76,#REF!,4,FALSE),3),1))</f>
        <v>#REF!</v>
      </c>
      <c r="BS78" s="282"/>
      <c r="BT78" s="280" t="e">
        <f>IF(LEN(VLOOKUP(AA76,#REF!,4,FALSE))&lt;2,"",LEFT(RIGHT(VLOOKUP(AA76,#REF!,4,FALSE),2),1))</f>
        <v>#REF!</v>
      </c>
      <c r="BU78" s="282"/>
      <c r="BV78" s="280" t="e">
        <f>IF(VLOOKUP(AA76,#REF!,4,FALSE)=0,"",IF(LEN(VLOOKUP(AA76,#REF!,4,FALSE))&lt;1,"",LEFT(RIGHT(VLOOKUP(AA76,#REF!,4,FALSE),1),1)))</f>
        <v>#REF!</v>
      </c>
      <c r="BW78" s="287"/>
      <c r="BX78" s="288"/>
      <c r="BY78" s="288"/>
      <c r="BZ78" s="288"/>
      <c r="CA78" s="288"/>
      <c r="CB78" s="288"/>
      <c r="CC78" s="288"/>
      <c r="CD78" s="288"/>
      <c r="CE78" s="288"/>
      <c r="CF78" s="288"/>
      <c r="CG78" s="199"/>
    </row>
    <row r="79" spans="1:85" ht="3" customHeight="1">
      <c r="A79" s="130"/>
      <c r="B79" s="476"/>
      <c r="C79" s="476"/>
      <c r="D79" s="476"/>
      <c r="E79" s="456"/>
      <c r="F79" s="456"/>
      <c r="G79" s="459"/>
      <c r="H79" s="536"/>
      <c r="I79" s="536"/>
      <c r="J79" s="536"/>
      <c r="K79" s="536"/>
      <c r="L79" s="536"/>
      <c r="M79" s="536"/>
      <c r="N79" s="536"/>
      <c r="O79" s="536"/>
      <c r="P79" s="536"/>
      <c r="Q79" s="536"/>
      <c r="R79" s="536"/>
      <c r="S79" s="536"/>
      <c r="T79" s="536"/>
      <c r="U79" s="536"/>
      <c r="V79" s="536"/>
      <c r="W79" s="536"/>
      <c r="X79" s="536"/>
      <c r="Y79" s="536"/>
      <c r="Z79" s="536"/>
      <c r="AA79" s="463"/>
      <c r="AB79" s="463"/>
      <c r="AC79" s="463"/>
      <c r="AD79" s="442"/>
      <c r="AE79" s="442"/>
      <c r="AF79" s="442"/>
      <c r="AG79" s="442"/>
      <c r="AH79" s="442"/>
      <c r="AI79" s="442"/>
      <c r="AJ79" s="442"/>
      <c r="AK79" s="442"/>
      <c r="AL79" s="442"/>
      <c r="AM79" s="442"/>
      <c r="AN79" s="442"/>
      <c r="AO79" s="442"/>
      <c r="AP79" s="442"/>
      <c r="AQ79" s="442"/>
      <c r="AR79" s="442"/>
      <c r="AS79" s="442"/>
      <c r="AT79" s="442"/>
      <c r="AU79" s="442"/>
      <c r="AV79" s="442"/>
      <c r="AW79" s="442"/>
      <c r="AX79" s="442"/>
      <c r="AY79" s="442"/>
      <c r="AZ79" s="442"/>
      <c r="BA79" s="443"/>
      <c r="BB79" s="443"/>
      <c r="BC79" s="443"/>
      <c r="BD79" s="443"/>
      <c r="BE79" s="443"/>
      <c r="BF79" s="443"/>
      <c r="BG79" s="443"/>
      <c r="BH79" s="443"/>
      <c r="BI79" s="443"/>
      <c r="BJ79" s="443"/>
      <c r="BK79" s="443"/>
      <c r="BL79" s="443"/>
      <c r="BM79" s="443"/>
      <c r="BN79" s="443"/>
      <c r="BO79" s="443"/>
      <c r="BP79" s="443"/>
      <c r="BQ79" s="443"/>
      <c r="BR79" s="227"/>
      <c r="BS79" s="227"/>
      <c r="BT79" s="227"/>
      <c r="BU79" s="227"/>
      <c r="BV79" s="227"/>
      <c r="BW79" s="289"/>
      <c r="BX79" s="227"/>
      <c r="BY79" s="227"/>
      <c r="BZ79" s="227"/>
      <c r="CA79" s="227"/>
      <c r="CB79" s="227"/>
      <c r="CC79" s="227"/>
      <c r="CD79" s="227"/>
      <c r="CE79" s="227"/>
      <c r="CF79" s="227"/>
      <c r="CG79" s="200"/>
    </row>
    <row r="80" spans="1:85" ht="3" customHeight="1">
      <c r="A80" s="130"/>
      <c r="B80" s="476"/>
      <c r="C80" s="476"/>
      <c r="D80" s="476"/>
      <c r="E80" s="456"/>
      <c r="F80" s="456"/>
      <c r="G80" s="459"/>
      <c r="H80" s="536"/>
      <c r="I80" s="536"/>
      <c r="J80" s="536"/>
      <c r="K80" s="536"/>
      <c r="L80" s="536"/>
      <c r="M80" s="536"/>
      <c r="N80" s="536"/>
      <c r="O80" s="536"/>
      <c r="P80" s="536"/>
      <c r="Q80" s="536"/>
      <c r="R80" s="536"/>
      <c r="S80" s="536"/>
      <c r="T80" s="536"/>
      <c r="U80" s="536"/>
      <c r="V80" s="536"/>
      <c r="W80" s="536"/>
      <c r="X80" s="536"/>
      <c r="Y80" s="536"/>
      <c r="Z80" s="536"/>
      <c r="AA80" s="463"/>
      <c r="AB80" s="463"/>
      <c r="AC80" s="463"/>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293"/>
      <c r="BB80" s="221"/>
      <c r="BC80" s="221"/>
      <c r="BD80" s="221"/>
      <c r="BE80" s="221"/>
      <c r="BF80" s="221"/>
      <c r="BG80" s="221"/>
      <c r="BH80" s="221"/>
      <c r="BI80" s="221"/>
      <c r="BJ80" s="292"/>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198"/>
    </row>
    <row r="81" spans="1:85" ht="3" customHeight="1">
      <c r="A81" s="130"/>
      <c r="B81" s="476"/>
      <c r="C81" s="476"/>
      <c r="D81" s="476"/>
      <c r="E81" s="456"/>
      <c r="F81" s="456"/>
      <c r="G81" s="459"/>
      <c r="H81" s="536"/>
      <c r="I81" s="536"/>
      <c r="J81" s="536"/>
      <c r="K81" s="536"/>
      <c r="L81" s="536"/>
      <c r="M81" s="536"/>
      <c r="N81" s="536"/>
      <c r="O81" s="536"/>
      <c r="P81" s="536"/>
      <c r="Q81" s="536"/>
      <c r="R81" s="536"/>
      <c r="S81" s="536"/>
      <c r="T81" s="536"/>
      <c r="U81" s="536"/>
      <c r="V81" s="536"/>
      <c r="W81" s="536"/>
      <c r="X81" s="536"/>
      <c r="Y81" s="536"/>
      <c r="Z81" s="536"/>
      <c r="AA81" s="463"/>
      <c r="AB81" s="463"/>
      <c r="AC81" s="463"/>
      <c r="AD81" s="423"/>
      <c r="AE81" s="417"/>
      <c r="AF81" s="417"/>
      <c r="AG81" s="417"/>
      <c r="AH81" s="283"/>
      <c r="AI81" s="418"/>
      <c r="AJ81" s="418"/>
      <c r="AK81" s="418"/>
      <c r="AL81" s="418"/>
      <c r="AM81" s="418"/>
      <c r="AN81" s="415"/>
      <c r="AO81" s="419"/>
      <c r="AP81" s="419"/>
      <c r="AQ81" s="419"/>
      <c r="AR81" s="419"/>
      <c r="AS81" s="419"/>
      <c r="AT81" s="415"/>
      <c r="AU81" s="419"/>
      <c r="AV81" s="419"/>
      <c r="AW81" s="419"/>
      <c r="AX81" s="419"/>
      <c r="AY81" s="419"/>
      <c r="AZ81" s="424"/>
      <c r="BA81" s="294"/>
      <c r="BB81" s="288"/>
      <c r="BC81" s="288"/>
      <c r="BD81" s="288"/>
      <c r="BE81" s="288"/>
      <c r="BF81" s="288"/>
      <c r="BG81" s="288"/>
      <c r="BH81" s="288"/>
      <c r="BI81" s="288"/>
      <c r="BJ81" s="287"/>
      <c r="BK81" s="288"/>
      <c r="BL81" s="417"/>
      <c r="BM81" s="417"/>
      <c r="BN81" s="417"/>
      <c r="BO81" s="283"/>
      <c r="BP81" s="418"/>
      <c r="BQ81" s="418"/>
      <c r="BR81" s="418"/>
      <c r="BS81" s="418"/>
      <c r="BT81" s="418"/>
      <c r="BU81" s="415"/>
      <c r="BV81" s="419"/>
      <c r="BW81" s="419"/>
      <c r="BX81" s="419"/>
      <c r="BY81" s="419"/>
      <c r="BZ81" s="419"/>
      <c r="CA81" s="415"/>
      <c r="CB81" s="419"/>
      <c r="CC81" s="419"/>
      <c r="CD81" s="419"/>
      <c r="CE81" s="419"/>
      <c r="CF81" s="419"/>
      <c r="CG81" s="201"/>
    </row>
    <row r="82" spans="1:85" ht="15" customHeight="1">
      <c r="A82" s="130"/>
      <c r="B82" s="476"/>
      <c r="C82" s="476"/>
      <c r="D82" s="476"/>
      <c r="E82" s="456"/>
      <c r="F82" s="456"/>
      <c r="G82" s="459"/>
      <c r="H82" s="536"/>
      <c r="I82" s="536"/>
      <c r="J82" s="536"/>
      <c r="K82" s="536"/>
      <c r="L82" s="536"/>
      <c r="M82" s="536"/>
      <c r="N82" s="536"/>
      <c r="O82" s="536"/>
      <c r="P82" s="536"/>
      <c r="Q82" s="536"/>
      <c r="R82" s="536"/>
      <c r="S82" s="536"/>
      <c r="T82" s="536"/>
      <c r="U82" s="536"/>
      <c r="V82" s="536"/>
      <c r="W82" s="536"/>
      <c r="X82" s="536"/>
      <c r="Y82" s="536"/>
      <c r="Z82" s="536"/>
      <c r="AA82" s="463"/>
      <c r="AB82" s="463"/>
      <c r="AC82" s="463"/>
      <c r="AD82" s="423"/>
      <c r="AE82" s="280" t="e">
        <f>IF(LEN(VLOOKUP(AA76,#REF!,3,FALSE))&lt;11,"",LEFT(RIGHT(VLOOKUP(AA76,#REF!,3,FALSE),11),1))</f>
        <v>#REF!</v>
      </c>
      <c r="AF82" s="168"/>
      <c r="AG82" s="280" t="e">
        <f>IF(LEN(VLOOKUP(AA76,#REF!,3,FALSE))&lt;10,"",LEFT(RIGHT(VLOOKUP(AA76,#REF!,3,FALSE),10),1))</f>
        <v>#REF!</v>
      </c>
      <c r="AH82" s="282"/>
      <c r="AI82" s="280" t="e">
        <f>IF(LEN(VLOOKUP(AA76,#REF!,3,FALSE))&lt;9,"",LEFT(RIGHT(VLOOKUP(AA76,#REF!,3,FALSE),9),1))</f>
        <v>#REF!</v>
      </c>
      <c r="AJ82" s="168"/>
      <c r="AK82" s="280" t="e">
        <f>IF(LEN(VLOOKUP(AA76,#REF!,3,FALSE))&lt;8,"",LEFT(RIGHT(VLOOKUP(AA76,#REF!,3,FALSE),8),1))</f>
        <v>#REF!</v>
      </c>
      <c r="AL82" s="282"/>
      <c r="AM82" s="280" t="e">
        <f>IF(LEN(VLOOKUP(AA76,#REF!,3,FALSE))&lt;7,"",LEFT(RIGHT(VLOOKUP(AA76,#REF!,3,FALSE),7),1))</f>
        <v>#REF!</v>
      </c>
      <c r="AN82" s="415"/>
      <c r="AO82" s="280" t="e">
        <f>IF(LEN(VLOOKUP(AA76,#REF!,3,FALSE))&lt;6,"",LEFT(RIGHT(VLOOKUP(AA76,#REF!,3,FALSE),6),1))</f>
        <v>#REF!</v>
      </c>
      <c r="AP82" s="282"/>
      <c r="AQ82" s="280" t="e">
        <f>IF(LEN(VLOOKUP(AA76,#REF!,3,FALSE))&lt;5,"",LEFT(RIGHT(VLOOKUP(AA76,#REF!,3,FALSE),5),1))</f>
        <v>#REF!</v>
      </c>
      <c r="AR82" s="282"/>
      <c r="AS82" s="280" t="e">
        <f>IF(LEN(VLOOKUP(AA76,#REF!,3,FALSE))&lt;4,"",LEFT(RIGHT(VLOOKUP(AA76,#REF!,3,FALSE),4),1))</f>
        <v>#REF!</v>
      </c>
      <c r="AT82" s="415"/>
      <c r="AU82" s="280" t="e">
        <f>IF(LEN(VLOOKUP(AA76,#REF!,3,FALSE))&lt;3,"",LEFT(RIGHT(VLOOKUP(AA76,#REF!,3,FALSE),3),1))</f>
        <v>#REF!</v>
      </c>
      <c r="AV82" s="282"/>
      <c r="AW82" s="280" t="e">
        <f>IF(LEN(VLOOKUP(AA76,#REF!,3,FALSE))&lt;2,"",LEFT(RIGHT(VLOOKUP(AA76,#REF!,3,FALSE),2),1))</f>
        <v>#REF!</v>
      </c>
      <c r="AX82" s="282"/>
      <c r="AY82" s="280" t="e">
        <f>IF(VLOOKUP(AA76,#REF!,3,FALSE)=0,"",IF(LEN(VLOOKUP(AA76,#REF!,3,FALSE))&lt;1,"",LEFT(RIGHT(VLOOKUP(AA76,#REF!,3,FALSE),1),1)))</f>
        <v>#REF!</v>
      </c>
      <c r="AZ82" s="424"/>
      <c r="BA82" s="294"/>
      <c r="BB82" s="288"/>
      <c r="BC82" s="288"/>
      <c r="BD82" s="288"/>
      <c r="BE82" s="288"/>
      <c r="BF82" s="288"/>
      <c r="BG82" s="288"/>
      <c r="BH82" s="288"/>
      <c r="BI82" s="288"/>
      <c r="BJ82" s="287"/>
      <c r="BK82" s="288"/>
      <c r="BL82" s="280" t="e">
        <f>IF(LEN(VLOOKUP(AA76,#REF!,5,FALSE))&lt;11,"",LEFT(RIGHT(VLOOKUP(AA76,#REF!,5,FALSE),11),1))</f>
        <v>#REF!</v>
      </c>
      <c r="BM82" s="168"/>
      <c r="BN82" s="280" t="e">
        <f>IF(LEN(VLOOKUP(AA76,#REF!,5,FALSE))&lt;10,"",LEFT(RIGHT(VLOOKUP(AA76,#REF!,5,FALSE),10),1))</f>
        <v>#REF!</v>
      </c>
      <c r="BO82" s="282"/>
      <c r="BP82" s="280" t="e">
        <f>IF(LEN(VLOOKUP(AA76,#REF!,5,FALSE))&lt;9,"",LEFT(RIGHT(VLOOKUP(AA76,#REF!,5,FALSE),9),1))</f>
        <v>#REF!</v>
      </c>
      <c r="BQ82" s="168"/>
      <c r="BR82" s="280" t="e">
        <f>IF(LEN(VLOOKUP(AA76,#REF!,5,FALSE))&lt;8,"",LEFT(RIGHT(VLOOKUP(AA76,#REF!,5,FALSE),8),1))</f>
        <v>#REF!</v>
      </c>
      <c r="BS82" s="282"/>
      <c r="BT82" s="280" t="e">
        <f>IF(LEN(VLOOKUP(AA76,#REF!,5,FALSE))&lt;7,"",LEFT(RIGHT(VLOOKUP(AA76,#REF!,5,FALSE),7),1))</f>
        <v>#REF!</v>
      </c>
      <c r="BU82" s="415"/>
      <c r="BV82" s="280" t="e">
        <f>IF(LEN(VLOOKUP(AA76,#REF!,5,FALSE))&lt;6,"",LEFT(RIGHT(VLOOKUP(AA76,#REF!,5,FALSE),6),1))</f>
        <v>#REF!</v>
      </c>
      <c r="BW82" s="282"/>
      <c r="BX82" s="280" t="e">
        <f>IF(LEN(VLOOKUP(AA76,#REF!,5,FALSE))&lt;5,"",LEFT(RIGHT(VLOOKUP(AA76,#REF!,5,FALSE),5),1))</f>
        <v>#REF!</v>
      </c>
      <c r="BY82" s="282"/>
      <c r="BZ82" s="280" t="e">
        <f>IF(LEN(VLOOKUP(AA76,#REF!,5,FALSE))&lt;4,"",LEFT(RIGHT(VLOOKUP(AA76,#REF!,5,FALSE),4),1))</f>
        <v>#REF!</v>
      </c>
      <c r="CA82" s="415"/>
      <c r="CB82" s="280" t="e">
        <f>IF(LEN(VLOOKUP(AA76,#REF!,5,FALSE))&lt;3,"",LEFT(RIGHT(VLOOKUP(AA76,#REF!,5,FALSE),3),1))</f>
        <v>#REF!</v>
      </c>
      <c r="CC82" s="282"/>
      <c r="CD82" s="280" t="e">
        <f>IF(LEN(VLOOKUP(AA76,#REF!,5,FALSE))&lt;2,"",LEFT(RIGHT(VLOOKUP(AA76,#REF!,5,FALSE),2),1))</f>
        <v>#REF!</v>
      </c>
      <c r="CE82" s="282"/>
      <c r="CF82" s="280" t="e">
        <f>IF(VLOOKUP(AA76,#REF!,5,FALSE)=0,"",IF(LEN(VLOOKUP(AA76,#REF!,5,FALSE))&lt;1,"",LEFT(RIGHT(VLOOKUP(AA76,#REF!,5,FALSE),1),1)))</f>
        <v>#REF!</v>
      </c>
      <c r="CG82" s="201"/>
    </row>
    <row r="83" spans="1:85" ht="3" customHeight="1">
      <c r="A83" s="130"/>
      <c r="B83" s="476"/>
      <c r="C83" s="476"/>
      <c r="D83" s="476"/>
      <c r="E83" s="456"/>
      <c r="F83" s="456"/>
      <c r="G83" s="459"/>
      <c r="H83" s="536"/>
      <c r="I83" s="536"/>
      <c r="J83" s="536"/>
      <c r="K83" s="536"/>
      <c r="L83" s="536"/>
      <c r="M83" s="536"/>
      <c r="N83" s="536"/>
      <c r="O83" s="536"/>
      <c r="P83" s="536"/>
      <c r="Q83" s="536"/>
      <c r="R83" s="536"/>
      <c r="S83" s="536"/>
      <c r="T83" s="536"/>
      <c r="U83" s="536"/>
      <c r="V83" s="536"/>
      <c r="W83" s="536"/>
      <c r="X83" s="536"/>
      <c r="Y83" s="536"/>
      <c r="Z83" s="536"/>
      <c r="AA83" s="463"/>
      <c r="AB83" s="463"/>
      <c r="AC83" s="463"/>
      <c r="AD83" s="442"/>
      <c r="AE83" s="442"/>
      <c r="AF83" s="442"/>
      <c r="AG83" s="442"/>
      <c r="AH83" s="442"/>
      <c r="AI83" s="442"/>
      <c r="AJ83" s="442"/>
      <c r="AK83" s="442"/>
      <c r="AL83" s="442"/>
      <c r="AM83" s="442"/>
      <c r="AN83" s="442"/>
      <c r="AO83" s="442"/>
      <c r="AP83" s="442"/>
      <c r="AQ83" s="442"/>
      <c r="AR83" s="442"/>
      <c r="AS83" s="442"/>
      <c r="AT83" s="442"/>
      <c r="AU83" s="442"/>
      <c r="AV83" s="442"/>
      <c r="AW83" s="442"/>
      <c r="AX83" s="442"/>
      <c r="AY83" s="442"/>
      <c r="AZ83" s="442"/>
      <c r="BA83" s="295"/>
      <c r="BB83" s="227"/>
      <c r="BC83" s="227"/>
      <c r="BD83" s="227"/>
      <c r="BE83" s="227"/>
      <c r="BF83" s="227"/>
      <c r="BG83" s="227"/>
      <c r="BH83" s="227"/>
      <c r="BI83" s="227"/>
      <c r="BJ83" s="289"/>
      <c r="BK83" s="227"/>
      <c r="BL83" s="227"/>
      <c r="BM83" s="227"/>
      <c r="BN83" s="227"/>
      <c r="BO83" s="227"/>
      <c r="BP83" s="227"/>
      <c r="BQ83" s="227"/>
      <c r="BR83" s="227"/>
      <c r="BS83" s="227"/>
      <c r="BT83" s="227"/>
      <c r="BU83" s="227"/>
      <c r="BV83" s="227"/>
      <c r="BW83" s="227"/>
      <c r="BX83" s="227"/>
      <c r="BY83" s="227"/>
      <c r="BZ83" s="227"/>
      <c r="CA83" s="227"/>
      <c r="CB83" s="227"/>
      <c r="CC83" s="227"/>
      <c r="CD83" s="227"/>
      <c r="CE83" s="227"/>
      <c r="CF83" s="227"/>
      <c r="CG83" s="200"/>
    </row>
    <row r="84" spans="1:85" s="163" customFormat="1" ht="3" customHeight="1">
      <c r="A84" s="130"/>
      <c r="B84" s="476"/>
      <c r="C84" s="476"/>
      <c r="D84" s="476"/>
      <c r="E84" s="474" t="s">
        <v>358</v>
      </c>
      <c r="F84" s="474"/>
      <c r="G84" s="459"/>
      <c r="H84" s="461" t="e">
        <f>#REF!</f>
        <v>#REF!</v>
      </c>
      <c r="I84" s="461"/>
      <c r="J84" s="461"/>
      <c r="K84" s="461"/>
      <c r="L84" s="461"/>
      <c r="M84" s="461"/>
      <c r="N84" s="461"/>
      <c r="O84" s="461"/>
      <c r="P84" s="461"/>
      <c r="Q84" s="461"/>
      <c r="R84" s="461"/>
      <c r="S84" s="461"/>
      <c r="T84" s="461"/>
      <c r="U84" s="461"/>
      <c r="V84" s="461"/>
      <c r="W84" s="461"/>
      <c r="X84" s="461"/>
      <c r="Y84" s="461"/>
      <c r="Z84" s="461"/>
      <c r="AA84" s="463" t="s">
        <v>381</v>
      </c>
      <c r="AB84" s="463"/>
      <c r="AC84" s="463"/>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64"/>
      <c r="BB84" s="464"/>
      <c r="BC84" s="464"/>
      <c r="BD84" s="464"/>
      <c r="BE84" s="464"/>
      <c r="BF84" s="464"/>
      <c r="BG84" s="464"/>
      <c r="BH84" s="464"/>
      <c r="BI84" s="464"/>
      <c r="BJ84" s="464"/>
      <c r="BK84" s="464"/>
      <c r="BL84" s="464"/>
      <c r="BM84" s="464"/>
      <c r="BN84" s="464"/>
      <c r="BO84" s="464"/>
      <c r="BP84" s="464"/>
      <c r="BQ84" s="464"/>
      <c r="BR84" s="221"/>
      <c r="BS84" s="221"/>
      <c r="BT84" s="221"/>
      <c r="BU84" s="221"/>
      <c r="BV84" s="221"/>
      <c r="BW84" s="292"/>
      <c r="BX84" s="221"/>
      <c r="BY84" s="221"/>
      <c r="BZ84" s="221"/>
      <c r="CA84" s="221"/>
      <c r="CB84" s="221"/>
      <c r="CC84" s="221"/>
      <c r="CD84" s="221"/>
      <c r="CE84" s="221"/>
      <c r="CF84" s="221"/>
      <c r="CG84" s="198"/>
    </row>
    <row r="85" spans="1:85" s="163" customFormat="1" ht="3" customHeight="1">
      <c r="A85" s="130"/>
      <c r="B85" s="476"/>
      <c r="C85" s="476"/>
      <c r="D85" s="476"/>
      <c r="E85" s="474"/>
      <c r="F85" s="474"/>
      <c r="G85" s="459"/>
      <c r="H85" s="461"/>
      <c r="I85" s="461"/>
      <c r="J85" s="461"/>
      <c r="K85" s="461"/>
      <c r="L85" s="461"/>
      <c r="M85" s="461"/>
      <c r="N85" s="461"/>
      <c r="O85" s="461"/>
      <c r="P85" s="461"/>
      <c r="Q85" s="461"/>
      <c r="R85" s="461"/>
      <c r="S85" s="461"/>
      <c r="T85" s="461"/>
      <c r="U85" s="461"/>
      <c r="V85" s="461"/>
      <c r="W85" s="461"/>
      <c r="X85" s="461"/>
      <c r="Y85" s="461"/>
      <c r="Z85" s="461"/>
      <c r="AA85" s="463"/>
      <c r="AB85" s="463"/>
      <c r="AC85" s="463"/>
      <c r="AD85" s="423"/>
      <c r="AE85" s="417"/>
      <c r="AF85" s="417"/>
      <c r="AG85" s="417"/>
      <c r="AH85" s="283"/>
      <c r="AI85" s="418"/>
      <c r="AJ85" s="418"/>
      <c r="AK85" s="418"/>
      <c r="AL85" s="418"/>
      <c r="AM85" s="418"/>
      <c r="AN85" s="415"/>
      <c r="AO85" s="419"/>
      <c r="AP85" s="419"/>
      <c r="AQ85" s="419"/>
      <c r="AR85" s="419"/>
      <c r="AS85" s="419"/>
      <c r="AT85" s="415"/>
      <c r="AU85" s="419"/>
      <c r="AV85" s="419"/>
      <c r="AW85" s="419"/>
      <c r="AX85" s="419"/>
      <c r="AY85" s="419"/>
      <c r="AZ85" s="424"/>
      <c r="BA85" s="423"/>
      <c r="BB85" s="417"/>
      <c r="BC85" s="417"/>
      <c r="BD85" s="417"/>
      <c r="BE85" s="283"/>
      <c r="BF85" s="418"/>
      <c r="BG85" s="418"/>
      <c r="BH85" s="418"/>
      <c r="BI85" s="418"/>
      <c r="BJ85" s="418"/>
      <c r="BK85" s="415"/>
      <c r="BL85" s="419"/>
      <c r="BM85" s="419"/>
      <c r="BN85" s="419"/>
      <c r="BO85" s="419"/>
      <c r="BP85" s="419"/>
      <c r="BQ85" s="415"/>
      <c r="BR85" s="419"/>
      <c r="BS85" s="419"/>
      <c r="BT85" s="419"/>
      <c r="BU85" s="419"/>
      <c r="BV85" s="419"/>
      <c r="BW85" s="287"/>
      <c r="BX85" s="288"/>
      <c r="BY85" s="288"/>
      <c r="BZ85" s="288"/>
      <c r="CA85" s="288"/>
      <c r="CB85" s="288"/>
      <c r="CC85" s="288"/>
      <c r="CD85" s="288"/>
      <c r="CE85" s="288"/>
      <c r="CF85" s="288"/>
      <c r="CG85" s="199"/>
    </row>
    <row r="86" spans="1:85" ht="15" customHeight="1">
      <c r="A86" s="130"/>
      <c r="B86" s="476"/>
      <c r="C86" s="476"/>
      <c r="D86" s="476"/>
      <c r="E86" s="474"/>
      <c r="F86" s="474"/>
      <c r="G86" s="459"/>
      <c r="H86" s="461"/>
      <c r="I86" s="461"/>
      <c r="J86" s="461"/>
      <c r="K86" s="461"/>
      <c r="L86" s="461"/>
      <c r="M86" s="461"/>
      <c r="N86" s="461"/>
      <c r="O86" s="461"/>
      <c r="P86" s="461"/>
      <c r="Q86" s="461"/>
      <c r="R86" s="461"/>
      <c r="S86" s="461"/>
      <c r="T86" s="461"/>
      <c r="U86" s="461"/>
      <c r="V86" s="461"/>
      <c r="W86" s="461"/>
      <c r="X86" s="461"/>
      <c r="Y86" s="461"/>
      <c r="Z86" s="461"/>
      <c r="AA86" s="463"/>
      <c r="AB86" s="463"/>
      <c r="AC86" s="463"/>
      <c r="AD86" s="423"/>
      <c r="AE86" s="280" t="e">
        <f>IF(LEN(VLOOKUP(AA84,#REF!,2,FALSE))&lt;11,"",LEFT(RIGHT(VLOOKUP(AA84,#REF!,2,FALSE),11),1))</f>
        <v>#REF!</v>
      </c>
      <c r="AF86" s="168"/>
      <c r="AG86" s="280" t="e">
        <f>IF(LEN(VLOOKUP(AA84,#REF!,2,FALSE))&lt;10,"",LEFT(RIGHT(VLOOKUP(AA84,#REF!,2,FALSE),10),1))</f>
        <v>#REF!</v>
      </c>
      <c r="AH86" s="282"/>
      <c r="AI86" s="280" t="e">
        <f>IF(LEN(VLOOKUP(AA84,#REF!,2,FALSE))&lt;9,"",LEFT(RIGHT(VLOOKUP(AA84,#REF!,2,FALSE),9),1))</f>
        <v>#REF!</v>
      </c>
      <c r="AJ86" s="168"/>
      <c r="AK86" s="280" t="e">
        <f>IF(LEN(VLOOKUP(AA84,#REF!,2,FALSE))&lt;8,"",LEFT(RIGHT(VLOOKUP(AA84,#REF!,2,FALSE),8),1))</f>
        <v>#REF!</v>
      </c>
      <c r="AL86" s="282"/>
      <c r="AM86" s="280" t="e">
        <f>IF(LEN(VLOOKUP(AA84,#REF!,2,FALSE))&lt;7,"",LEFT(RIGHT(VLOOKUP(AA84,#REF!,2,FALSE),7),1))</f>
        <v>#REF!</v>
      </c>
      <c r="AN86" s="415"/>
      <c r="AO86" s="280" t="e">
        <f>IF(LEN(VLOOKUP(AA84,#REF!,2,FALSE))&lt;6,"",LEFT(RIGHT(VLOOKUP(AA84,#REF!,2,FALSE),6),1))</f>
        <v>#REF!</v>
      </c>
      <c r="AP86" s="282"/>
      <c r="AQ86" s="280" t="e">
        <f>IF(LEN(VLOOKUP(AA84,#REF!,2,FALSE))&lt;5,"",LEFT(RIGHT(VLOOKUP(AA84,#REF!,2,FALSE),5),1))</f>
        <v>#REF!</v>
      </c>
      <c r="AR86" s="282"/>
      <c r="AS86" s="280" t="e">
        <f>IF(LEN(VLOOKUP(AA84,#REF!,2,FALSE))&lt;4,"",LEFT(RIGHT(VLOOKUP(AA84,#REF!,2,FALSE),4),1))</f>
        <v>#REF!</v>
      </c>
      <c r="AT86" s="415"/>
      <c r="AU86" s="280" t="e">
        <f>IF(LEN(VLOOKUP(AA84,#REF!,2,FALSE))&lt;3,"",LEFT(RIGHT(VLOOKUP(AA84,#REF!,2,FALSE),3),1))</f>
        <v>#REF!</v>
      </c>
      <c r="AV86" s="282"/>
      <c r="AW86" s="280" t="e">
        <f>IF(LEN(VLOOKUP(AA84,#REF!,2,FALSE))&lt;2,"",LEFT(RIGHT(VLOOKUP(AA84,#REF!,2,FALSE),2),1))</f>
        <v>#REF!</v>
      </c>
      <c r="AX86" s="282"/>
      <c r="AY86" s="280" t="e">
        <f>IF(VLOOKUP(AA84,#REF!,2,FALSE)=0,"",IF(LEN(VLOOKUP(AA84,#REF!,2,FALSE))&lt;1,"",LEFT(RIGHT(VLOOKUP(AA84,#REF!,2,FALSE),1),1)))</f>
        <v>#REF!</v>
      </c>
      <c r="AZ86" s="424"/>
      <c r="BA86" s="423"/>
      <c r="BB86" s="280" t="e">
        <f>IF(LEN(VLOOKUP(AA84,#REF!,4,FALSE))&lt;11,"",LEFT(RIGHT(VLOOKUP(AA84,#REF!,4,FALSE),11),1))</f>
        <v>#REF!</v>
      </c>
      <c r="BC86" s="168"/>
      <c r="BD86" s="280" t="e">
        <f>IF(LEN(VLOOKUP(AA84,#REF!,4,FALSE))&lt;10,"",LEFT(RIGHT(VLOOKUP(AA84,#REF!,4,FALSE),10),1))</f>
        <v>#REF!</v>
      </c>
      <c r="BE86" s="282"/>
      <c r="BF86" s="280" t="e">
        <f>IF(LEN(VLOOKUP(AA84,#REF!,4,FALSE))&lt;9,"",LEFT(RIGHT(VLOOKUP(AA84,#REF!,4,FALSE),9),1))</f>
        <v>#REF!</v>
      </c>
      <c r="BG86" s="168"/>
      <c r="BH86" s="280" t="e">
        <f>IF(LEN(VLOOKUP(AA84,#REF!,4,FALSE))&lt;8,"",LEFT(RIGHT(VLOOKUP(AA84,#REF!,4,FALSE),8),1))</f>
        <v>#REF!</v>
      </c>
      <c r="BI86" s="282"/>
      <c r="BJ86" s="280" t="e">
        <f>IF(LEN(VLOOKUP(AA84,#REF!,4,FALSE))&lt;7,"",LEFT(RIGHT(VLOOKUP(AA84,#REF!,4,FALSE),7),1))</f>
        <v>#REF!</v>
      </c>
      <c r="BK86" s="415"/>
      <c r="BL86" s="280" t="e">
        <f>IF(LEN(VLOOKUP(AA84,#REF!,4,FALSE))&lt;6,"",LEFT(RIGHT(VLOOKUP(AA84,#REF!,4,FALSE),6),1))</f>
        <v>#REF!</v>
      </c>
      <c r="BM86" s="282"/>
      <c r="BN86" s="280" t="e">
        <f>IF(LEN(VLOOKUP(AA84,#REF!,4,FALSE))&lt;5,"",LEFT(RIGHT(VLOOKUP(AA84,#REF!,4,FALSE),5),1))</f>
        <v>#REF!</v>
      </c>
      <c r="BO86" s="282"/>
      <c r="BP86" s="280" t="e">
        <f>IF(LEN(VLOOKUP(AA84,#REF!,4,FALSE))&lt;4,"",LEFT(RIGHT(VLOOKUP(AA84,#REF!,4,FALSE),4),1))</f>
        <v>#REF!</v>
      </c>
      <c r="BQ86" s="415"/>
      <c r="BR86" s="280" t="e">
        <f>IF(LEN(VLOOKUP(AA84,#REF!,4,FALSE))&lt;3,"",LEFT(RIGHT(VLOOKUP(AA84,#REF!,4,FALSE),3),1))</f>
        <v>#REF!</v>
      </c>
      <c r="BS86" s="282"/>
      <c r="BT86" s="280" t="e">
        <f>IF(LEN(VLOOKUP(AA84,#REF!,4,FALSE))&lt;2,"",LEFT(RIGHT(VLOOKUP(AA84,#REF!,4,FALSE),2),1))</f>
        <v>#REF!</v>
      </c>
      <c r="BU86" s="282"/>
      <c r="BV86" s="280" t="e">
        <f>IF(VLOOKUP(AA84,#REF!,4,FALSE)=0,"",IF(LEN(VLOOKUP(AA84,#REF!,4,FALSE))&lt;1,"",LEFT(RIGHT(VLOOKUP(AA84,#REF!,4,FALSE),1),1)))</f>
        <v>#REF!</v>
      </c>
      <c r="BW86" s="287"/>
      <c r="BX86" s="288"/>
      <c r="BY86" s="288"/>
      <c r="BZ86" s="288"/>
      <c r="CA86" s="288"/>
      <c r="CB86" s="288"/>
      <c r="CC86" s="288"/>
      <c r="CD86" s="288"/>
      <c r="CE86" s="288"/>
      <c r="CF86" s="288"/>
      <c r="CG86" s="199"/>
    </row>
    <row r="87" spans="1:85" ht="3" customHeight="1">
      <c r="A87" s="130"/>
      <c r="B87" s="476"/>
      <c r="C87" s="476"/>
      <c r="D87" s="476"/>
      <c r="E87" s="474"/>
      <c r="F87" s="474"/>
      <c r="G87" s="459"/>
      <c r="H87" s="461"/>
      <c r="I87" s="461"/>
      <c r="J87" s="461"/>
      <c r="K87" s="461"/>
      <c r="L87" s="461"/>
      <c r="M87" s="461"/>
      <c r="N87" s="461"/>
      <c r="O87" s="461"/>
      <c r="P87" s="461"/>
      <c r="Q87" s="461"/>
      <c r="R87" s="461"/>
      <c r="S87" s="461"/>
      <c r="T87" s="461"/>
      <c r="U87" s="461"/>
      <c r="V87" s="461"/>
      <c r="W87" s="461"/>
      <c r="X87" s="461"/>
      <c r="Y87" s="461"/>
      <c r="Z87" s="461"/>
      <c r="AA87" s="463"/>
      <c r="AB87" s="463"/>
      <c r="AC87" s="463"/>
      <c r="AD87" s="442"/>
      <c r="AE87" s="442"/>
      <c r="AF87" s="442"/>
      <c r="AG87" s="442"/>
      <c r="AH87" s="442"/>
      <c r="AI87" s="442"/>
      <c r="AJ87" s="442"/>
      <c r="AK87" s="442"/>
      <c r="AL87" s="442"/>
      <c r="AM87" s="442"/>
      <c r="AN87" s="442"/>
      <c r="AO87" s="442"/>
      <c r="AP87" s="442"/>
      <c r="AQ87" s="442"/>
      <c r="AR87" s="442"/>
      <c r="AS87" s="442"/>
      <c r="AT87" s="442"/>
      <c r="AU87" s="442"/>
      <c r="AV87" s="442"/>
      <c r="AW87" s="442"/>
      <c r="AX87" s="442"/>
      <c r="AY87" s="442"/>
      <c r="AZ87" s="442"/>
      <c r="BA87" s="443"/>
      <c r="BB87" s="443"/>
      <c r="BC87" s="443"/>
      <c r="BD87" s="443"/>
      <c r="BE87" s="443"/>
      <c r="BF87" s="443"/>
      <c r="BG87" s="443"/>
      <c r="BH87" s="443"/>
      <c r="BI87" s="443"/>
      <c r="BJ87" s="443"/>
      <c r="BK87" s="443"/>
      <c r="BL87" s="443"/>
      <c r="BM87" s="443"/>
      <c r="BN87" s="443"/>
      <c r="BO87" s="443"/>
      <c r="BP87" s="443"/>
      <c r="BQ87" s="443"/>
      <c r="BR87" s="227"/>
      <c r="BS87" s="227"/>
      <c r="BT87" s="227"/>
      <c r="BU87" s="227"/>
      <c r="BV87" s="227"/>
      <c r="BW87" s="289"/>
      <c r="BX87" s="227"/>
      <c r="BY87" s="227"/>
      <c r="BZ87" s="227"/>
      <c r="CA87" s="227"/>
      <c r="CB87" s="227"/>
      <c r="CC87" s="227"/>
      <c r="CD87" s="227"/>
      <c r="CE87" s="227"/>
      <c r="CF87" s="227"/>
      <c r="CG87" s="200"/>
    </row>
    <row r="88" spans="1:85" ht="3" customHeight="1">
      <c r="A88" s="130"/>
      <c r="B88" s="476"/>
      <c r="C88" s="476"/>
      <c r="D88" s="476"/>
      <c r="E88" s="474"/>
      <c r="F88" s="474"/>
      <c r="G88" s="459"/>
      <c r="H88" s="461"/>
      <c r="I88" s="461"/>
      <c r="J88" s="461"/>
      <c r="K88" s="461"/>
      <c r="L88" s="461"/>
      <c r="M88" s="461"/>
      <c r="N88" s="461"/>
      <c r="O88" s="461"/>
      <c r="P88" s="461"/>
      <c r="Q88" s="461"/>
      <c r="R88" s="461"/>
      <c r="S88" s="461"/>
      <c r="T88" s="461"/>
      <c r="U88" s="461"/>
      <c r="V88" s="461"/>
      <c r="W88" s="461"/>
      <c r="X88" s="461"/>
      <c r="Y88" s="461"/>
      <c r="Z88" s="461"/>
      <c r="AA88" s="463"/>
      <c r="AB88" s="463"/>
      <c r="AC88" s="463"/>
      <c r="AD88" s="422"/>
      <c r="AE88" s="422"/>
      <c r="AF88" s="422"/>
      <c r="AG88" s="422"/>
      <c r="AH88" s="422"/>
      <c r="AI88" s="422"/>
      <c r="AJ88" s="422"/>
      <c r="AK88" s="422"/>
      <c r="AL88" s="422"/>
      <c r="AM88" s="422"/>
      <c r="AN88" s="422"/>
      <c r="AO88" s="422"/>
      <c r="AP88" s="422"/>
      <c r="AQ88" s="422"/>
      <c r="AR88" s="422"/>
      <c r="AS88" s="422"/>
      <c r="AT88" s="422"/>
      <c r="AU88" s="422"/>
      <c r="AV88" s="422"/>
      <c r="AW88" s="422"/>
      <c r="AX88" s="422"/>
      <c r="AY88" s="422"/>
      <c r="AZ88" s="422"/>
      <c r="BA88" s="293"/>
      <c r="BB88" s="221"/>
      <c r="BC88" s="221"/>
      <c r="BD88" s="221"/>
      <c r="BE88" s="221"/>
      <c r="BF88" s="221"/>
      <c r="BG88" s="221"/>
      <c r="BH88" s="221"/>
      <c r="BI88" s="221"/>
      <c r="BJ88" s="292"/>
      <c r="BK88" s="221"/>
      <c r="BL88" s="221"/>
      <c r="BM88" s="221"/>
      <c r="BN88" s="221"/>
      <c r="BO88" s="221"/>
      <c r="BP88" s="221"/>
      <c r="BQ88" s="221"/>
      <c r="BR88" s="221"/>
      <c r="BS88" s="221"/>
      <c r="BT88" s="221"/>
      <c r="BU88" s="221"/>
      <c r="BV88" s="221"/>
      <c r="BW88" s="221"/>
      <c r="BX88" s="221"/>
      <c r="BY88" s="221"/>
      <c r="BZ88" s="221"/>
      <c r="CA88" s="221"/>
      <c r="CB88" s="221"/>
      <c r="CC88" s="221"/>
      <c r="CD88" s="221"/>
      <c r="CE88" s="221"/>
      <c r="CF88" s="221"/>
      <c r="CG88" s="198"/>
    </row>
    <row r="89" spans="1:85" ht="3" customHeight="1">
      <c r="A89" s="130"/>
      <c r="B89" s="476"/>
      <c r="C89" s="476"/>
      <c r="D89" s="476"/>
      <c r="E89" s="474"/>
      <c r="F89" s="474"/>
      <c r="G89" s="459"/>
      <c r="H89" s="461"/>
      <c r="I89" s="461"/>
      <c r="J89" s="461"/>
      <c r="K89" s="461"/>
      <c r="L89" s="461"/>
      <c r="M89" s="461"/>
      <c r="N89" s="461"/>
      <c r="O89" s="461"/>
      <c r="P89" s="461"/>
      <c r="Q89" s="461"/>
      <c r="R89" s="461"/>
      <c r="S89" s="461"/>
      <c r="T89" s="461"/>
      <c r="U89" s="461"/>
      <c r="V89" s="461"/>
      <c r="W89" s="461"/>
      <c r="X89" s="461"/>
      <c r="Y89" s="461"/>
      <c r="Z89" s="461"/>
      <c r="AA89" s="463"/>
      <c r="AB89" s="463"/>
      <c r="AC89" s="463"/>
      <c r="AD89" s="423"/>
      <c r="AE89" s="417"/>
      <c r="AF89" s="417"/>
      <c r="AG89" s="417"/>
      <c r="AH89" s="283"/>
      <c r="AI89" s="418"/>
      <c r="AJ89" s="418"/>
      <c r="AK89" s="418"/>
      <c r="AL89" s="418"/>
      <c r="AM89" s="418"/>
      <c r="AN89" s="415"/>
      <c r="AO89" s="419"/>
      <c r="AP89" s="419"/>
      <c r="AQ89" s="419"/>
      <c r="AR89" s="419"/>
      <c r="AS89" s="419"/>
      <c r="AT89" s="415"/>
      <c r="AU89" s="419"/>
      <c r="AV89" s="419"/>
      <c r="AW89" s="419"/>
      <c r="AX89" s="419"/>
      <c r="AY89" s="419"/>
      <c r="AZ89" s="424"/>
      <c r="BA89" s="294"/>
      <c r="BB89" s="288"/>
      <c r="BC89" s="288"/>
      <c r="BD89" s="288"/>
      <c r="BE89" s="288"/>
      <c r="BF89" s="288"/>
      <c r="BG89" s="288"/>
      <c r="BH89" s="288"/>
      <c r="BI89" s="288"/>
      <c r="BJ89" s="287"/>
      <c r="BK89" s="288"/>
      <c r="BL89" s="417"/>
      <c r="BM89" s="417"/>
      <c r="BN89" s="417"/>
      <c r="BO89" s="283"/>
      <c r="BP89" s="418"/>
      <c r="BQ89" s="418"/>
      <c r="BR89" s="418"/>
      <c r="BS89" s="418"/>
      <c r="BT89" s="418"/>
      <c r="BU89" s="415"/>
      <c r="BV89" s="419"/>
      <c r="BW89" s="419"/>
      <c r="BX89" s="419"/>
      <c r="BY89" s="419"/>
      <c r="BZ89" s="419"/>
      <c r="CA89" s="415"/>
      <c r="CB89" s="419"/>
      <c r="CC89" s="419"/>
      <c r="CD89" s="419"/>
      <c r="CE89" s="419"/>
      <c r="CF89" s="419"/>
      <c r="CG89" s="201"/>
    </row>
    <row r="90" spans="1:85" ht="15" customHeight="1">
      <c r="A90" s="130"/>
      <c r="B90" s="476"/>
      <c r="C90" s="476"/>
      <c r="D90" s="476"/>
      <c r="E90" s="474"/>
      <c r="F90" s="474"/>
      <c r="G90" s="459"/>
      <c r="H90" s="461"/>
      <c r="I90" s="461"/>
      <c r="J90" s="461"/>
      <c r="K90" s="461"/>
      <c r="L90" s="461"/>
      <c r="M90" s="461"/>
      <c r="N90" s="461"/>
      <c r="O90" s="461"/>
      <c r="P90" s="461"/>
      <c r="Q90" s="461"/>
      <c r="R90" s="461"/>
      <c r="S90" s="461"/>
      <c r="T90" s="461"/>
      <c r="U90" s="461"/>
      <c r="V90" s="461"/>
      <c r="W90" s="461"/>
      <c r="X90" s="461"/>
      <c r="Y90" s="461"/>
      <c r="Z90" s="461"/>
      <c r="AA90" s="463"/>
      <c r="AB90" s="463"/>
      <c r="AC90" s="463"/>
      <c r="AD90" s="423"/>
      <c r="AE90" s="280" t="e">
        <f>IF(LEN(VLOOKUP(AA84,#REF!,3,FALSE))&lt;11,"",LEFT(RIGHT(VLOOKUP(AA84,#REF!,3,FALSE),11),1))</f>
        <v>#REF!</v>
      </c>
      <c r="AF90" s="168"/>
      <c r="AG90" s="280" t="e">
        <f>IF(LEN(VLOOKUP(AA84,#REF!,3,FALSE))&lt;10,"",LEFT(RIGHT(VLOOKUP(AA84,#REF!,3,FALSE),10),1))</f>
        <v>#REF!</v>
      </c>
      <c r="AH90" s="282"/>
      <c r="AI90" s="280" t="e">
        <f>IF(LEN(VLOOKUP(AA84,#REF!,3,FALSE))&lt;9,"",LEFT(RIGHT(VLOOKUP(AA84,#REF!,3,FALSE),9),1))</f>
        <v>#REF!</v>
      </c>
      <c r="AJ90" s="168"/>
      <c r="AK90" s="280" t="e">
        <f>IF(LEN(VLOOKUP(AA84,#REF!,3,FALSE))&lt;8,"",LEFT(RIGHT(VLOOKUP(AA84,#REF!,3,FALSE),8),1))</f>
        <v>#REF!</v>
      </c>
      <c r="AL90" s="282"/>
      <c r="AM90" s="280" t="e">
        <f>IF(LEN(VLOOKUP(AA84,#REF!,3,FALSE))&lt;7,"",LEFT(RIGHT(VLOOKUP(AA84,#REF!,3,FALSE),7),1))</f>
        <v>#REF!</v>
      </c>
      <c r="AN90" s="415"/>
      <c r="AO90" s="280" t="e">
        <f>IF(LEN(VLOOKUP(AA84,#REF!,3,FALSE))&lt;6,"",LEFT(RIGHT(VLOOKUP(AA84,#REF!,3,FALSE),6),1))</f>
        <v>#REF!</v>
      </c>
      <c r="AP90" s="282"/>
      <c r="AQ90" s="280" t="e">
        <f>IF(LEN(VLOOKUP(AA84,#REF!,3,FALSE))&lt;5,"",LEFT(RIGHT(VLOOKUP(AA84,#REF!,3,FALSE),5),1))</f>
        <v>#REF!</v>
      </c>
      <c r="AR90" s="282"/>
      <c r="AS90" s="280" t="e">
        <f>IF(LEN(VLOOKUP(AA84,#REF!,3,FALSE))&lt;4,"",LEFT(RIGHT(VLOOKUP(AA84,#REF!,3,FALSE),4),1))</f>
        <v>#REF!</v>
      </c>
      <c r="AT90" s="415"/>
      <c r="AU90" s="280" t="e">
        <f>IF(LEN(VLOOKUP(AA84,#REF!,3,FALSE))&lt;3,"",LEFT(RIGHT(VLOOKUP(AA84,#REF!,3,FALSE),3),1))</f>
        <v>#REF!</v>
      </c>
      <c r="AV90" s="282"/>
      <c r="AW90" s="280" t="e">
        <f>IF(LEN(VLOOKUP(AA84,#REF!,3,FALSE))&lt;2,"",LEFT(RIGHT(VLOOKUP(AA84,#REF!,3,FALSE),2),1))</f>
        <v>#REF!</v>
      </c>
      <c r="AX90" s="282"/>
      <c r="AY90" s="280" t="e">
        <f>IF(VLOOKUP(AA84,#REF!,3,FALSE)=0,"",IF(LEN(VLOOKUP(AA84,#REF!,3,FALSE))&lt;1,"",LEFT(RIGHT(VLOOKUP(AA84,#REF!,3,FALSE),1),1)))</f>
        <v>#REF!</v>
      </c>
      <c r="AZ90" s="424"/>
      <c r="BA90" s="294"/>
      <c r="BB90" s="288"/>
      <c r="BC90" s="288"/>
      <c r="BD90" s="288"/>
      <c r="BE90" s="288"/>
      <c r="BF90" s="288"/>
      <c r="BG90" s="288"/>
      <c r="BH90" s="288"/>
      <c r="BI90" s="288"/>
      <c r="BJ90" s="287"/>
      <c r="BK90" s="288"/>
      <c r="BL90" s="280" t="e">
        <f>IF(LEN(VLOOKUP(AA84,#REF!,5,FALSE))&lt;11,"",LEFT(RIGHT(VLOOKUP(AA84,#REF!,5,FALSE),11),1))</f>
        <v>#REF!</v>
      </c>
      <c r="BM90" s="168"/>
      <c r="BN90" s="280" t="e">
        <f>IF(LEN(VLOOKUP(AA84,#REF!,5,FALSE))&lt;10,"",LEFT(RIGHT(VLOOKUP(AA84,#REF!,5,FALSE),10),1))</f>
        <v>#REF!</v>
      </c>
      <c r="BO90" s="282"/>
      <c r="BP90" s="280" t="e">
        <f>IF(LEN(VLOOKUP(AA84,#REF!,5,FALSE))&lt;9,"",LEFT(RIGHT(VLOOKUP(AA84,#REF!,5,FALSE),9),1))</f>
        <v>#REF!</v>
      </c>
      <c r="BQ90" s="168"/>
      <c r="BR90" s="280" t="e">
        <f>IF(LEN(VLOOKUP(AA84,#REF!,5,FALSE))&lt;8,"",LEFT(RIGHT(VLOOKUP(AA84,#REF!,5,FALSE),8),1))</f>
        <v>#REF!</v>
      </c>
      <c r="BS90" s="282"/>
      <c r="BT90" s="280" t="e">
        <f>IF(LEN(VLOOKUP(AA84,#REF!,5,FALSE))&lt;7,"",LEFT(RIGHT(VLOOKUP(AA84,#REF!,5,FALSE),7),1))</f>
        <v>#REF!</v>
      </c>
      <c r="BU90" s="415"/>
      <c r="BV90" s="280" t="e">
        <f>IF(LEN(VLOOKUP(AA84,#REF!,5,FALSE))&lt;6,"",LEFT(RIGHT(VLOOKUP(AA84,#REF!,5,FALSE),6),1))</f>
        <v>#REF!</v>
      </c>
      <c r="BW90" s="282"/>
      <c r="BX90" s="280" t="e">
        <f>IF(LEN(VLOOKUP(AA84,#REF!,5,FALSE))&lt;5,"",LEFT(RIGHT(VLOOKUP(AA84,#REF!,5,FALSE),5),1))</f>
        <v>#REF!</v>
      </c>
      <c r="BY90" s="282"/>
      <c r="BZ90" s="280" t="e">
        <f>IF(LEN(VLOOKUP(AA84,#REF!,5,FALSE))&lt;4,"",LEFT(RIGHT(VLOOKUP(AA84,#REF!,5,FALSE),4),1))</f>
        <v>#REF!</v>
      </c>
      <c r="CA90" s="415"/>
      <c r="CB90" s="280" t="e">
        <f>IF(LEN(VLOOKUP(AA84,#REF!,5,FALSE))&lt;3,"",LEFT(RIGHT(VLOOKUP(AA84,#REF!,5,FALSE),3),1))</f>
        <v>#REF!</v>
      </c>
      <c r="CC90" s="282"/>
      <c r="CD90" s="280" t="e">
        <f>IF(LEN(VLOOKUP(AA84,#REF!,5,FALSE))&lt;2,"",LEFT(RIGHT(VLOOKUP(AA84,#REF!,5,FALSE),2),1))</f>
        <v>#REF!</v>
      </c>
      <c r="CE90" s="282"/>
      <c r="CF90" s="280" t="e">
        <f>IF(VLOOKUP(AA84,#REF!,5,FALSE)=0,"",IF(LEN(VLOOKUP(AA84,#REF!,5,FALSE))&lt;1,"",LEFT(RIGHT(VLOOKUP(AA84,#REF!,5,FALSE),1),1)))</f>
        <v>#REF!</v>
      </c>
      <c r="CG90" s="201"/>
    </row>
    <row r="91" spans="1:85" ht="3" customHeight="1">
      <c r="A91" s="130"/>
      <c r="B91" s="476"/>
      <c r="C91" s="476"/>
      <c r="D91" s="476"/>
      <c r="E91" s="474"/>
      <c r="F91" s="474"/>
      <c r="G91" s="459"/>
      <c r="H91" s="461"/>
      <c r="I91" s="461"/>
      <c r="J91" s="461"/>
      <c r="K91" s="461"/>
      <c r="L91" s="461"/>
      <c r="M91" s="461"/>
      <c r="N91" s="461"/>
      <c r="O91" s="461"/>
      <c r="P91" s="461"/>
      <c r="Q91" s="461"/>
      <c r="R91" s="461"/>
      <c r="S91" s="461"/>
      <c r="T91" s="461"/>
      <c r="U91" s="461"/>
      <c r="V91" s="461"/>
      <c r="W91" s="461"/>
      <c r="X91" s="461"/>
      <c r="Y91" s="461"/>
      <c r="Z91" s="461"/>
      <c r="AA91" s="463"/>
      <c r="AB91" s="463"/>
      <c r="AC91" s="463"/>
      <c r="AD91" s="442"/>
      <c r="AE91" s="442"/>
      <c r="AF91" s="442"/>
      <c r="AG91" s="442"/>
      <c r="AH91" s="442"/>
      <c r="AI91" s="442"/>
      <c r="AJ91" s="442"/>
      <c r="AK91" s="442"/>
      <c r="AL91" s="442"/>
      <c r="AM91" s="442"/>
      <c r="AN91" s="442"/>
      <c r="AO91" s="442"/>
      <c r="AP91" s="442"/>
      <c r="AQ91" s="442"/>
      <c r="AR91" s="442"/>
      <c r="AS91" s="442"/>
      <c r="AT91" s="442"/>
      <c r="AU91" s="442"/>
      <c r="AV91" s="442"/>
      <c r="AW91" s="442"/>
      <c r="AX91" s="442"/>
      <c r="AY91" s="442"/>
      <c r="AZ91" s="442"/>
      <c r="BA91" s="295"/>
      <c r="BB91" s="227"/>
      <c r="BC91" s="227"/>
      <c r="BD91" s="227"/>
      <c r="BE91" s="227"/>
      <c r="BF91" s="227"/>
      <c r="BG91" s="227"/>
      <c r="BH91" s="227"/>
      <c r="BI91" s="227"/>
      <c r="BJ91" s="289"/>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7"/>
      <c r="CG91" s="200"/>
    </row>
    <row r="92" spans="1:85" s="163" customFormat="1" ht="3" customHeight="1">
      <c r="A92" s="130"/>
      <c r="B92" s="476"/>
      <c r="C92" s="476"/>
      <c r="D92" s="476"/>
      <c r="E92" s="474" t="s">
        <v>359</v>
      </c>
      <c r="F92" s="474"/>
      <c r="G92" s="459"/>
      <c r="H92" s="461" t="e">
        <f>#REF!</f>
        <v>#REF!</v>
      </c>
      <c r="I92" s="461"/>
      <c r="J92" s="461"/>
      <c r="K92" s="461"/>
      <c r="L92" s="461"/>
      <c r="M92" s="461"/>
      <c r="N92" s="461"/>
      <c r="O92" s="461"/>
      <c r="P92" s="461"/>
      <c r="Q92" s="461"/>
      <c r="R92" s="461"/>
      <c r="S92" s="461"/>
      <c r="T92" s="461"/>
      <c r="U92" s="461"/>
      <c r="V92" s="461"/>
      <c r="W92" s="461"/>
      <c r="X92" s="461"/>
      <c r="Y92" s="461"/>
      <c r="Z92" s="461"/>
      <c r="AA92" s="463" t="s">
        <v>382</v>
      </c>
      <c r="AB92" s="463"/>
      <c r="AC92" s="463"/>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2"/>
      <c r="AZ92" s="422"/>
      <c r="BA92" s="464"/>
      <c r="BB92" s="464"/>
      <c r="BC92" s="464"/>
      <c r="BD92" s="464"/>
      <c r="BE92" s="464"/>
      <c r="BF92" s="464"/>
      <c r="BG92" s="464"/>
      <c r="BH92" s="464"/>
      <c r="BI92" s="464"/>
      <c r="BJ92" s="464"/>
      <c r="BK92" s="464"/>
      <c r="BL92" s="464"/>
      <c r="BM92" s="464"/>
      <c r="BN92" s="464"/>
      <c r="BO92" s="464"/>
      <c r="BP92" s="464"/>
      <c r="BQ92" s="464"/>
      <c r="BR92" s="221"/>
      <c r="BS92" s="221"/>
      <c r="BT92" s="221"/>
      <c r="BU92" s="221"/>
      <c r="BV92" s="221"/>
      <c r="BW92" s="292"/>
      <c r="BX92" s="221"/>
      <c r="BY92" s="221"/>
      <c r="BZ92" s="221"/>
      <c r="CA92" s="221"/>
      <c r="CB92" s="221"/>
      <c r="CC92" s="221"/>
      <c r="CD92" s="221"/>
      <c r="CE92" s="221"/>
      <c r="CF92" s="221"/>
      <c r="CG92" s="198"/>
    </row>
    <row r="93" spans="1:85" s="163" customFormat="1" ht="3" customHeight="1">
      <c r="A93" s="130"/>
      <c r="B93" s="476"/>
      <c r="C93" s="476"/>
      <c r="D93" s="476"/>
      <c r="E93" s="474"/>
      <c r="F93" s="474"/>
      <c r="G93" s="459"/>
      <c r="H93" s="461"/>
      <c r="I93" s="461"/>
      <c r="J93" s="461"/>
      <c r="K93" s="461"/>
      <c r="L93" s="461"/>
      <c r="M93" s="461"/>
      <c r="N93" s="461"/>
      <c r="O93" s="461"/>
      <c r="P93" s="461"/>
      <c r="Q93" s="461"/>
      <c r="R93" s="461"/>
      <c r="S93" s="461"/>
      <c r="T93" s="461"/>
      <c r="U93" s="461"/>
      <c r="V93" s="461"/>
      <c r="W93" s="461"/>
      <c r="X93" s="461"/>
      <c r="Y93" s="461"/>
      <c r="Z93" s="461"/>
      <c r="AA93" s="463"/>
      <c r="AB93" s="463"/>
      <c r="AC93" s="463"/>
      <c r="AD93" s="423"/>
      <c r="AE93" s="417"/>
      <c r="AF93" s="417"/>
      <c r="AG93" s="417"/>
      <c r="AH93" s="283"/>
      <c r="AI93" s="418"/>
      <c r="AJ93" s="418"/>
      <c r="AK93" s="418"/>
      <c r="AL93" s="418"/>
      <c r="AM93" s="418"/>
      <c r="AN93" s="415"/>
      <c r="AO93" s="419"/>
      <c r="AP93" s="419"/>
      <c r="AQ93" s="419"/>
      <c r="AR93" s="419"/>
      <c r="AS93" s="419"/>
      <c r="AT93" s="415"/>
      <c r="AU93" s="419"/>
      <c r="AV93" s="419"/>
      <c r="AW93" s="419"/>
      <c r="AX93" s="419"/>
      <c r="AY93" s="419"/>
      <c r="AZ93" s="424"/>
      <c r="BA93" s="423"/>
      <c r="BB93" s="417"/>
      <c r="BC93" s="417"/>
      <c r="BD93" s="417"/>
      <c r="BE93" s="283"/>
      <c r="BF93" s="418"/>
      <c r="BG93" s="418"/>
      <c r="BH93" s="418"/>
      <c r="BI93" s="418"/>
      <c r="BJ93" s="418"/>
      <c r="BK93" s="415"/>
      <c r="BL93" s="419"/>
      <c r="BM93" s="419"/>
      <c r="BN93" s="419"/>
      <c r="BO93" s="419"/>
      <c r="BP93" s="419"/>
      <c r="BQ93" s="415"/>
      <c r="BR93" s="419"/>
      <c r="BS93" s="419"/>
      <c r="BT93" s="419"/>
      <c r="BU93" s="419"/>
      <c r="BV93" s="419"/>
      <c r="BW93" s="287"/>
      <c r="BX93" s="288"/>
      <c r="BY93" s="288"/>
      <c r="BZ93" s="288"/>
      <c r="CA93" s="288"/>
      <c r="CB93" s="288"/>
      <c r="CC93" s="288"/>
      <c r="CD93" s="288"/>
      <c r="CE93" s="288"/>
      <c r="CF93" s="288"/>
      <c r="CG93" s="199"/>
    </row>
    <row r="94" spans="1:85" ht="15" customHeight="1">
      <c r="A94" s="130"/>
      <c r="B94" s="476"/>
      <c r="C94" s="476"/>
      <c r="D94" s="476"/>
      <c r="E94" s="474"/>
      <c r="F94" s="474"/>
      <c r="G94" s="459"/>
      <c r="H94" s="461"/>
      <c r="I94" s="461"/>
      <c r="J94" s="461"/>
      <c r="K94" s="461"/>
      <c r="L94" s="461"/>
      <c r="M94" s="461"/>
      <c r="N94" s="461"/>
      <c r="O94" s="461"/>
      <c r="P94" s="461"/>
      <c r="Q94" s="461"/>
      <c r="R94" s="461"/>
      <c r="S94" s="461"/>
      <c r="T94" s="461"/>
      <c r="U94" s="461"/>
      <c r="V94" s="461"/>
      <c r="W94" s="461"/>
      <c r="X94" s="461"/>
      <c r="Y94" s="461"/>
      <c r="Z94" s="461"/>
      <c r="AA94" s="463"/>
      <c r="AB94" s="463"/>
      <c r="AC94" s="463"/>
      <c r="AD94" s="423"/>
      <c r="AE94" s="280" t="e">
        <f>IF(LEN(VLOOKUP(AA92,#REF!,2,FALSE))&lt;11,"",LEFT(RIGHT(VLOOKUP(AA92,#REF!,2,FALSE),11),1))</f>
        <v>#REF!</v>
      </c>
      <c r="AF94" s="168"/>
      <c r="AG94" s="280" t="e">
        <f>IF(LEN(VLOOKUP(AA92,#REF!,2,FALSE))&lt;10,"",LEFT(RIGHT(VLOOKUP(AA92,#REF!,2,FALSE),10),1))</f>
        <v>#REF!</v>
      </c>
      <c r="AH94" s="282"/>
      <c r="AI94" s="280" t="e">
        <f>IF(LEN(VLOOKUP(AA92,#REF!,2,FALSE))&lt;9,"",LEFT(RIGHT(VLOOKUP(AA92,#REF!,2,FALSE),9),1))</f>
        <v>#REF!</v>
      </c>
      <c r="AJ94" s="168"/>
      <c r="AK94" s="280" t="e">
        <f>IF(LEN(VLOOKUP(AA92,#REF!,2,FALSE))&lt;8,"",LEFT(RIGHT(VLOOKUP(AA92,#REF!,2,FALSE),8),1))</f>
        <v>#REF!</v>
      </c>
      <c r="AL94" s="282"/>
      <c r="AM94" s="280" t="e">
        <f>IF(LEN(VLOOKUP(AA92,#REF!,2,FALSE))&lt;7,"",LEFT(RIGHT(VLOOKUP(AA92,#REF!,2,FALSE),7),1))</f>
        <v>#REF!</v>
      </c>
      <c r="AN94" s="415"/>
      <c r="AO94" s="280" t="e">
        <f>IF(LEN(VLOOKUP(AA92,#REF!,2,FALSE))&lt;6,"",LEFT(RIGHT(VLOOKUP(AA92,#REF!,2,FALSE),6),1))</f>
        <v>#REF!</v>
      </c>
      <c r="AP94" s="282"/>
      <c r="AQ94" s="280" t="e">
        <f>IF(LEN(VLOOKUP(AA92,#REF!,2,FALSE))&lt;5,"",LEFT(RIGHT(VLOOKUP(AA92,#REF!,2,FALSE),5),1))</f>
        <v>#REF!</v>
      </c>
      <c r="AR94" s="282"/>
      <c r="AS94" s="280" t="e">
        <f>IF(LEN(VLOOKUP(AA92,#REF!,2,FALSE))&lt;4,"",LEFT(RIGHT(VLOOKUP(AA92,#REF!,2,FALSE),4),1))</f>
        <v>#REF!</v>
      </c>
      <c r="AT94" s="415"/>
      <c r="AU94" s="280" t="e">
        <f>IF(LEN(VLOOKUP(AA92,#REF!,2,FALSE))&lt;3,"",LEFT(RIGHT(VLOOKUP(AA92,#REF!,2,FALSE),3),1))</f>
        <v>#REF!</v>
      </c>
      <c r="AV94" s="282"/>
      <c r="AW94" s="280" t="e">
        <f>IF(LEN(VLOOKUP(AA92,#REF!,2,FALSE))&lt;2,"",LEFT(RIGHT(VLOOKUP(AA92,#REF!,2,FALSE),2),1))</f>
        <v>#REF!</v>
      </c>
      <c r="AX94" s="282"/>
      <c r="AY94" s="280" t="e">
        <f>IF(VLOOKUP(AA92,#REF!,2,FALSE)=0,"",IF(LEN(VLOOKUP(AA92,#REF!,2,FALSE))&lt;1,"",LEFT(RIGHT(VLOOKUP(AA92,#REF!,2,FALSE),1),1)))</f>
        <v>#REF!</v>
      </c>
      <c r="AZ94" s="424"/>
      <c r="BA94" s="423"/>
      <c r="BB94" s="280" t="e">
        <f>IF(LEN(VLOOKUP(AA92,#REF!,4,FALSE))&lt;11,"",LEFT(RIGHT(VLOOKUP(AA92,#REF!,4,FALSE),11),1))</f>
        <v>#REF!</v>
      </c>
      <c r="BC94" s="168"/>
      <c r="BD94" s="280" t="e">
        <f>IF(LEN(VLOOKUP(AA92,#REF!,4,FALSE))&lt;10,"",LEFT(RIGHT(VLOOKUP(AA92,#REF!,4,FALSE),10),1))</f>
        <v>#REF!</v>
      </c>
      <c r="BE94" s="282"/>
      <c r="BF94" s="280" t="e">
        <f>IF(LEN(VLOOKUP(AA92,#REF!,4,FALSE))&lt;9,"",LEFT(RIGHT(VLOOKUP(AA92,#REF!,4,FALSE),9),1))</f>
        <v>#REF!</v>
      </c>
      <c r="BG94" s="168"/>
      <c r="BH94" s="280" t="e">
        <f>IF(LEN(VLOOKUP(AA92,#REF!,4,FALSE))&lt;8,"",LEFT(RIGHT(VLOOKUP(AA92,#REF!,4,FALSE),8),1))</f>
        <v>#REF!</v>
      </c>
      <c r="BI94" s="282"/>
      <c r="BJ94" s="280" t="e">
        <f>IF(LEN(VLOOKUP(AA92,#REF!,4,FALSE))&lt;7,"",LEFT(RIGHT(VLOOKUP(AA92,#REF!,4,FALSE),7),1))</f>
        <v>#REF!</v>
      </c>
      <c r="BK94" s="415"/>
      <c r="BL94" s="280" t="e">
        <f>IF(LEN(VLOOKUP(AA92,#REF!,4,FALSE))&lt;6,"",LEFT(RIGHT(VLOOKUP(AA92,#REF!,4,FALSE),6),1))</f>
        <v>#REF!</v>
      </c>
      <c r="BM94" s="282"/>
      <c r="BN94" s="280" t="e">
        <f>IF(LEN(VLOOKUP(AA92,#REF!,4,FALSE))&lt;5,"",LEFT(RIGHT(VLOOKUP(AA92,#REF!,4,FALSE),5),1))</f>
        <v>#REF!</v>
      </c>
      <c r="BO94" s="282"/>
      <c r="BP94" s="280" t="e">
        <f>IF(LEN(VLOOKUP(AA92,#REF!,4,FALSE))&lt;4,"",LEFT(RIGHT(VLOOKUP(AA92,#REF!,4,FALSE),4),1))</f>
        <v>#REF!</v>
      </c>
      <c r="BQ94" s="415"/>
      <c r="BR94" s="280" t="e">
        <f>IF(LEN(VLOOKUP(AA92,#REF!,4,FALSE))&lt;3,"",LEFT(RIGHT(VLOOKUP(AA92,#REF!,4,FALSE),3),1))</f>
        <v>#REF!</v>
      </c>
      <c r="BS94" s="282"/>
      <c r="BT94" s="280" t="e">
        <f>IF(LEN(VLOOKUP(AA92,#REF!,4,FALSE))&lt;2,"",LEFT(RIGHT(VLOOKUP(AA92,#REF!,4,FALSE),2),1))</f>
        <v>#REF!</v>
      </c>
      <c r="BU94" s="282"/>
      <c r="BV94" s="280" t="e">
        <f>IF(VLOOKUP(AA92,#REF!,4,FALSE)=0,"",IF(LEN(VLOOKUP(AA92,#REF!,4,FALSE))&lt;1,"",LEFT(RIGHT(VLOOKUP(AA92,#REF!,4,FALSE),1),1)))</f>
        <v>#REF!</v>
      </c>
      <c r="BW94" s="287"/>
      <c r="BX94" s="288"/>
      <c r="BY94" s="288"/>
      <c r="BZ94" s="288"/>
      <c r="CA94" s="288"/>
      <c r="CB94" s="288"/>
      <c r="CC94" s="288"/>
      <c r="CD94" s="288"/>
      <c r="CE94" s="288"/>
      <c r="CF94" s="288"/>
      <c r="CG94" s="199"/>
    </row>
    <row r="95" spans="1:85" ht="3" customHeight="1">
      <c r="A95" s="130"/>
      <c r="B95" s="476"/>
      <c r="C95" s="476"/>
      <c r="D95" s="476"/>
      <c r="E95" s="474"/>
      <c r="F95" s="474"/>
      <c r="G95" s="459"/>
      <c r="H95" s="461"/>
      <c r="I95" s="461"/>
      <c r="J95" s="461"/>
      <c r="K95" s="461"/>
      <c r="L95" s="461"/>
      <c r="M95" s="461"/>
      <c r="N95" s="461"/>
      <c r="O95" s="461"/>
      <c r="P95" s="461"/>
      <c r="Q95" s="461"/>
      <c r="R95" s="461"/>
      <c r="S95" s="461"/>
      <c r="T95" s="461"/>
      <c r="U95" s="461"/>
      <c r="V95" s="461"/>
      <c r="W95" s="461"/>
      <c r="X95" s="461"/>
      <c r="Y95" s="461"/>
      <c r="Z95" s="461"/>
      <c r="AA95" s="463"/>
      <c r="AB95" s="463"/>
      <c r="AC95" s="463"/>
      <c r="AD95" s="442"/>
      <c r="AE95" s="442"/>
      <c r="AF95" s="442"/>
      <c r="AG95" s="442"/>
      <c r="AH95" s="442"/>
      <c r="AI95" s="442"/>
      <c r="AJ95" s="442"/>
      <c r="AK95" s="442"/>
      <c r="AL95" s="442"/>
      <c r="AM95" s="442"/>
      <c r="AN95" s="442"/>
      <c r="AO95" s="442"/>
      <c r="AP95" s="442"/>
      <c r="AQ95" s="442"/>
      <c r="AR95" s="442"/>
      <c r="AS95" s="442"/>
      <c r="AT95" s="442"/>
      <c r="AU95" s="442"/>
      <c r="AV95" s="442"/>
      <c r="AW95" s="442"/>
      <c r="AX95" s="442"/>
      <c r="AY95" s="442"/>
      <c r="AZ95" s="442"/>
      <c r="BA95" s="443"/>
      <c r="BB95" s="443"/>
      <c r="BC95" s="443"/>
      <c r="BD95" s="443"/>
      <c r="BE95" s="443"/>
      <c r="BF95" s="443"/>
      <c r="BG95" s="443"/>
      <c r="BH95" s="443"/>
      <c r="BI95" s="443"/>
      <c r="BJ95" s="443"/>
      <c r="BK95" s="443"/>
      <c r="BL95" s="443"/>
      <c r="BM95" s="443"/>
      <c r="BN95" s="443"/>
      <c r="BO95" s="443"/>
      <c r="BP95" s="443"/>
      <c r="BQ95" s="443"/>
      <c r="BR95" s="227"/>
      <c r="BS95" s="227"/>
      <c r="BT95" s="227"/>
      <c r="BU95" s="227"/>
      <c r="BV95" s="227"/>
      <c r="BW95" s="289"/>
      <c r="BX95" s="227"/>
      <c r="BY95" s="227"/>
      <c r="BZ95" s="227"/>
      <c r="CA95" s="227"/>
      <c r="CB95" s="227"/>
      <c r="CC95" s="227"/>
      <c r="CD95" s="227"/>
      <c r="CE95" s="227"/>
      <c r="CF95" s="227"/>
      <c r="CG95" s="200"/>
    </row>
    <row r="96" spans="1:85" ht="3" customHeight="1">
      <c r="A96" s="130"/>
      <c r="B96" s="476"/>
      <c r="C96" s="476"/>
      <c r="D96" s="476"/>
      <c r="E96" s="474"/>
      <c r="F96" s="474"/>
      <c r="G96" s="459"/>
      <c r="H96" s="461"/>
      <c r="I96" s="461"/>
      <c r="J96" s="461"/>
      <c r="K96" s="461"/>
      <c r="L96" s="461"/>
      <c r="M96" s="461"/>
      <c r="N96" s="461"/>
      <c r="O96" s="461"/>
      <c r="P96" s="461"/>
      <c r="Q96" s="461"/>
      <c r="R96" s="461"/>
      <c r="S96" s="461"/>
      <c r="T96" s="461"/>
      <c r="U96" s="461"/>
      <c r="V96" s="461"/>
      <c r="W96" s="461"/>
      <c r="X96" s="461"/>
      <c r="Y96" s="461"/>
      <c r="Z96" s="461"/>
      <c r="AA96" s="463"/>
      <c r="AB96" s="463"/>
      <c r="AC96" s="463"/>
      <c r="AD96" s="422"/>
      <c r="AE96" s="422"/>
      <c r="AF96" s="422"/>
      <c r="AG96" s="422"/>
      <c r="AH96" s="422"/>
      <c r="AI96" s="422"/>
      <c r="AJ96" s="422"/>
      <c r="AK96" s="422"/>
      <c r="AL96" s="422"/>
      <c r="AM96" s="422"/>
      <c r="AN96" s="422"/>
      <c r="AO96" s="422"/>
      <c r="AP96" s="422"/>
      <c r="AQ96" s="422"/>
      <c r="AR96" s="422"/>
      <c r="AS96" s="422"/>
      <c r="AT96" s="422"/>
      <c r="AU96" s="422"/>
      <c r="AV96" s="422"/>
      <c r="AW96" s="422"/>
      <c r="AX96" s="422"/>
      <c r="AY96" s="422"/>
      <c r="AZ96" s="422"/>
      <c r="BA96" s="293"/>
      <c r="BB96" s="221"/>
      <c r="BC96" s="221"/>
      <c r="BD96" s="221"/>
      <c r="BE96" s="221"/>
      <c r="BF96" s="221"/>
      <c r="BG96" s="221"/>
      <c r="BH96" s="221"/>
      <c r="BI96" s="221"/>
      <c r="BJ96" s="292"/>
      <c r="BK96" s="221"/>
      <c r="BL96" s="221"/>
      <c r="BM96" s="221"/>
      <c r="BN96" s="221"/>
      <c r="BO96" s="221"/>
      <c r="BP96" s="221"/>
      <c r="BQ96" s="221"/>
      <c r="BR96" s="221"/>
      <c r="BS96" s="221"/>
      <c r="BT96" s="221"/>
      <c r="BU96" s="221"/>
      <c r="BV96" s="221"/>
      <c r="BW96" s="221"/>
      <c r="BX96" s="221"/>
      <c r="BY96" s="221"/>
      <c r="BZ96" s="221"/>
      <c r="CA96" s="221"/>
      <c r="CB96" s="221"/>
      <c r="CC96" s="221"/>
      <c r="CD96" s="221"/>
      <c r="CE96" s="221"/>
      <c r="CF96" s="221"/>
      <c r="CG96" s="198"/>
    </row>
    <row r="97" spans="1:85" ht="3" customHeight="1">
      <c r="A97" s="130"/>
      <c r="B97" s="476"/>
      <c r="C97" s="476"/>
      <c r="D97" s="476"/>
      <c r="E97" s="474"/>
      <c r="F97" s="474"/>
      <c r="G97" s="459"/>
      <c r="H97" s="461"/>
      <c r="I97" s="461"/>
      <c r="J97" s="461"/>
      <c r="K97" s="461"/>
      <c r="L97" s="461"/>
      <c r="M97" s="461"/>
      <c r="N97" s="461"/>
      <c r="O97" s="461"/>
      <c r="P97" s="461"/>
      <c r="Q97" s="461"/>
      <c r="R97" s="461"/>
      <c r="S97" s="461"/>
      <c r="T97" s="461"/>
      <c r="U97" s="461"/>
      <c r="V97" s="461"/>
      <c r="W97" s="461"/>
      <c r="X97" s="461"/>
      <c r="Y97" s="461"/>
      <c r="Z97" s="461"/>
      <c r="AA97" s="463"/>
      <c r="AB97" s="463"/>
      <c r="AC97" s="463"/>
      <c r="AD97" s="423"/>
      <c r="AE97" s="417"/>
      <c r="AF97" s="417"/>
      <c r="AG97" s="417"/>
      <c r="AH97" s="283"/>
      <c r="AI97" s="418"/>
      <c r="AJ97" s="418"/>
      <c r="AK97" s="418"/>
      <c r="AL97" s="418"/>
      <c r="AM97" s="418"/>
      <c r="AN97" s="415"/>
      <c r="AO97" s="419"/>
      <c r="AP97" s="419"/>
      <c r="AQ97" s="419"/>
      <c r="AR97" s="419"/>
      <c r="AS97" s="419"/>
      <c r="AT97" s="415"/>
      <c r="AU97" s="419"/>
      <c r="AV97" s="419"/>
      <c r="AW97" s="419"/>
      <c r="AX97" s="419"/>
      <c r="AY97" s="419"/>
      <c r="AZ97" s="424"/>
      <c r="BA97" s="294"/>
      <c r="BB97" s="288"/>
      <c r="BC97" s="288"/>
      <c r="BD97" s="288"/>
      <c r="BE97" s="288"/>
      <c r="BF97" s="288"/>
      <c r="BG97" s="288"/>
      <c r="BH97" s="288"/>
      <c r="BI97" s="288"/>
      <c r="BJ97" s="287"/>
      <c r="BK97" s="288"/>
      <c r="BL97" s="417"/>
      <c r="BM97" s="417"/>
      <c r="BN97" s="417"/>
      <c r="BO97" s="283"/>
      <c r="BP97" s="418"/>
      <c r="BQ97" s="418"/>
      <c r="BR97" s="418"/>
      <c r="BS97" s="418"/>
      <c r="BT97" s="418"/>
      <c r="BU97" s="415"/>
      <c r="BV97" s="419"/>
      <c r="BW97" s="419"/>
      <c r="BX97" s="419"/>
      <c r="BY97" s="419"/>
      <c r="BZ97" s="419"/>
      <c r="CA97" s="415"/>
      <c r="CB97" s="419"/>
      <c r="CC97" s="419"/>
      <c r="CD97" s="419"/>
      <c r="CE97" s="419"/>
      <c r="CF97" s="419"/>
      <c r="CG97" s="201"/>
    </row>
    <row r="98" spans="1:85" ht="15" customHeight="1">
      <c r="A98" s="130"/>
      <c r="B98" s="476"/>
      <c r="C98" s="476"/>
      <c r="D98" s="476"/>
      <c r="E98" s="474"/>
      <c r="F98" s="474"/>
      <c r="G98" s="459"/>
      <c r="H98" s="461"/>
      <c r="I98" s="461"/>
      <c r="J98" s="461"/>
      <c r="K98" s="461"/>
      <c r="L98" s="461"/>
      <c r="M98" s="461"/>
      <c r="N98" s="461"/>
      <c r="O98" s="461"/>
      <c r="P98" s="461"/>
      <c r="Q98" s="461"/>
      <c r="R98" s="461"/>
      <c r="S98" s="461"/>
      <c r="T98" s="461"/>
      <c r="U98" s="461"/>
      <c r="V98" s="461"/>
      <c r="W98" s="461"/>
      <c r="X98" s="461"/>
      <c r="Y98" s="461"/>
      <c r="Z98" s="461"/>
      <c r="AA98" s="463"/>
      <c r="AB98" s="463"/>
      <c r="AC98" s="463"/>
      <c r="AD98" s="423"/>
      <c r="AE98" s="280" t="e">
        <f>IF(LEN(VLOOKUP(AA92,#REF!,3,FALSE))&lt;11,"",LEFT(RIGHT(VLOOKUP(AA92,#REF!,3,FALSE),11),1))</f>
        <v>#REF!</v>
      </c>
      <c r="AF98" s="168"/>
      <c r="AG98" s="280" t="e">
        <f>IF(LEN(VLOOKUP(AA92,#REF!,3,FALSE))&lt;10,"",LEFT(RIGHT(VLOOKUP(AA92,#REF!,3,FALSE),10),1))</f>
        <v>#REF!</v>
      </c>
      <c r="AH98" s="282"/>
      <c r="AI98" s="280" t="e">
        <f>IF(LEN(VLOOKUP(AA92,#REF!,3,FALSE))&lt;9,"",LEFT(RIGHT(VLOOKUP(AA92,#REF!,3,FALSE),9),1))</f>
        <v>#REF!</v>
      </c>
      <c r="AJ98" s="168"/>
      <c r="AK98" s="280" t="e">
        <f>IF(LEN(VLOOKUP(AA92,#REF!,3,FALSE))&lt;8,"",LEFT(RIGHT(VLOOKUP(AA92,#REF!,3,FALSE),8),1))</f>
        <v>#REF!</v>
      </c>
      <c r="AL98" s="282"/>
      <c r="AM98" s="280" t="e">
        <f>IF(LEN(VLOOKUP(AA92,#REF!,3,FALSE))&lt;7,"",LEFT(RIGHT(VLOOKUP(AA92,#REF!,3,FALSE),7),1))</f>
        <v>#REF!</v>
      </c>
      <c r="AN98" s="415"/>
      <c r="AO98" s="280" t="e">
        <f>IF(LEN(VLOOKUP(AA92,#REF!,3,FALSE))&lt;6,"",LEFT(RIGHT(VLOOKUP(AA92,#REF!,3,FALSE),6),1))</f>
        <v>#REF!</v>
      </c>
      <c r="AP98" s="282"/>
      <c r="AQ98" s="280" t="e">
        <f>IF(LEN(VLOOKUP(AA92,#REF!,3,FALSE))&lt;5,"",LEFT(RIGHT(VLOOKUP(AA92,#REF!,3,FALSE),5),1))</f>
        <v>#REF!</v>
      </c>
      <c r="AR98" s="282"/>
      <c r="AS98" s="280" t="e">
        <f>IF(LEN(VLOOKUP(AA92,#REF!,3,FALSE))&lt;4,"",LEFT(RIGHT(VLOOKUP(AA92,#REF!,3,FALSE),4),1))</f>
        <v>#REF!</v>
      </c>
      <c r="AT98" s="415"/>
      <c r="AU98" s="280" t="e">
        <f>IF(LEN(VLOOKUP(AA92,#REF!,3,FALSE))&lt;3,"",LEFT(RIGHT(VLOOKUP(AA92,#REF!,3,FALSE),3),1))</f>
        <v>#REF!</v>
      </c>
      <c r="AV98" s="282"/>
      <c r="AW98" s="280" t="e">
        <f>IF(LEN(VLOOKUP(AA92,#REF!,3,FALSE))&lt;2,"",LEFT(RIGHT(VLOOKUP(AA92,#REF!,3,FALSE),2),1))</f>
        <v>#REF!</v>
      </c>
      <c r="AX98" s="282"/>
      <c r="AY98" s="280" t="e">
        <f>IF(VLOOKUP(AA92,#REF!,3,FALSE)=0,"",IF(LEN(VLOOKUP(AA92,#REF!,3,FALSE))&lt;1,"",LEFT(RIGHT(VLOOKUP(AA92,#REF!,3,FALSE),1),1)))</f>
        <v>#REF!</v>
      </c>
      <c r="AZ98" s="424"/>
      <c r="BA98" s="294"/>
      <c r="BB98" s="288"/>
      <c r="BC98" s="288"/>
      <c r="BD98" s="288"/>
      <c r="BE98" s="288"/>
      <c r="BF98" s="288"/>
      <c r="BG98" s="288"/>
      <c r="BH98" s="288"/>
      <c r="BI98" s="288"/>
      <c r="BJ98" s="287"/>
      <c r="BK98" s="288"/>
      <c r="BL98" s="280" t="e">
        <f>IF(LEN(VLOOKUP(AA92,#REF!,5,FALSE))&lt;11,"",LEFT(RIGHT(VLOOKUP(AA92,#REF!,5,FALSE),11),1))</f>
        <v>#REF!</v>
      </c>
      <c r="BM98" s="168"/>
      <c r="BN98" s="280" t="e">
        <f>IF(LEN(VLOOKUP(AA92,#REF!,5,FALSE))&lt;10,"",LEFT(RIGHT(VLOOKUP(AA92,#REF!,5,FALSE),10),1))</f>
        <v>#REF!</v>
      </c>
      <c r="BO98" s="282"/>
      <c r="BP98" s="280" t="e">
        <f>IF(LEN(VLOOKUP(AA92,#REF!,5,FALSE))&lt;9,"",LEFT(RIGHT(VLOOKUP(AA92,#REF!,5,FALSE),9),1))</f>
        <v>#REF!</v>
      </c>
      <c r="BQ98" s="168"/>
      <c r="BR98" s="280" t="e">
        <f>IF(LEN(VLOOKUP(AA92,#REF!,5,FALSE))&lt;8,"",LEFT(RIGHT(VLOOKUP(AA92,#REF!,5,FALSE),8),1))</f>
        <v>#REF!</v>
      </c>
      <c r="BS98" s="282"/>
      <c r="BT98" s="280" t="e">
        <f>IF(LEN(VLOOKUP(AA92,#REF!,5,FALSE))&lt;7,"",LEFT(RIGHT(VLOOKUP(AA92,#REF!,5,FALSE),7),1))</f>
        <v>#REF!</v>
      </c>
      <c r="BU98" s="415"/>
      <c r="BV98" s="280" t="e">
        <f>IF(LEN(VLOOKUP(AA92,#REF!,5,FALSE))&lt;6,"",LEFT(RIGHT(VLOOKUP(AA92,#REF!,5,FALSE),6),1))</f>
        <v>#REF!</v>
      </c>
      <c r="BW98" s="282"/>
      <c r="BX98" s="280" t="e">
        <f>IF(LEN(VLOOKUP(AA92,#REF!,5,FALSE))&lt;5,"",LEFT(RIGHT(VLOOKUP(AA92,#REF!,5,FALSE),5),1))</f>
        <v>#REF!</v>
      </c>
      <c r="BY98" s="282"/>
      <c r="BZ98" s="280" t="e">
        <f>IF(LEN(VLOOKUP(AA92,#REF!,5,FALSE))&lt;4,"",LEFT(RIGHT(VLOOKUP(AA92,#REF!,5,FALSE),4),1))</f>
        <v>#REF!</v>
      </c>
      <c r="CA98" s="415"/>
      <c r="CB98" s="280" t="e">
        <f>IF(LEN(VLOOKUP(AA92,#REF!,5,FALSE))&lt;3,"",LEFT(RIGHT(VLOOKUP(AA92,#REF!,5,FALSE),3),1))</f>
        <v>#REF!</v>
      </c>
      <c r="CC98" s="282"/>
      <c r="CD98" s="280" t="e">
        <f>IF(LEN(VLOOKUP(AA92,#REF!,5,FALSE))&lt;2,"",LEFT(RIGHT(VLOOKUP(AA92,#REF!,5,FALSE),2),1))</f>
        <v>#REF!</v>
      </c>
      <c r="CE98" s="282"/>
      <c r="CF98" s="280" t="e">
        <f>IF(VLOOKUP(AA92,#REF!,5,FALSE)=0,"",IF(LEN(VLOOKUP(AA92,#REF!,5,FALSE))&lt;1,"",LEFT(RIGHT(VLOOKUP(AA92,#REF!,5,FALSE),1),1)))</f>
        <v>#REF!</v>
      </c>
      <c r="CG98" s="201"/>
    </row>
    <row r="99" spans="1:85" ht="3" customHeight="1">
      <c r="A99" s="130"/>
      <c r="B99" s="476"/>
      <c r="C99" s="476"/>
      <c r="D99" s="476"/>
      <c r="E99" s="474"/>
      <c r="F99" s="474"/>
      <c r="G99" s="459"/>
      <c r="H99" s="461"/>
      <c r="I99" s="461"/>
      <c r="J99" s="461"/>
      <c r="K99" s="461"/>
      <c r="L99" s="461"/>
      <c r="M99" s="461"/>
      <c r="N99" s="461"/>
      <c r="O99" s="461"/>
      <c r="P99" s="461"/>
      <c r="Q99" s="461"/>
      <c r="R99" s="461"/>
      <c r="S99" s="461"/>
      <c r="T99" s="461"/>
      <c r="U99" s="461"/>
      <c r="V99" s="461"/>
      <c r="W99" s="461"/>
      <c r="X99" s="461"/>
      <c r="Y99" s="461"/>
      <c r="Z99" s="461"/>
      <c r="AA99" s="463"/>
      <c r="AB99" s="463"/>
      <c r="AC99" s="463"/>
      <c r="AD99" s="442"/>
      <c r="AE99" s="442"/>
      <c r="AF99" s="442"/>
      <c r="AG99" s="442"/>
      <c r="AH99" s="442"/>
      <c r="AI99" s="442"/>
      <c r="AJ99" s="442"/>
      <c r="AK99" s="442"/>
      <c r="AL99" s="442"/>
      <c r="AM99" s="442"/>
      <c r="AN99" s="442"/>
      <c r="AO99" s="442"/>
      <c r="AP99" s="442"/>
      <c r="AQ99" s="442"/>
      <c r="AR99" s="442"/>
      <c r="AS99" s="442"/>
      <c r="AT99" s="442"/>
      <c r="AU99" s="442"/>
      <c r="AV99" s="442"/>
      <c r="AW99" s="442"/>
      <c r="AX99" s="442"/>
      <c r="AY99" s="442"/>
      <c r="AZ99" s="442"/>
      <c r="BA99" s="295"/>
      <c r="BB99" s="227"/>
      <c r="BC99" s="227"/>
      <c r="BD99" s="227"/>
      <c r="BE99" s="227"/>
      <c r="BF99" s="227"/>
      <c r="BG99" s="227"/>
      <c r="BH99" s="227"/>
      <c r="BI99" s="227"/>
      <c r="BJ99" s="289"/>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200"/>
    </row>
    <row r="100" spans="1:85" s="163" customFormat="1" ht="3" customHeight="1">
      <c r="A100" s="130"/>
      <c r="B100" s="476"/>
      <c r="C100" s="476"/>
      <c r="D100" s="476"/>
      <c r="E100" s="474" t="s">
        <v>360</v>
      </c>
      <c r="F100" s="474"/>
      <c r="G100" s="459"/>
      <c r="H100" s="461" t="e">
        <f>#REF!</f>
        <v>#REF!</v>
      </c>
      <c r="I100" s="461"/>
      <c r="J100" s="461"/>
      <c r="K100" s="461"/>
      <c r="L100" s="461"/>
      <c r="M100" s="461"/>
      <c r="N100" s="461"/>
      <c r="O100" s="461"/>
      <c r="P100" s="461"/>
      <c r="Q100" s="461"/>
      <c r="R100" s="461"/>
      <c r="S100" s="461"/>
      <c r="T100" s="461"/>
      <c r="U100" s="461"/>
      <c r="V100" s="461"/>
      <c r="W100" s="461"/>
      <c r="X100" s="461"/>
      <c r="Y100" s="461"/>
      <c r="Z100" s="461"/>
      <c r="AA100" s="463" t="s">
        <v>383</v>
      </c>
      <c r="AB100" s="463"/>
      <c r="AC100" s="463"/>
      <c r="AD100" s="42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2"/>
      <c r="AZ100" s="422"/>
      <c r="BA100" s="464"/>
      <c r="BB100" s="464"/>
      <c r="BC100" s="464"/>
      <c r="BD100" s="464"/>
      <c r="BE100" s="464"/>
      <c r="BF100" s="464"/>
      <c r="BG100" s="464"/>
      <c r="BH100" s="464"/>
      <c r="BI100" s="464"/>
      <c r="BJ100" s="464"/>
      <c r="BK100" s="464"/>
      <c r="BL100" s="464"/>
      <c r="BM100" s="464"/>
      <c r="BN100" s="464"/>
      <c r="BO100" s="464"/>
      <c r="BP100" s="464"/>
      <c r="BQ100" s="464"/>
      <c r="BR100" s="221"/>
      <c r="BS100" s="221"/>
      <c r="BT100" s="221"/>
      <c r="BU100" s="221"/>
      <c r="BV100" s="221"/>
      <c r="BW100" s="292"/>
      <c r="BX100" s="221"/>
      <c r="BY100" s="221"/>
      <c r="BZ100" s="221"/>
      <c r="CA100" s="221"/>
      <c r="CB100" s="221"/>
      <c r="CC100" s="221"/>
      <c r="CD100" s="221"/>
      <c r="CE100" s="221"/>
      <c r="CF100" s="221"/>
      <c r="CG100" s="198"/>
    </row>
    <row r="101" spans="1:85" s="163" customFormat="1" ht="3" customHeight="1">
      <c r="A101" s="130"/>
      <c r="B101" s="476"/>
      <c r="C101" s="476"/>
      <c r="D101" s="476"/>
      <c r="E101" s="474"/>
      <c r="F101" s="474"/>
      <c r="G101" s="459"/>
      <c r="H101" s="461"/>
      <c r="I101" s="461"/>
      <c r="J101" s="461"/>
      <c r="K101" s="461"/>
      <c r="L101" s="461"/>
      <c r="M101" s="461"/>
      <c r="N101" s="461"/>
      <c r="O101" s="461"/>
      <c r="P101" s="461"/>
      <c r="Q101" s="461"/>
      <c r="R101" s="461"/>
      <c r="S101" s="461"/>
      <c r="T101" s="461"/>
      <c r="U101" s="461"/>
      <c r="V101" s="461"/>
      <c r="W101" s="461"/>
      <c r="X101" s="461"/>
      <c r="Y101" s="461"/>
      <c r="Z101" s="461"/>
      <c r="AA101" s="463"/>
      <c r="AB101" s="463"/>
      <c r="AC101" s="463"/>
      <c r="AD101" s="423"/>
      <c r="AE101" s="417"/>
      <c r="AF101" s="417"/>
      <c r="AG101" s="417"/>
      <c r="AH101" s="283"/>
      <c r="AI101" s="418"/>
      <c r="AJ101" s="418"/>
      <c r="AK101" s="418"/>
      <c r="AL101" s="418"/>
      <c r="AM101" s="418"/>
      <c r="AN101" s="415"/>
      <c r="AO101" s="419"/>
      <c r="AP101" s="419"/>
      <c r="AQ101" s="419"/>
      <c r="AR101" s="419"/>
      <c r="AS101" s="419"/>
      <c r="AT101" s="415"/>
      <c r="AU101" s="419"/>
      <c r="AV101" s="419"/>
      <c r="AW101" s="419"/>
      <c r="AX101" s="419"/>
      <c r="AY101" s="419"/>
      <c r="AZ101" s="424"/>
      <c r="BA101" s="423"/>
      <c r="BB101" s="417"/>
      <c r="BC101" s="417"/>
      <c r="BD101" s="417"/>
      <c r="BE101" s="283"/>
      <c r="BF101" s="418"/>
      <c r="BG101" s="418"/>
      <c r="BH101" s="418"/>
      <c r="BI101" s="418"/>
      <c r="BJ101" s="418"/>
      <c r="BK101" s="415"/>
      <c r="BL101" s="419"/>
      <c r="BM101" s="419"/>
      <c r="BN101" s="419"/>
      <c r="BO101" s="419"/>
      <c r="BP101" s="419"/>
      <c r="BQ101" s="415"/>
      <c r="BR101" s="419"/>
      <c r="BS101" s="419"/>
      <c r="BT101" s="419"/>
      <c r="BU101" s="419"/>
      <c r="BV101" s="419"/>
      <c r="BW101" s="287"/>
      <c r="BX101" s="288"/>
      <c r="BY101" s="288"/>
      <c r="BZ101" s="288"/>
      <c r="CA101" s="288"/>
      <c r="CB101" s="288"/>
      <c r="CC101" s="288"/>
      <c r="CD101" s="288"/>
      <c r="CE101" s="288"/>
      <c r="CF101" s="288"/>
      <c r="CG101" s="199"/>
    </row>
    <row r="102" spans="1:85" ht="15" customHeight="1">
      <c r="A102" s="130"/>
      <c r="B102" s="476"/>
      <c r="C102" s="476"/>
      <c r="D102" s="476"/>
      <c r="E102" s="474"/>
      <c r="F102" s="474"/>
      <c r="G102" s="459"/>
      <c r="H102" s="461"/>
      <c r="I102" s="461"/>
      <c r="J102" s="461"/>
      <c r="K102" s="461"/>
      <c r="L102" s="461"/>
      <c r="M102" s="461"/>
      <c r="N102" s="461"/>
      <c r="O102" s="461"/>
      <c r="P102" s="461"/>
      <c r="Q102" s="461"/>
      <c r="R102" s="461"/>
      <c r="S102" s="461"/>
      <c r="T102" s="461"/>
      <c r="U102" s="461"/>
      <c r="V102" s="461"/>
      <c r="W102" s="461"/>
      <c r="X102" s="461"/>
      <c r="Y102" s="461"/>
      <c r="Z102" s="461"/>
      <c r="AA102" s="463"/>
      <c r="AB102" s="463"/>
      <c r="AC102" s="463"/>
      <c r="AD102" s="423"/>
      <c r="AE102" s="280" t="e">
        <f>IF(LEN(VLOOKUP(AA100,#REF!,2,FALSE))&lt;11,"",LEFT(RIGHT(VLOOKUP(AA100,#REF!,2,FALSE),11),1))</f>
        <v>#REF!</v>
      </c>
      <c r="AF102" s="168"/>
      <c r="AG102" s="280" t="e">
        <f>IF(LEN(VLOOKUP(AA100,#REF!,2,FALSE))&lt;10,"",LEFT(RIGHT(VLOOKUP(AA100,#REF!,2,FALSE),10),1))</f>
        <v>#REF!</v>
      </c>
      <c r="AH102" s="282"/>
      <c r="AI102" s="280" t="e">
        <f>IF(LEN(VLOOKUP(AA100,#REF!,2,FALSE))&lt;9,"",LEFT(RIGHT(VLOOKUP(AA100,#REF!,2,FALSE),9),1))</f>
        <v>#REF!</v>
      </c>
      <c r="AJ102" s="168"/>
      <c r="AK102" s="280" t="e">
        <f>IF(LEN(VLOOKUP(AA100,#REF!,2,FALSE))&lt;8,"",LEFT(RIGHT(VLOOKUP(AA100,#REF!,2,FALSE),8),1))</f>
        <v>#REF!</v>
      </c>
      <c r="AL102" s="282"/>
      <c r="AM102" s="280" t="e">
        <f>IF(LEN(VLOOKUP(AA100,#REF!,2,FALSE))&lt;7,"",LEFT(RIGHT(VLOOKUP(AA100,#REF!,2,FALSE),7),1))</f>
        <v>#REF!</v>
      </c>
      <c r="AN102" s="415"/>
      <c r="AO102" s="280" t="e">
        <f>IF(LEN(VLOOKUP(AA100,#REF!,2,FALSE))&lt;6,"",LEFT(RIGHT(VLOOKUP(AA100,#REF!,2,FALSE),6),1))</f>
        <v>#REF!</v>
      </c>
      <c r="AP102" s="282"/>
      <c r="AQ102" s="280" t="e">
        <f>IF(LEN(VLOOKUP(AA100,#REF!,2,FALSE))&lt;5,"",LEFT(RIGHT(VLOOKUP(AA100,#REF!,2,FALSE),5),1))</f>
        <v>#REF!</v>
      </c>
      <c r="AR102" s="282"/>
      <c r="AS102" s="280" t="e">
        <f>IF(LEN(VLOOKUP(AA100,#REF!,2,FALSE))&lt;4,"",LEFT(RIGHT(VLOOKUP(AA100,#REF!,2,FALSE),4),1))</f>
        <v>#REF!</v>
      </c>
      <c r="AT102" s="415"/>
      <c r="AU102" s="280" t="e">
        <f>IF(LEN(VLOOKUP(AA100,#REF!,2,FALSE))&lt;3,"",LEFT(RIGHT(VLOOKUP(AA100,#REF!,2,FALSE),3),1))</f>
        <v>#REF!</v>
      </c>
      <c r="AV102" s="282"/>
      <c r="AW102" s="280" t="e">
        <f>IF(LEN(VLOOKUP(AA100,#REF!,2,FALSE))&lt;2,"",LEFT(RIGHT(VLOOKUP(AA100,#REF!,2,FALSE),2),1))</f>
        <v>#REF!</v>
      </c>
      <c r="AX102" s="282"/>
      <c r="AY102" s="280" t="e">
        <f>IF(VLOOKUP(AA100,#REF!,2,FALSE)=0,"",IF(LEN(VLOOKUP(AA100,#REF!,2,FALSE))&lt;1,"",LEFT(RIGHT(VLOOKUP(AA100,#REF!,2,FALSE),1),1)))</f>
        <v>#REF!</v>
      </c>
      <c r="AZ102" s="424"/>
      <c r="BA102" s="423"/>
      <c r="BB102" s="280" t="e">
        <f>IF(LEN(VLOOKUP(AA100,#REF!,4,FALSE))&lt;11,"",LEFT(RIGHT(VLOOKUP(AA100,#REF!,4,FALSE),11),1))</f>
        <v>#REF!</v>
      </c>
      <c r="BC102" s="168"/>
      <c r="BD102" s="280" t="e">
        <f>IF(LEN(VLOOKUP(AA100,#REF!,4,FALSE))&lt;10,"",LEFT(RIGHT(VLOOKUP(AA100,#REF!,4,FALSE),10),1))</f>
        <v>#REF!</v>
      </c>
      <c r="BE102" s="282"/>
      <c r="BF102" s="280" t="e">
        <f>IF(LEN(VLOOKUP(AA100,#REF!,4,FALSE))&lt;9,"",LEFT(RIGHT(VLOOKUP(AA100,#REF!,4,FALSE),9),1))</f>
        <v>#REF!</v>
      </c>
      <c r="BG102" s="168"/>
      <c r="BH102" s="280" t="e">
        <f>IF(LEN(VLOOKUP(AA100,#REF!,4,FALSE))&lt;8,"",LEFT(RIGHT(VLOOKUP(AA100,#REF!,4,FALSE),8),1))</f>
        <v>#REF!</v>
      </c>
      <c r="BI102" s="282"/>
      <c r="BJ102" s="280" t="e">
        <f>IF(LEN(VLOOKUP(AA100,#REF!,4,FALSE))&lt;7,"",LEFT(RIGHT(VLOOKUP(AA100,#REF!,4,FALSE),7),1))</f>
        <v>#REF!</v>
      </c>
      <c r="BK102" s="415"/>
      <c r="BL102" s="280" t="e">
        <f>IF(LEN(VLOOKUP(AA100,#REF!,4,FALSE))&lt;6,"",LEFT(RIGHT(VLOOKUP(AA100,#REF!,4,FALSE),6),1))</f>
        <v>#REF!</v>
      </c>
      <c r="BM102" s="282"/>
      <c r="BN102" s="280" t="e">
        <f>IF(LEN(VLOOKUP(AA100,#REF!,4,FALSE))&lt;5,"",LEFT(RIGHT(VLOOKUP(AA100,#REF!,4,FALSE),5),1))</f>
        <v>#REF!</v>
      </c>
      <c r="BO102" s="282"/>
      <c r="BP102" s="280" t="e">
        <f>IF(LEN(VLOOKUP(AA100,#REF!,4,FALSE))&lt;4,"",LEFT(RIGHT(VLOOKUP(AA100,#REF!,4,FALSE),4),1))</f>
        <v>#REF!</v>
      </c>
      <c r="BQ102" s="415"/>
      <c r="BR102" s="280" t="e">
        <f>IF(LEN(VLOOKUP(AA100,#REF!,4,FALSE))&lt;3,"",LEFT(RIGHT(VLOOKUP(AA100,#REF!,4,FALSE),3),1))</f>
        <v>#REF!</v>
      </c>
      <c r="BS102" s="282"/>
      <c r="BT102" s="280" t="e">
        <f>IF(LEN(VLOOKUP(AA100,#REF!,4,FALSE))&lt;2,"",LEFT(RIGHT(VLOOKUP(AA100,#REF!,4,FALSE),2),1))</f>
        <v>#REF!</v>
      </c>
      <c r="BU102" s="282"/>
      <c r="BV102" s="280" t="e">
        <f>IF(VLOOKUP(AA100,#REF!,4,FALSE)=0,"",IF(LEN(VLOOKUP(AA100,#REF!,4,FALSE))&lt;1,"",LEFT(RIGHT(VLOOKUP(AA100,#REF!,4,FALSE),1),1)))</f>
        <v>#REF!</v>
      </c>
      <c r="BW102" s="287"/>
      <c r="BX102" s="288"/>
      <c r="BY102" s="288"/>
      <c r="BZ102" s="288"/>
      <c r="CA102" s="288"/>
      <c r="CB102" s="288"/>
      <c r="CC102" s="288"/>
      <c r="CD102" s="288"/>
      <c r="CE102" s="288"/>
      <c r="CF102" s="288"/>
      <c r="CG102" s="199"/>
    </row>
    <row r="103" spans="1:85" ht="3" customHeight="1">
      <c r="A103" s="130"/>
      <c r="B103" s="476"/>
      <c r="C103" s="476"/>
      <c r="D103" s="476"/>
      <c r="E103" s="474"/>
      <c r="F103" s="474"/>
      <c r="G103" s="459"/>
      <c r="H103" s="461"/>
      <c r="I103" s="461"/>
      <c r="J103" s="461"/>
      <c r="K103" s="461"/>
      <c r="L103" s="461"/>
      <c r="M103" s="461"/>
      <c r="N103" s="461"/>
      <c r="O103" s="461"/>
      <c r="P103" s="461"/>
      <c r="Q103" s="461"/>
      <c r="R103" s="461"/>
      <c r="S103" s="461"/>
      <c r="T103" s="461"/>
      <c r="U103" s="461"/>
      <c r="V103" s="461"/>
      <c r="W103" s="461"/>
      <c r="X103" s="461"/>
      <c r="Y103" s="461"/>
      <c r="Z103" s="461"/>
      <c r="AA103" s="463"/>
      <c r="AB103" s="463"/>
      <c r="AC103" s="463"/>
      <c r="AD103" s="442"/>
      <c r="AE103" s="442"/>
      <c r="AF103" s="442"/>
      <c r="AG103" s="442"/>
      <c r="AH103" s="442"/>
      <c r="AI103" s="442"/>
      <c r="AJ103" s="442"/>
      <c r="AK103" s="442"/>
      <c r="AL103" s="442"/>
      <c r="AM103" s="442"/>
      <c r="AN103" s="442"/>
      <c r="AO103" s="442"/>
      <c r="AP103" s="442"/>
      <c r="AQ103" s="442"/>
      <c r="AR103" s="442"/>
      <c r="AS103" s="442"/>
      <c r="AT103" s="442"/>
      <c r="AU103" s="442"/>
      <c r="AV103" s="442"/>
      <c r="AW103" s="442"/>
      <c r="AX103" s="442"/>
      <c r="AY103" s="442"/>
      <c r="AZ103" s="442"/>
      <c r="BA103" s="443"/>
      <c r="BB103" s="443"/>
      <c r="BC103" s="443"/>
      <c r="BD103" s="443"/>
      <c r="BE103" s="443"/>
      <c r="BF103" s="443"/>
      <c r="BG103" s="443"/>
      <c r="BH103" s="443"/>
      <c r="BI103" s="443"/>
      <c r="BJ103" s="443"/>
      <c r="BK103" s="443"/>
      <c r="BL103" s="443"/>
      <c r="BM103" s="443"/>
      <c r="BN103" s="443"/>
      <c r="BO103" s="443"/>
      <c r="BP103" s="443"/>
      <c r="BQ103" s="443"/>
      <c r="BR103" s="227"/>
      <c r="BS103" s="227"/>
      <c r="BT103" s="227"/>
      <c r="BU103" s="227"/>
      <c r="BV103" s="227"/>
      <c r="BW103" s="289"/>
      <c r="BX103" s="227"/>
      <c r="BY103" s="227"/>
      <c r="BZ103" s="227"/>
      <c r="CA103" s="227"/>
      <c r="CB103" s="227"/>
      <c r="CC103" s="227"/>
      <c r="CD103" s="227"/>
      <c r="CE103" s="227"/>
      <c r="CF103" s="227"/>
      <c r="CG103" s="200"/>
    </row>
    <row r="104" spans="1:85" ht="3" customHeight="1">
      <c r="A104" s="130"/>
      <c r="B104" s="476"/>
      <c r="C104" s="476"/>
      <c r="D104" s="476"/>
      <c r="E104" s="474"/>
      <c r="F104" s="474"/>
      <c r="G104" s="459"/>
      <c r="H104" s="461"/>
      <c r="I104" s="461"/>
      <c r="J104" s="461"/>
      <c r="K104" s="461"/>
      <c r="L104" s="461"/>
      <c r="M104" s="461"/>
      <c r="N104" s="461"/>
      <c r="O104" s="461"/>
      <c r="P104" s="461"/>
      <c r="Q104" s="461"/>
      <c r="R104" s="461"/>
      <c r="S104" s="461"/>
      <c r="T104" s="461"/>
      <c r="U104" s="461"/>
      <c r="V104" s="461"/>
      <c r="W104" s="461"/>
      <c r="X104" s="461"/>
      <c r="Y104" s="461"/>
      <c r="Z104" s="461"/>
      <c r="AA104" s="463"/>
      <c r="AB104" s="463"/>
      <c r="AC104" s="463"/>
      <c r="AD104" s="422"/>
      <c r="AE104" s="422"/>
      <c r="AF104" s="422"/>
      <c r="AG104" s="422"/>
      <c r="AH104" s="422"/>
      <c r="AI104" s="422"/>
      <c r="AJ104" s="422"/>
      <c r="AK104" s="422"/>
      <c r="AL104" s="422"/>
      <c r="AM104" s="422"/>
      <c r="AN104" s="422"/>
      <c r="AO104" s="422"/>
      <c r="AP104" s="422"/>
      <c r="AQ104" s="422"/>
      <c r="AR104" s="422"/>
      <c r="AS104" s="422"/>
      <c r="AT104" s="422"/>
      <c r="AU104" s="422"/>
      <c r="AV104" s="422"/>
      <c r="AW104" s="422"/>
      <c r="AX104" s="422"/>
      <c r="AY104" s="422"/>
      <c r="AZ104" s="422"/>
      <c r="BA104" s="293"/>
      <c r="BB104" s="221"/>
      <c r="BC104" s="221"/>
      <c r="BD104" s="221"/>
      <c r="BE104" s="221"/>
      <c r="BF104" s="221"/>
      <c r="BG104" s="221"/>
      <c r="BH104" s="221"/>
      <c r="BI104" s="221"/>
      <c r="BJ104" s="292"/>
      <c r="BK104" s="221"/>
      <c r="BL104" s="221"/>
      <c r="BM104" s="221"/>
      <c r="BN104" s="221"/>
      <c r="BO104" s="221"/>
      <c r="BP104" s="221"/>
      <c r="BQ104" s="221"/>
      <c r="BR104" s="221"/>
      <c r="BS104" s="221"/>
      <c r="BT104" s="221"/>
      <c r="BU104" s="221"/>
      <c r="BV104" s="221"/>
      <c r="BW104" s="221"/>
      <c r="BX104" s="221"/>
      <c r="BY104" s="221"/>
      <c r="BZ104" s="221"/>
      <c r="CA104" s="221"/>
      <c r="CB104" s="221"/>
      <c r="CC104" s="221"/>
      <c r="CD104" s="221"/>
      <c r="CE104" s="221"/>
      <c r="CF104" s="221"/>
      <c r="CG104" s="198"/>
    </row>
    <row r="105" spans="1:85" ht="3" customHeight="1">
      <c r="A105" s="130"/>
      <c r="B105" s="476"/>
      <c r="C105" s="476"/>
      <c r="D105" s="476"/>
      <c r="E105" s="474"/>
      <c r="F105" s="474"/>
      <c r="G105" s="459"/>
      <c r="H105" s="461"/>
      <c r="I105" s="461"/>
      <c r="J105" s="461"/>
      <c r="K105" s="461"/>
      <c r="L105" s="461"/>
      <c r="M105" s="461"/>
      <c r="N105" s="461"/>
      <c r="O105" s="461"/>
      <c r="P105" s="461"/>
      <c r="Q105" s="461"/>
      <c r="R105" s="461"/>
      <c r="S105" s="461"/>
      <c r="T105" s="461"/>
      <c r="U105" s="461"/>
      <c r="V105" s="461"/>
      <c r="W105" s="461"/>
      <c r="X105" s="461"/>
      <c r="Y105" s="461"/>
      <c r="Z105" s="461"/>
      <c r="AA105" s="463"/>
      <c r="AB105" s="463"/>
      <c r="AC105" s="463"/>
      <c r="AD105" s="423"/>
      <c r="AE105" s="417"/>
      <c r="AF105" s="417"/>
      <c r="AG105" s="417"/>
      <c r="AH105" s="283"/>
      <c r="AI105" s="418"/>
      <c r="AJ105" s="418"/>
      <c r="AK105" s="418"/>
      <c r="AL105" s="418"/>
      <c r="AM105" s="418"/>
      <c r="AN105" s="415"/>
      <c r="AO105" s="419"/>
      <c r="AP105" s="419"/>
      <c r="AQ105" s="419"/>
      <c r="AR105" s="419"/>
      <c r="AS105" s="419"/>
      <c r="AT105" s="415"/>
      <c r="AU105" s="419"/>
      <c r="AV105" s="419"/>
      <c r="AW105" s="419"/>
      <c r="AX105" s="419"/>
      <c r="AY105" s="419"/>
      <c r="AZ105" s="424"/>
      <c r="BA105" s="294"/>
      <c r="BB105" s="288"/>
      <c r="BC105" s="288"/>
      <c r="BD105" s="288"/>
      <c r="BE105" s="288"/>
      <c r="BF105" s="288"/>
      <c r="BG105" s="288"/>
      <c r="BH105" s="288"/>
      <c r="BI105" s="288"/>
      <c r="BJ105" s="287"/>
      <c r="BK105" s="288"/>
      <c r="BL105" s="417"/>
      <c r="BM105" s="417"/>
      <c r="BN105" s="417"/>
      <c r="BO105" s="283"/>
      <c r="BP105" s="418"/>
      <c r="BQ105" s="418"/>
      <c r="BR105" s="418"/>
      <c r="BS105" s="418"/>
      <c r="BT105" s="418"/>
      <c r="BU105" s="415"/>
      <c r="BV105" s="419"/>
      <c r="BW105" s="419"/>
      <c r="BX105" s="419"/>
      <c r="BY105" s="419"/>
      <c r="BZ105" s="419"/>
      <c r="CA105" s="415"/>
      <c r="CB105" s="419"/>
      <c r="CC105" s="419"/>
      <c r="CD105" s="419"/>
      <c r="CE105" s="419"/>
      <c r="CF105" s="419"/>
      <c r="CG105" s="201"/>
    </row>
    <row r="106" spans="1:85" ht="15" customHeight="1">
      <c r="A106" s="130"/>
      <c r="B106" s="476"/>
      <c r="C106" s="476"/>
      <c r="D106" s="476"/>
      <c r="E106" s="474"/>
      <c r="F106" s="474"/>
      <c r="G106" s="459"/>
      <c r="H106" s="461"/>
      <c r="I106" s="461"/>
      <c r="J106" s="461"/>
      <c r="K106" s="461"/>
      <c r="L106" s="461"/>
      <c r="M106" s="461"/>
      <c r="N106" s="461"/>
      <c r="O106" s="461"/>
      <c r="P106" s="461"/>
      <c r="Q106" s="461"/>
      <c r="R106" s="461"/>
      <c r="S106" s="461"/>
      <c r="T106" s="461"/>
      <c r="U106" s="461"/>
      <c r="V106" s="461"/>
      <c r="W106" s="461"/>
      <c r="X106" s="461"/>
      <c r="Y106" s="461"/>
      <c r="Z106" s="461"/>
      <c r="AA106" s="463"/>
      <c r="AB106" s="463"/>
      <c r="AC106" s="463"/>
      <c r="AD106" s="423"/>
      <c r="AE106" s="280" t="e">
        <f>IF(LEN(VLOOKUP(AA100,#REF!,3,FALSE))&lt;11,"",LEFT(RIGHT(VLOOKUP(AA100,#REF!,3,FALSE),11),1))</f>
        <v>#REF!</v>
      </c>
      <c r="AF106" s="168"/>
      <c r="AG106" s="280" t="e">
        <f>IF(LEN(VLOOKUP(AA100,#REF!,3,FALSE))&lt;10,"",LEFT(RIGHT(VLOOKUP(AA100,#REF!,3,FALSE),10),1))</f>
        <v>#REF!</v>
      </c>
      <c r="AH106" s="282"/>
      <c r="AI106" s="280" t="e">
        <f>IF(LEN(VLOOKUP(AA100,#REF!,3,FALSE))&lt;9,"",LEFT(RIGHT(VLOOKUP(AA100,#REF!,3,FALSE),9),1))</f>
        <v>#REF!</v>
      </c>
      <c r="AJ106" s="168"/>
      <c r="AK106" s="280" t="e">
        <f>IF(LEN(VLOOKUP(AA100,#REF!,3,FALSE))&lt;8,"",LEFT(RIGHT(VLOOKUP(AA100,#REF!,3,FALSE),8),1))</f>
        <v>#REF!</v>
      </c>
      <c r="AL106" s="282"/>
      <c r="AM106" s="280" t="e">
        <f>IF(LEN(VLOOKUP(AA100,#REF!,3,FALSE))&lt;7,"",LEFT(RIGHT(VLOOKUP(AA100,#REF!,3,FALSE),7),1))</f>
        <v>#REF!</v>
      </c>
      <c r="AN106" s="415"/>
      <c r="AO106" s="280" t="e">
        <f>IF(LEN(VLOOKUP(AA100,#REF!,3,FALSE))&lt;6,"",LEFT(RIGHT(VLOOKUP(AA100,#REF!,3,FALSE),6),1))</f>
        <v>#REF!</v>
      </c>
      <c r="AP106" s="282"/>
      <c r="AQ106" s="280" t="e">
        <f>IF(LEN(VLOOKUP(AA100,#REF!,3,FALSE))&lt;5,"",LEFT(RIGHT(VLOOKUP(AA100,#REF!,3,FALSE),5),1))</f>
        <v>#REF!</v>
      </c>
      <c r="AR106" s="282"/>
      <c r="AS106" s="280" t="e">
        <f>IF(LEN(VLOOKUP(AA100,#REF!,3,FALSE))&lt;4,"",LEFT(RIGHT(VLOOKUP(AA100,#REF!,3,FALSE),4),1))</f>
        <v>#REF!</v>
      </c>
      <c r="AT106" s="415"/>
      <c r="AU106" s="280" t="e">
        <f>IF(LEN(VLOOKUP(AA100,#REF!,3,FALSE))&lt;3,"",LEFT(RIGHT(VLOOKUP(AA100,#REF!,3,FALSE),3),1))</f>
        <v>#REF!</v>
      </c>
      <c r="AV106" s="282"/>
      <c r="AW106" s="280" t="e">
        <f>IF(LEN(VLOOKUP(AA100,#REF!,3,FALSE))&lt;2,"",LEFT(RIGHT(VLOOKUP(AA100,#REF!,3,FALSE),2),1))</f>
        <v>#REF!</v>
      </c>
      <c r="AX106" s="282"/>
      <c r="AY106" s="280" t="e">
        <f>IF(VLOOKUP(AA100,#REF!,3,FALSE)=0,"",IF(LEN(VLOOKUP(AA100,#REF!,3,FALSE))&lt;1,"",LEFT(RIGHT(VLOOKUP(AA100,#REF!,3,FALSE),1),1)))</f>
        <v>#REF!</v>
      </c>
      <c r="AZ106" s="424"/>
      <c r="BA106" s="294"/>
      <c r="BB106" s="288"/>
      <c r="BC106" s="288"/>
      <c r="BD106" s="288"/>
      <c r="BE106" s="288"/>
      <c r="BF106" s="288"/>
      <c r="BG106" s="288"/>
      <c r="BH106" s="288"/>
      <c r="BI106" s="288"/>
      <c r="BJ106" s="287"/>
      <c r="BK106" s="288"/>
      <c r="BL106" s="280" t="e">
        <f>IF(LEN(VLOOKUP(AA100,#REF!,5,FALSE))&lt;11,"",LEFT(RIGHT(VLOOKUP(AA100,#REF!,5,FALSE),11),1))</f>
        <v>#REF!</v>
      </c>
      <c r="BM106" s="168"/>
      <c r="BN106" s="280" t="e">
        <f>IF(LEN(VLOOKUP(AA100,#REF!,5,FALSE))&lt;10,"",LEFT(RIGHT(VLOOKUP(AA100,#REF!,5,FALSE),10),1))</f>
        <v>#REF!</v>
      </c>
      <c r="BO106" s="282"/>
      <c r="BP106" s="280" t="e">
        <f>IF(LEN(VLOOKUP(AA100,#REF!,5,FALSE))&lt;9,"",LEFT(RIGHT(VLOOKUP(AA100,#REF!,5,FALSE),9),1))</f>
        <v>#REF!</v>
      </c>
      <c r="BQ106" s="168"/>
      <c r="BR106" s="280" t="e">
        <f>IF(LEN(VLOOKUP(AA100,#REF!,5,FALSE))&lt;8,"",LEFT(RIGHT(VLOOKUP(AA100,#REF!,5,FALSE),8),1))</f>
        <v>#REF!</v>
      </c>
      <c r="BS106" s="282"/>
      <c r="BT106" s="280" t="e">
        <f>IF(LEN(VLOOKUP(AA100,#REF!,5,FALSE))&lt;7,"",LEFT(RIGHT(VLOOKUP(AA100,#REF!,5,FALSE),7),1))</f>
        <v>#REF!</v>
      </c>
      <c r="BU106" s="415"/>
      <c r="BV106" s="280" t="e">
        <f>IF(LEN(VLOOKUP(AA100,#REF!,5,FALSE))&lt;6,"",LEFT(RIGHT(VLOOKUP(AA100,#REF!,5,FALSE),6),1))</f>
        <v>#REF!</v>
      </c>
      <c r="BW106" s="282"/>
      <c r="BX106" s="280" t="e">
        <f>IF(LEN(VLOOKUP(AA100,#REF!,5,FALSE))&lt;5,"",LEFT(RIGHT(VLOOKUP(AA100,#REF!,5,FALSE),5),1))</f>
        <v>#REF!</v>
      </c>
      <c r="BY106" s="282"/>
      <c r="BZ106" s="280" t="e">
        <f>IF(LEN(VLOOKUP(AA100,#REF!,5,FALSE))&lt;4,"",LEFT(RIGHT(VLOOKUP(AA100,#REF!,5,FALSE),4),1))</f>
        <v>#REF!</v>
      </c>
      <c r="CA106" s="415"/>
      <c r="CB106" s="280" t="e">
        <f>IF(LEN(VLOOKUP(AA100,#REF!,5,FALSE))&lt;3,"",LEFT(RIGHT(VLOOKUP(AA100,#REF!,5,FALSE),3),1))</f>
        <v>#REF!</v>
      </c>
      <c r="CC106" s="282"/>
      <c r="CD106" s="280" t="e">
        <f>IF(LEN(VLOOKUP(AA100,#REF!,5,FALSE))&lt;2,"",LEFT(RIGHT(VLOOKUP(AA100,#REF!,5,FALSE),2),1))</f>
        <v>#REF!</v>
      </c>
      <c r="CE106" s="282"/>
      <c r="CF106" s="280" t="e">
        <f>IF(VLOOKUP(AA100,#REF!,5,FALSE)=0,"",IF(LEN(VLOOKUP(AA100,#REF!,5,FALSE))&lt;1,"",LEFT(RIGHT(VLOOKUP(AA100,#REF!,5,FALSE),1),1)))</f>
        <v>#REF!</v>
      </c>
      <c r="CG106" s="201"/>
    </row>
    <row r="107" spans="1:85" ht="3" customHeight="1">
      <c r="A107" s="130"/>
      <c r="B107" s="476"/>
      <c r="C107" s="476"/>
      <c r="D107" s="476"/>
      <c r="E107" s="474"/>
      <c r="F107" s="474"/>
      <c r="G107" s="459"/>
      <c r="H107" s="461"/>
      <c r="I107" s="461"/>
      <c r="J107" s="461"/>
      <c r="K107" s="461"/>
      <c r="L107" s="461"/>
      <c r="M107" s="461"/>
      <c r="N107" s="461"/>
      <c r="O107" s="461"/>
      <c r="P107" s="461"/>
      <c r="Q107" s="461"/>
      <c r="R107" s="461"/>
      <c r="S107" s="461"/>
      <c r="T107" s="461"/>
      <c r="U107" s="461"/>
      <c r="V107" s="461"/>
      <c r="W107" s="461"/>
      <c r="X107" s="461"/>
      <c r="Y107" s="461"/>
      <c r="Z107" s="461"/>
      <c r="AA107" s="463"/>
      <c r="AB107" s="463"/>
      <c r="AC107" s="463"/>
      <c r="AD107" s="442"/>
      <c r="AE107" s="442"/>
      <c r="AF107" s="442"/>
      <c r="AG107" s="442"/>
      <c r="AH107" s="442"/>
      <c r="AI107" s="442"/>
      <c r="AJ107" s="442"/>
      <c r="AK107" s="442"/>
      <c r="AL107" s="442"/>
      <c r="AM107" s="442"/>
      <c r="AN107" s="442"/>
      <c r="AO107" s="442"/>
      <c r="AP107" s="442"/>
      <c r="AQ107" s="442"/>
      <c r="AR107" s="442"/>
      <c r="AS107" s="442"/>
      <c r="AT107" s="442"/>
      <c r="AU107" s="442"/>
      <c r="AV107" s="442"/>
      <c r="AW107" s="442"/>
      <c r="AX107" s="442"/>
      <c r="AY107" s="442"/>
      <c r="AZ107" s="442"/>
      <c r="BA107" s="295"/>
      <c r="BB107" s="227"/>
      <c r="BC107" s="227"/>
      <c r="BD107" s="227"/>
      <c r="BE107" s="227"/>
      <c r="BF107" s="227"/>
      <c r="BG107" s="227"/>
      <c r="BH107" s="227"/>
      <c r="BI107" s="227"/>
      <c r="BJ107" s="289"/>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00"/>
    </row>
    <row r="108" spans="1:85" s="163" customFormat="1" ht="3" customHeight="1">
      <c r="A108" s="130"/>
      <c r="B108" s="476"/>
      <c r="C108" s="476"/>
      <c r="D108" s="476"/>
      <c r="E108" s="474" t="s">
        <v>361</v>
      </c>
      <c r="F108" s="474"/>
      <c r="G108" s="459"/>
      <c r="H108" s="461" t="e">
        <f>#REF!</f>
        <v>#REF!</v>
      </c>
      <c r="I108" s="461"/>
      <c r="J108" s="461"/>
      <c r="K108" s="461"/>
      <c r="L108" s="461"/>
      <c r="M108" s="461"/>
      <c r="N108" s="461"/>
      <c r="O108" s="461"/>
      <c r="P108" s="461"/>
      <c r="Q108" s="461"/>
      <c r="R108" s="461"/>
      <c r="S108" s="461"/>
      <c r="T108" s="461"/>
      <c r="U108" s="461"/>
      <c r="V108" s="461"/>
      <c r="W108" s="461"/>
      <c r="X108" s="461"/>
      <c r="Y108" s="461"/>
      <c r="Z108" s="461"/>
      <c r="AA108" s="463" t="s">
        <v>384</v>
      </c>
      <c r="AB108" s="463"/>
      <c r="AC108" s="463"/>
      <c r="AD108" s="422"/>
      <c r="AE108" s="422"/>
      <c r="AF108" s="422"/>
      <c r="AG108" s="422"/>
      <c r="AH108" s="422"/>
      <c r="AI108" s="422"/>
      <c r="AJ108" s="422"/>
      <c r="AK108" s="422"/>
      <c r="AL108" s="422"/>
      <c r="AM108" s="422"/>
      <c r="AN108" s="422"/>
      <c r="AO108" s="422"/>
      <c r="AP108" s="422"/>
      <c r="AQ108" s="422"/>
      <c r="AR108" s="422"/>
      <c r="AS108" s="422"/>
      <c r="AT108" s="422"/>
      <c r="AU108" s="422"/>
      <c r="AV108" s="422"/>
      <c r="AW108" s="422"/>
      <c r="AX108" s="422"/>
      <c r="AY108" s="422"/>
      <c r="AZ108" s="422"/>
      <c r="BA108" s="464"/>
      <c r="BB108" s="464"/>
      <c r="BC108" s="464"/>
      <c r="BD108" s="464"/>
      <c r="BE108" s="464"/>
      <c r="BF108" s="464"/>
      <c r="BG108" s="464"/>
      <c r="BH108" s="464"/>
      <c r="BI108" s="464"/>
      <c r="BJ108" s="464"/>
      <c r="BK108" s="464"/>
      <c r="BL108" s="464"/>
      <c r="BM108" s="464"/>
      <c r="BN108" s="464"/>
      <c r="BO108" s="464"/>
      <c r="BP108" s="464"/>
      <c r="BQ108" s="464"/>
      <c r="BR108" s="221"/>
      <c r="BS108" s="221"/>
      <c r="BT108" s="221"/>
      <c r="BU108" s="221"/>
      <c r="BV108" s="221"/>
      <c r="BW108" s="292"/>
      <c r="BX108" s="221"/>
      <c r="BY108" s="221"/>
      <c r="BZ108" s="221"/>
      <c r="CA108" s="221"/>
      <c r="CB108" s="221"/>
      <c r="CC108" s="221"/>
      <c r="CD108" s="221"/>
      <c r="CE108" s="221"/>
      <c r="CF108" s="221"/>
      <c r="CG108" s="198"/>
    </row>
    <row r="109" spans="1:85" s="163" customFormat="1" ht="3" customHeight="1">
      <c r="A109" s="130"/>
      <c r="B109" s="476"/>
      <c r="C109" s="476"/>
      <c r="D109" s="476"/>
      <c r="E109" s="474"/>
      <c r="F109" s="474"/>
      <c r="G109" s="459"/>
      <c r="H109" s="461"/>
      <c r="I109" s="461"/>
      <c r="J109" s="461"/>
      <c r="K109" s="461"/>
      <c r="L109" s="461"/>
      <c r="M109" s="461"/>
      <c r="N109" s="461"/>
      <c r="O109" s="461"/>
      <c r="P109" s="461"/>
      <c r="Q109" s="461"/>
      <c r="R109" s="461"/>
      <c r="S109" s="461"/>
      <c r="T109" s="461"/>
      <c r="U109" s="461"/>
      <c r="V109" s="461"/>
      <c r="W109" s="461"/>
      <c r="X109" s="461"/>
      <c r="Y109" s="461"/>
      <c r="Z109" s="461"/>
      <c r="AA109" s="463"/>
      <c r="AB109" s="463"/>
      <c r="AC109" s="463"/>
      <c r="AD109" s="423"/>
      <c r="AE109" s="417"/>
      <c r="AF109" s="417"/>
      <c r="AG109" s="417"/>
      <c r="AH109" s="283"/>
      <c r="AI109" s="418"/>
      <c r="AJ109" s="418"/>
      <c r="AK109" s="418"/>
      <c r="AL109" s="418"/>
      <c r="AM109" s="418"/>
      <c r="AN109" s="415"/>
      <c r="AO109" s="419"/>
      <c r="AP109" s="419"/>
      <c r="AQ109" s="419"/>
      <c r="AR109" s="419"/>
      <c r="AS109" s="419"/>
      <c r="AT109" s="415"/>
      <c r="AU109" s="419"/>
      <c r="AV109" s="419"/>
      <c r="AW109" s="419"/>
      <c r="AX109" s="419"/>
      <c r="AY109" s="419"/>
      <c r="AZ109" s="424"/>
      <c r="BA109" s="423"/>
      <c r="BB109" s="417"/>
      <c r="BC109" s="417"/>
      <c r="BD109" s="417"/>
      <c r="BE109" s="283"/>
      <c r="BF109" s="418"/>
      <c r="BG109" s="418"/>
      <c r="BH109" s="418"/>
      <c r="BI109" s="418"/>
      <c r="BJ109" s="418"/>
      <c r="BK109" s="415"/>
      <c r="BL109" s="419"/>
      <c r="BM109" s="419"/>
      <c r="BN109" s="419"/>
      <c r="BO109" s="419"/>
      <c r="BP109" s="419"/>
      <c r="BQ109" s="415"/>
      <c r="BR109" s="419"/>
      <c r="BS109" s="419"/>
      <c r="BT109" s="419"/>
      <c r="BU109" s="419"/>
      <c r="BV109" s="419"/>
      <c r="BW109" s="287"/>
      <c r="BX109" s="288"/>
      <c r="BY109" s="288"/>
      <c r="BZ109" s="288"/>
      <c r="CA109" s="288"/>
      <c r="CB109" s="288"/>
      <c r="CC109" s="288"/>
      <c r="CD109" s="288"/>
      <c r="CE109" s="288"/>
      <c r="CF109" s="288"/>
      <c r="CG109" s="199"/>
    </row>
    <row r="110" spans="1:85" ht="15" customHeight="1">
      <c r="A110" s="130"/>
      <c r="B110" s="476"/>
      <c r="C110" s="476"/>
      <c r="D110" s="476"/>
      <c r="E110" s="474"/>
      <c r="F110" s="474"/>
      <c r="G110" s="459"/>
      <c r="H110" s="461"/>
      <c r="I110" s="461"/>
      <c r="J110" s="461"/>
      <c r="K110" s="461"/>
      <c r="L110" s="461"/>
      <c r="M110" s="461"/>
      <c r="N110" s="461"/>
      <c r="O110" s="461"/>
      <c r="P110" s="461"/>
      <c r="Q110" s="461"/>
      <c r="R110" s="461"/>
      <c r="S110" s="461"/>
      <c r="T110" s="461"/>
      <c r="U110" s="461"/>
      <c r="V110" s="461"/>
      <c r="W110" s="461"/>
      <c r="X110" s="461"/>
      <c r="Y110" s="461"/>
      <c r="Z110" s="461"/>
      <c r="AA110" s="463"/>
      <c r="AB110" s="463"/>
      <c r="AC110" s="463"/>
      <c r="AD110" s="423"/>
      <c r="AE110" s="280" t="e">
        <f>IF(LEN(VLOOKUP(AA108,#REF!,2,FALSE))&lt;11,"",LEFT(RIGHT(VLOOKUP(AA108,#REF!,2,FALSE),11),1))</f>
        <v>#REF!</v>
      </c>
      <c r="AF110" s="168"/>
      <c r="AG110" s="280" t="e">
        <f>IF(LEN(VLOOKUP(AA108,#REF!,2,FALSE))&lt;10,"",LEFT(RIGHT(VLOOKUP(AA108,#REF!,2,FALSE),10),1))</f>
        <v>#REF!</v>
      </c>
      <c r="AH110" s="282"/>
      <c r="AI110" s="280" t="e">
        <f>IF(LEN(VLOOKUP(AA108,#REF!,2,FALSE))&lt;9,"",LEFT(RIGHT(VLOOKUP(AA108,#REF!,2,FALSE),9),1))</f>
        <v>#REF!</v>
      </c>
      <c r="AJ110" s="168"/>
      <c r="AK110" s="280" t="e">
        <f>IF(LEN(VLOOKUP(AA108,#REF!,2,FALSE))&lt;8,"",LEFT(RIGHT(VLOOKUP(AA108,#REF!,2,FALSE),8),1))</f>
        <v>#REF!</v>
      </c>
      <c r="AL110" s="282"/>
      <c r="AM110" s="280" t="e">
        <f>IF(LEN(VLOOKUP(AA108,#REF!,2,FALSE))&lt;7,"",LEFT(RIGHT(VLOOKUP(AA108,#REF!,2,FALSE),7),1))</f>
        <v>#REF!</v>
      </c>
      <c r="AN110" s="415"/>
      <c r="AO110" s="280" t="e">
        <f>IF(LEN(VLOOKUP(AA108,#REF!,2,FALSE))&lt;6,"",LEFT(RIGHT(VLOOKUP(AA108,#REF!,2,FALSE),6),1))</f>
        <v>#REF!</v>
      </c>
      <c r="AP110" s="282"/>
      <c r="AQ110" s="280" t="e">
        <f>IF(LEN(VLOOKUP(AA108,#REF!,2,FALSE))&lt;5,"",LEFT(RIGHT(VLOOKUP(AA108,#REF!,2,FALSE),5),1))</f>
        <v>#REF!</v>
      </c>
      <c r="AR110" s="282"/>
      <c r="AS110" s="280" t="e">
        <f>IF(LEN(VLOOKUP(AA108,#REF!,2,FALSE))&lt;4,"",LEFT(RIGHT(VLOOKUP(AA108,#REF!,2,FALSE),4),1))</f>
        <v>#REF!</v>
      </c>
      <c r="AT110" s="415"/>
      <c r="AU110" s="280" t="e">
        <f>IF(LEN(VLOOKUP(AA108,#REF!,2,FALSE))&lt;3,"",LEFT(RIGHT(VLOOKUP(AA108,#REF!,2,FALSE),3),1))</f>
        <v>#REF!</v>
      </c>
      <c r="AV110" s="282"/>
      <c r="AW110" s="280" t="e">
        <f>IF(LEN(VLOOKUP(AA108,#REF!,2,FALSE))&lt;2,"",LEFT(RIGHT(VLOOKUP(AA108,#REF!,2,FALSE),2),1))</f>
        <v>#REF!</v>
      </c>
      <c r="AX110" s="282"/>
      <c r="AY110" s="280" t="e">
        <f>IF(VLOOKUP(AA108,#REF!,2,FALSE)=0,"",IF(LEN(VLOOKUP(AA108,#REF!,2,FALSE))&lt;1,"",LEFT(RIGHT(VLOOKUP(AA108,#REF!,2,FALSE),1),1)))</f>
        <v>#REF!</v>
      </c>
      <c r="AZ110" s="424"/>
      <c r="BA110" s="423"/>
      <c r="BB110" s="280" t="e">
        <f>IF(LEN(VLOOKUP(AA108,#REF!,4,FALSE))&lt;11,"",LEFT(RIGHT(VLOOKUP(AA108,#REF!,4,FALSE),11),1))</f>
        <v>#REF!</v>
      </c>
      <c r="BC110" s="168"/>
      <c r="BD110" s="280" t="e">
        <f>IF(LEN(VLOOKUP(AA108,#REF!,4,FALSE))&lt;10,"",LEFT(RIGHT(VLOOKUP(AA108,#REF!,4,FALSE),10),1))</f>
        <v>#REF!</v>
      </c>
      <c r="BE110" s="282"/>
      <c r="BF110" s="280" t="e">
        <f>IF(LEN(VLOOKUP(AA108,#REF!,4,FALSE))&lt;9,"",LEFT(RIGHT(VLOOKUP(AA108,#REF!,4,FALSE),9),1))</f>
        <v>#REF!</v>
      </c>
      <c r="BG110" s="168"/>
      <c r="BH110" s="280" t="e">
        <f>IF(LEN(VLOOKUP(AA108,#REF!,4,FALSE))&lt;8,"",LEFT(RIGHT(VLOOKUP(AA108,#REF!,4,FALSE),8),1))</f>
        <v>#REF!</v>
      </c>
      <c r="BI110" s="282"/>
      <c r="BJ110" s="280" t="e">
        <f>IF(LEN(VLOOKUP(AA108,#REF!,4,FALSE))&lt;7,"",LEFT(RIGHT(VLOOKUP(AA108,#REF!,4,FALSE),7),1))</f>
        <v>#REF!</v>
      </c>
      <c r="BK110" s="415"/>
      <c r="BL110" s="280" t="e">
        <f>IF(LEN(VLOOKUP(AA108,#REF!,4,FALSE))&lt;6,"",LEFT(RIGHT(VLOOKUP(AA108,#REF!,4,FALSE),6),1))</f>
        <v>#REF!</v>
      </c>
      <c r="BM110" s="282"/>
      <c r="BN110" s="280" t="e">
        <f>IF(LEN(VLOOKUP(AA108,#REF!,4,FALSE))&lt;5,"",LEFT(RIGHT(VLOOKUP(AA108,#REF!,4,FALSE),5),1))</f>
        <v>#REF!</v>
      </c>
      <c r="BO110" s="282"/>
      <c r="BP110" s="280" t="e">
        <f>IF(LEN(VLOOKUP(AA108,#REF!,4,FALSE))&lt;4,"",LEFT(RIGHT(VLOOKUP(AA108,#REF!,4,FALSE),4),1))</f>
        <v>#REF!</v>
      </c>
      <c r="BQ110" s="415"/>
      <c r="BR110" s="280" t="e">
        <f>IF(LEN(VLOOKUP(AA108,#REF!,4,FALSE))&lt;3,"",LEFT(RIGHT(VLOOKUP(AA108,#REF!,4,FALSE),3),1))</f>
        <v>#REF!</v>
      </c>
      <c r="BS110" s="282"/>
      <c r="BT110" s="280" t="e">
        <f>IF(LEN(VLOOKUP(AA108,#REF!,4,FALSE))&lt;2,"",LEFT(RIGHT(VLOOKUP(AA108,#REF!,4,FALSE),2),1))</f>
        <v>#REF!</v>
      </c>
      <c r="BU110" s="282"/>
      <c r="BV110" s="280" t="e">
        <f>IF(VLOOKUP(AA108,#REF!,4,FALSE)=0,"",IF(LEN(VLOOKUP(AA108,#REF!,4,FALSE))&lt;1,"",LEFT(RIGHT(VLOOKUP(AA108,#REF!,4,FALSE),1),1)))</f>
        <v>#REF!</v>
      </c>
      <c r="BW110" s="287"/>
      <c r="BX110" s="288"/>
      <c r="BY110" s="288"/>
      <c r="BZ110" s="288"/>
      <c r="CA110" s="288"/>
      <c r="CB110" s="288"/>
      <c r="CC110" s="288"/>
      <c r="CD110" s="288"/>
      <c r="CE110" s="288"/>
      <c r="CF110" s="288"/>
      <c r="CG110" s="199"/>
    </row>
    <row r="111" spans="1:85" ht="3" customHeight="1">
      <c r="A111" s="130"/>
      <c r="B111" s="476"/>
      <c r="C111" s="476"/>
      <c r="D111" s="476"/>
      <c r="E111" s="474"/>
      <c r="F111" s="474"/>
      <c r="G111" s="459"/>
      <c r="H111" s="461"/>
      <c r="I111" s="461"/>
      <c r="J111" s="461"/>
      <c r="K111" s="461"/>
      <c r="L111" s="461"/>
      <c r="M111" s="461"/>
      <c r="N111" s="461"/>
      <c r="O111" s="461"/>
      <c r="P111" s="461"/>
      <c r="Q111" s="461"/>
      <c r="R111" s="461"/>
      <c r="S111" s="461"/>
      <c r="T111" s="461"/>
      <c r="U111" s="461"/>
      <c r="V111" s="461"/>
      <c r="W111" s="461"/>
      <c r="X111" s="461"/>
      <c r="Y111" s="461"/>
      <c r="Z111" s="461"/>
      <c r="AA111" s="463"/>
      <c r="AB111" s="463"/>
      <c r="AC111" s="463"/>
      <c r="AD111" s="442"/>
      <c r="AE111" s="442"/>
      <c r="AF111" s="442"/>
      <c r="AG111" s="442"/>
      <c r="AH111" s="442"/>
      <c r="AI111" s="442"/>
      <c r="AJ111" s="442"/>
      <c r="AK111" s="442"/>
      <c r="AL111" s="442"/>
      <c r="AM111" s="442"/>
      <c r="AN111" s="442"/>
      <c r="AO111" s="442"/>
      <c r="AP111" s="442"/>
      <c r="AQ111" s="442"/>
      <c r="AR111" s="442"/>
      <c r="AS111" s="442"/>
      <c r="AT111" s="442"/>
      <c r="AU111" s="442"/>
      <c r="AV111" s="442"/>
      <c r="AW111" s="442"/>
      <c r="AX111" s="442"/>
      <c r="AY111" s="442"/>
      <c r="AZ111" s="442"/>
      <c r="BA111" s="443"/>
      <c r="BB111" s="443"/>
      <c r="BC111" s="443"/>
      <c r="BD111" s="443"/>
      <c r="BE111" s="443"/>
      <c r="BF111" s="443"/>
      <c r="BG111" s="443"/>
      <c r="BH111" s="443"/>
      <c r="BI111" s="443"/>
      <c r="BJ111" s="443"/>
      <c r="BK111" s="443"/>
      <c r="BL111" s="443"/>
      <c r="BM111" s="443"/>
      <c r="BN111" s="443"/>
      <c r="BO111" s="443"/>
      <c r="BP111" s="443"/>
      <c r="BQ111" s="443"/>
      <c r="BR111" s="227"/>
      <c r="BS111" s="227"/>
      <c r="BT111" s="227"/>
      <c r="BU111" s="227"/>
      <c r="BV111" s="227"/>
      <c r="BW111" s="289"/>
      <c r="BX111" s="227"/>
      <c r="BY111" s="227"/>
      <c r="BZ111" s="227"/>
      <c r="CA111" s="227"/>
      <c r="CB111" s="227"/>
      <c r="CC111" s="227"/>
      <c r="CD111" s="227"/>
      <c r="CE111" s="227"/>
      <c r="CF111" s="227"/>
      <c r="CG111" s="200"/>
    </row>
    <row r="112" spans="1:85" ht="3" customHeight="1">
      <c r="A112" s="130"/>
      <c r="B112" s="476"/>
      <c r="C112" s="476"/>
      <c r="D112" s="476"/>
      <c r="E112" s="474"/>
      <c r="F112" s="474"/>
      <c r="G112" s="459"/>
      <c r="H112" s="461"/>
      <c r="I112" s="461"/>
      <c r="J112" s="461"/>
      <c r="K112" s="461"/>
      <c r="L112" s="461"/>
      <c r="M112" s="461"/>
      <c r="N112" s="461"/>
      <c r="O112" s="461"/>
      <c r="P112" s="461"/>
      <c r="Q112" s="461"/>
      <c r="R112" s="461"/>
      <c r="S112" s="461"/>
      <c r="T112" s="461"/>
      <c r="U112" s="461"/>
      <c r="V112" s="461"/>
      <c r="W112" s="461"/>
      <c r="X112" s="461"/>
      <c r="Y112" s="461"/>
      <c r="Z112" s="461"/>
      <c r="AA112" s="463"/>
      <c r="AB112" s="463"/>
      <c r="AC112" s="463"/>
      <c r="AD112" s="422"/>
      <c r="AE112" s="422"/>
      <c r="AF112" s="422"/>
      <c r="AG112" s="422"/>
      <c r="AH112" s="422"/>
      <c r="AI112" s="422"/>
      <c r="AJ112" s="422"/>
      <c r="AK112" s="422"/>
      <c r="AL112" s="422"/>
      <c r="AM112" s="422"/>
      <c r="AN112" s="422"/>
      <c r="AO112" s="422"/>
      <c r="AP112" s="422"/>
      <c r="AQ112" s="422"/>
      <c r="AR112" s="422"/>
      <c r="AS112" s="422"/>
      <c r="AT112" s="422"/>
      <c r="AU112" s="422"/>
      <c r="AV112" s="422"/>
      <c r="AW112" s="422"/>
      <c r="AX112" s="422"/>
      <c r="AY112" s="422"/>
      <c r="AZ112" s="422"/>
      <c r="BA112" s="293"/>
      <c r="BB112" s="221"/>
      <c r="BC112" s="221"/>
      <c r="BD112" s="221"/>
      <c r="BE112" s="221"/>
      <c r="BF112" s="221"/>
      <c r="BG112" s="221"/>
      <c r="BH112" s="221"/>
      <c r="BI112" s="221"/>
      <c r="BJ112" s="292"/>
      <c r="BK112" s="221"/>
      <c r="BL112" s="221"/>
      <c r="BM112" s="221"/>
      <c r="BN112" s="221"/>
      <c r="BO112" s="221"/>
      <c r="BP112" s="221"/>
      <c r="BQ112" s="221"/>
      <c r="BR112" s="221"/>
      <c r="BS112" s="221"/>
      <c r="BT112" s="221"/>
      <c r="BU112" s="221"/>
      <c r="BV112" s="221"/>
      <c r="BW112" s="221"/>
      <c r="BX112" s="221"/>
      <c r="BY112" s="221"/>
      <c r="BZ112" s="221"/>
      <c r="CA112" s="221"/>
      <c r="CB112" s="221"/>
      <c r="CC112" s="221"/>
      <c r="CD112" s="221"/>
      <c r="CE112" s="221"/>
      <c r="CF112" s="221"/>
      <c r="CG112" s="198"/>
    </row>
    <row r="113" spans="1:86" ht="3" customHeight="1">
      <c r="A113" s="130"/>
      <c r="B113" s="476"/>
      <c r="C113" s="476"/>
      <c r="D113" s="476"/>
      <c r="E113" s="474"/>
      <c r="F113" s="474"/>
      <c r="G113" s="459"/>
      <c r="H113" s="461"/>
      <c r="I113" s="461"/>
      <c r="J113" s="461"/>
      <c r="K113" s="461"/>
      <c r="L113" s="461"/>
      <c r="M113" s="461"/>
      <c r="N113" s="461"/>
      <c r="O113" s="461"/>
      <c r="P113" s="461"/>
      <c r="Q113" s="461"/>
      <c r="R113" s="461"/>
      <c r="S113" s="461"/>
      <c r="T113" s="461"/>
      <c r="U113" s="461"/>
      <c r="V113" s="461"/>
      <c r="W113" s="461"/>
      <c r="X113" s="461"/>
      <c r="Y113" s="461"/>
      <c r="Z113" s="461"/>
      <c r="AA113" s="463"/>
      <c r="AB113" s="463"/>
      <c r="AC113" s="463"/>
      <c r="AD113" s="423"/>
      <c r="AE113" s="417"/>
      <c r="AF113" s="417"/>
      <c r="AG113" s="417"/>
      <c r="AH113" s="283"/>
      <c r="AI113" s="418"/>
      <c r="AJ113" s="418"/>
      <c r="AK113" s="418"/>
      <c r="AL113" s="418"/>
      <c r="AM113" s="418"/>
      <c r="AN113" s="415"/>
      <c r="AO113" s="419"/>
      <c r="AP113" s="419"/>
      <c r="AQ113" s="419"/>
      <c r="AR113" s="419"/>
      <c r="AS113" s="419"/>
      <c r="AT113" s="415"/>
      <c r="AU113" s="419"/>
      <c r="AV113" s="419"/>
      <c r="AW113" s="419"/>
      <c r="AX113" s="419"/>
      <c r="AY113" s="419"/>
      <c r="AZ113" s="424"/>
      <c r="BA113" s="294"/>
      <c r="BB113" s="288"/>
      <c r="BC113" s="288"/>
      <c r="BD113" s="288"/>
      <c r="BE113" s="288"/>
      <c r="BF113" s="288"/>
      <c r="BG113" s="288"/>
      <c r="BH113" s="288"/>
      <c r="BI113" s="288"/>
      <c r="BJ113" s="287"/>
      <c r="BK113" s="288"/>
      <c r="BL113" s="417"/>
      <c r="BM113" s="417"/>
      <c r="BN113" s="417"/>
      <c r="BO113" s="283"/>
      <c r="BP113" s="418"/>
      <c r="BQ113" s="418"/>
      <c r="BR113" s="418"/>
      <c r="BS113" s="418"/>
      <c r="BT113" s="418"/>
      <c r="BU113" s="415"/>
      <c r="BV113" s="419"/>
      <c r="BW113" s="419"/>
      <c r="BX113" s="419"/>
      <c r="BY113" s="419"/>
      <c r="BZ113" s="419"/>
      <c r="CA113" s="415"/>
      <c r="CB113" s="419"/>
      <c r="CC113" s="419"/>
      <c r="CD113" s="419"/>
      <c r="CE113" s="419"/>
      <c r="CF113" s="419"/>
      <c r="CG113" s="201"/>
    </row>
    <row r="114" spans="1:86" ht="15" customHeight="1">
      <c r="A114" s="130"/>
      <c r="B114" s="476"/>
      <c r="C114" s="476"/>
      <c r="D114" s="476"/>
      <c r="E114" s="474"/>
      <c r="F114" s="474"/>
      <c r="G114" s="459"/>
      <c r="H114" s="461"/>
      <c r="I114" s="461"/>
      <c r="J114" s="461"/>
      <c r="K114" s="461"/>
      <c r="L114" s="461"/>
      <c r="M114" s="461"/>
      <c r="N114" s="461"/>
      <c r="O114" s="461"/>
      <c r="P114" s="461"/>
      <c r="Q114" s="461"/>
      <c r="R114" s="461"/>
      <c r="S114" s="461"/>
      <c r="T114" s="461"/>
      <c r="U114" s="461"/>
      <c r="V114" s="461"/>
      <c r="W114" s="461"/>
      <c r="X114" s="461"/>
      <c r="Y114" s="461"/>
      <c r="Z114" s="461"/>
      <c r="AA114" s="463"/>
      <c r="AB114" s="463"/>
      <c r="AC114" s="463"/>
      <c r="AD114" s="423"/>
      <c r="AE114" s="280" t="e">
        <f>IF(LEN(VLOOKUP(AA108,#REF!,3,FALSE))&lt;11,"",LEFT(RIGHT(VLOOKUP(AA108,#REF!,3,FALSE),11),1))</f>
        <v>#REF!</v>
      </c>
      <c r="AF114" s="168"/>
      <c r="AG114" s="280" t="e">
        <f>IF(LEN(VLOOKUP(AA108,#REF!,3,FALSE))&lt;10,"",LEFT(RIGHT(VLOOKUP(AA108,#REF!,3,FALSE),10),1))</f>
        <v>#REF!</v>
      </c>
      <c r="AH114" s="282"/>
      <c r="AI114" s="280" t="e">
        <f>IF(LEN(VLOOKUP(AA108,#REF!,3,FALSE))&lt;9,"",LEFT(RIGHT(VLOOKUP(AA108,#REF!,3,FALSE),9),1))</f>
        <v>#REF!</v>
      </c>
      <c r="AJ114" s="168"/>
      <c r="AK114" s="280" t="e">
        <f>IF(LEN(VLOOKUP(AA108,#REF!,3,FALSE))&lt;8,"",LEFT(RIGHT(VLOOKUP(AA108,#REF!,3,FALSE),8),1))</f>
        <v>#REF!</v>
      </c>
      <c r="AL114" s="282"/>
      <c r="AM114" s="280" t="e">
        <f>IF(LEN(VLOOKUP(AA108,#REF!,3,FALSE))&lt;7,"",LEFT(RIGHT(VLOOKUP(AA108,#REF!,3,FALSE),7),1))</f>
        <v>#REF!</v>
      </c>
      <c r="AN114" s="415"/>
      <c r="AO114" s="280" t="e">
        <f>IF(LEN(VLOOKUP(AA108,#REF!,3,FALSE))&lt;6,"",LEFT(RIGHT(VLOOKUP(AA108,#REF!,3,FALSE),6),1))</f>
        <v>#REF!</v>
      </c>
      <c r="AP114" s="282"/>
      <c r="AQ114" s="280" t="e">
        <f>IF(LEN(VLOOKUP(AA108,#REF!,3,FALSE))&lt;5,"",LEFT(RIGHT(VLOOKUP(AA108,#REF!,3,FALSE),5),1))</f>
        <v>#REF!</v>
      </c>
      <c r="AR114" s="282"/>
      <c r="AS114" s="280" t="e">
        <f>IF(LEN(VLOOKUP(AA108,#REF!,3,FALSE))&lt;4,"",LEFT(RIGHT(VLOOKUP(AA108,#REF!,3,FALSE),4),1))</f>
        <v>#REF!</v>
      </c>
      <c r="AT114" s="415"/>
      <c r="AU114" s="280" t="e">
        <f>IF(LEN(VLOOKUP(AA108,#REF!,3,FALSE))&lt;3,"",LEFT(RIGHT(VLOOKUP(AA108,#REF!,3,FALSE),3),1))</f>
        <v>#REF!</v>
      </c>
      <c r="AV114" s="282"/>
      <c r="AW114" s="280" t="e">
        <f>IF(LEN(VLOOKUP(AA108,#REF!,3,FALSE))&lt;2,"",LEFT(RIGHT(VLOOKUP(AA108,#REF!,3,FALSE),2),1))</f>
        <v>#REF!</v>
      </c>
      <c r="AX114" s="282"/>
      <c r="AY114" s="280" t="e">
        <f>IF(VLOOKUP(AA108,#REF!,3,FALSE)=0,"",IF(LEN(VLOOKUP(AA108,#REF!,3,FALSE))&lt;1,"",LEFT(RIGHT(VLOOKUP(AA108,#REF!,3,FALSE),1),1)))</f>
        <v>#REF!</v>
      </c>
      <c r="AZ114" s="424"/>
      <c r="BA114" s="294"/>
      <c r="BB114" s="288"/>
      <c r="BC114" s="288"/>
      <c r="BD114" s="288"/>
      <c r="BE114" s="288"/>
      <c r="BF114" s="288"/>
      <c r="BG114" s="288"/>
      <c r="BH114" s="288"/>
      <c r="BI114" s="288"/>
      <c r="BJ114" s="287"/>
      <c r="BK114" s="288"/>
      <c r="BL114" s="280" t="e">
        <f>IF(LEN(VLOOKUP(AA108,#REF!,5,FALSE))&lt;11,"",LEFT(RIGHT(VLOOKUP(AA108,#REF!,5,FALSE),11),1))</f>
        <v>#REF!</v>
      </c>
      <c r="BM114" s="168"/>
      <c r="BN114" s="280" t="e">
        <f>IF(LEN(VLOOKUP(AA108,#REF!,5,FALSE))&lt;10,"",LEFT(RIGHT(VLOOKUP(AA108,#REF!,5,FALSE),10),1))</f>
        <v>#REF!</v>
      </c>
      <c r="BO114" s="282"/>
      <c r="BP114" s="280" t="e">
        <f>IF(LEN(VLOOKUP(AA108,#REF!,5,FALSE))&lt;9,"",LEFT(RIGHT(VLOOKUP(AA108,#REF!,5,FALSE),9),1))</f>
        <v>#REF!</v>
      </c>
      <c r="BQ114" s="168"/>
      <c r="BR114" s="280" t="e">
        <f>IF(LEN(VLOOKUP(AA108,#REF!,5,FALSE))&lt;8,"",LEFT(RIGHT(VLOOKUP(AA108,#REF!,5,FALSE),8),1))</f>
        <v>#REF!</v>
      </c>
      <c r="BS114" s="282"/>
      <c r="BT114" s="280" t="e">
        <f>IF(LEN(VLOOKUP(AA108,#REF!,5,FALSE))&lt;7,"",LEFT(RIGHT(VLOOKUP(AA108,#REF!,5,FALSE),7),1))</f>
        <v>#REF!</v>
      </c>
      <c r="BU114" s="415"/>
      <c r="BV114" s="280" t="e">
        <f>IF(LEN(VLOOKUP(AA108,#REF!,5,FALSE))&lt;6,"",LEFT(RIGHT(VLOOKUP(AA108,#REF!,5,FALSE),6),1))</f>
        <v>#REF!</v>
      </c>
      <c r="BW114" s="282"/>
      <c r="BX114" s="280" t="e">
        <f>IF(LEN(VLOOKUP(AA108,#REF!,5,FALSE))&lt;5,"",LEFT(RIGHT(VLOOKUP(AA108,#REF!,5,FALSE),5),1))</f>
        <v>#REF!</v>
      </c>
      <c r="BY114" s="282"/>
      <c r="BZ114" s="280" t="e">
        <f>IF(LEN(VLOOKUP(AA108,#REF!,5,FALSE))&lt;4,"",LEFT(RIGHT(VLOOKUP(AA108,#REF!,5,FALSE),4),1))</f>
        <v>#REF!</v>
      </c>
      <c r="CA114" s="415"/>
      <c r="CB114" s="280" t="e">
        <f>IF(LEN(VLOOKUP(AA108,#REF!,5,FALSE))&lt;3,"",LEFT(RIGHT(VLOOKUP(AA108,#REF!,5,FALSE),3),1))</f>
        <v>#REF!</v>
      </c>
      <c r="CC114" s="282"/>
      <c r="CD114" s="280" t="e">
        <f>IF(LEN(VLOOKUP(AA108,#REF!,5,FALSE))&lt;2,"",LEFT(RIGHT(VLOOKUP(AA108,#REF!,5,FALSE),2),1))</f>
        <v>#REF!</v>
      </c>
      <c r="CE114" s="282"/>
      <c r="CF114" s="280" t="e">
        <f>IF(VLOOKUP(AA108,#REF!,5,FALSE)=0,"",IF(LEN(VLOOKUP(AA108,#REF!,5,FALSE))&lt;1,"",LEFT(RIGHT(VLOOKUP(AA108,#REF!,5,FALSE),1),1)))</f>
        <v>#REF!</v>
      </c>
      <c r="CG114" s="201"/>
    </row>
    <row r="115" spans="1:86" ht="3" customHeight="1">
      <c r="A115" s="130"/>
      <c r="B115" s="476"/>
      <c r="C115" s="476"/>
      <c r="D115" s="476"/>
      <c r="E115" s="474"/>
      <c r="F115" s="474"/>
      <c r="G115" s="459"/>
      <c r="H115" s="461"/>
      <c r="I115" s="461"/>
      <c r="J115" s="461"/>
      <c r="K115" s="461"/>
      <c r="L115" s="461"/>
      <c r="M115" s="461"/>
      <c r="N115" s="461"/>
      <c r="O115" s="461"/>
      <c r="P115" s="461"/>
      <c r="Q115" s="461"/>
      <c r="R115" s="461"/>
      <c r="S115" s="461"/>
      <c r="T115" s="461"/>
      <c r="U115" s="461"/>
      <c r="V115" s="461"/>
      <c r="W115" s="461"/>
      <c r="X115" s="461"/>
      <c r="Y115" s="461"/>
      <c r="Z115" s="461"/>
      <c r="AA115" s="463"/>
      <c r="AB115" s="463"/>
      <c r="AC115" s="463"/>
      <c r="AD115" s="445"/>
      <c r="AE115" s="445"/>
      <c r="AF115" s="445"/>
      <c r="AG115" s="445"/>
      <c r="AH115" s="445"/>
      <c r="AI115" s="445"/>
      <c r="AJ115" s="445"/>
      <c r="AK115" s="445"/>
      <c r="AL115" s="445"/>
      <c r="AM115" s="445"/>
      <c r="AN115" s="445"/>
      <c r="AO115" s="445"/>
      <c r="AP115" s="445"/>
      <c r="AQ115" s="445"/>
      <c r="AR115" s="445"/>
      <c r="AS115" s="445"/>
      <c r="AT115" s="445"/>
      <c r="AU115" s="445"/>
      <c r="AV115" s="445"/>
      <c r="AW115" s="445"/>
      <c r="AX115" s="445"/>
      <c r="AY115" s="445"/>
      <c r="AZ115" s="445"/>
      <c r="BA115" s="174"/>
      <c r="BB115" s="169"/>
      <c r="BC115" s="169"/>
      <c r="BD115" s="169"/>
      <c r="BE115" s="169"/>
      <c r="BF115" s="169"/>
      <c r="BG115" s="169"/>
      <c r="BH115" s="169"/>
      <c r="BI115" s="169"/>
      <c r="BJ115" s="170"/>
      <c r="BK115" s="169"/>
      <c r="BL115" s="169"/>
      <c r="BM115" s="169"/>
      <c r="BN115" s="169"/>
      <c r="BO115" s="169"/>
      <c r="BP115" s="169"/>
      <c r="BQ115" s="169"/>
      <c r="BR115" s="169"/>
      <c r="BS115" s="169"/>
      <c r="BT115" s="169"/>
      <c r="BU115" s="169"/>
      <c r="BV115" s="169"/>
      <c r="BW115" s="169"/>
      <c r="BX115" s="169"/>
      <c r="BY115" s="169"/>
      <c r="BZ115" s="169"/>
      <c r="CA115" s="169"/>
      <c r="CB115" s="169"/>
      <c r="CC115" s="169"/>
      <c r="CD115" s="169"/>
      <c r="CE115" s="169"/>
      <c r="CF115" s="169"/>
      <c r="CG115" s="200"/>
    </row>
    <row r="116" spans="1:86" s="163" customFormat="1" ht="3" customHeight="1" thickBot="1">
      <c r="A116" s="130"/>
      <c r="B116" s="476"/>
      <c r="C116" s="476"/>
      <c r="D116" s="476"/>
      <c r="E116" s="535" t="s">
        <v>362</v>
      </c>
      <c r="F116" s="535"/>
      <c r="G116" s="432"/>
      <c r="H116" s="435" t="e">
        <f>#REF!</f>
        <v>#REF!</v>
      </c>
      <c r="I116" s="435"/>
      <c r="J116" s="435"/>
      <c r="K116" s="435"/>
      <c r="L116" s="435"/>
      <c r="M116" s="435"/>
      <c r="N116" s="435"/>
      <c r="O116" s="435"/>
      <c r="P116" s="435"/>
      <c r="Q116" s="435"/>
      <c r="R116" s="435"/>
      <c r="S116" s="435"/>
      <c r="T116" s="435"/>
      <c r="U116" s="435"/>
      <c r="V116" s="435"/>
      <c r="W116" s="435"/>
      <c r="X116" s="435"/>
      <c r="Y116" s="435"/>
      <c r="Z116" s="435"/>
      <c r="AA116" s="463" t="s">
        <v>385</v>
      </c>
      <c r="AB116" s="463"/>
      <c r="AC116" s="463"/>
      <c r="AD116" s="440"/>
      <c r="AE116" s="440"/>
      <c r="AF116" s="440"/>
      <c r="AG116" s="440"/>
      <c r="AH116" s="440"/>
      <c r="AI116" s="440"/>
      <c r="AJ116" s="440"/>
      <c r="AK116" s="440"/>
      <c r="AL116" s="440"/>
      <c r="AM116" s="440"/>
      <c r="AN116" s="440"/>
      <c r="AO116" s="440"/>
      <c r="AP116" s="440"/>
      <c r="AQ116" s="440"/>
      <c r="AR116" s="440"/>
      <c r="AS116" s="440"/>
      <c r="AT116" s="440"/>
      <c r="AU116" s="440"/>
      <c r="AV116" s="440"/>
      <c r="AW116" s="440"/>
      <c r="AX116" s="440"/>
      <c r="AY116" s="440"/>
      <c r="AZ116" s="440"/>
      <c r="BA116" s="441"/>
      <c r="BB116" s="441"/>
      <c r="BC116" s="441"/>
      <c r="BD116" s="441"/>
      <c r="BE116" s="441"/>
      <c r="BF116" s="441"/>
      <c r="BG116" s="441"/>
      <c r="BH116" s="441"/>
      <c r="BI116" s="441"/>
      <c r="BJ116" s="441"/>
      <c r="BK116" s="441"/>
      <c r="BL116" s="441"/>
      <c r="BM116" s="441"/>
      <c r="BN116" s="441"/>
      <c r="BO116" s="441"/>
      <c r="BP116" s="441"/>
      <c r="BQ116" s="441"/>
      <c r="BR116" s="164"/>
      <c r="BS116" s="164"/>
      <c r="BT116" s="164"/>
      <c r="BU116" s="164"/>
      <c r="BV116" s="164"/>
      <c r="BW116" s="165"/>
      <c r="BX116" s="164"/>
      <c r="BY116" s="164"/>
      <c r="BZ116" s="164"/>
      <c r="CA116" s="164"/>
      <c r="CB116" s="164"/>
      <c r="CC116" s="164"/>
      <c r="CD116" s="164"/>
      <c r="CE116" s="164"/>
      <c r="CF116" s="164"/>
      <c r="CG116" s="198"/>
    </row>
    <row r="117" spans="1:86" s="163" customFormat="1" ht="3" customHeight="1" thickBot="1">
      <c r="A117" s="130"/>
      <c r="B117" s="476"/>
      <c r="C117" s="476"/>
      <c r="D117" s="476"/>
      <c r="E117" s="535"/>
      <c r="F117" s="535"/>
      <c r="G117" s="432"/>
      <c r="H117" s="435"/>
      <c r="I117" s="435"/>
      <c r="J117" s="435"/>
      <c r="K117" s="435"/>
      <c r="L117" s="435"/>
      <c r="M117" s="435"/>
      <c r="N117" s="435"/>
      <c r="O117" s="435"/>
      <c r="P117" s="435"/>
      <c r="Q117" s="435"/>
      <c r="R117" s="435"/>
      <c r="S117" s="435"/>
      <c r="T117" s="435"/>
      <c r="U117" s="435"/>
      <c r="V117" s="435"/>
      <c r="W117" s="435"/>
      <c r="X117" s="435"/>
      <c r="Y117" s="435"/>
      <c r="Z117" s="435"/>
      <c r="AA117" s="463"/>
      <c r="AB117" s="463"/>
      <c r="AC117" s="463"/>
      <c r="AD117" s="423"/>
      <c r="AE117" s="417"/>
      <c r="AF117" s="417"/>
      <c r="AG117" s="417"/>
      <c r="AH117" s="283"/>
      <c r="AI117" s="418"/>
      <c r="AJ117" s="418"/>
      <c r="AK117" s="418"/>
      <c r="AL117" s="418"/>
      <c r="AM117" s="418"/>
      <c r="AN117" s="415"/>
      <c r="AO117" s="419"/>
      <c r="AP117" s="419"/>
      <c r="AQ117" s="419"/>
      <c r="AR117" s="419"/>
      <c r="AS117" s="419"/>
      <c r="AT117" s="415"/>
      <c r="AU117" s="419"/>
      <c r="AV117" s="419"/>
      <c r="AW117" s="419"/>
      <c r="AX117" s="419"/>
      <c r="AY117" s="419"/>
      <c r="AZ117" s="424"/>
      <c r="BA117" s="423"/>
      <c r="BB117" s="417"/>
      <c r="BC117" s="417"/>
      <c r="BD117" s="417"/>
      <c r="BE117" s="283"/>
      <c r="BF117" s="418"/>
      <c r="BG117" s="418"/>
      <c r="BH117" s="418"/>
      <c r="BI117" s="418"/>
      <c r="BJ117" s="418"/>
      <c r="BK117" s="415"/>
      <c r="BL117" s="419"/>
      <c r="BM117" s="419"/>
      <c r="BN117" s="419"/>
      <c r="BO117" s="419"/>
      <c r="BP117" s="419"/>
      <c r="BQ117" s="415"/>
      <c r="BR117" s="419"/>
      <c r="BS117" s="419"/>
      <c r="BT117" s="419"/>
      <c r="BU117" s="419"/>
      <c r="BV117" s="419"/>
      <c r="BW117" s="287"/>
      <c r="BX117" s="288"/>
      <c r="BY117" s="288"/>
      <c r="BZ117" s="288"/>
      <c r="CA117" s="288"/>
      <c r="CB117" s="288"/>
      <c r="CC117" s="288"/>
      <c r="CD117" s="288"/>
      <c r="CE117" s="288"/>
      <c r="CF117" s="288"/>
      <c r="CG117" s="199"/>
    </row>
    <row r="118" spans="1:86" ht="15" customHeight="1" thickBot="1">
      <c r="A118" s="130"/>
      <c r="B118" s="476"/>
      <c r="C118" s="476"/>
      <c r="D118" s="476"/>
      <c r="E118" s="535"/>
      <c r="F118" s="535"/>
      <c r="G118" s="432"/>
      <c r="H118" s="435"/>
      <c r="I118" s="435"/>
      <c r="J118" s="435"/>
      <c r="K118" s="435"/>
      <c r="L118" s="435"/>
      <c r="M118" s="435"/>
      <c r="N118" s="435"/>
      <c r="O118" s="435"/>
      <c r="P118" s="435"/>
      <c r="Q118" s="435"/>
      <c r="R118" s="435"/>
      <c r="S118" s="435"/>
      <c r="T118" s="435"/>
      <c r="U118" s="435"/>
      <c r="V118" s="435"/>
      <c r="W118" s="435"/>
      <c r="X118" s="435"/>
      <c r="Y118" s="435"/>
      <c r="Z118" s="435"/>
      <c r="AA118" s="463"/>
      <c r="AB118" s="463"/>
      <c r="AC118" s="463"/>
      <c r="AD118" s="423"/>
      <c r="AE118" s="280" t="e">
        <f>IF(LEN(VLOOKUP(AA116,#REF!,2,FALSE))&lt;11,"",LEFT(RIGHT(VLOOKUP(AA116,#REF!,2,FALSE),11),1))</f>
        <v>#REF!</v>
      </c>
      <c r="AF118" s="168"/>
      <c r="AG118" s="280" t="e">
        <f>IF(LEN(VLOOKUP(AA116,#REF!,2,FALSE))&lt;10,"",LEFT(RIGHT(VLOOKUP(AA116,#REF!,2,FALSE),10),1))</f>
        <v>#REF!</v>
      </c>
      <c r="AH118" s="282"/>
      <c r="AI118" s="280" t="e">
        <f>IF(LEN(VLOOKUP(AA116,#REF!,2,FALSE))&lt;9,"",LEFT(RIGHT(VLOOKUP(AA116,#REF!,2,FALSE),9),1))</f>
        <v>#REF!</v>
      </c>
      <c r="AJ118" s="168"/>
      <c r="AK118" s="280" t="e">
        <f>IF(LEN(VLOOKUP(AA116,#REF!,2,FALSE))&lt;8,"",LEFT(RIGHT(VLOOKUP(AA116,#REF!,2,FALSE),8),1))</f>
        <v>#REF!</v>
      </c>
      <c r="AL118" s="282"/>
      <c r="AM118" s="280" t="e">
        <f>IF(LEN(VLOOKUP(AA116,#REF!,2,FALSE))&lt;7,"",LEFT(RIGHT(VLOOKUP(AA116,#REF!,2,FALSE),7),1))</f>
        <v>#REF!</v>
      </c>
      <c r="AN118" s="415"/>
      <c r="AO118" s="280" t="e">
        <f>IF(LEN(VLOOKUP(AA116,#REF!,2,FALSE))&lt;6,"",LEFT(RIGHT(VLOOKUP(AA116,#REF!,2,FALSE),6),1))</f>
        <v>#REF!</v>
      </c>
      <c r="AP118" s="282"/>
      <c r="AQ118" s="280" t="e">
        <f>IF(LEN(VLOOKUP(AA116,#REF!,2,FALSE))&lt;5,"",LEFT(RIGHT(VLOOKUP(AA116,#REF!,2,FALSE),5),1))</f>
        <v>#REF!</v>
      </c>
      <c r="AR118" s="282"/>
      <c r="AS118" s="280" t="e">
        <f>IF(LEN(VLOOKUP(AA116,#REF!,2,FALSE))&lt;4,"",LEFT(RIGHT(VLOOKUP(AA116,#REF!,2,FALSE),4),1))</f>
        <v>#REF!</v>
      </c>
      <c r="AT118" s="415"/>
      <c r="AU118" s="280" t="e">
        <f>IF(LEN(VLOOKUP(AA116,#REF!,2,FALSE))&lt;3,"",LEFT(RIGHT(VLOOKUP(AA116,#REF!,2,FALSE),3),1))</f>
        <v>#REF!</v>
      </c>
      <c r="AV118" s="282"/>
      <c r="AW118" s="280" t="e">
        <f>IF(LEN(VLOOKUP(AA116,#REF!,2,FALSE))&lt;2,"",LEFT(RIGHT(VLOOKUP(AA116,#REF!,2,FALSE),2),1))</f>
        <v>#REF!</v>
      </c>
      <c r="AX118" s="282"/>
      <c r="AY118" s="280" t="e">
        <f>IF(VLOOKUP(AA116,#REF!,2,FALSE)=0,"",IF(LEN(VLOOKUP(AA116,#REF!,2,FALSE))&lt;1,"",LEFT(RIGHT(VLOOKUP(AA116,#REF!,2,FALSE),1),1)))</f>
        <v>#REF!</v>
      </c>
      <c r="AZ118" s="424"/>
      <c r="BA118" s="423"/>
      <c r="BB118" s="280" t="e">
        <f>IF(LEN(VLOOKUP(AA116,#REF!,4,FALSE))&lt;11,"",LEFT(RIGHT(VLOOKUP(AA116,#REF!,4,FALSE),11),1))</f>
        <v>#REF!</v>
      </c>
      <c r="BC118" s="168"/>
      <c r="BD118" s="280" t="e">
        <f>IF(LEN(VLOOKUP(AA116,#REF!,4,FALSE))&lt;10,"",LEFT(RIGHT(VLOOKUP(AA116,#REF!,4,FALSE),10),1))</f>
        <v>#REF!</v>
      </c>
      <c r="BE118" s="282"/>
      <c r="BF118" s="280" t="e">
        <f>IF(LEN(VLOOKUP(AA116,#REF!,4,FALSE))&lt;9,"",LEFT(RIGHT(VLOOKUP(AA116,#REF!,4,FALSE),9),1))</f>
        <v>#REF!</v>
      </c>
      <c r="BG118" s="168"/>
      <c r="BH118" s="280" t="e">
        <f>IF(LEN(VLOOKUP(AA116,#REF!,4,FALSE))&lt;8,"",LEFT(RIGHT(VLOOKUP(AA116,#REF!,4,FALSE),8),1))</f>
        <v>#REF!</v>
      </c>
      <c r="BI118" s="282"/>
      <c r="BJ118" s="280" t="e">
        <f>IF(LEN(VLOOKUP(AA116,#REF!,4,FALSE))&lt;7,"",LEFT(RIGHT(VLOOKUP(AA116,#REF!,4,FALSE),7),1))</f>
        <v>#REF!</v>
      </c>
      <c r="BK118" s="415"/>
      <c r="BL118" s="280" t="e">
        <f>IF(LEN(VLOOKUP(AA116,#REF!,4,FALSE))&lt;6,"",LEFT(RIGHT(VLOOKUP(AA116,#REF!,4,FALSE),6),1))</f>
        <v>#REF!</v>
      </c>
      <c r="BM118" s="282"/>
      <c r="BN118" s="280" t="e">
        <f>IF(LEN(VLOOKUP(AA116,#REF!,4,FALSE))&lt;5,"",LEFT(RIGHT(VLOOKUP(AA116,#REF!,4,FALSE),5),1))</f>
        <v>#REF!</v>
      </c>
      <c r="BO118" s="282"/>
      <c r="BP118" s="280" t="e">
        <f>IF(LEN(VLOOKUP(AA116,#REF!,4,FALSE))&lt;4,"",LEFT(RIGHT(VLOOKUP(AA116,#REF!,4,FALSE),4),1))</f>
        <v>#REF!</v>
      </c>
      <c r="BQ118" s="415"/>
      <c r="BR118" s="280" t="e">
        <f>IF(LEN(VLOOKUP(AA116,#REF!,4,FALSE))&lt;3,"",LEFT(RIGHT(VLOOKUP(AA116,#REF!,4,FALSE),3),1))</f>
        <v>#REF!</v>
      </c>
      <c r="BS118" s="282"/>
      <c r="BT118" s="280" t="e">
        <f>IF(LEN(VLOOKUP(AA116,#REF!,4,FALSE))&lt;2,"",LEFT(RIGHT(VLOOKUP(AA116,#REF!,4,FALSE),2),1))</f>
        <v>#REF!</v>
      </c>
      <c r="BU118" s="282"/>
      <c r="BV118" s="280" t="e">
        <f>IF(VLOOKUP(AA116,#REF!,4,FALSE)=0,"",IF(LEN(VLOOKUP(AA116,#REF!,4,FALSE))&lt;1,"",LEFT(RIGHT(VLOOKUP(AA116,#REF!,4,FALSE),1),1)))</f>
        <v>#REF!</v>
      </c>
      <c r="BW118" s="287"/>
      <c r="BX118" s="288"/>
      <c r="BY118" s="288"/>
      <c r="BZ118" s="288"/>
      <c r="CA118" s="288"/>
      <c r="CB118" s="288"/>
      <c r="CC118" s="288"/>
      <c r="CD118" s="288"/>
      <c r="CE118" s="288"/>
      <c r="CF118" s="288"/>
      <c r="CG118" s="199"/>
    </row>
    <row r="119" spans="1:86" ht="3" customHeight="1" thickBot="1">
      <c r="A119" s="130"/>
      <c r="B119" s="476"/>
      <c r="C119" s="476"/>
      <c r="D119" s="476"/>
      <c r="E119" s="535"/>
      <c r="F119" s="535"/>
      <c r="G119" s="432"/>
      <c r="H119" s="435"/>
      <c r="I119" s="435"/>
      <c r="J119" s="435"/>
      <c r="K119" s="435"/>
      <c r="L119" s="435"/>
      <c r="M119" s="435"/>
      <c r="N119" s="435"/>
      <c r="O119" s="435"/>
      <c r="P119" s="435"/>
      <c r="Q119" s="435"/>
      <c r="R119" s="435"/>
      <c r="S119" s="435"/>
      <c r="T119" s="435"/>
      <c r="U119" s="435"/>
      <c r="V119" s="435"/>
      <c r="W119" s="435"/>
      <c r="X119" s="435"/>
      <c r="Y119" s="435"/>
      <c r="Z119" s="435"/>
      <c r="AA119" s="463"/>
      <c r="AB119" s="463"/>
      <c r="AC119" s="463"/>
      <c r="AD119" s="442"/>
      <c r="AE119" s="442"/>
      <c r="AF119" s="442"/>
      <c r="AG119" s="442"/>
      <c r="AH119" s="442"/>
      <c r="AI119" s="442"/>
      <c r="AJ119" s="442"/>
      <c r="AK119" s="442"/>
      <c r="AL119" s="442"/>
      <c r="AM119" s="442"/>
      <c r="AN119" s="442"/>
      <c r="AO119" s="442"/>
      <c r="AP119" s="442"/>
      <c r="AQ119" s="442"/>
      <c r="AR119" s="442"/>
      <c r="AS119" s="442"/>
      <c r="AT119" s="442"/>
      <c r="AU119" s="442"/>
      <c r="AV119" s="442"/>
      <c r="AW119" s="442"/>
      <c r="AX119" s="442"/>
      <c r="AY119" s="442"/>
      <c r="AZ119" s="442"/>
      <c r="BA119" s="443"/>
      <c r="BB119" s="443"/>
      <c r="BC119" s="443"/>
      <c r="BD119" s="443"/>
      <c r="BE119" s="443"/>
      <c r="BF119" s="443"/>
      <c r="BG119" s="443"/>
      <c r="BH119" s="443"/>
      <c r="BI119" s="443"/>
      <c r="BJ119" s="443"/>
      <c r="BK119" s="443"/>
      <c r="BL119" s="443"/>
      <c r="BM119" s="443"/>
      <c r="BN119" s="443"/>
      <c r="BO119" s="443"/>
      <c r="BP119" s="443"/>
      <c r="BQ119" s="443"/>
      <c r="BR119" s="227"/>
      <c r="BS119" s="227"/>
      <c r="BT119" s="227"/>
      <c r="BU119" s="227"/>
      <c r="BV119" s="227"/>
      <c r="BW119" s="289"/>
      <c r="BX119" s="227"/>
      <c r="BY119" s="227"/>
      <c r="BZ119" s="227"/>
      <c r="CA119" s="227"/>
      <c r="CB119" s="227"/>
      <c r="CC119" s="227"/>
      <c r="CD119" s="227"/>
      <c r="CE119" s="227"/>
      <c r="CF119" s="227"/>
      <c r="CG119" s="200"/>
    </row>
    <row r="120" spans="1:86" ht="3" customHeight="1" thickBot="1">
      <c r="A120" s="130"/>
      <c r="B120" s="476"/>
      <c r="C120" s="476"/>
      <c r="D120" s="476"/>
      <c r="E120" s="535"/>
      <c r="F120" s="535"/>
      <c r="G120" s="432"/>
      <c r="H120" s="435"/>
      <c r="I120" s="435"/>
      <c r="J120" s="435"/>
      <c r="K120" s="435"/>
      <c r="L120" s="435"/>
      <c r="M120" s="435"/>
      <c r="N120" s="435"/>
      <c r="O120" s="435"/>
      <c r="P120" s="435"/>
      <c r="Q120" s="435"/>
      <c r="R120" s="435"/>
      <c r="S120" s="435"/>
      <c r="T120" s="435"/>
      <c r="U120" s="435"/>
      <c r="V120" s="435"/>
      <c r="W120" s="435"/>
      <c r="X120" s="435"/>
      <c r="Y120" s="435"/>
      <c r="Z120" s="435"/>
      <c r="AA120" s="463"/>
      <c r="AB120" s="463"/>
      <c r="AC120" s="463"/>
      <c r="AD120" s="422"/>
      <c r="AE120" s="422"/>
      <c r="AF120" s="422"/>
      <c r="AG120" s="422"/>
      <c r="AH120" s="422"/>
      <c r="AI120" s="422"/>
      <c r="AJ120" s="422"/>
      <c r="AK120" s="422"/>
      <c r="AL120" s="422"/>
      <c r="AM120" s="422"/>
      <c r="AN120" s="422"/>
      <c r="AO120" s="422"/>
      <c r="AP120" s="422"/>
      <c r="AQ120" s="422"/>
      <c r="AR120" s="422"/>
      <c r="AS120" s="422"/>
      <c r="AT120" s="422"/>
      <c r="AU120" s="422"/>
      <c r="AV120" s="422"/>
      <c r="AW120" s="422"/>
      <c r="AX120" s="422"/>
      <c r="AY120" s="422"/>
      <c r="AZ120" s="422"/>
      <c r="BA120" s="293"/>
      <c r="BB120" s="221"/>
      <c r="BC120" s="221"/>
      <c r="BD120" s="221"/>
      <c r="BE120" s="221"/>
      <c r="BF120" s="221"/>
      <c r="BG120" s="221"/>
      <c r="BH120" s="221"/>
      <c r="BI120" s="221"/>
      <c r="BJ120" s="292"/>
      <c r="BK120" s="221"/>
      <c r="BL120" s="221"/>
      <c r="BM120" s="221"/>
      <c r="BN120" s="221"/>
      <c r="BO120" s="221"/>
      <c r="BP120" s="221"/>
      <c r="BQ120" s="221"/>
      <c r="BR120" s="221"/>
      <c r="BS120" s="221"/>
      <c r="BT120" s="221"/>
      <c r="BU120" s="221"/>
      <c r="BV120" s="221"/>
      <c r="BW120" s="221"/>
      <c r="BX120" s="221"/>
      <c r="BY120" s="221"/>
      <c r="BZ120" s="221"/>
      <c r="CA120" s="221"/>
      <c r="CB120" s="221"/>
      <c r="CC120" s="221"/>
      <c r="CD120" s="221"/>
      <c r="CE120" s="221"/>
      <c r="CF120" s="221"/>
      <c r="CG120" s="198"/>
    </row>
    <row r="121" spans="1:86" ht="3" customHeight="1" thickBot="1">
      <c r="A121" s="130"/>
      <c r="B121" s="476"/>
      <c r="C121" s="476"/>
      <c r="D121" s="476"/>
      <c r="E121" s="535"/>
      <c r="F121" s="535"/>
      <c r="G121" s="432"/>
      <c r="H121" s="435"/>
      <c r="I121" s="435"/>
      <c r="J121" s="435"/>
      <c r="K121" s="435"/>
      <c r="L121" s="435"/>
      <c r="M121" s="435"/>
      <c r="N121" s="435"/>
      <c r="O121" s="435"/>
      <c r="P121" s="435"/>
      <c r="Q121" s="435"/>
      <c r="R121" s="435"/>
      <c r="S121" s="435"/>
      <c r="T121" s="435"/>
      <c r="U121" s="435"/>
      <c r="V121" s="435"/>
      <c r="W121" s="435"/>
      <c r="X121" s="435"/>
      <c r="Y121" s="435"/>
      <c r="Z121" s="435"/>
      <c r="AA121" s="463"/>
      <c r="AB121" s="463"/>
      <c r="AC121" s="463"/>
      <c r="AD121" s="423"/>
      <c r="AE121" s="417"/>
      <c r="AF121" s="417"/>
      <c r="AG121" s="417"/>
      <c r="AH121" s="283"/>
      <c r="AI121" s="418"/>
      <c r="AJ121" s="418"/>
      <c r="AK121" s="418"/>
      <c r="AL121" s="418"/>
      <c r="AM121" s="418"/>
      <c r="AN121" s="415"/>
      <c r="AO121" s="419"/>
      <c r="AP121" s="419"/>
      <c r="AQ121" s="419"/>
      <c r="AR121" s="419"/>
      <c r="AS121" s="419"/>
      <c r="AT121" s="415"/>
      <c r="AU121" s="419"/>
      <c r="AV121" s="419"/>
      <c r="AW121" s="419"/>
      <c r="AX121" s="419"/>
      <c r="AY121" s="419"/>
      <c r="AZ121" s="424"/>
      <c r="BA121" s="294"/>
      <c r="BB121" s="288"/>
      <c r="BC121" s="288"/>
      <c r="BD121" s="288"/>
      <c r="BE121" s="288"/>
      <c r="BF121" s="288"/>
      <c r="BG121" s="288"/>
      <c r="BH121" s="288"/>
      <c r="BI121" s="288"/>
      <c r="BJ121" s="287"/>
      <c r="BK121" s="288"/>
      <c r="BL121" s="417"/>
      <c r="BM121" s="417"/>
      <c r="BN121" s="417"/>
      <c r="BO121" s="283"/>
      <c r="BP121" s="418"/>
      <c r="BQ121" s="418"/>
      <c r="BR121" s="418"/>
      <c r="BS121" s="418"/>
      <c r="BT121" s="418"/>
      <c r="BU121" s="415"/>
      <c r="BV121" s="419"/>
      <c r="BW121" s="419"/>
      <c r="BX121" s="419"/>
      <c r="BY121" s="419"/>
      <c r="BZ121" s="419"/>
      <c r="CA121" s="415"/>
      <c r="CB121" s="419"/>
      <c r="CC121" s="419"/>
      <c r="CD121" s="419"/>
      <c r="CE121" s="419"/>
      <c r="CF121" s="419"/>
      <c r="CG121" s="201"/>
    </row>
    <row r="122" spans="1:86" ht="15" customHeight="1" thickBot="1">
      <c r="A122" s="130"/>
      <c r="B122" s="476"/>
      <c r="C122" s="476"/>
      <c r="D122" s="476"/>
      <c r="E122" s="535"/>
      <c r="F122" s="535"/>
      <c r="G122" s="432"/>
      <c r="H122" s="435"/>
      <c r="I122" s="435"/>
      <c r="J122" s="435"/>
      <c r="K122" s="435"/>
      <c r="L122" s="435"/>
      <c r="M122" s="435"/>
      <c r="N122" s="435"/>
      <c r="O122" s="435"/>
      <c r="P122" s="435"/>
      <c r="Q122" s="435"/>
      <c r="R122" s="435"/>
      <c r="S122" s="435"/>
      <c r="T122" s="435"/>
      <c r="U122" s="435"/>
      <c r="V122" s="435"/>
      <c r="W122" s="435"/>
      <c r="X122" s="435"/>
      <c r="Y122" s="435"/>
      <c r="Z122" s="435"/>
      <c r="AA122" s="463"/>
      <c r="AB122" s="463"/>
      <c r="AC122" s="463"/>
      <c r="AD122" s="423"/>
      <c r="AE122" s="280" t="e">
        <f>IF(LEN(VLOOKUP(AA116,#REF!,3,FALSE))&lt;11,"",LEFT(RIGHT(VLOOKUP(AA116,#REF!,3,FALSE),11),1))</f>
        <v>#REF!</v>
      </c>
      <c r="AF122" s="168"/>
      <c r="AG122" s="280" t="e">
        <f>IF(LEN(VLOOKUP(AA116,#REF!,3,FALSE))&lt;10,"",LEFT(RIGHT(VLOOKUP(AA116,#REF!,3,FALSE),10),1))</f>
        <v>#REF!</v>
      </c>
      <c r="AH122" s="282"/>
      <c r="AI122" s="280" t="e">
        <f>IF(LEN(VLOOKUP(AA116,#REF!,3,FALSE))&lt;9,"",LEFT(RIGHT(VLOOKUP(AA116,#REF!,3,FALSE),9),1))</f>
        <v>#REF!</v>
      </c>
      <c r="AJ122" s="168"/>
      <c r="AK122" s="280" t="e">
        <f>IF(LEN(VLOOKUP(AA116,#REF!,3,FALSE))&lt;8,"",LEFT(RIGHT(VLOOKUP(AA116,#REF!,3,FALSE),8),1))</f>
        <v>#REF!</v>
      </c>
      <c r="AL122" s="282"/>
      <c r="AM122" s="280" t="e">
        <f>IF(LEN(VLOOKUP(AA116,#REF!,3,FALSE))&lt;7,"",LEFT(RIGHT(VLOOKUP(AA116,#REF!,3,FALSE),7),1))</f>
        <v>#REF!</v>
      </c>
      <c r="AN122" s="415"/>
      <c r="AO122" s="280" t="e">
        <f>IF(LEN(VLOOKUP(AA116,#REF!,3,FALSE))&lt;6,"",LEFT(RIGHT(VLOOKUP(AA116,#REF!,3,FALSE),6),1))</f>
        <v>#REF!</v>
      </c>
      <c r="AP122" s="282"/>
      <c r="AQ122" s="280" t="e">
        <f>IF(LEN(VLOOKUP(AA116,#REF!,3,FALSE))&lt;5,"",LEFT(RIGHT(VLOOKUP(AA116,#REF!,3,FALSE),5),1))</f>
        <v>#REF!</v>
      </c>
      <c r="AR122" s="282"/>
      <c r="AS122" s="280" t="e">
        <f>IF(LEN(VLOOKUP(AA116,#REF!,3,FALSE))&lt;4,"",LEFT(RIGHT(VLOOKUP(AA116,#REF!,3,FALSE),4),1))</f>
        <v>#REF!</v>
      </c>
      <c r="AT122" s="415"/>
      <c r="AU122" s="280" t="e">
        <f>IF(LEN(VLOOKUP(AA116,#REF!,3,FALSE))&lt;3,"",LEFT(RIGHT(VLOOKUP(AA116,#REF!,3,FALSE),3),1))</f>
        <v>#REF!</v>
      </c>
      <c r="AV122" s="282"/>
      <c r="AW122" s="280" t="e">
        <f>IF(LEN(VLOOKUP(AA116,#REF!,3,FALSE))&lt;2,"",LEFT(RIGHT(VLOOKUP(AA116,#REF!,3,FALSE),2),1))</f>
        <v>#REF!</v>
      </c>
      <c r="AX122" s="282"/>
      <c r="AY122" s="280" t="e">
        <f>IF(VLOOKUP(AA116,#REF!,3,FALSE)=0,"",IF(LEN(VLOOKUP(AA116,#REF!,3,FALSE))&lt;1,"",LEFT(RIGHT(VLOOKUP(AA116,#REF!,3,FALSE),1),1)))</f>
        <v>#REF!</v>
      </c>
      <c r="AZ122" s="424"/>
      <c r="BA122" s="294"/>
      <c r="BB122" s="288"/>
      <c r="BC122" s="288"/>
      <c r="BD122" s="288"/>
      <c r="BE122" s="288"/>
      <c r="BF122" s="288"/>
      <c r="BG122" s="288"/>
      <c r="BH122" s="288"/>
      <c r="BI122" s="288"/>
      <c r="BJ122" s="287"/>
      <c r="BK122" s="288"/>
      <c r="BL122" s="280" t="e">
        <f>IF(LEN(VLOOKUP(AA116,#REF!,5,FALSE))&lt;11,"",LEFT(RIGHT(VLOOKUP(AA116,#REF!,5,FALSE),11),1))</f>
        <v>#REF!</v>
      </c>
      <c r="BM122" s="168"/>
      <c r="BN122" s="280" t="e">
        <f>IF(LEN(VLOOKUP(AA116,#REF!,5,FALSE))&lt;10,"",LEFT(RIGHT(VLOOKUP(AA116,#REF!,5,FALSE),10),1))</f>
        <v>#REF!</v>
      </c>
      <c r="BO122" s="282"/>
      <c r="BP122" s="280" t="e">
        <f>IF(LEN(VLOOKUP(AA116,#REF!,5,FALSE))&lt;9,"",LEFT(RIGHT(VLOOKUP(AA116,#REF!,5,FALSE),9),1))</f>
        <v>#REF!</v>
      </c>
      <c r="BQ122" s="168"/>
      <c r="BR122" s="280" t="e">
        <f>IF(LEN(VLOOKUP(AA116,#REF!,5,FALSE))&lt;8,"",LEFT(RIGHT(VLOOKUP(AA116,#REF!,5,FALSE),8),1))</f>
        <v>#REF!</v>
      </c>
      <c r="BS122" s="282"/>
      <c r="BT122" s="280" t="e">
        <f>IF(LEN(VLOOKUP(AA116,#REF!,5,FALSE))&lt;7,"",LEFT(RIGHT(VLOOKUP(AA116,#REF!,5,FALSE),7),1))</f>
        <v>#REF!</v>
      </c>
      <c r="BU122" s="415"/>
      <c r="BV122" s="280" t="e">
        <f>IF(LEN(VLOOKUP(AA116,#REF!,5,FALSE))&lt;6,"",LEFT(RIGHT(VLOOKUP(AA116,#REF!,5,FALSE),6),1))</f>
        <v>#REF!</v>
      </c>
      <c r="BW122" s="282"/>
      <c r="BX122" s="280" t="e">
        <f>IF(LEN(VLOOKUP(AA116,#REF!,5,FALSE))&lt;5,"",LEFT(RIGHT(VLOOKUP(AA116,#REF!,5,FALSE),5),1))</f>
        <v>#REF!</v>
      </c>
      <c r="BY122" s="282"/>
      <c r="BZ122" s="280" t="e">
        <f>IF(LEN(VLOOKUP(AA116,#REF!,5,FALSE))&lt;4,"",LEFT(RIGHT(VLOOKUP(AA116,#REF!,5,FALSE),4),1))</f>
        <v>#REF!</v>
      </c>
      <c r="CA122" s="415"/>
      <c r="CB122" s="280" t="e">
        <f>IF(LEN(VLOOKUP(AA116,#REF!,5,FALSE))&lt;3,"",LEFT(RIGHT(VLOOKUP(AA116,#REF!,5,FALSE),3),1))</f>
        <v>#REF!</v>
      </c>
      <c r="CC122" s="282"/>
      <c r="CD122" s="280" t="e">
        <f>IF(LEN(VLOOKUP(AA116,#REF!,5,FALSE))&lt;2,"",LEFT(RIGHT(VLOOKUP(AA116,#REF!,5,FALSE),2),1))</f>
        <v>#REF!</v>
      </c>
      <c r="CE122" s="282"/>
      <c r="CF122" s="280" t="e">
        <f>IF(VLOOKUP(AA116,#REF!,5,FALSE)=0,"",IF(LEN(VLOOKUP(AA116,#REF!,5,FALSE))&lt;1,"",LEFT(RIGHT(VLOOKUP(AA116,#REF!,5,FALSE),1),1)))</f>
        <v>#REF!</v>
      </c>
      <c r="CG122" s="201"/>
    </row>
    <row r="123" spans="1:86" s="131" customFormat="1" ht="3" customHeight="1" thickBot="1">
      <c r="A123" s="246"/>
      <c r="B123" s="476"/>
      <c r="C123" s="476"/>
      <c r="D123" s="476"/>
      <c r="E123" s="535"/>
      <c r="F123" s="535"/>
      <c r="G123" s="432"/>
      <c r="H123" s="435"/>
      <c r="I123" s="435"/>
      <c r="J123" s="435"/>
      <c r="K123" s="435"/>
      <c r="L123" s="435"/>
      <c r="M123" s="435"/>
      <c r="N123" s="435"/>
      <c r="O123" s="435"/>
      <c r="P123" s="435"/>
      <c r="Q123" s="435"/>
      <c r="R123" s="435"/>
      <c r="S123" s="435"/>
      <c r="T123" s="435"/>
      <c r="U123" s="435"/>
      <c r="V123" s="435"/>
      <c r="W123" s="435"/>
      <c r="X123" s="435"/>
      <c r="Y123" s="435"/>
      <c r="Z123" s="435"/>
      <c r="AA123" s="463"/>
      <c r="AB123" s="463"/>
      <c r="AC123" s="463"/>
      <c r="AD123" s="445"/>
      <c r="AE123" s="445"/>
      <c r="AF123" s="445"/>
      <c r="AG123" s="445"/>
      <c r="AH123" s="445"/>
      <c r="AI123" s="445"/>
      <c r="AJ123" s="445"/>
      <c r="AK123" s="445"/>
      <c r="AL123" s="445"/>
      <c r="AM123" s="445"/>
      <c r="AN123" s="445"/>
      <c r="AO123" s="445"/>
      <c r="AP123" s="445"/>
      <c r="AQ123" s="445"/>
      <c r="AR123" s="445"/>
      <c r="AS123" s="445"/>
      <c r="AT123" s="445"/>
      <c r="AU123" s="445"/>
      <c r="AV123" s="445"/>
      <c r="AW123" s="445"/>
      <c r="AX123" s="445"/>
      <c r="AY123" s="445"/>
      <c r="AZ123" s="445"/>
      <c r="BA123" s="174"/>
      <c r="BB123" s="169"/>
      <c r="BC123" s="169"/>
      <c r="BD123" s="169"/>
      <c r="BE123" s="169"/>
      <c r="BF123" s="169"/>
      <c r="BG123" s="169"/>
      <c r="BH123" s="169"/>
      <c r="BI123" s="169"/>
      <c r="BJ123" s="170"/>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200"/>
    </row>
    <row r="124" spans="1:86" ht="3" customHeight="1">
      <c r="B124" s="130"/>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134"/>
      <c r="AE124" s="134"/>
      <c r="AF124" s="134"/>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34"/>
      <c r="BD124" s="134"/>
      <c r="BE124" s="134"/>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row>
    <row r="125" spans="1:86" s="145" customFormat="1" ht="5.25" customHeight="1">
      <c r="A125" s="130"/>
      <c r="B125" s="130"/>
      <c r="C125" s="130"/>
      <c r="D125" s="130"/>
      <c r="E125" s="180"/>
      <c r="F125" s="246"/>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c r="BI125" s="130"/>
      <c r="BJ125" s="130"/>
      <c r="BK125" s="130"/>
      <c r="BL125" s="130"/>
      <c r="BM125" s="130"/>
      <c r="BN125" s="130"/>
      <c r="BO125" s="130"/>
      <c r="BP125" s="130"/>
      <c r="BQ125" s="130"/>
      <c r="BR125" s="130"/>
      <c r="BS125" s="130"/>
      <c r="BT125" s="130"/>
      <c r="BU125" s="130"/>
      <c r="BV125" s="130"/>
      <c r="BW125" s="130"/>
      <c r="BX125" s="130"/>
      <c r="BY125" s="130"/>
      <c r="BZ125" s="130"/>
      <c r="CA125" s="130"/>
      <c r="CB125" s="130"/>
      <c r="CC125" s="130"/>
      <c r="CD125" s="130"/>
      <c r="CE125" s="130"/>
      <c r="CF125" s="246"/>
      <c r="CG125" s="150"/>
      <c r="CH125" s="130"/>
    </row>
    <row r="126" spans="1:86" ht="3.75" customHeight="1">
      <c r="A126" s="145"/>
      <c r="B126" s="130"/>
      <c r="C126" s="145"/>
      <c r="D126" s="145"/>
      <c r="E126" s="180"/>
      <c r="F126" s="246"/>
      <c r="G126" s="181"/>
      <c r="H126" s="152"/>
      <c r="I126" s="152"/>
      <c r="J126" s="152"/>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6"/>
      <c r="CG126" s="150"/>
      <c r="CH126" s="145"/>
    </row>
    <row r="127" spans="1:86" ht="3.75" customHeight="1" thickBot="1">
      <c r="A127" s="145"/>
      <c r="B127" s="130"/>
      <c r="C127" s="145"/>
      <c r="D127" s="145"/>
      <c r="E127" s="182"/>
      <c r="F127" s="183"/>
      <c r="G127" s="181"/>
      <c r="H127" s="152"/>
      <c r="I127" s="152"/>
      <c r="J127" s="152"/>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183"/>
      <c r="CG127" s="184"/>
      <c r="CH127" s="145"/>
    </row>
    <row r="128" spans="1:86" ht="10.5" customHeight="1" thickTop="1">
      <c r="A128" s="145"/>
      <c r="B128" s="130"/>
      <c r="C128" s="145"/>
      <c r="D128" s="145"/>
      <c r="E128" s="145"/>
      <c r="F128" s="145"/>
      <c r="G128" s="236" t="s">
        <v>351</v>
      </c>
      <c r="H128" s="236"/>
      <c r="I128" s="152"/>
      <c r="J128" s="152"/>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71" t="e">
        <f>#REF!</f>
        <v>#REF!</v>
      </c>
      <c r="CE128" s="241"/>
      <c r="CF128" s="241"/>
      <c r="CG128" s="241"/>
      <c r="CH128" s="145"/>
    </row>
    <row r="129" spans="1:88">
      <c r="A129" s="145"/>
      <c r="B129" s="185"/>
      <c r="C129" s="186"/>
      <c r="D129" s="186"/>
      <c r="E129" s="187"/>
      <c r="F129" s="187"/>
      <c r="G129" s="187"/>
      <c r="H129" s="188"/>
      <c r="I129" s="188"/>
      <c r="J129" s="188"/>
      <c r="K129" s="189"/>
      <c r="L129" s="189"/>
      <c r="M129" s="189"/>
      <c r="N129" s="189"/>
      <c r="O129" s="189"/>
      <c r="P129" s="189"/>
      <c r="Q129" s="189"/>
      <c r="R129" s="189"/>
      <c r="S129" s="189"/>
      <c r="T129" s="189"/>
      <c r="U129" s="189"/>
      <c r="V129" s="189"/>
      <c r="W129" s="189"/>
      <c r="X129" s="189"/>
      <c r="Y129" s="189"/>
      <c r="Z129" s="189"/>
      <c r="AA129" s="189"/>
      <c r="AB129" s="189"/>
      <c r="AC129" s="189"/>
      <c r="AD129" s="189"/>
      <c r="AE129" s="190">
        <v>10</v>
      </c>
      <c r="AF129" s="189"/>
      <c r="AG129" s="190">
        <v>9</v>
      </c>
      <c r="AH129" s="189"/>
      <c r="AI129" s="190">
        <v>8</v>
      </c>
      <c r="AJ129" s="189"/>
      <c r="AK129" s="190">
        <v>7</v>
      </c>
      <c r="AL129" s="189"/>
      <c r="AM129" s="190">
        <v>6</v>
      </c>
      <c r="AN129" s="189"/>
      <c r="AO129" s="190">
        <v>5</v>
      </c>
      <c r="AP129" s="189"/>
      <c r="AQ129" s="190">
        <v>4</v>
      </c>
      <c r="AR129" s="189"/>
      <c r="AS129" s="190">
        <v>3</v>
      </c>
      <c r="AT129" s="189"/>
      <c r="AU129" s="190">
        <v>2</v>
      </c>
      <c r="AV129" s="189"/>
      <c r="AW129" s="190">
        <v>1</v>
      </c>
      <c r="AX129" s="189"/>
      <c r="AY129" s="190">
        <v>0</v>
      </c>
      <c r="AZ129" s="189"/>
      <c r="BA129" s="189"/>
      <c r="BB129" s="190">
        <v>10</v>
      </c>
      <c r="BC129" s="189"/>
      <c r="BD129" s="190">
        <v>9</v>
      </c>
      <c r="BE129" s="189"/>
      <c r="BF129" s="190">
        <v>8</v>
      </c>
      <c r="BG129" s="189"/>
      <c r="BH129" s="190">
        <v>7</v>
      </c>
      <c r="BI129" s="189"/>
      <c r="BJ129" s="190">
        <v>6</v>
      </c>
      <c r="BK129" s="189"/>
      <c r="BL129" s="190">
        <v>5</v>
      </c>
      <c r="BM129" s="189"/>
      <c r="BN129" s="190">
        <v>4</v>
      </c>
      <c r="BO129" s="189"/>
      <c r="BP129" s="190">
        <v>3</v>
      </c>
      <c r="BQ129" s="189"/>
      <c r="BR129" s="190">
        <v>2</v>
      </c>
      <c r="BS129" s="189"/>
      <c r="BT129" s="190">
        <v>1</v>
      </c>
      <c r="BU129" s="189"/>
      <c r="BV129" s="190">
        <v>0</v>
      </c>
      <c r="BW129" s="189"/>
      <c r="BX129" s="189"/>
      <c r="BY129" s="189"/>
      <c r="BZ129" s="189"/>
      <c r="CA129" s="189"/>
      <c r="CB129" s="189"/>
      <c r="CC129" s="189"/>
      <c r="CD129" s="189"/>
      <c r="CE129" s="189"/>
      <c r="CF129" s="189"/>
      <c r="CG129" s="189"/>
      <c r="CH129" s="186"/>
      <c r="CI129" s="145"/>
      <c r="CJ129" s="145"/>
    </row>
    <row r="130" spans="1:88">
      <c r="B130" s="185"/>
      <c r="C130" s="186"/>
      <c r="D130" s="186"/>
      <c r="E130" s="187"/>
      <c r="F130" s="187"/>
      <c r="G130" s="187"/>
      <c r="H130" s="188"/>
      <c r="I130" s="188"/>
      <c r="J130" s="188"/>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89"/>
      <c r="BD130" s="189"/>
      <c r="BE130" s="189"/>
      <c r="BF130" s="189"/>
      <c r="BG130" s="189"/>
      <c r="BH130" s="189"/>
      <c r="BI130" s="189"/>
      <c r="BJ130" s="189"/>
      <c r="BK130" s="189"/>
      <c r="BL130" s="190">
        <v>10</v>
      </c>
      <c r="BM130" s="189"/>
      <c r="BN130" s="190">
        <v>9</v>
      </c>
      <c r="BO130" s="189"/>
      <c r="BP130" s="190">
        <v>8</v>
      </c>
      <c r="BQ130" s="189"/>
      <c r="BR130" s="190">
        <v>7</v>
      </c>
      <c r="BS130" s="189"/>
      <c r="BT130" s="190">
        <v>6</v>
      </c>
      <c r="BU130" s="189"/>
      <c r="BV130" s="190">
        <v>5</v>
      </c>
      <c r="BW130" s="189"/>
      <c r="BX130" s="190">
        <v>4</v>
      </c>
      <c r="BY130" s="189"/>
      <c r="BZ130" s="190">
        <v>3</v>
      </c>
      <c r="CA130" s="189"/>
      <c r="CB130" s="190">
        <v>2</v>
      </c>
      <c r="CC130" s="189"/>
      <c r="CD130" s="190">
        <v>1</v>
      </c>
      <c r="CE130" s="189"/>
      <c r="CF130" s="190">
        <v>0</v>
      </c>
      <c r="CG130" s="189"/>
      <c r="CH130" s="186"/>
      <c r="CJ130" s="145"/>
    </row>
  </sheetData>
  <sheetProtection sheet="1" objects="1" scenarios="1"/>
  <mergeCells count="584">
    <mergeCell ref="AB4:AC5"/>
    <mergeCell ref="AD4:AD5"/>
    <mergeCell ref="AR4:AR5"/>
    <mergeCell ref="E7:F10"/>
    <mergeCell ref="AD7:BQ8"/>
    <mergeCell ref="BR7:CG10"/>
    <mergeCell ref="B8:D8"/>
    <mergeCell ref="G8:Z9"/>
    <mergeCell ref="B9:C21"/>
    <mergeCell ref="D9:D21"/>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AZ3:BC4"/>
    <mergeCell ref="BD3:BR3"/>
    <mergeCell ref="AG9:AZ10"/>
    <mergeCell ref="BA9:BQ10"/>
    <mergeCell ref="CH9:CH30"/>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BB13:BD13"/>
    <mergeCell ref="AD13:AD14"/>
    <mergeCell ref="AE13:AG13"/>
    <mergeCell ref="AI13:AM13"/>
    <mergeCell ref="AN13:AN14"/>
    <mergeCell ref="AD16:AZ16"/>
    <mergeCell ref="AD17:AD18"/>
    <mergeCell ref="AE17:AG17"/>
    <mergeCell ref="AI17:AM17"/>
    <mergeCell ref="AN17:AN18"/>
    <mergeCell ref="AO17:AS17"/>
    <mergeCell ref="AT17:AT18"/>
    <mergeCell ref="AU17:AY17"/>
    <mergeCell ref="AZ17:AZ18"/>
    <mergeCell ref="BL17:BN17"/>
    <mergeCell ref="BP17:BT17"/>
    <mergeCell ref="BV17:BZ17"/>
    <mergeCell ref="CB17:CF17"/>
    <mergeCell ref="AD19:AZ19"/>
    <mergeCell ref="E20:F27"/>
    <mergeCell ref="G20:G27"/>
    <mergeCell ref="H20:Z27"/>
    <mergeCell ref="AA20:AC27"/>
    <mergeCell ref="AD20:AZ20"/>
    <mergeCell ref="E12:F19"/>
    <mergeCell ref="G12:G19"/>
    <mergeCell ref="H12:Z19"/>
    <mergeCell ref="AA12:AC19"/>
    <mergeCell ref="AD12:AZ12"/>
    <mergeCell ref="BA12:BQ12"/>
    <mergeCell ref="BB21:BD21"/>
    <mergeCell ref="BF21:BJ21"/>
    <mergeCell ref="BK21:BK22"/>
    <mergeCell ref="BL21:BP21"/>
    <mergeCell ref="BQ21:BQ22"/>
    <mergeCell ref="BR21:BV21"/>
    <mergeCell ref="BA20:BQ20"/>
    <mergeCell ref="AD21:AD22"/>
    <mergeCell ref="AE21:AG21"/>
    <mergeCell ref="AI21:AM21"/>
    <mergeCell ref="AN21:AN22"/>
    <mergeCell ref="AO21:AS21"/>
    <mergeCell ref="AT21:AT22"/>
    <mergeCell ref="AU21:AY21"/>
    <mergeCell ref="AZ21:AZ22"/>
    <mergeCell ref="BA21:BA22"/>
    <mergeCell ref="BL25:BN25"/>
    <mergeCell ref="BP25:BT25"/>
    <mergeCell ref="BV25:BZ25"/>
    <mergeCell ref="CB25:CF25"/>
    <mergeCell ref="B22:D123"/>
    <mergeCell ref="AD23:AZ23"/>
    <mergeCell ref="BA23:BQ23"/>
    <mergeCell ref="AD24:AZ24"/>
    <mergeCell ref="AD25:AD26"/>
    <mergeCell ref="AE25:AG25"/>
    <mergeCell ref="AI25:AM25"/>
    <mergeCell ref="AN25:AN26"/>
    <mergeCell ref="AO25:AS25"/>
    <mergeCell ref="AT25:AT26"/>
    <mergeCell ref="AD27:AZ27"/>
    <mergeCell ref="E28:F35"/>
    <mergeCell ref="G28:G35"/>
    <mergeCell ref="H28:Z35"/>
    <mergeCell ref="AA28:AC35"/>
    <mergeCell ref="AD28:AZ28"/>
    <mergeCell ref="AD31:AZ31"/>
    <mergeCell ref="AU25:AY25"/>
    <mergeCell ref="AZ25:AZ26"/>
    <mergeCell ref="BB29:BD29"/>
    <mergeCell ref="BF29:BJ29"/>
    <mergeCell ref="BK29:BK30"/>
    <mergeCell ref="BL29:BP29"/>
    <mergeCell ref="BQ29:BQ30"/>
    <mergeCell ref="BR29:BV29"/>
    <mergeCell ref="BA28:BQ28"/>
    <mergeCell ref="AD29:AD30"/>
    <mergeCell ref="AE29:AG29"/>
    <mergeCell ref="AI29:AM29"/>
    <mergeCell ref="AN29:AN30"/>
    <mergeCell ref="AO29:AS29"/>
    <mergeCell ref="AT29:AT30"/>
    <mergeCell ref="AU29:AY29"/>
    <mergeCell ref="AZ29:AZ30"/>
    <mergeCell ref="BA29:BA30"/>
    <mergeCell ref="BA31:BQ31"/>
    <mergeCell ref="AD32:AZ32"/>
    <mergeCell ref="AD33:AD34"/>
    <mergeCell ref="AE33:AG33"/>
    <mergeCell ref="AI33:AM33"/>
    <mergeCell ref="AN33:AN34"/>
    <mergeCell ref="AO33:AS33"/>
    <mergeCell ref="AT33:AT34"/>
    <mergeCell ref="AU33:AY33"/>
    <mergeCell ref="AZ33:AZ34"/>
    <mergeCell ref="BL33:BN33"/>
    <mergeCell ref="BP33:BT33"/>
    <mergeCell ref="CB33:CF33"/>
    <mergeCell ref="AD35:AZ35"/>
    <mergeCell ref="E36:F43"/>
    <mergeCell ref="G36:G43"/>
    <mergeCell ref="H36:Z43"/>
    <mergeCell ref="AA36:AC43"/>
    <mergeCell ref="AD36:AZ36"/>
    <mergeCell ref="BB37:BD37"/>
    <mergeCell ref="BF37:BJ37"/>
    <mergeCell ref="BK37:BK38"/>
    <mergeCell ref="BL37:BP37"/>
    <mergeCell ref="BQ37:BQ38"/>
    <mergeCell ref="BR37:BV37"/>
    <mergeCell ref="BA36:BQ36"/>
    <mergeCell ref="AD37:AD38"/>
    <mergeCell ref="AE37:AG37"/>
    <mergeCell ref="AI37:AM37"/>
    <mergeCell ref="AN37:AN38"/>
    <mergeCell ref="AO37:AS37"/>
    <mergeCell ref="AT37:AT38"/>
    <mergeCell ref="AU37:AY37"/>
    <mergeCell ref="AZ37:AZ38"/>
    <mergeCell ref="BA37:BA38"/>
    <mergeCell ref="AZ41:AZ42"/>
    <mergeCell ref="BL41:BN41"/>
    <mergeCell ref="BP41:BT41"/>
    <mergeCell ref="BV41:BZ41"/>
    <mergeCell ref="CB41:CF41"/>
    <mergeCell ref="AD43:AZ43"/>
    <mergeCell ref="AD39:AZ39"/>
    <mergeCell ref="BA39:BQ39"/>
    <mergeCell ref="AD40:AZ40"/>
    <mergeCell ref="AD41:AD42"/>
    <mergeCell ref="AE41:AG41"/>
    <mergeCell ref="AI41:AM41"/>
    <mergeCell ref="AN41:AN42"/>
    <mergeCell ref="AO41:AS41"/>
    <mergeCell ref="AT41:AT42"/>
    <mergeCell ref="AU41:AY41"/>
    <mergeCell ref="BF45:BJ45"/>
    <mergeCell ref="BK45:BK46"/>
    <mergeCell ref="BL45:BP45"/>
    <mergeCell ref="BQ45:BQ46"/>
    <mergeCell ref="BR45:BV45"/>
    <mergeCell ref="AD47:AZ47"/>
    <mergeCell ref="BA47:BQ47"/>
    <mergeCell ref="AO45:AS45"/>
    <mergeCell ref="AT45:AT46"/>
    <mergeCell ref="AU45:AY45"/>
    <mergeCell ref="AZ45:AZ46"/>
    <mergeCell ref="BA45:BA46"/>
    <mergeCell ref="BB45:BD45"/>
    <mergeCell ref="AD45:AD46"/>
    <mergeCell ref="AE45:AG45"/>
    <mergeCell ref="AI45:AM45"/>
    <mergeCell ref="AN45:AN46"/>
    <mergeCell ref="AD48:AZ48"/>
    <mergeCell ref="AD49:AD50"/>
    <mergeCell ref="AE49:AG49"/>
    <mergeCell ref="AI49:AM49"/>
    <mergeCell ref="AN49:AN50"/>
    <mergeCell ref="AO49:AS49"/>
    <mergeCell ref="AT49:AT50"/>
    <mergeCell ref="AU49:AY49"/>
    <mergeCell ref="AZ49:AZ50"/>
    <mergeCell ref="BL49:BN49"/>
    <mergeCell ref="BP49:BT49"/>
    <mergeCell ref="BV49:BZ49"/>
    <mergeCell ref="CB49:CF49"/>
    <mergeCell ref="AD51:AZ51"/>
    <mergeCell ref="E52:F59"/>
    <mergeCell ref="G52:G59"/>
    <mergeCell ref="H52:Z59"/>
    <mergeCell ref="AA52:AC59"/>
    <mergeCell ref="AD52:AZ52"/>
    <mergeCell ref="E44:F51"/>
    <mergeCell ref="G44:G51"/>
    <mergeCell ref="H44:Z51"/>
    <mergeCell ref="AA44:AC51"/>
    <mergeCell ref="AD44:AZ44"/>
    <mergeCell ref="BA44:BQ44"/>
    <mergeCell ref="BB53:BD53"/>
    <mergeCell ref="BF53:BJ53"/>
    <mergeCell ref="BK53:BK54"/>
    <mergeCell ref="BL53:BP53"/>
    <mergeCell ref="BQ53:BQ54"/>
    <mergeCell ref="BR53:BV53"/>
    <mergeCell ref="BA52:BQ52"/>
    <mergeCell ref="AD53:AD54"/>
    <mergeCell ref="AE53:AG53"/>
    <mergeCell ref="AI53:AM53"/>
    <mergeCell ref="AN53:AN54"/>
    <mergeCell ref="AO53:AS53"/>
    <mergeCell ref="AT53:AT54"/>
    <mergeCell ref="AU53:AY53"/>
    <mergeCell ref="AZ53:AZ54"/>
    <mergeCell ref="BA53:BA54"/>
    <mergeCell ref="AZ57:AZ58"/>
    <mergeCell ref="BL57:BN57"/>
    <mergeCell ref="BP57:BT57"/>
    <mergeCell ref="BV57:BZ57"/>
    <mergeCell ref="CB57:CF57"/>
    <mergeCell ref="AD59:AZ59"/>
    <mergeCell ref="AD55:AZ55"/>
    <mergeCell ref="BA55:BQ55"/>
    <mergeCell ref="AD56:AZ56"/>
    <mergeCell ref="AD57:AD58"/>
    <mergeCell ref="AE57:AG57"/>
    <mergeCell ref="AI57:AM57"/>
    <mergeCell ref="AN57:AN58"/>
    <mergeCell ref="AO57:AS57"/>
    <mergeCell ref="AT57:AT58"/>
    <mergeCell ref="AU57:AY57"/>
    <mergeCell ref="BU57:BU58"/>
    <mergeCell ref="CA57:CA58"/>
    <mergeCell ref="BK61:BK62"/>
    <mergeCell ref="BL61:BP61"/>
    <mergeCell ref="BQ61:BQ62"/>
    <mergeCell ref="BR61:BV61"/>
    <mergeCell ref="AD63:AZ63"/>
    <mergeCell ref="BA63:BQ63"/>
    <mergeCell ref="AO61:AS61"/>
    <mergeCell ref="AT61:AT62"/>
    <mergeCell ref="AU61:AY61"/>
    <mergeCell ref="AZ61:AZ62"/>
    <mergeCell ref="BA61:BA62"/>
    <mergeCell ref="BB61:BD61"/>
    <mergeCell ref="AD61:AD62"/>
    <mergeCell ref="AE61:AG61"/>
    <mergeCell ref="AI61:AM61"/>
    <mergeCell ref="AN61:AN62"/>
    <mergeCell ref="BU65:BU66"/>
    <mergeCell ref="BV65:BZ65"/>
    <mergeCell ref="CA65:CA66"/>
    <mergeCell ref="CB65:CF65"/>
    <mergeCell ref="AD64:AZ64"/>
    <mergeCell ref="AD65:AD66"/>
    <mergeCell ref="AE65:AG65"/>
    <mergeCell ref="AI65:AM65"/>
    <mergeCell ref="AN65:AN66"/>
    <mergeCell ref="AO65:AS65"/>
    <mergeCell ref="AT65:AT66"/>
    <mergeCell ref="AU65:AY65"/>
    <mergeCell ref="AZ65:AZ66"/>
    <mergeCell ref="AD67:AZ67"/>
    <mergeCell ref="E68:F75"/>
    <mergeCell ref="G68:G75"/>
    <mergeCell ref="H68:Z75"/>
    <mergeCell ref="AA68:AC75"/>
    <mergeCell ref="AD68:AZ68"/>
    <mergeCell ref="AD71:AZ71"/>
    <mergeCell ref="AD75:AZ75"/>
    <mergeCell ref="BL65:BN65"/>
    <mergeCell ref="E60:F67"/>
    <mergeCell ref="G60:G67"/>
    <mergeCell ref="H60:Z67"/>
    <mergeCell ref="AA60:AC67"/>
    <mergeCell ref="AD60:AZ60"/>
    <mergeCell ref="BA60:BQ60"/>
    <mergeCell ref="BB69:BD69"/>
    <mergeCell ref="BF69:BJ69"/>
    <mergeCell ref="BK69:BK70"/>
    <mergeCell ref="BL69:BP69"/>
    <mergeCell ref="BQ69:BQ70"/>
    <mergeCell ref="BL73:BN73"/>
    <mergeCell ref="BP73:BT73"/>
    <mergeCell ref="BP65:BT65"/>
    <mergeCell ref="BF61:BJ61"/>
    <mergeCell ref="BR69:BV69"/>
    <mergeCell ref="BA68:BQ68"/>
    <mergeCell ref="AD69:AD70"/>
    <mergeCell ref="AE69:AG69"/>
    <mergeCell ref="AI69:AM69"/>
    <mergeCell ref="AN69:AN70"/>
    <mergeCell ref="AO69:AS69"/>
    <mergeCell ref="AT69:AT70"/>
    <mergeCell ref="AU69:AY69"/>
    <mergeCell ref="AZ69:AZ70"/>
    <mergeCell ref="BA69:BA70"/>
    <mergeCell ref="BU73:BU74"/>
    <mergeCell ref="BV73:BZ73"/>
    <mergeCell ref="CA73:CA74"/>
    <mergeCell ref="CB73:CF73"/>
    <mergeCell ref="BA71:BQ71"/>
    <mergeCell ref="AD72:AZ72"/>
    <mergeCell ref="AD73:AD74"/>
    <mergeCell ref="AE73:AG73"/>
    <mergeCell ref="AI73:AM73"/>
    <mergeCell ref="AN73:AN74"/>
    <mergeCell ref="AO73:AS73"/>
    <mergeCell ref="AT73:AT74"/>
    <mergeCell ref="AU73:AY73"/>
    <mergeCell ref="AZ73:AZ74"/>
    <mergeCell ref="BK77:BK78"/>
    <mergeCell ref="BL77:BP77"/>
    <mergeCell ref="BQ77:BQ78"/>
    <mergeCell ref="BR77:BV77"/>
    <mergeCell ref="AD79:AZ79"/>
    <mergeCell ref="BA79:BQ79"/>
    <mergeCell ref="AO77:AS77"/>
    <mergeCell ref="AT77:AT78"/>
    <mergeCell ref="AU77:AY77"/>
    <mergeCell ref="AZ77:AZ78"/>
    <mergeCell ref="BA77:BA78"/>
    <mergeCell ref="BB77:BD77"/>
    <mergeCell ref="AD77:AD78"/>
    <mergeCell ref="AE77:AG77"/>
    <mergeCell ref="AI77:AM77"/>
    <mergeCell ref="AN77:AN78"/>
    <mergeCell ref="BU81:BU82"/>
    <mergeCell ref="BV81:BZ81"/>
    <mergeCell ref="CA81:CA82"/>
    <mergeCell ref="CB81:CF81"/>
    <mergeCell ref="AD80:AZ80"/>
    <mergeCell ref="AD81:AD82"/>
    <mergeCell ref="AE81:AG81"/>
    <mergeCell ref="AI81:AM81"/>
    <mergeCell ref="AN81:AN82"/>
    <mergeCell ref="AO81:AS81"/>
    <mergeCell ref="AT81:AT82"/>
    <mergeCell ref="AU81:AY81"/>
    <mergeCell ref="AZ81:AZ82"/>
    <mergeCell ref="AD83:AZ83"/>
    <mergeCell ref="E84:F91"/>
    <mergeCell ref="G84:G91"/>
    <mergeCell ref="H84:Z91"/>
    <mergeCell ref="AA84:AC91"/>
    <mergeCell ref="AD84:AZ84"/>
    <mergeCell ref="AD87:AZ87"/>
    <mergeCell ref="AD91:AZ91"/>
    <mergeCell ref="BL81:BN81"/>
    <mergeCell ref="E76:F83"/>
    <mergeCell ref="G76:G83"/>
    <mergeCell ref="H76:Z83"/>
    <mergeCell ref="AA76:AC83"/>
    <mergeCell ref="AD76:AZ76"/>
    <mergeCell ref="BA76:BQ76"/>
    <mergeCell ref="BB85:BD85"/>
    <mergeCell ref="BF85:BJ85"/>
    <mergeCell ref="BK85:BK86"/>
    <mergeCell ref="BL85:BP85"/>
    <mergeCell ref="BQ85:BQ86"/>
    <mergeCell ref="BL89:BN89"/>
    <mergeCell ref="BP89:BT89"/>
    <mergeCell ref="BP81:BT81"/>
    <mergeCell ref="BF77:BJ77"/>
    <mergeCell ref="BR85:BV85"/>
    <mergeCell ref="BA84:BQ84"/>
    <mergeCell ref="AD85:AD86"/>
    <mergeCell ref="AE85:AG85"/>
    <mergeCell ref="AI85:AM85"/>
    <mergeCell ref="AN85:AN86"/>
    <mergeCell ref="AO85:AS85"/>
    <mergeCell ref="AT85:AT86"/>
    <mergeCell ref="AU85:AY85"/>
    <mergeCell ref="AZ85:AZ86"/>
    <mergeCell ref="BA85:BA86"/>
    <mergeCell ref="BU89:BU90"/>
    <mergeCell ref="BV89:BZ89"/>
    <mergeCell ref="CA89:CA90"/>
    <mergeCell ref="CB89:CF89"/>
    <mergeCell ref="BA87:BQ87"/>
    <mergeCell ref="AD88:AZ88"/>
    <mergeCell ref="AD89:AD90"/>
    <mergeCell ref="AE89:AG89"/>
    <mergeCell ref="AI89:AM89"/>
    <mergeCell ref="AN89:AN90"/>
    <mergeCell ref="AO89:AS89"/>
    <mergeCell ref="AT89:AT90"/>
    <mergeCell ref="AU89:AY89"/>
    <mergeCell ref="AZ89:AZ90"/>
    <mergeCell ref="BK93:BK94"/>
    <mergeCell ref="BL93:BP93"/>
    <mergeCell ref="BQ93:BQ94"/>
    <mergeCell ref="BR93:BV93"/>
    <mergeCell ref="AD95:AZ95"/>
    <mergeCell ref="BA95:BQ95"/>
    <mergeCell ref="AO93:AS93"/>
    <mergeCell ref="AT93:AT94"/>
    <mergeCell ref="AU93:AY93"/>
    <mergeCell ref="AZ93:AZ94"/>
    <mergeCell ref="BA93:BA94"/>
    <mergeCell ref="BB93:BD93"/>
    <mergeCell ref="AD93:AD94"/>
    <mergeCell ref="AE93:AG93"/>
    <mergeCell ref="AI93:AM93"/>
    <mergeCell ref="AN93:AN94"/>
    <mergeCell ref="BU97:BU98"/>
    <mergeCell ref="BV97:BZ97"/>
    <mergeCell ref="CA97:CA98"/>
    <mergeCell ref="CB97:CF97"/>
    <mergeCell ref="AD96:AZ96"/>
    <mergeCell ref="AD97:AD98"/>
    <mergeCell ref="AE97:AG97"/>
    <mergeCell ref="AI97:AM97"/>
    <mergeCell ref="AN97:AN98"/>
    <mergeCell ref="AO97:AS97"/>
    <mergeCell ref="AT97:AT98"/>
    <mergeCell ref="AU97:AY97"/>
    <mergeCell ref="AZ97:AZ98"/>
    <mergeCell ref="AD99:AZ99"/>
    <mergeCell ref="E100:F107"/>
    <mergeCell ref="G100:G107"/>
    <mergeCell ref="H100:Z107"/>
    <mergeCell ref="AA100:AC107"/>
    <mergeCell ref="AD100:AZ100"/>
    <mergeCell ref="AD103:AZ103"/>
    <mergeCell ref="AD107:AZ107"/>
    <mergeCell ref="BL97:BN97"/>
    <mergeCell ref="E92:F99"/>
    <mergeCell ref="G92:G99"/>
    <mergeCell ref="H92:Z99"/>
    <mergeCell ref="AA92:AC99"/>
    <mergeCell ref="AD92:AZ92"/>
    <mergeCell ref="BA92:BQ92"/>
    <mergeCell ref="BB101:BD101"/>
    <mergeCell ref="BF101:BJ101"/>
    <mergeCell ref="BK101:BK102"/>
    <mergeCell ref="BL101:BP101"/>
    <mergeCell ref="BQ101:BQ102"/>
    <mergeCell ref="BL105:BN105"/>
    <mergeCell ref="BP105:BT105"/>
    <mergeCell ref="BP97:BT97"/>
    <mergeCell ref="BF93:BJ93"/>
    <mergeCell ref="BR101:BV101"/>
    <mergeCell ref="BA100:BQ100"/>
    <mergeCell ref="AD101:AD102"/>
    <mergeCell ref="AE101:AG101"/>
    <mergeCell ref="AI101:AM101"/>
    <mergeCell ref="AN101:AN102"/>
    <mergeCell ref="AO101:AS101"/>
    <mergeCell ref="AT101:AT102"/>
    <mergeCell ref="AU101:AY101"/>
    <mergeCell ref="AZ101:AZ102"/>
    <mergeCell ref="BA101:BA102"/>
    <mergeCell ref="BU105:BU106"/>
    <mergeCell ref="BV105:BZ105"/>
    <mergeCell ref="CA105:CA106"/>
    <mergeCell ref="CB105:CF105"/>
    <mergeCell ref="BA103:BQ103"/>
    <mergeCell ref="AD104:AZ104"/>
    <mergeCell ref="AD105:AD106"/>
    <mergeCell ref="AE105:AG105"/>
    <mergeCell ref="AI105:AM105"/>
    <mergeCell ref="AN105:AN106"/>
    <mergeCell ref="AO105:AS105"/>
    <mergeCell ref="AT105:AT106"/>
    <mergeCell ref="AU105:AY105"/>
    <mergeCell ref="AZ105:AZ106"/>
    <mergeCell ref="BQ109:BQ110"/>
    <mergeCell ref="BR109:BV109"/>
    <mergeCell ref="AD111:AZ111"/>
    <mergeCell ref="BA111:BQ111"/>
    <mergeCell ref="AO109:AS109"/>
    <mergeCell ref="AT109:AT110"/>
    <mergeCell ref="AU109:AY109"/>
    <mergeCell ref="AZ109:AZ110"/>
    <mergeCell ref="BA109:BA110"/>
    <mergeCell ref="BB109:BD109"/>
    <mergeCell ref="AD109:AD110"/>
    <mergeCell ref="AE109:AG109"/>
    <mergeCell ref="AI109:AM109"/>
    <mergeCell ref="AN109:AN110"/>
    <mergeCell ref="BU113:BU114"/>
    <mergeCell ref="BV113:BZ113"/>
    <mergeCell ref="CA113:CA114"/>
    <mergeCell ref="CB113:CF113"/>
    <mergeCell ref="AD112:AZ112"/>
    <mergeCell ref="AD113:AD114"/>
    <mergeCell ref="AE113:AG113"/>
    <mergeCell ref="AI113:AM113"/>
    <mergeCell ref="AN113:AN114"/>
    <mergeCell ref="AO113:AS113"/>
    <mergeCell ref="AT113:AT114"/>
    <mergeCell ref="AU113:AY113"/>
    <mergeCell ref="AZ113:AZ114"/>
    <mergeCell ref="AD115:AZ115"/>
    <mergeCell ref="E116:F123"/>
    <mergeCell ref="G116:G123"/>
    <mergeCell ref="H116:Z123"/>
    <mergeCell ref="AA116:AC123"/>
    <mergeCell ref="AD116:AZ116"/>
    <mergeCell ref="AD119:AZ119"/>
    <mergeCell ref="AD123:AZ123"/>
    <mergeCell ref="BL113:BN113"/>
    <mergeCell ref="E108:F115"/>
    <mergeCell ref="G108:G115"/>
    <mergeCell ref="H108:Z115"/>
    <mergeCell ref="AA108:AC115"/>
    <mergeCell ref="AD108:AZ108"/>
    <mergeCell ref="BA108:BQ108"/>
    <mergeCell ref="BB117:BD117"/>
    <mergeCell ref="BF117:BJ117"/>
    <mergeCell ref="BK117:BK118"/>
    <mergeCell ref="BL117:BP117"/>
    <mergeCell ref="BQ117:BQ118"/>
    <mergeCell ref="BP113:BT113"/>
    <mergeCell ref="BF109:BJ109"/>
    <mergeCell ref="BK109:BK110"/>
    <mergeCell ref="BL109:BP109"/>
    <mergeCell ref="BR117:BV117"/>
    <mergeCell ref="BA116:BQ116"/>
    <mergeCell ref="AD117:AD118"/>
    <mergeCell ref="AE117:AG117"/>
    <mergeCell ref="AI117:AM117"/>
    <mergeCell ref="AN117:AN118"/>
    <mergeCell ref="AO117:AS117"/>
    <mergeCell ref="AT117:AT118"/>
    <mergeCell ref="AU117:AY117"/>
    <mergeCell ref="AZ117:AZ118"/>
    <mergeCell ref="BA117:BA118"/>
    <mergeCell ref="E124:AC124"/>
    <mergeCell ref="BL121:BN121"/>
    <mergeCell ref="BP121:BT121"/>
    <mergeCell ref="BU121:BU122"/>
    <mergeCell ref="BV121:BZ121"/>
    <mergeCell ref="CA121:CA122"/>
    <mergeCell ref="CB121:CF121"/>
    <mergeCell ref="BA119:BQ119"/>
    <mergeCell ref="AD120:AZ120"/>
    <mergeCell ref="AD121:AD122"/>
    <mergeCell ref="AE121:AG121"/>
    <mergeCell ref="AI121:AM121"/>
    <mergeCell ref="AN121:AN122"/>
    <mergeCell ref="AO121:AS121"/>
    <mergeCell ref="AT121:AT122"/>
    <mergeCell ref="AU121:AY121"/>
    <mergeCell ref="AZ121:AZ122"/>
    <mergeCell ref="BU17:BU18"/>
    <mergeCell ref="CA17:CA18"/>
    <mergeCell ref="BU25:BU26"/>
    <mergeCell ref="CA25:CA26"/>
    <mergeCell ref="BU33:BU34"/>
    <mergeCell ref="CA33:CA34"/>
    <mergeCell ref="BU41:BU42"/>
    <mergeCell ref="CA41:CA42"/>
    <mergeCell ref="BU49:BU50"/>
    <mergeCell ref="CA49:CA50"/>
    <mergeCell ref="BV33:BZ33"/>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CJ130"/>
  <sheetViews>
    <sheetView zoomScaleNormal="100" workbookViewId="0">
      <selection activeCell="E7" sqref="E7:F9"/>
    </sheetView>
  </sheetViews>
  <sheetFormatPr defaultRowHeight="12.75"/>
  <cols>
    <col min="1" max="1" width="0.7109375" style="134" customWidth="1"/>
    <col min="2" max="2" width="0.42578125" style="160" customWidth="1"/>
    <col min="3" max="3" width="1.5703125" style="134" customWidth="1"/>
    <col min="4" max="4" width="0.28515625" style="134" customWidth="1"/>
    <col min="5" max="5" width="3.42578125" style="192" customWidth="1"/>
    <col min="6" max="6" width="0.5703125" style="192" customWidth="1"/>
    <col min="7" max="7" width="0.7109375" style="192" customWidth="1"/>
    <col min="8" max="10" width="0.7109375" style="193" customWidth="1"/>
    <col min="11" max="26" width="0.710937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2851562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28515625" style="194" customWidth="1"/>
    <col min="63" max="63" width="0.5703125" style="194" customWidth="1"/>
    <col min="64" max="64" width="2.28515625" style="194" customWidth="1"/>
    <col min="65" max="65" width="0.5703125" style="194" customWidth="1"/>
    <col min="66" max="66" width="2.28515625" style="194" customWidth="1"/>
    <col min="67" max="67" width="0.5703125" style="194" customWidth="1"/>
    <col min="68" max="68" width="2.28515625" style="194" customWidth="1"/>
    <col min="69" max="69" width="0.5703125" style="194" customWidth="1"/>
    <col min="70" max="70" width="2.28515625" style="194" customWidth="1"/>
    <col min="71" max="71" width="0.5703125" style="194" customWidth="1"/>
    <col min="72" max="72" width="2.28515625" style="194" customWidth="1"/>
    <col min="73" max="73" width="0.5703125" style="194" customWidth="1"/>
    <col min="74" max="74" width="2.28515625" style="194" customWidth="1"/>
    <col min="75" max="75" width="0.5703125" style="194" customWidth="1"/>
    <col min="76" max="76" width="2.28515625" style="194" customWidth="1"/>
    <col min="77" max="77" width="0.5703125" style="194" customWidth="1"/>
    <col min="78" max="78" width="2.28515625" style="194" customWidth="1"/>
    <col min="79" max="79" width="0.5703125" style="194" customWidth="1"/>
    <col min="80" max="80" width="2.28515625" style="194" customWidth="1"/>
    <col min="81" max="81" width="0.5703125" style="194" customWidth="1"/>
    <col min="82" max="82" width="2.28515625" style="194" customWidth="1"/>
    <col min="83" max="83" width="0.5703125" style="194" customWidth="1"/>
    <col min="84" max="84" width="2.28515625" style="194" customWidth="1"/>
    <col min="85" max="85" width="0.5703125" style="194" customWidth="1"/>
    <col min="86" max="86" width="1.7109375" style="134" customWidth="1"/>
    <col min="87" max="256" width="9.28515625" style="134"/>
    <col min="257" max="257" width="0.7109375" style="134" customWidth="1"/>
    <col min="258" max="258" width="0.42578125" style="134" customWidth="1"/>
    <col min="259" max="259" width="1.5703125" style="134" customWidth="1"/>
    <col min="260" max="260" width="0.28515625" style="134" customWidth="1"/>
    <col min="261" max="261" width="3.42578125" style="134" customWidth="1"/>
    <col min="262" max="262" width="0.5703125" style="134" customWidth="1"/>
    <col min="263" max="282" width="0.710937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2851562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28515625" style="134" customWidth="1"/>
    <col min="319" max="319" width="0.5703125" style="134" customWidth="1"/>
    <col min="320" max="320" width="2.28515625" style="134" customWidth="1"/>
    <col min="321" max="321" width="0.5703125" style="134" customWidth="1"/>
    <col min="322" max="322" width="2.28515625" style="134" customWidth="1"/>
    <col min="323" max="323" width="0.5703125" style="134" customWidth="1"/>
    <col min="324" max="324" width="2.28515625" style="134" customWidth="1"/>
    <col min="325" max="325" width="0.5703125" style="134" customWidth="1"/>
    <col min="326" max="326" width="2.28515625" style="134" customWidth="1"/>
    <col min="327" max="327" width="0.5703125" style="134" customWidth="1"/>
    <col min="328" max="328" width="2.28515625" style="134" customWidth="1"/>
    <col min="329" max="329" width="0.5703125" style="134" customWidth="1"/>
    <col min="330" max="330" width="2.28515625" style="134" customWidth="1"/>
    <col min="331" max="331" width="0.5703125" style="134" customWidth="1"/>
    <col min="332" max="332" width="2.28515625" style="134" customWidth="1"/>
    <col min="333" max="333" width="0.5703125" style="134" customWidth="1"/>
    <col min="334" max="334" width="2.28515625" style="134" customWidth="1"/>
    <col min="335" max="335" width="0.5703125" style="134" customWidth="1"/>
    <col min="336" max="336" width="2.28515625" style="134" customWidth="1"/>
    <col min="337" max="337" width="0.5703125" style="134" customWidth="1"/>
    <col min="338" max="338" width="2.28515625" style="134" customWidth="1"/>
    <col min="339" max="339" width="0.5703125" style="134" customWidth="1"/>
    <col min="340" max="340" width="2.28515625" style="134" customWidth="1"/>
    <col min="341" max="341" width="0.5703125" style="134" customWidth="1"/>
    <col min="342" max="342" width="1.7109375" style="134" customWidth="1"/>
    <col min="343" max="512" width="9.28515625" style="134"/>
    <col min="513" max="513" width="0.7109375" style="134" customWidth="1"/>
    <col min="514" max="514" width="0.42578125" style="134" customWidth="1"/>
    <col min="515" max="515" width="1.5703125" style="134" customWidth="1"/>
    <col min="516" max="516" width="0.28515625" style="134" customWidth="1"/>
    <col min="517" max="517" width="3.42578125" style="134" customWidth="1"/>
    <col min="518" max="518" width="0.5703125" style="134" customWidth="1"/>
    <col min="519" max="538" width="0.710937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2851562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28515625" style="134" customWidth="1"/>
    <col min="575" max="575" width="0.5703125" style="134" customWidth="1"/>
    <col min="576" max="576" width="2.28515625" style="134" customWidth="1"/>
    <col min="577" max="577" width="0.5703125" style="134" customWidth="1"/>
    <col min="578" max="578" width="2.28515625" style="134" customWidth="1"/>
    <col min="579" max="579" width="0.5703125" style="134" customWidth="1"/>
    <col min="580" max="580" width="2.28515625" style="134" customWidth="1"/>
    <col min="581" max="581" width="0.5703125" style="134" customWidth="1"/>
    <col min="582" max="582" width="2.28515625" style="134" customWidth="1"/>
    <col min="583" max="583" width="0.5703125" style="134" customWidth="1"/>
    <col min="584" max="584" width="2.28515625" style="134" customWidth="1"/>
    <col min="585" max="585" width="0.5703125" style="134" customWidth="1"/>
    <col min="586" max="586" width="2.28515625" style="134" customWidth="1"/>
    <col min="587" max="587" width="0.5703125" style="134" customWidth="1"/>
    <col min="588" max="588" width="2.28515625" style="134" customWidth="1"/>
    <col min="589" max="589" width="0.5703125" style="134" customWidth="1"/>
    <col min="590" max="590" width="2.28515625" style="134" customWidth="1"/>
    <col min="591" max="591" width="0.5703125" style="134" customWidth="1"/>
    <col min="592" max="592" width="2.28515625" style="134" customWidth="1"/>
    <col min="593" max="593" width="0.5703125" style="134" customWidth="1"/>
    <col min="594" max="594" width="2.28515625" style="134" customWidth="1"/>
    <col min="595" max="595" width="0.5703125" style="134" customWidth="1"/>
    <col min="596" max="596" width="2.28515625" style="134" customWidth="1"/>
    <col min="597" max="597" width="0.5703125" style="134" customWidth="1"/>
    <col min="598" max="598" width="1.7109375" style="134" customWidth="1"/>
    <col min="599" max="768" width="9.28515625" style="134"/>
    <col min="769" max="769" width="0.7109375" style="134" customWidth="1"/>
    <col min="770" max="770" width="0.42578125" style="134" customWidth="1"/>
    <col min="771" max="771" width="1.5703125" style="134" customWidth="1"/>
    <col min="772" max="772" width="0.28515625" style="134" customWidth="1"/>
    <col min="773" max="773" width="3.42578125" style="134" customWidth="1"/>
    <col min="774" max="774" width="0.5703125" style="134" customWidth="1"/>
    <col min="775" max="794" width="0.710937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2851562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28515625" style="134" customWidth="1"/>
    <col min="831" max="831" width="0.5703125" style="134" customWidth="1"/>
    <col min="832" max="832" width="2.28515625" style="134" customWidth="1"/>
    <col min="833" max="833" width="0.5703125" style="134" customWidth="1"/>
    <col min="834" max="834" width="2.28515625" style="134" customWidth="1"/>
    <col min="835" max="835" width="0.5703125" style="134" customWidth="1"/>
    <col min="836" max="836" width="2.28515625" style="134" customWidth="1"/>
    <col min="837" max="837" width="0.5703125" style="134" customWidth="1"/>
    <col min="838" max="838" width="2.28515625" style="134" customWidth="1"/>
    <col min="839" max="839" width="0.5703125" style="134" customWidth="1"/>
    <col min="840" max="840" width="2.28515625" style="134" customWidth="1"/>
    <col min="841" max="841" width="0.5703125" style="134" customWidth="1"/>
    <col min="842" max="842" width="2.28515625" style="134" customWidth="1"/>
    <col min="843" max="843" width="0.5703125" style="134" customWidth="1"/>
    <col min="844" max="844" width="2.28515625" style="134" customWidth="1"/>
    <col min="845" max="845" width="0.5703125" style="134" customWidth="1"/>
    <col min="846" max="846" width="2.28515625" style="134" customWidth="1"/>
    <col min="847" max="847" width="0.5703125" style="134" customWidth="1"/>
    <col min="848" max="848" width="2.28515625" style="134" customWidth="1"/>
    <col min="849" max="849" width="0.5703125" style="134" customWidth="1"/>
    <col min="850" max="850" width="2.28515625" style="134" customWidth="1"/>
    <col min="851" max="851" width="0.5703125" style="134" customWidth="1"/>
    <col min="852" max="852" width="2.28515625" style="134" customWidth="1"/>
    <col min="853" max="853" width="0.5703125" style="134" customWidth="1"/>
    <col min="854" max="854" width="1.7109375" style="134" customWidth="1"/>
    <col min="855" max="1024" width="9.28515625" style="134"/>
    <col min="1025" max="1025" width="0.7109375" style="134" customWidth="1"/>
    <col min="1026" max="1026" width="0.42578125" style="134" customWidth="1"/>
    <col min="1027" max="1027" width="1.5703125" style="134" customWidth="1"/>
    <col min="1028" max="1028" width="0.28515625" style="134" customWidth="1"/>
    <col min="1029" max="1029" width="3.42578125" style="134" customWidth="1"/>
    <col min="1030" max="1030" width="0.5703125" style="134" customWidth="1"/>
    <col min="1031" max="1050" width="0.710937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2851562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28515625" style="134" customWidth="1"/>
    <col min="1087" max="1087" width="0.5703125" style="134" customWidth="1"/>
    <col min="1088" max="1088" width="2.28515625" style="134" customWidth="1"/>
    <col min="1089" max="1089" width="0.5703125" style="134" customWidth="1"/>
    <col min="1090" max="1090" width="2.28515625" style="134" customWidth="1"/>
    <col min="1091" max="1091" width="0.5703125" style="134" customWidth="1"/>
    <col min="1092" max="1092" width="2.28515625" style="134" customWidth="1"/>
    <col min="1093" max="1093" width="0.5703125" style="134" customWidth="1"/>
    <col min="1094" max="1094" width="2.28515625" style="134" customWidth="1"/>
    <col min="1095" max="1095" width="0.5703125" style="134" customWidth="1"/>
    <col min="1096" max="1096" width="2.28515625" style="134" customWidth="1"/>
    <col min="1097" max="1097" width="0.5703125" style="134" customWidth="1"/>
    <col min="1098" max="1098" width="2.28515625" style="134" customWidth="1"/>
    <col min="1099" max="1099" width="0.5703125" style="134" customWidth="1"/>
    <col min="1100" max="1100" width="2.28515625" style="134" customWidth="1"/>
    <col min="1101" max="1101" width="0.5703125" style="134" customWidth="1"/>
    <col min="1102" max="1102" width="2.28515625" style="134" customWidth="1"/>
    <col min="1103" max="1103" width="0.5703125" style="134" customWidth="1"/>
    <col min="1104" max="1104" width="2.28515625" style="134" customWidth="1"/>
    <col min="1105" max="1105" width="0.5703125" style="134" customWidth="1"/>
    <col min="1106" max="1106" width="2.28515625" style="134" customWidth="1"/>
    <col min="1107" max="1107" width="0.5703125" style="134" customWidth="1"/>
    <col min="1108" max="1108" width="2.28515625" style="134" customWidth="1"/>
    <col min="1109" max="1109" width="0.5703125" style="134" customWidth="1"/>
    <col min="1110" max="1110" width="1.7109375" style="134" customWidth="1"/>
    <col min="1111" max="1280" width="9.28515625" style="134"/>
    <col min="1281" max="1281" width="0.7109375" style="134" customWidth="1"/>
    <col min="1282" max="1282" width="0.42578125" style="134" customWidth="1"/>
    <col min="1283" max="1283" width="1.5703125" style="134" customWidth="1"/>
    <col min="1284" max="1284" width="0.28515625" style="134" customWidth="1"/>
    <col min="1285" max="1285" width="3.42578125" style="134" customWidth="1"/>
    <col min="1286" max="1286" width="0.5703125" style="134" customWidth="1"/>
    <col min="1287" max="1306" width="0.710937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2851562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28515625" style="134" customWidth="1"/>
    <col min="1343" max="1343" width="0.5703125" style="134" customWidth="1"/>
    <col min="1344" max="1344" width="2.28515625" style="134" customWidth="1"/>
    <col min="1345" max="1345" width="0.5703125" style="134" customWidth="1"/>
    <col min="1346" max="1346" width="2.28515625" style="134" customWidth="1"/>
    <col min="1347" max="1347" width="0.5703125" style="134" customWidth="1"/>
    <col min="1348" max="1348" width="2.28515625" style="134" customWidth="1"/>
    <col min="1349" max="1349" width="0.5703125" style="134" customWidth="1"/>
    <col min="1350" max="1350" width="2.28515625" style="134" customWidth="1"/>
    <col min="1351" max="1351" width="0.5703125" style="134" customWidth="1"/>
    <col min="1352" max="1352" width="2.28515625" style="134" customWidth="1"/>
    <col min="1353" max="1353" width="0.5703125" style="134" customWidth="1"/>
    <col min="1354" max="1354" width="2.28515625" style="134" customWidth="1"/>
    <col min="1355" max="1355" width="0.5703125" style="134" customWidth="1"/>
    <col min="1356" max="1356" width="2.28515625" style="134" customWidth="1"/>
    <col min="1357" max="1357" width="0.5703125" style="134" customWidth="1"/>
    <col min="1358" max="1358" width="2.28515625" style="134" customWidth="1"/>
    <col min="1359" max="1359" width="0.5703125" style="134" customWidth="1"/>
    <col min="1360" max="1360" width="2.28515625" style="134" customWidth="1"/>
    <col min="1361" max="1361" width="0.5703125" style="134" customWidth="1"/>
    <col min="1362" max="1362" width="2.28515625" style="134" customWidth="1"/>
    <col min="1363" max="1363" width="0.5703125" style="134" customWidth="1"/>
    <col min="1364" max="1364" width="2.28515625" style="134" customWidth="1"/>
    <col min="1365" max="1365" width="0.5703125" style="134" customWidth="1"/>
    <col min="1366" max="1366" width="1.7109375" style="134" customWidth="1"/>
    <col min="1367" max="1536" width="9.28515625" style="134"/>
    <col min="1537" max="1537" width="0.7109375" style="134" customWidth="1"/>
    <col min="1538" max="1538" width="0.42578125" style="134" customWidth="1"/>
    <col min="1539" max="1539" width="1.5703125" style="134" customWidth="1"/>
    <col min="1540" max="1540" width="0.28515625" style="134" customWidth="1"/>
    <col min="1541" max="1541" width="3.42578125" style="134" customWidth="1"/>
    <col min="1542" max="1542" width="0.5703125" style="134" customWidth="1"/>
    <col min="1543" max="1562" width="0.710937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2851562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28515625" style="134" customWidth="1"/>
    <col min="1599" max="1599" width="0.5703125" style="134" customWidth="1"/>
    <col min="1600" max="1600" width="2.28515625" style="134" customWidth="1"/>
    <col min="1601" max="1601" width="0.5703125" style="134" customWidth="1"/>
    <col min="1602" max="1602" width="2.28515625" style="134" customWidth="1"/>
    <col min="1603" max="1603" width="0.5703125" style="134" customWidth="1"/>
    <col min="1604" max="1604" width="2.28515625" style="134" customWidth="1"/>
    <col min="1605" max="1605" width="0.5703125" style="134" customWidth="1"/>
    <col min="1606" max="1606" width="2.28515625" style="134" customWidth="1"/>
    <col min="1607" max="1607" width="0.5703125" style="134" customWidth="1"/>
    <col min="1608" max="1608" width="2.28515625" style="134" customWidth="1"/>
    <col min="1609" max="1609" width="0.5703125" style="134" customWidth="1"/>
    <col min="1610" max="1610" width="2.28515625" style="134" customWidth="1"/>
    <col min="1611" max="1611" width="0.5703125" style="134" customWidth="1"/>
    <col min="1612" max="1612" width="2.28515625" style="134" customWidth="1"/>
    <col min="1613" max="1613" width="0.5703125" style="134" customWidth="1"/>
    <col min="1614" max="1614" width="2.28515625" style="134" customWidth="1"/>
    <col min="1615" max="1615" width="0.5703125" style="134" customWidth="1"/>
    <col min="1616" max="1616" width="2.28515625" style="134" customWidth="1"/>
    <col min="1617" max="1617" width="0.5703125" style="134" customWidth="1"/>
    <col min="1618" max="1618" width="2.28515625" style="134" customWidth="1"/>
    <col min="1619" max="1619" width="0.5703125" style="134" customWidth="1"/>
    <col min="1620" max="1620" width="2.28515625" style="134" customWidth="1"/>
    <col min="1621" max="1621" width="0.5703125" style="134" customWidth="1"/>
    <col min="1622" max="1622" width="1.7109375" style="134" customWidth="1"/>
    <col min="1623" max="1792" width="9.28515625" style="134"/>
    <col min="1793" max="1793" width="0.7109375" style="134" customWidth="1"/>
    <col min="1794" max="1794" width="0.42578125" style="134" customWidth="1"/>
    <col min="1795" max="1795" width="1.5703125" style="134" customWidth="1"/>
    <col min="1796" max="1796" width="0.28515625" style="134" customWidth="1"/>
    <col min="1797" max="1797" width="3.42578125" style="134" customWidth="1"/>
    <col min="1798" max="1798" width="0.5703125" style="134" customWidth="1"/>
    <col min="1799" max="1818" width="0.710937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2851562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28515625" style="134" customWidth="1"/>
    <col min="1855" max="1855" width="0.5703125" style="134" customWidth="1"/>
    <col min="1856" max="1856" width="2.28515625" style="134" customWidth="1"/>
    <col min="1857" max="1857" width="0.5703125" style="134" customWidth="1"/>
    <col min="1858" max="1858" width="2.28515625" style="134" customWidth="1"/>
    <col min="1859" max="1859" width="0.5703125" style="134" customWidth="1"/>
    <col min="1860" max="1860" width="2.28515625" style="134" customWidth="1"/>
    <col min="1861" max="1861" width="0.5703125" style="134" customWidth="1"/>
    <col min="1862" max="1862" width="2.28515625" style="134" customWidth="1"/>
    <col min="1863" max="1863" width="0.5703125" style="134" customWidth="1"/>
    <col min="1864" max="1864" width="2.28515625" style="134" customWidth="1"/>
    <col min="1865" max="1865" width="0.5703125" style="134" customWidth="1"/>
    <col min="1866" max="1866" width="2.28515625" style="134" customWidth="1"/>
    <col min="1867" max="1867" width="0.5703125" style="134" customWidth="1"/>
    <col min="1868" max="1868" width="2.28515625" style="134" customWidth="1"/>
    <col min="1869" max="1869" width="0.5703125" style="134" customWidth="1"/>
    <col min="1870" max="1870" width="2.28515625" style="134" customWidth="1"/>
    <col min="1871" max="1871" width="0.5703125" style="134" customWidth="1"/>
    <col min="1872" max="1872" width="2.28515625" style="134" customWidth="1"/>
    <col min="1873" max="1873" width="0.5703125" style="134" customWidth="1"/>
    <col min="1874" max="1874" width="2.28515625" style="134" customWidth="1"/>
    <col min="1875" max="1875" width="0.5703125" style="134" customWidth="1"/>
    <col min="1876" max="1876" width="2.28515625" style="134" customWidth="1"/>
    <col min="1877" max="1877" width="0.5703125" style="134" customWidth="1"/>
    <col min="1878" max="1878" width="1.7109375" style="134" customWidth="1"/>
    <col min="1879" max="2048" width="9.28515625" style="134"/>
    <col min="2049" max="2049" width="0.7109375" style="134" customWidth="1"/>
    <col min="2050" max="2050" width="0.42578125" style="134" customWidth="1"/>
    <col min="2051" max="2051" width="1.5703125" style="134" customWidth="1"/>
    <col min="2052" max="2052" width="0.28515625" style="134" customWidth="1"/>
    <col min="2053" max="2053" width="3.42578125" style="134" customWidth="1"/>
    <col min="2054" max="2054" width="0.5703125" style="134" customWidth="1"/>
    <col min="2055" max="2074" width="0.710937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2851562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28515625" style="134" customWidth="1"/>
    <col min="2111" max="2111" width="0.5703125" style="134" customWidth="1"/>
    <col min="2112" max="2112" width="2.28515625" style="134" customWidth="1"/>
    <col min="2113" max="2113" width="0.5703125" style="134" customWidth="1"/>
    <col min="2114" max="2114" width="2.28515625" style="134" customWidth="1"/>
    <col min="2115" max="2115" width="0.5703125" style="134" customWidth="1"/>
    <col min="2116" max="2116" width="2.28515625" style="134" customWidth="1"/>
    <col min="2117" max="2117" width="0.5703125" style="134" customWidth="1"/>
    <col min="2118" max="2118" width="2.28515625" style="134" customWidth="1"/>
    <col min="2119" max="2119" width="0.5703125" style="134" customWidth="1"/>
    <col min="2120" max="2120" width="2.28515625" style="134" customWidth="1"/>
    <col min="2121" max="2121" width="0.5703125" style="134" customWidth="1"/>
    <col min="2122" max="2122" width="2.28515625" style="134" customWidth="1"/>
    <col min="2123" max="2123" width="0.5703125" style="134" customWidth="1"/>
    <col min="2124" max="2124" width="2.28515625" style="134" customWidth="1"/>
    <col min="2125" max="2125" width="0.5703125" style="134" customWidth="1"/>
    <col min="2126" max="2126" width="2.28515625" style="134" customWidth="1"/>
    <col min="2127" max="2127" width="0.5703125" style="134" customWidth="1"/>
    <col min="2128" max="2128" width="2.28515625" style="134" customWidth="1"/>
    <col min="2129" max="2129" width="0.5703125" style="134" customWidth="1"/>
    <col min="2130" max="2130" width="2.28515625" style="134" customWidth="1"/>
    <col min="2131" max="2131" width="0.5703125" style="134" customWidth="1"/>
    <col min="2132" max="2132" width="2.28515625" style="134" customWidth="1"/>
    <col min="2133" max="2133" width="0.5703125" style="134" customWidth="1"/>
    <col min="2134" max="2134" width="1.7109375" style="134" customWidth="1"/>
    <col min="2135" max="2304" width="9.28515625" style="134"/>
    <col min="2305" max="2305" width="0.7109375" style="134" customWidth="1"/>
    <col min="2306" max="2306" width="0.42578125" style="134" customWidth="1"/>
    <col min="2307" max="2307" width="1.5703125" style="134" customWidth="1"/>
    <col min="2308" max="2308" width="0.28515625" style="134" customWidth="1"/>
    <col min="2309" max="2309" width="3.42578125" style="134" customWidth="1"/>
    <col min="2310" max="2310" width="0.5703125" style="134" customWidth="1"/>
    <col min="2311" max="2330" width="0.710937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2851562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28515625" style="134" customWidth="1"/>
    <col min="2367" max="2367" width="0.5703125" style="134" customWidth="1"/>
    <col min="2368" max="2368" width="2.28515625" style="134" customWidth="1"/>
    <col min="2369" max="2369" width="0.5703125" style="134" customWidth="1"/>
    <col min="2370" max="2370" width="2.28515625" style="134" customWidth="1"/>
    <col min="2371" max="2371" width="0.5703125" style="134" customWidth="1"/>
    <col min="2372" max="2372" width="2.28515625" style="134" customWidth="1"/>
    <col min="2373" max="2373" width="0.5703125" style="134" customWidth="1"/>
    <col min="2374" max="2374" width="2.28515625" style="134" customWidth="1"/>
    <col min="2375" max="2375" width="0.5703125" style="134" customWidth="1"/>
    <col min="2376" max="2376" width="2.28515625" style="134" customWidth="1"/>
    <col min="2377" max="2377" width="0.5703125" style="134" customWidth="1"/>
    <col min="2378" max="2378" width="2.28515625" style="134" customWidth="1"/>
    <col min="2379" max="2379" width="0.5703125" style="134" customWidth="1"/>
    <col min="2380" max="2380" width="2.28515625" style="134" customWidth="1"/>
    <col min="2381" max="2381" width="0.5703125" style="134" customWidth="1"/>
    <col min="2382" max="2382" width="2.28515625" style="134" customWidth="1"/>
    <col min="2383" max="2383" width="0.5703125" style="134" customWidth="1"/>
    <col min="2384" max="2384" width="2.28515625" style="134" customWidth="1"/>
    <col min="2385" max="2385" width="0.5703125" style="134" customWidth="1"/>
    <col min="2386" max="2386" width="2.28515625" style="134" customWidth="1"/>
    <col min="2387" max="2387" width="0.5703125" style="134" customWidth="1"/>
    <col min="2388" max="2388" width="2.28515625" style="134" customWidth="1"/>
    <col min="2389" max="2389" width="0.5703125" style="134" customWidth="1"/>
    <col min="2390" max="2390" width="1.7109375" style="134" customWidth="1"/>
    <col min="2391" max="2560" width="9.28515625" style="134"/>
    <col min="2561" max="2561" width="0.7109375" style="134" customWidth="1"/>
    <col min="2562" max="2562" width="0.42578125" style="134" customWidth="1"/>
    <col min="2563" max="2563" width="1.5703125" style="134" customWidth="1"/>
    <col min="2564" max="2564" width="0.28515625" style="134" customWidth="1"/>
    <col min="2565" max="2565" width="3.42578125" style="134" customWidth="1"/>
    <col min="2566" max="2566" width="0.5703125" style="134" customWidth="1"/>
    <col min="2567" max="2586" width="0.710937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2851562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28515625" style="134" customWidth="1"/>
    <col min="2623" max="2623" width="0.5703125" style="134" customWidth="1"/>
    <col min="2624" max="2624" width="2.28515625" style="134" customWidth="1"/>
    <col min="2625" max="2625" width="0.5703125" style="134" customWidth="1"/>
    <col min="2626" max="2626" width="2.28515625" style="134" customWidth="1"/>
    <col min="2627" max="2627" width="0.5703125" style="134" customWidth="1"/>
    <col min="2628" max="2628" width="2.28515625" style="134" customWidth="1"/>
    <col min="2629" max="2629" width="0.5703125" style="134" customWidth="1"/>
    <col min="2630" max="2630" width="2.28515625" style="134" customWidth="1"/>
    <col min="2631" max="2631" width="0.5703125" style="134" customWidth="1"/>
    <col min="2632" max="2632" width="2.28515625" style="134" customWidth="1"/>
    <col min="2633" max="2633" width="0.5703125" style="134" customWidth="1"/>
    <col min="2634" max="2634" width="2.28515625" style="134" customWidth="1"/>
    <col min="2635" max="2635" width="0.5703125" style="134" customWidth="1"/>
    <col min="2636" max="2636" width="2.28515625" style="134" customWidth="1"/>
    <col min="2637" max="2637" width="0.5703125" style="134" customWidth="1"/>
    <col min="2638" max="2638" width="2.28515625" style="134" customWidth="1"/>
    <col min="2639" max="2639" width="0.5703125" style="134" customWidth="1"/>
    <col min="2640" max="2640" width="2.28515625" style="134" customWidth="1"/>
    <col min="2641" max="2641" width="0.5703125" style="134" customWidth="1"/>
    <col min="2642" max="2642" width="2.28515625" style="134" customWidth="1"/>
    <col min="2643" max="2643" width="0.5703125" style="134" customWidth="1"/>
    <col min="2644" max="2644" width="2.28515625" style="134" customWidth="1"/>
    <col min="2645" max="2645" width="0.5703125" style="134" customWidth="1"/>
    <col min="2646" max="2646" width="1.7109375" style="134" customWidth="1"/>
    <col min="2647" max="2816" width="9.28515625" style="134"/>
    <col min="2817" max="2817" width="0.7109375" style="134" customWidth="1"/>
    <col min="2818" max="2818" width="0.42578125" style="134" customWidth="1"/>
    <col min="2819" max="2819" width="1.5703125" style="134" customWidth="1"/>
    <col min="2820" max="2820" width="0.28515625" style="134" customWidth="1"/>
    <col min="2821" max="2821" width="3.42578125" style="134" customWidth="1"/>
    <col min="2822" max="2822" width="0.5703125" style="134" customWidth="1"/>
    <col min="2823" max="2842" width="0.710937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2851562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28515625" style="134" customWidth="1"/>
    <col min="2879" max="2879" width="0.5703125" style="134" customWidth="1"/>
    <col min="2880" max="2880" width="2.28515625" style="134" customWidth="1"/>
    <col min="2881" max="2881" width="0.5703125" style="134" customWidth="1"/>
    <col min="2882" max="2882" width="2.28515625" style="134" customWidth="1"/>
    <col min="2883" max="2883" width="0.5703125" style="134" customWidth="1"/>
    <col min="2884" max="2884" width="2.28515625" style="134" customWidth="1"/>
    <col min="2885" max="2885" width="0.5703125" style="134" customWidth="1"/>
    <col min="2886" max="2886" width="2.28515625" style="134" customWidth="1"/>
    <col min="2887" max="2887" width="0.5703125" style="134" customWidth="1"/>
    <col min="2888" max="2888" width="2.28515625" style="134" customWidth="1"/>
    <col min="2889" max="2889" width="0.5703125" style="134" customWidth="1"/>
    <col min="2890" max="2890" width="2.28515625" style="134" customWidth="1"/>
    <col min="2891" max="2891" width="0.5703125" style="134" customWidth="1"/>
    <col min="2892" max="2892" width="2.28515625" style="134" customWidth="1"/>
    <col min="2893" max="2893" width="0.5703125" style="134" customWidth="1"/>
    <col min="2894" max="2894" width="2.28515625" style="134" customWidth="1"/>
    <col min="2895" max="2895" width="0.5703125" style="134" customWidth="1"/>
    <col min="2896" max="2896" width="2.28515625" style="134" customWidth="1"/>
    <col min="2897" max="2897" width="0.5703125" style="134" customWidth="1"/>
    <col min="2898" max="2898" width="2.28515625" style="134" customWidth="1"/>
    <col min="2899" max="2899" width="0.5703125" style="134" customWidth="1"/>
    <col min="2900" max="2900" width="2.28515625" style="134" customWidth="1"/>
    <col min="2901" max="2901" width="0.5703125" style="134" customWidth="1"/>
    <col min="2902" max="2902" width="1.7109375" style="134" customWidth="1"/>
    <col min="2903" max="3072" width="9.28515625" style="134"/>
    <col min="3073" max="3073" width="0.7109375" style="134" customWidth="1"/>
    <col min="3074" max="3074" width="0.42578125" style="134" customWidth="1"/>
    <col min="3075" max="3075" width="1.5703125" style="134" customWidth="1"/>
    <col min="3076" max="3076" width="0.28515625" style="134" customWidth="1"/>
    <col min="3077" max="3077" width="3.42578125" style="134" customWidth="1"/>
    <col min="3078" max="3078" width="0.5703125" style="134" customWidth="1"/>
    <col min="3079" max="3098" width="0.710937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2851562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28515625" style="134" customWidth="1"/>
    <col min="3135" max="3135" width="0.5703125" style="134" customWidth="1"/>
    <col min="3136" max="3136" width="2.28515625" style="134" customWidth="1"/>
    <col min="3137" max="3137" width="0.5703125" style="134" customWidth="1"/>
    <col min="3138" max="3138" width="2.28515625" style="134" customWidth="1"/>
    <col min="3139" max="3139" width="0.5703125" style="134" customWidth="1"/>
    <col min="3140" max="3140" width="2.28515625" style="134" customWidth="1"/>
    <col min="3141" max="3141" width="0.5703125" style="134" customWidth="1"/>
    <col min="3142" max="3142" width="2.28515625" style="134" customWidth="1"/>
    <col min="3143" max="3143" width="0.5703125" style="134" customWidth="1"/>
    <col min="3144" max="3144" width="2.28515625" style="134" customWidth="1"/>
    <col min="3145" max="3145" width="0.5703125" style="134" customWidth="1"/>
    <col min="3146" max="3146" width="2.28515625" style="134" customWidth="1"/>
    <col min="3147" max="3147" width="0.5703125" style="134" customWidth="1"/>
    <col min="3148" max="3148" width="2.28515625" style="134" customWidth="1"/>
    <col min="3149" max="3149" width="0.5703125" style="134" customWidth="1"/>
    <col min="3150" max="3150" width="2.28515625" style="134" customWidth="1"/>
    <col min="3151" max="3151" width="0.5703125" style="134" customWidth="1"/>
    <col min="3152" max="3152" width="2.28515625" style="134" customWidth="1"/>
    <col min="3153" max="3153" width="0.5703125" style="134" customWidth="1"/>
    <col min="3154" max="3154" width="2.28515625" style="134" customWidth="1"/>
    <col min="3155" max="3155" width="0.5703125" style="134" customWidth="1"/>
    <col min="3156" max="3156" width="2.28515625" style="134" customWidth="1"/>
    <col min="3157" max="3157" width="0.5703125" style="134" customWidth="1"/>
    <col min="3158" max="3158" width="1.7109375" style="134" customWidth="1"/>
    <col min="3159" max="3328" width="9.28515625" style="134"/>
    <col min="3329" max="3329" width="0.7109375" style="134" customWidth="1"/>
    <col min="3330" max="3330" width="0.42578125" style="134" customWidth="1"/>
    <col min="3331" max="3331" width="1.5703125" style="134" customWidth="1"/>
    <col min="3332" max="3332" width="0.28515625" style="134" customWidth="1"/>
    <col min="3333" max="3333" width="3.42578125" style="134" customWidth="1"/>
    <col min="3334" max="3334" width="0.5703125" style="134" customWidth="1"/>
    <col min="3335" max="3354" width="0.710937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2851562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28515625" style="134" customWidth="1"/>
    <col min="3391" max="3391" width="0.5703125" style="134" customWidth="1"/>
    <col min="3392" max="3392" width="2.28515625" style="134" customWidth="1"/>
    <col min="3393" max="3393" width="0.5703125" style="134" customWidth="1"/>
    <col min="3394" max="3394" width="2.28515625" style="134" customWidth="1"/>
    <col min="3395" max="3395" width="0.5703125" style="134" customWidth="1"/>
    <col min="3396" max="3396" width="2.28515625" style="134" customWidth="1"/>
    <col min="3397" max="3397" width="0.5703125" style="134" customWidth="1"/>
    <col min="3398" max="3398" width="2.28515625" style="134" customWidth="1"/>
    <col min="3399" max="3399" width="0.5703125" style="134" customWidth="1"/>
    <col min="3400" max="3400" width="2.28515625" style="134" customWidth="1"/>
    <col min="3401" max="3401" width="0.5703125" style="134" customWidth="1"/>
    <col min="3402" max="3402" width="2.28515625" style="134" customWidth="1"/>
    <col min="3403" max="3403" width="0.5703125" style="134" customWidth="1"/>
    <col min="3404" max="3404" width="2.28515625" style="134" customWidth="1"/>
    <col min="3405" max="3405" width="0.5703125" style="134" customWidth="1"/>
    <col min="3406" max="3406" width="2.28515625" style="134" customWidth="1"/>
    <col min="3407" max="3407" width="0.5703125" style="134" customWidth="1"/>
    <col min="3408" max="3408" width="2.28515625" style="134" customWidth="1"/>
    <col min="3409" max="3409" width="0.5703125" style="134" customWidth="1"/>
    <col min="3410" max="3410" width="2.28515625" style="134" customWidth="1"/>
    <col min="3411" max="3411" width="0.5703125" style="134" customWidth="1"/>
    <col min="3412" max="3412" width="2.28515625" style="134" customWidth="1"/>
    <col min="3413" max="3413" width="0.5703125" style="134" customWidth="1"/>
    <col min="3414" max="3414" width="1.7109375" style="134" customWidth="1"/>
    <col min="3415" max="3584" width="9.28515625" style="134"/>
    <col min="3585" max="3585" width="0.7109375" style="134" customWidth="1"/>
    <col min="3586" max="3586" width="0.42578125" style="134" customWidth="1"/>
    <col min="3587" max="3587" width="1.5703125" style="134" customWidth="1"/>
    <col min="3588" max="3588" width="0.28515625" style="134" customWidth="1"/>
    <col min="3589" max="3589" width="3.42578125" style="134" customWidth="1"/>
    <col min="3590" max="3590" width="0.5703125" style="134" customWidth="1"/>
    <col min="3591" max="3610" width="0.710937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2851562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28515625" style="134" customWidth="1"/>
    <col min="3647" max="3647" width="0.5703125" style="134" customWidth="1"/>
    <col min="3648" max="3648" width="2.28515625" style="134" customWidth="1"/>
    <col min="3649" max="3649" width="0.5703125" style="134" customWidth="1"/>
    <col min="3650" max="3650" width="2.28515625" style="134" customWidth="1"/>
    <col min="3651" max="3651" width="0.5703125" style="134" customWidth="1"/>
    <col min="3652" max="3652" width="2.28515625" style="134" customWidth="1"/>
    <col min="3653" max="3653" width="0.5703125" style="134" customWidth="1"/>
    <col min="3654" max="3654" width="2.28515625" style="134" customWidth="1"/>
    <col min="3655" max="3655" width="0.5703125" style="134" customWidth="1"/>
    <col min="3656" max="3656" width="2.28515625" style="134" customWidth="1"/>
    <col min="3657" max="3657" width="0.5703125" style="134" customWidth="1"/>
    <col min="3658" max="3658" width="2.28515625" style="134" customWidth="1"/>
    <col min="3659" max="3659" width="0.5703125" style="134" customWidth="1"/>
    <col min="3660" max="3660" width="2.28515625" style="134" customWidth="1"/>
    <col min="3661" max="3661" width="0.5703125" style="134" customWidth="1"/>
    <col min="3662" max="3662" width="2.28515625" style="134" customWidth="1"/>
    <col min="3663" max="3663" width="0.5703125" style="134" customWidth="1"/>
    <col min="3664" max="3664" width="2.28515625" style="134" customWidth="1"/>
    <col min="3665" max="3665" width="0.5703125" style="134" customWidth="1"/>
    <col min="3666" max="3666" width="2.28515625" style="134" customWidth="1"/>
    <col min="3667" max="3667" width="0.5703125" style="134" customWidth="1"/>
    <col min="3668" max="3668" width="2.28515625" style="134" customWidth="1"/>
    <col min="3669" max="3669" width="0.5703125" style="134" customWidth="1"/>
    <col min="3670" max="3670" width="1.7109375" style="134" customWidth="1"/>
    <col min="3671" max="3840" width="9.28515625" style="134"/>
    <col min="3841" max="3841" width="0.7109375" style="134" customWidth="1"/>
    <col min="3842" max="3842" width="0.42578125" style="134" customWidth="1"/>
    <col min="3843" max="3843" width="1.5703125" style="134" customWidth="1"/>
    <col min="3844" max="3844" width="0.28515625" style="134" customWidth="1"/>
    <col min="3845" max="3845" width="3.42578125" style="134" customWidth="1"/>
    <col min="3846" max="3846" width="0.5703125" style="134" customWidth="1"/>
    <col min="3847" max="3866" width="0.710937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2851562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28515625" style="134" customWidth="1"/>
    <col min="3903" max="3903" width="0.5703125" style="134" customWidth="1"/>
    <col min="3904" max="3904" width="2.28515625" style="134" customWidth="1"/>
    <col min="3905" max="3905" width="0.5703125" style="134" customWidth="1"/>
    <col min="3906" max="3906" width="2.28515625" style="134" customWidth="1"/>
    <col min="3907" max="3907" width="0.5703125" style="134" customWidth="1"/>
    <col min="3908" max="3908" width="2.28515625" style="134" customWidth="1"/>
    <col min="3909" max="3909" width="0.5703125" style="134" customWidth="1"/>
    <col min="3910" max="3910" width="2.28515625" style="134" customWidth="1"/>
    <col min="3911" max="3911" width="0.5703125" style="134" customWidth="1"/>
    <col min="3912" max="3912" width="2.28515625" style="134" customWidth="1"/>
    <col min="3913" max="3913" width="0.5703125" style="134" customWidth="1"/>
    <col min="3914" max="3914" width="2.28515625" style="134" customWidth="1"/>
    <col min="3915" max="3915" width="0.5703125" style="134" customWidth="1"/>
    <col min="3916" max="3916" width="2.28515625" style="134" customWidth="1"/>
    <col min="3917" max="3917" width="0.5703125" style="134" customWidth="1"/>
    <col min="3918" max="3918" width="2.28515625" style="134" customWidth="1"/>
    <col min="3919" max="3919" width="0.5703125" style="134" customWidth="1"/>
    <col min="3920" max="3920" width="2.28515625" style="134" customWidth="1"/>
    <col min="3921" max="3921" width="0.5703125" style="134" customWidth="1"/>
    <col min="3922" max="3922" width="2.28515625" style="134" customWidth="1"/>
    <col min="3923" max="3923" width="0.5703125" style="134" customWidth="1"/>
    <col min="3924" max="3924" width="2.28515625" style="134" customWidth="1"/>
    <col min="3925" max="3925" width="0.5703125" style="134" customWidth="1"/>
    <col min="3926" max="3926" width="1.7109375" style="134" customWidth="1"/>
    <col min="3927" max="4096" width="9.28515625" style="134"/>
    <col min="4097" max="4097" width="0.7109375" style="134" customWidth="1"/>
    <col min="4098" max="4098" width="0.42578125" style="134" customWidth="1"/>
    <col min="4099" max="4099" width="1.5703125" style="134" customWidth="1"/>
    <col min="4100" max="4100" width="0.28515625" style="134" customWidth="1"/>
    <col min="4101" max="4101" width="3.42578125" style="134" customWidth="1"/>
    <col min="4102" max="4102" width="0.5703125" style="134" customWidth="1"/>
    <col min="4103" max="4122" width="0.710937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2851562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28515625" style="134" customWidth="1"/>
    <col min="4159" max="4159" width="0.5703125" style="134" customWidth="1"/>
    <col min="4160" max="4160" width="2.28515625" style="134" customWidth="1"/>
    <col min="4161" max="4161" width="0.5703125" style="134" customWidth="1"/>
    <col min="4162" max="4162" width="2.28515625" style="134" customWidth="1"/>
    <col min="4163" max="4163" width="0.5703125" style="134" customWidth="1"/>
    <col min="4164" max="4164" width="2.28515625" style="134" customWidth="1"/>
    <col min="4165" max="4165" width="0.5703125" style="134" customWidth="1"/>
    <col min="4166" max="4166" width="2.28515625" style="134" customWidth="1"/>
    <col min="4167" max="4167" width="0.5703125" style="134" customWidth="1"/>
    <col min="4168" max="4168" width="2.28515625" style="134" customWidth="1"/>
    <col min="4169" max="4169" width="0.5703125" style="134" customWidth="1"/>
    <col min="4170" max="4170" width="2.28515625" style="134" customWidth="1"/>
    <col min="4171" max="4171" width="0.5703125" style="134" customWidth="1"/>
    <col min="4172" max="4172" width="2.28515625" style="134" customWidth="1"/>
    <col min="4173" max="4173" width="0.5703125" style="134" customWidth="1"/>
    <col min="4174" max="4174" width="2.28515625" style="134" customWidth="1"/>
    <col min="4175" max="4175" width="0.5703125" style="134" customWidth="1"/>
    <col min="4176" max="4176" width="2.28515625" style="134" customWidth="1"/>
    <col min="4177" max="4177" width="0.5703125" style="134" customWidth="1"/>
    <col min="4178" max="4178" width="2.28515625" style="134" customWidth="1"/>
    <col min="4179" max="4179" width="0.5703125" style="134" customWidth="1"/>
    <col min="4180" max="4180" width="2.28515625" style="134" customWidth="1"/>
    <col min="4181" max="4181" width="0.5703125" style="134" customWidth="1"/>
    <col min="4182" max="4182" width="1.7109375" style="134" customWidth="1"/>
    <col min="4183" max="4352" width="9.28515625" style="134"/>
    <col min="4353" max="4353" width="0.7109375" style="134" customWidth="1"/>
    <col min="4354" max="4354" width="0.42578125" style="134" customWidth="1"/>
    <col min="4355" max="4355" width="1.5703125" style="134" customWidth="1"/>
    <col min="4356" max="4356" width="0.28515625" style="134" customWidth="1"/>
    <col min="4357" max="4357" width="3.42578125" style="134" customWidth="1"/>
    <col min="4358" max="4358" width="0.5703125" style="134" customWidth="1"/>
    <col min="4359" max="4378" width="0.710937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2851562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28515625" style="134" customWidth="1"/>
    <col min="4415" max="4415" width="0.5703125" style="134" customWidth="1"/>
    <col min="4416" max="4416" width="2.28515625" style="134" customWidth="1"/>
    <col min="4417" max="4417" width="0.5703125" style="134" customWidth="1"/>
    <col min="4418" max="4418" width="2.28515625" style="134" customWidth="1"/>
    <col min="4419" max="4419" width="0.5703125" style="134" customWidth="1"/>
    <col min="4420" max="4420" width="2.28515625" style="134" customWidth="1"/>
    <col min="4421" max="4421" width="0.5703125" style="134" customWidth="1"/>
    <col min="4422" max="4422" width="2.28515625" style="134" customWidth="1"/>
    <col min="4423" max="4423" width="0.5703125" style="134" customWidth="1"/>
    <col min="4424" max="4424" width="2.28515625" style="134" customWidth="1"/>
    <col min="4425" max="4425" width="0.5703125" style="134" customWidth="1"/>
    <col min="4426" max="4426" width="2.28515625" style="134" customWidth="1"/>
    <col min="4427" max="4427" width="0.5703125" style="134" customWidth="1"/>
    <col min="4428" max="4428" width="2.28515625" style="134" customWidth="1"/>
    <col min="4429" max="4429" width="0.5703125" style="134" customWidth="1"/>
    <col min="4430" max="4430" width="2.28515625" style="134" customWidth="1"/>
    <col min="4431" max="4431" width="0.5703125" style="134" customWidth="1"/>
    <col min="4432" max="4432" width="2.28515625" style="134" customWidth="1"/>
    <col min="4433" max="4433" width="0.5703125" style="134" customWidth="1"/>
    <col min="4434" max="4434" width="2.28515625" style="134" customWidth="1"/>
    <col min="4435" max="4435" width="0.5703125" style="134" customWidth="1"/>
    <col min="4436" max="4436" width="2.28515625" style="134" customWidth="1"/>
    <col min="4437" max="4437" width="0.5703125" style="134" customWidth="1"/>
    <col min="4438" max="4438" width="1.7109375" style="134" customWidth="1"/>
    <col min="4439" max="4608" width="9.28515625" style="134"/>
    <col min="4609" max="4609" width="0.7109375" style="134" customWidth="1"/>
    <col min="4610" max="4610" width="0.42578125" style="134" customWidth="1"/>
    <col min="4611" max="4611" width="1.5703125" style="134" customWidth="1"/>
    <col min="4612" max="4612" width="0.28515625" style="134" customWidth="1"/>
    <col min="4613" max="4613" width="3.42578125" style="134" customWidth="1"/>
    <col min="4614" max="4614" width="0.5703125" style="134" customWidth="1"/>
    <col min="4615" max="4634" width="0.710937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2851562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28515625" style="134" customWidth="1"/>
    <col min="4671" max="4671" width="0.5703125" style="134" customWidth="1"/>
    <col min="4672" max="4672" width="2.28515625" style="134" customWidth="1"/>
    <col min="4673" max="4673" width="0.5703125" style="134" customWidth="1"/>
    <col min="4674" max="4674" width="2.28515625" style="134" customWidth="1"/>
    <col min="4675" max="4675" width="0.5703125" style="134" customWidth="1"/>
    <col min="4676" max="4676" width="2.28515625" style="134" customWidth="1"/>
    <col min="4677" max="4677" width="0.5703125" style="134" customWidth="1"/>
    <col min="4678" max="4678" width="2.28515625" style="134" customWidth="1"/>
    <col min="4679" max="4679" width="0.5703125" style="134" customWidth="1"/>
    <col min="4680" max="4680" width="2.28515625" style="134" customWidth="1"/>
    <col min="4681" max="4681" width="0.5703125" style="134" customWidth="1"/>
    <col min="4682" max="4682" width="2.28515625" style="134" customWidth="1"/>
    <col min="4683" max="4683" width="0.5703125" style="134" customWidth="1"/>
    <col min="4684" max="4684" width="2.28515625" style="134" customWidth="1"/>
    <col min="4685" max="4685" width="0.5703125" style="134" customWidth="1"/>
    <col min="4686" max="4686" width="2.28515625" style="134" customWidth="1"/>
    <col min="4687" max="4687" width="0.5703125" style="134" customWidth="1"/>
    <col min="4688" max="4688" width="2.28515625" style="134" customWidth="1"/>
    <col min="4689" max="4689" width="0.5703125" style="134" customWidth="1"/>
    <col min="4690" max="4690" width="2.28515625" style="134" customWidth="1"/>
    <col min="4691" max="4691" width="0.5703125" style="134" customWidth="1"/>
    <col min="4692" max="4692" width="2.28515625" style="134" customWidth="1"/>
    <col min="4693" max="4693" width="0.5703125" style="134" customWidth="1"/>
    <col min="4694" max="4694" width="1.7109375" style="134" customWidth="1"/>
    <col min="4695" max="4864" width="9.28515625" style="134"/>
    <col min="4865" max="4865" width="0.7109375" style="134" customWidth="1"/>
    <col min="4866" max="4866" width="0.42578125" style="134" customWidth="1"/>
    <col min="4867" max="4867" width="1.5703125" style="134" customWidth="1"/>
    <col min="4868" max="4868" width="0.28515625" style="134" customWidth="1"/>
    <col min="4869" max="4869" width="3.42578125" style="134" customWidth="1"/>
    <col min="4870" max="4870" width="0.5703125" style="134" customWidth="1"/>
    <col min="4871" max="4890" width="0.710937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2851562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28515625" style="134" customWidth="1"/>
    <col min="4927" max="4927" width="0.5703125" style="134" customWidth="1"/>
    <col min="4928" max="4928" width="2.28515625" style="134" customWidth="1"/>
    <col min="4929" max="4929" width="0.5703125" style="134" customWidth="1"/>
    <col min="4930" max="4930" width="2.28515625" style="134" customWidth="1"/>
    <col min="4931" max="4931" width="0.5703125" style="134" customWidth="1"/>
    <col min="4932" max="4932" width="2.28515625" style="134" customWidth="1"/>
    <col min="4933" max="4933" width="0.5703125" style="134" customWidth="1"/>
    <col min="4934" max="4934" width="2.28515625" style="134" customWidth="1"/>
    <col min="4935" max="4935" width="0.5703125" style="134" customWidth="1"/>
    <col min="4936" max="4936" width="2.28515625" style="134" customWidth="1"/>
    <col min="4937" max="4937" width="0.5703125" style="134" customWidth="1"/>
    <col min="4938" max="4938" width="2.28515625" style="134" customWidth="1"/>
    <col min="4939" max="4939" width="0.5703125" style="134" customWidth="1"/>
    <col min="4940" max="4940" width="2.28515625" style="134" customWidth="1"/>
    <col min="4941" max="4941" width="0.5703125" style="134" customWidth="1"/>
    <col min="4942" max="4942" width="2.28515625" style="134" customWidth="1"/>
    <col min="4943" max="4943" width="0.5703125" style="134" customWidth="1"/>
    <col min="4944" max="4944" width="2.28515625" style="134" customWidth="1"/>
    <col min="4945" max="4945" width="0.5703125" style="134" customWidth="1"/>
    <col min="4946" max="4946" width="2.28515625" style="134" customWidth="1"/>
    <col min="4947" max="4947" width="0.5703125" style="134" customWidth="1"/>
    <col min="4948" max="4948" width="2.28515625" style="134" customWidth="1"/>
    <col min="4949" max="4949" width="0.5703125" style="134" customWidth="1"/>
    <col min="4950" max="4950" width="1.7109375" style="134" customWidth="1"/>
    <col min="4951" max="5120" width="9.28515625" style="134"/>
    <col min="5121" max="5121" width="0.7109375" style="134" customWidth="1"/>
    <col min="5122" max="5122" width="0.42578125" style="134" customWidth="1"/>
    <col min="5123" max="5123" width="1.5703125" style="134" customWidth="1"/>
    <col min="5124" max="5124" width="0.28515625" style="134" customWidth="1"/>
    <col min="5125" max="5125" width="3.42578125" style="134" customWidth="1"/>
    <col min="5126" max="5126" width="0.5703125" style="134" customWidth="1"/>
    <col min="5127" max="5146" width="0.710937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2851562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28515625" style="134" customWidth="1"/>
    <col min="5183" max="5183" width="0.5703125" style="134" customWidth="1"/>
    <col min="5184" max="5184" width="2.28515625" style="134" customWidth="1"/>
    <col min="5185" max="5185" width="0.5703125" style="134" customWidth="1"/>
    <col min="5186" max="5186" width="2.28515625" style="134" customWidth="1"/>
    <col min="5187" max="5187" width="0.5703125" style="134" customWidth="1"/>
    <col min="5188" max="5188" width="2.28515625" style="134" customWidth="1"/>
    <col min="5189" max="5189" width="0.5703125" style="134" customWidth="1"/>
    <col min="5190" max="5190" width="2.28515625" style="134" customWidth="1"/>
    <col min="5191" max="5191" width="0.5703125" style="134" customWidth="1"/>
    <col min="5192" max="5192" width="2.28515625" style="134" customWidth="1"/>
    <col min="5193" max="5193" width="0.5703125" style="134" customWidth="1"/>
    <col min="5194" max="5194" width="2.28515625" style="134" customWidth="1"/>
    <col min="5195" max="5195" width="0.5703125" style="134" customWidth="1"/>
    <col min="5196" max="5196" width="2.28515625" style="134" customWidth="1"/>
    <col min="5197" max="5197" width="0.5703125" style="134" customWidth="1"/>
    <col min="5198" max="5198" width="2.28515625" style="134" customWidth="1"/>
    <col min="5199" max="5199" width="0.5703125" style="134" customWidth="1"/>
    <col min="5200" max="5200" width="2.28515625" style="134" customWidth="1"/>
    <col min="5201" max="5201" width="0.5703125" style="134" customWidth="1"/>
    <col min="5202" max="5202" width="2.28515625" style="134" customWidth="1"/>
    <col min="5203" max="5203" width="0.5703125" style="134" customWidth="1"/>
    <col min="5204" max="5204" width="2.28515625" style="134" customWidth="1"/>
    <col min="5205" max="5205" width="0.5703125" style="134" customWidth="1"/>
    <col min="5206" max="5206" width="1.7109375" style="134" customWidth="1"/>
    <col min="5207" max="5376" width="9.28515625" style="134"/>
    <col min="5377" max="5377" width="0.7109375" style="134" customWidth="1"/>
    <col min="5378" max="5378" width="0.42578125" style="134" customWidth="1"/>
    <col min="5379" max="5379" width="1.5703125" style="134" customWidth="1"/>
    <col min="5380" max="5380" width="0.28515625" style="134" customWidth="1"/>
    <col min="5381" max="5381" width="3.42578125" style="134" customWidth="1"/>
    <col min="5382" max="5382" width="0.5703125" style="134" customWidth="1"/>
    <col min="5383" max="5402" width="0.710937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2851562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28515625" style="134" customWidth="1"/>
    <col min="5439" max="5439" width="0.5703125" style="134" customWidth="1"/>
    <col min="5440" max="5440" width="2.28515625" style="134" customWidth="1"/>
    <col min="5441" max="5441" width="0.5703125" style="134" customWidth="1"/>
    <col min="5442" max="5442" width="2.28515625" style="134" customWidth="1"/>
    <col min="5443" max="5443" width="0.5703125" style="134" customWidth="1"/>
    <col min="5444" max="5444" width="2.28515625" style="134" customWidth="1"/>
    <col min="5445" max="5445" width="0.5703125" style="134" customWidth="1"/>
    <col min="5446" max="5446" width="2.28515625" style="134" customWidth="1"/>
    <col min="5447" max="5447" width="0.5703125" style="134" customWidth="1"/>
    <col min="5448" max="5448" width="2.28515625" style="134" customWidth="1"/>
    <col min="5449" max="5449" width="0.5703125" style="134" customWidth="1"/>
    <col min="5450" max="5450" width="2.28515625" style="134" customWidth="1"/>
    <col min="5451" max="5451" width="0.5703125" style="134" customWidth="1"/>
    <col min="5452" max="5452" width="2.28515625" style="134" customWidth="1"/>
    <col min="5453" max="5453" width="0.5703125" style="134" customWidth="1"/>
    <col min="5454" max="5454" width="2.28515625" style="134" customWidth="1"/>
    <col min="5455" max="5455" width="0.5703125" style="134" customWidth="1"/>
    <col min="5456" max="5456" width="2.28515625" style="134" customWidth="1"/>
    <col min="5457" max="5457" width="0.5703125" style="134" customWidth="1"/>
    <col min="5458" max="5458" width="2.28515625" style="134" customWidth="1"/>
    <col min="5459" max="5459" width="0.5703125" style="134" customWidth="1"/>
    <col min="5460" max="5460" width="2.28515625" style="134" customWidth="1"/>
    <col min="5461" max="5461" width="0.5703125" style="134" customWidth="1"/>
    <col min="5462" max="5462" width="1.7109375" style="134" customWidth="1"/>
    <col min="5463" max="5632" width="9.28515625" style="134"/>
    <col min="5633" max="5633" width="0.7109375" style="134" customWidth="1"/>
    <col min="5634" max="5634" width="0.42578125" style="134" customWidth="1"/>
    <col min="5635" max="5635" width="1.5703125" style="134" customWidth="1"/>
    <col min="5636" max="5636" width="0.28515625" style="134" customWidth="1"/>
    <col min="5637" max="5637" width="3.42578125" style="134" customWidth="1"/>
    <col min="5638" max="5638" width="0.5703125" style="134" customWidth="1"/>
    <col min="5639" max="5658" width="0.710937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2851562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28515625" style="134" customWidth="1"/>
    <col min="5695" max="5695" width="0.5703125" style="134" customWidth="1"/>
    <col min="5696" max="5696" width="2.28515625" style="134" customWidth="1"/>
    <col min="5697" max="5697" width="0.5703125" style="134" customWidth="1"/>
    <col min="5698" max="5698" width="2.28515625" style="134" customWidth="1"/>
    <col min="5699" max="5699" width="0.5703125" style="134" customWidth="1"/>
    <col min="5700" max="5700" width="2.28515625" style="134" customWidth="1"/>
    <col min="5701" max="5701" width="0.5703125" style="134" customWidth="1"/>
    <col min="5702" max="5702" width="2.28515625" style="134" customWidth="1"/>
    <col min="5703" max="5703" width="0.5703125" style="134" customWidth="1"/>
    <col min="5704" max="5704" width="2.28515625" style="134" customWidth="1"/>
    <col min="5705" max="5705" width="0.5703125" style="134" customWidth="1"/>
    <col min="5706" max="5706" width="2.28515625" style="134" customWidth="1"/>
    <col min="5707" max="5707" width="0.5703125" style="134" customWidth="1"/>
    <col min="5708" max="5708" width="2.28515625" style="134" customWidth="1"/>
    <col min="5709" max="5709" width="0.5703125" style="134" customWidth="1"/>
    <col min="5710" max="5710" width="2.28515625" style="134" customWidth="1"/>
    <col min="5711" max="5711" width="0.5703125" style="134" customWidth="1"/>
    <col min="5712" max="5712" width="2.28515625" style="134" customWidth="1"/>
    <col min="5713" max="5713" width="0.5703125" style="134" customWidth="1"/>
    <col min="5714" max="5714" width="2.28515625" style="134" customWidth="1"/>
    <col min="5715" max="5715" width="0.5703125" style="134" customWidth="1"/>
    <col min="5716" max="5716" width="2.28515625" style="134" customWidth="1"/>
    <col min="5717" max="5717" width="0.5703125" style="134" customWidth="1"/>
    <col min="5718" max="5718" width="1.7109375" style="134" customWidth="1"/>
    <col min="5719" max="5888" width="9.28515625" style="134"/>
    <col min="5889" max="5889" width="0.7109375" style="134" customWidth="1"/>
    <col min="5890" max="5890" width="0.42578125" style="134" customWidth="1"/>
    <col min="5891" max="5891" width="1.5703125" style="134" customWidth="1"/>
    <col min="5892" max="5892" width="0.28515625" style="134" customWidth="1"/>
    <col min="5893" max="5893" width="3.42578125" style="134" customWidth="1"/>
    <col min="5894" max="5894" width="0.5703125" style="134" customWidth="1"/>
    <col min="5895" max="5914" width="0.710937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2851562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28515625" style="134" customWidth="1"/>
    <col min="5951" max="5951" width="0.5703125" style="134" customWidth="1"/>
    <col min="5952" max="5952" width="2.28515625" style="134" customWidth="1"/>
    <col min="5953" max="5953" width="0.5703125" style="134" customWidth="1"/>
    <col min="5954" max="5954" width="2.28515625" style="134" customWidth="1"/>
    <col min="5955" max="5955" width="0.5703125" style="134" customWidth="1"/>
    <col min="5956" max="5956" width="2.28515625" style="134" customWidth="1"/>
    <col min="5957" max="5957" width="0.5703125" style="134" customWidth="1"/>
    <col min="5958" max="5958" width="2.28515625" style="134" customWidth="1"/>
    <col min="5959" max="5959" width="0.5703125" style="134" customWidth="1"/>
    <col min="5960" max="5960" width="2.28515625" style="134" customWidth="1"/>
    <col min="5961" max="5961" width="0.5703125" style="134" customWidth="1"/>
    <col min="5962" max="5962" width="2.28515625" style="134" customWidth="1"/>
    <col min="5963" max="5963" width="0.5703125" style="134" customWidth="1"/>
    <col min="5964" max="5964" width="2.28515625" style="134" customWidth="1"/>
    <col min="5965" max="5965" width="0.5703125" style="134" customWidth="1"/>
    <col min="5966" max="5966" width="2.28515625" style="134" customWidth="1"/>
    <col min="5967" max="5967" width="0.5703125" style="134" customWidth="1"/>
    <col min="5968" max="5968" width="2.28515625" style="134" customWidth="1"/>
    <col min="5969" max="5969" width="0.5703125" style="134" customWidth="1"/>
    <col min="5970" max="5970" width="2.28515625" style="134" customWidth="1"/>
    <col min="5971" max="5971" width="0.5703125" style="134" customWidth="1"/>
    <col min="5972" max="5972" width="2.28515625" style="134" customWidth="1"/>
    <col min="5973" max="5973" width="0.5703125" style="134" customWidth="1"/>
    <col min="5974" max="5974" width="1.7109375" style="134" customWidth="1"/>
    <col min="5975" max="6144" width="9.28515625" style="134"/>
    <col min="6145" max="6145" width="0.7109375" style="134" customWidth="1"/>
    <col min="6146" max="6146" width="0.42578125" style="134" customWidth="1"/>
    <col min="6147" max="6147" width="1.5703125" style="134" customWidth="1"/>
    <col min="6148" max="6148" width="0.28515625" style="134" customWidth="1"/>
    <col min="6149" max="6149" width="3.42578125" style="134" customWidth="1"/>
    <col min="6150" max="6150" width="0.5703125" style="134" customWidth="1"/>
    <col min="6151" max="6170" width="0.710937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2851562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28515625" style="134" customWidth="1"/>
    <col min="6207" max="6207" width="0.5703125" style="134" customWidth="1"/>
    <col min="6208" max="6208" width="2.28515625" style="134" customWidth="1"/>
    <col min="6209" max="6209" width="0.5703125" style="134" customWidth="1"/>
    <col min="6210" max="6210" width="2.28515625" style="134" customWidth="1"/>
    <col min="6211" max="6211" width="0.5703125" style="134" customWidth="1"/>
    <col min="6212" max="6212" width="2.28515625" style="134" customWidth="1"/>
    <col min="6213" max="6213" width="0.5703125" style="134" customWidth="1"/>
    <col min="6214" max="6214" width="2.28515625" style="134" customWidth="1"/>
    <col min="6215" max="6215" width="0.5703125" style="134" customWidth="1"/>
    <col min="6216" max="6216" width="2.28515625" style="134" customWidth="1"/>
    <col min="6217" max="6217" width="0.5703125" style="134" customWidth="1"/>
    <col min="6218" max="6218" width="2.28515625" style="134" customWidth="1"/>
    <col min="6219" max="6219" width="0.5703125" style="134" customWidth="1"/>
    <col min="6220" max="6220" width="2.28515625" style="134" customWidth="1"/>
    <col min="6221" max="6221" width="0.5703125" style="134" customWidth="1"/>
    <col min="6222" max="6222" width="2.28515625" style="134" customWidth="1"/>
    <col min="6223" max="6223" width="0.5703125" style="134" customWidth="1"/>
    <col min="6224" max="6224" width="2.28515625" style="134" customWidth="1"/>
    <col min="6225" max="6225" width="0.5703125" style="134" customWidth="1"/>
    <col min="6226" max="6226" width="2.28515625" style="134" customWidth="1"/>
    <col min="6227" max="6227" width="0.5703125" style="134" customWidth="1"/>
    <col min="6228" max="6228" width="2.28515625" style="134" customWidth="1"/>
    <col min="6229" max="6229" width="0.5703125" style="134" customWidth="1"/>
    <col min="6230" max="6230" width="1.7109375" style="134" customWidth="1"/>
    <col min="6231" max="6400" width="9.28515625" style="134"/>
    <col min="6401" max="6401" width="0.7109375" style="134" customWidth="1"/>
    <col min="6402" max="6402" width="0.42578125" style="134" customWidth="1"/>
    <col min="6403" max="6403" width="1.5703125" style="134" customWidth="1"/>
    <col min="6404" max="6404" width="0.28515625" style="134" customWidth="1"/>
    <col min="6405" max="6405" width="3.42578125" style="134" customWidth="1"/>
    <col min="6406" max="6406" width="0.5703125" style="134" customWidth="1"/>
    <col min="6407" max="6426" width="0.710937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2851562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28515625" style="134" customWidth="1"/>
    <col min="6463" max="6463" width="0.5703125" style="134" customWidth="1"/>
    <col min="6464" max="6464" width="2.28515625" style="134" customWidth="1"/>
    <col min="6465" max="6465" width="0.5703125" style="134" customWidth="1"/>
    <col min="6466" max="6466" width="2.28515625" style="134" customWidth="1"/>
    <col min="6467" max="6467" width="0.5703125" style="134" customWidth="1"/>
    <col min="6468" max="6468" width="2.28515625" style="134" customWidth="1"/>
    <col min="6469" max="6469" width="0.5703125" style="134" customWidth="1"/>
    <col min="6470" max="6470" width="2.28515625" style="134" customWidth="1"/>
    <col min="6471" max="6471" width="0.5703125" style="134" customWidth="1"/>
    <col min="6472" max="6472" width="2.28515625" style="134" customWidth="1"/>
    <col min="6473" max="6473" width="0.5703125" style="134" customWidth="1"/>
    <col min="6474" max="6474" width="2.28515625" style="134" customWidth="1"/>
    <col min="6475" max="6475" width="0.5703125" style="134" customWidth="1"/>
    <col min="6476" max="6476" width="2.28515625" style="134" customWidth="1"/>
    <col min="6477" max="6477" width="0.5703125" style="134" customWidth="1"/>
    <col min="6478" max="6478" width="2.28515625" style="134" customWidth="1"/>
    <col min="6479" max="6479" width="0.5703125" style="134" customWidth="1"/>
    <col min="6480" max="6480" width="2.28515625" style="134" customWidth="1"/>
    <col min="6481" max="6481" width="0.5703125" style="134" customWidth="1"/>
    <col min="6482" max="6482" width="2.28515625" style="134" customWidth="1"/>
    <col min="6483" max="6483" width="0.5703125" style="134" customWidth="1"/>
    <col min="6484" max="6484" width="2.28515625" style="134" customWidth="1"/>
    <col min="6485" max="6485" width="0.5703125" style="134" customWidth="1"/>
    <col min="6486" max="6486" width="1.7109375" style="134" customWidth="1"/>
    <col min="6487" max="6656" width="9.28515625" style="134"/>
    <col min="6657" max="6657" width="0.7109375" style="134" customWidth="1"/>
    <col min="6658" max="6658" width="0.42578125" style="134" customWidth="1"/>
    <col min="6659" max="6659" width="1.5703125" style="134" customWidth="1"/>
    <col min="6660" max="6660" width="0.28515625" style="134" customWidth="1"/>
    <col min="6661" max="6661" width="3.42578125" style="134" customWidth="1"/>
    <col min="6662" max="6662" width="0.5703125" style="134" customWidth="1"/>
    <col min="6663" max="6682" width="0.710937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2851562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28515625" style="134" customWidth="1"/>
    <col min="6719" max="6719" width="0.5703125" style="134" customWidth="1"/>
    <col min="6720" max="6720" width="2.28515625" style="134" customWidth="1"/>
    <col min="6721" max="6721" width="0.5703125" style="134" customWidth="1"/>
    <col min="6722" max="6722" width="2.28515625" style="134" customWidth="1"/>
    <col min="6723" max="6723" width="0.5703125" style="134" customWidth="1"/>
    <col min="6724" max="6724" width="2.28515625" style="134" customWidth="1"/>
    <col min="6725" max="6725" width="0.5703125" style="134" customWidth="1"/>
    <col min="6726" max="6726" width="2.28515625" style="134" customWidth="1"/>
    <col min="6727" max="6727" width="0.5703125" style="134" customWidth="1"/>
    <col min="6728" max="6728" width="2.28515625" style="134" customWidth="1"/>
    <col min="6729" max="6729" width="0.5703125" style="134" customWidth="1"/>
    <col min="6730" max="6730" width="2.28515625" style="134" customWidth="1"/>
    <col min="6731" max="6731" width="0.5703125" style="134" customWidth="1"/>
    <col min="6732" max="6732" width="2.28515625" style="134" customWidth="1"/>
    <col min="6733" max="6733" width="0.5703125" style="134" customWidth="1"/>
    <col min="6734" max="6734" width="2.28515625" style="134" customWidth="1"/>
    <col min="6735" max="6735" width="0.5703125" style="134" customWidth="1"/>
    <col min="6736" max="6736" width="2.28515625" style="134" customWidth="1"/>
    <col min="6737" max="6737" width="0.5703125" style="134" customWidth="1"/>
    <col min="6738" max="6738" width="2.28515625" style="134" customWidth="1"/>
    <col min="6739" max="6739" width="0.5703125" style="134" customWidth="1"/>
    <col min="6740" max="6740" width="2.28515625" style="134" customWidth="1"/>
    <col min="6741" max="6741" width="0.5703125" style="134" customWidth="1"/>
    <col min="6742" max="6742" width="1.7109375" style="134" customWidth="1"/>
    <col min="6743" max="6912" width="9.28515625" style="134"/>
    <col min="6913" max="6913" width="0.7109375" style="134" customWidth="1"/>
    <col min="6914" max="6914" width="0.42578125" style="134" customWidth="1"/>
    <col min="6915" max="6915" width="1.5703125" style="134" customWidth="1"/>
    <col min="6916" max="6916" width="0.28515625" style="134" customWidth="1"/>
    <col min="6917" max="6917" width="3.42578125" style="134" customWidth="1"/>
    <col min="6918" max="6918" width="0.5703125" style="134" customWidth="1"/>
    <col min="6919" max="6938" width="0.710937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2851562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28515625" style="134" customWidth="1"/>
    <col min="6975" max="6975" width="0.5703125" style="134" customWidth="1"/>
    <col min="6976" max="6976" width="2.28515625" style="134" customWidth="1"/>
    <col min="6977" max="6977" width="0.5703125" style="134" customWidth="1"/>
    <col min="6978" max="6978" width="2.28515625" style="134" customWidth="1"/>
    <col min="6979" max="6979" width="0.5703125" style="134" customWidth="1"/>
    <col min="6980" max="6980" width="2.28515625" style="134" customWidth="1"/>
    <col min="6981" max="6981" width="0.5703125" style="134" customWidth="1"/>
    <col min="6982" max="6982" width="2.28515625" style="134" customWidth="1"/>
    <col min="6983" max="6983" width="0.5703125" style="134" customWidth="1"/>
    <col min="6984" max="6984" width="2.28515625" style="134" customWidth="1"/>
    <col min="6985" max="6985" width="0.5703125" style="134" customWidth="1"/>
    <col min="6986" max="6986" width="2.28515625" style="134" customWidth="1"/>
    <col min="6987" max="6987" width="0.5703125" style="134" customWidth="1"/>
    <col min="6988" max="6988" width="2.28515625" style="134" customWidth="1"/>
    <col min="6989" max="6989" width="0.5703125" style="134" customWidth="1"/>
    <col min="6990" max="6990" width="2.28515625" style="134" customWidth="1"/>
    <col min="6991" max="6991" width="0.5703125" style="134" customWidth="1"/>
    <col min="6992" max="6992" width="2.28515625" style="134" customWidth="1"/>
    <col min="6993" max="6993" width="0.5703125" style="134" customWidth="1"/>
    <col min="6994" max="6994" width="2.28515625" style="134" customWidth="1"/>
    <col min="6995" max="6995" width="0.5703125" style="134" customWidth="1"/>
    <col min="6996" max="6996" width="2.28515625" style="134" customWidth="1"/>
    <col min="6997" max="6997" width="0.5703125" style="134" customWidth="1"/>
    <col min="6998" max="6998" width="1.7109375" style="134" customWidth="1"/>
    <col min="6999" max="7168" width="9.28515625" style="134"/>
    <col min="7169" max="7169" width="0.7109375" style="134" customWidth="1"/>
    <col min="7170" max="7170" width="0.42578125" style="134" customWidth="1"/>
    <col min="7171" max="7171" width="1.5703125" style="134" customWidth="1"/>
    <col min="7172" max="7172" width="0.28515625" style="134" customWidth="1"/>
    <col min="7173" max="7173" width="3.42578125" style="134" customWidth="1"/>
    <col min="7174" max="7174" width="0.5703125" style="134" customWidth="1"/>
    <col min="7175" max="7194" width="0.710937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2851562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28515625" style="134" customWidth="1"/>
    <col min="7231" max="7231" width="0.5703125" style="134" customWidth="1"/>
    <col min="7232" max="7232" width="2.28515625" style="134" customWidth="1"/>
    <col min="7233" max="7233" width="0.5703125" style="134" customWidth="1"/>
    <col min="7234" max="7234" width="2.28515625" style="134" customWidth="1"/>
    <col min="7235" max="7235" width="0.5703125" style="134" customWidth="1"/>
    <col min="7236" max="7236" width="2.28515625" style="134" customWidth="1"/>
    <col min="7237" max="7237" width="0.5703125" style="134" customWidth="1"/>
    <col min="7238" max="7238" width="2.28515625" style="134" customWidth="1"/>
    <col min="7239" max="7239" width="0.5703125" style="134" customWidth="1"/>
    <col min="7240" max="7240" width="2.28515625" style="134" customWidth="1"/>
    <col min="7241" max="7241" width="0.5703125" style="134" customWidth="1"/>
    <col min="7242" max="7242" width="2.28515625" style="134" customWidth="1"/>
    <col min="7243" max="7243" width="0.5703125" style="134" customWidth="1"/>
    <col min="7244" max="7244" width="2.28515625" style="134" customWidth="1"/>
    <col min="7245" max="7245" width="0.5703125" style="134" customWidth="1"/>
    <col min="7246" max="7246" width="2.28515625" style="134" customWidth="1"/>
    <col min="7247" max="7247" width="0.5703125" style="134" customWidth="1"/>
    <col min="7248" max="7248" width="2.28515625" style="134" customWidth="1"/>
    <col min="7249" max="7249" width="0.5703125" style="134" customWidth="1"/>
    <col min="7250" max="7250" width="2.28515625" style="134" customWidth="1"/>
    <col min="7251" max="7251" width="0.5703125" style="134" customWidth="1"/>
    <col min="7252" max="7252" width="2.28515625" style="134" customWidth="1"/>
    <col min="7253" max="7253" width="0.5703125" style="134" customWidth="1"/>
    <col min="7254" max="7254" width="1.7109375" style="134" customWidth="1"/>
    <col min="7255" max="7424" width="9.28515625" style="134"/>
    <col min="7425" max="7425" width="0.7109375" style="134" customWidth="1"/>
    <col min="7426" max="7426" width="0.42578125" style="134" customWidth="1"/>
    <col min="7427" max="7427" width="1.5703125" style="134" customWidth="1"/>
    <col min="7428" max="7428" width="0.28515625" style="134" customWidth="1"/>
    <col min="7429" max="7429" width="3.42578125" style="134" customWidth="1"/>
    <col min="7430" max="7430" width="0.5703125" style="134" customWidth="1"/>
    <col min="7431" max="7450" width="0.710937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2851562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28515625" style="134" customWidth="1"/>
    <col min="7487" max="7487" width="0.5703125" style="134" customWidth="1"/>
    <col min="7488" max="7488" width="2.28515625" style="134" customWidth="1"/>
    <col min="7489" max="7489" width="0.5703125" style="134" customWidth="1"/>
    <col min="7490" max="7490" width="2.28515625" style="134" customWidth="1"/>
    <col min="7491" max="7491" width="0.5703125" style="134" customWidth="1"/>
    <col min="7492" max="7492" width="2.28515625" style="134" customWidth="1"/>
    <col min="7493" max="7493" width="0.5703125" style="134" customWidth="1"/>
    <col min="7494" max="7494" width="2.28515625" style="134" customWidth="1"/>
    <col min="7495" max="7495" width="0.5703125" style="134" customWidth="1"/>
    <col min="7496" max="7496" width="2.28515625" style="134" customWidth="1"/>
    <col min="7497" max="7497" width="0.5703125" style="134" customWidth="1"/>
    <col min="7498" max="7498" width="2.28515625" style="134" customWidth="1"/>
    <col min="7499" max="7499" width="0.5703125" style="134" customWidth="1"/>
    <col min="7500" max="7500" width="2.28515625" style="134" customWidth="1"/>
    <col min="7501" max="7501" width="0.5703125" style="134" customWidth="1"/>
    <col min="7502" max="7502" width="2.28515625" style="134" customWidth="1"/>
    <col min="7503" max="7503" width="0.5703125" style="134" customWidth="1"/>
    <col min="7504" max="7504" width="2.28515625" style="134" customWidth="1"/>
    <col min="7505" max="7505" width="0.5703125" style="134" customWidth="1"/>
    <col min="7506" max="7506" width="2.28515625" style="134" customWidth="1"/>
    <col min="7507" max="7507" width="0.5703125" style="134" customWidth="1"/>
    <col min="7508" max="7508" width="2.28515625" style="134" customWidth="1"/>
    <col min="7509" max="7509" width="0.5703125" style="134" customWidth="1"/>
    <col min="7510" max="7510" width="1.7109375" style="134" customWidth="1"/>
    <col min="7511" max="7680" width="9.28515625" style="134"/>
    <col min="7681" max="7681" width="0.7109375" style="134" customWidth="1"/>
    <col min="7682" max="7682" width="0.42578125" style="134" customWidth="1"/>
    <col min="7683" max="7683" width="1.5703125" style="134" customWidth="1"/>
    <col min="7684" max="7684" width="0.28515625" style="134" customWidth="1"/>
    <col min="7685" max="7685" width="3.42578125" style="134" customWidth="1"/>
    <col min="7686" max="7686" width="0.5703125" style="134" customWidth="1"/>
    <col min="7687" max="7706" width="0.710937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2851562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28515625" style="134" customWidth="1"/>
    <col min="7743" max="7743" width="0.5703125" style="134" customWidth="1"/>
    <col min="7744" max="7744" width="2.28515625" style="134" customWidth="1"/>
    <col min="7745" max="7745" width="0.5703125" style="134" customWidth="1"/>
    <col min="7746" max="7746" width="2.28515625" style="134" customWidth="1"/>
    <col min="7747" max="7747" width="0.5703125" style="134" customWidth="1"/>
    <col min="7748" max="7748" width="2.28515625" style="134" customWidth="1"/>
    <col min="7749" max="7749" width="0.5703125" style="134" customWidth="1"/>
    <col min="7750" max="7750" width="2.28515625" style="134" customWidth="1"/>
    <col min="7751" max="7751" width="0.5703125" style="134" customWidth="1"/>
    <col min="7752" max="7752" width="2.28515625" style="134" customWidth="1"/>
    <col min="7753" max="7753" width="0.5703125" style="134" customWidth="1"/>
    <col min="7754" max="7754" width="2.28515625" style="134" customWidth="1"/>
    <col min="7755" max="7755" width="0.5703125" style="134" customWidth="1"/>
    <col min="7756" max="7756" width="2.28515625" style="134" customWidth="1"/>
    <col min="7757" max="7757" width="0.5703125" style="134" customWidth="1"/>
    <col min="7758" max="7758" width="2.28515625" style="134" customWidth="1"/>
    <col min="7759" max="7759" width="0.5703125" style="134" customWidth="1"/>
    <col min="7760" max="7760" width="2.28515625" style="134" customWidth="1"/>
    <col min="7761" max="7761" width="0.5703125" style="134" customWidth="1"/>
    <col min="7762" max="7762" width="2.28515625" style="134" customWidth="1"/>
    <col min="7763" max="7763" width="0.5703125" style="134" customWidth="1"/>
    <col min="7764" max="7764" width="2.28515625" style="134" customWidth="1"/>
    <col min="7765" max="7765" width="0.5703125" style="134" customWidth="1"/>
    <col min="7766" max="7766" width="1.7109375" style="134" customWidth="1"/>
    <col min="7767" max="7936" width="9.28515625" style="134"/>
    <col min="7937" max="7937" width="0.7109375" style="134" customWidth="1"/>
    <col min="7938" max="7938" width="0.42578125" style="134" customWidth="1"/>
    <col min="7939" max="7939" width="1.5703125" style="134" customWidth="1"/>
    <col min="7940" max="7940" width="0.28515625" style="134" customWidth="1"/>
    <col min="7941" max="7941" width="3.42578125" style="134" customWidth="1"/>
    <col min="7942" max="7942" width="0.5703125" style="134" customWidth="1"/>
    <col min="7943" max="7962" width="0.710937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2851562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28515625" style="134" customWidth="1"/>
    <col min="7999" max="7999" width="0.5703125" style="134" customWidth="1"/>
    <col min="8000" max="8000" width="2.28515625" style="134" customWidth="1"/>
    <col min="8001" max="8001" width="0.5703125" style="134" customWidth="1"/>
    <col min="8002" max="8002" width="2.28515625" style="134" customWidth="1"/>
    <col min="8003" max="8003" width="0.5703125" style="134" customWidth="1"/>
    <col min="8004" max="8004" width="2.28515625" style="134" customWidth="1"/>
    <col min="8005" max="8005" width="0.5703125" style="134" customWidth="1"/>
    <col min="8006" max="8006" width="2.28515625" style="134" customWidth="1"/>
    <col min="8007" max="8007" width="0.5703125" style="134" customWidth="1"/>
    <col min="8008" max="8008" width="2.28515625" style="134" customWidth="1"/>
    <col min="8009" max="8009" width="0.5703125" style="134" customWidth="1"/>
    <col min="8010" max="8010" width="2.28515625" style="134" customWidth="1"/>
    <col min="8011" max="8011" width="0.5703125" style="134" customWidth="1"/>
    <col min="8012" max="8012" width="2.28515625" style="134" customWidth="1"/>
    <col min="8013" max="8013" width="0.5703125" style="134" customWidth="1"/>
    <col min="8014" max="8014" width="2.28515625" style="134" customWidth="1"/>
    <col min="8015" max="8015" width="0.5703125" style="134" customWidth="1"/>
    <col min="8016" max="8016" width="2.28515625" style="134" customWidth="1"/>
    <col min="8017" max="8017" width="0.5703125" style="134" customWidth="1"/>
    <col min="8018" max="8018" width="2.28515625" style="134" customWidth="1"/>
    <col min="8019" max="8019" width="0.5703125" style="134" customWidth="1"/>
    <col min="8020" max="8020" width="2.28515625" style="134" customWidth="1"/>
    <col min="8021" max="8021" width="0.5703125" style="134" customWidth="1"/>
    <col min="8022" max="8022" width="1.7109375" style="134" customWidth="1"/>
    <col min="8023" max="8192" width="9.28515625" style="134"/>
    <col min="8193" max="8193" width="0.7109375" style="134" customWidth="1"/>
    <col min="8194" max="8194" width="0.42578125" style="134" customWidth="1"/>
    <col min="8195" max="8195" width="1.5703125" style="134" customWidth="1"/>
    <col min="8196" max="8196" width="0.28515625" style="134" customWidth="1"/>
    <col min="8197" max="8197" width="3.42578125" style="134" customWidth="1"/>
    <col min="8198" max="8198" width="0.5703125" style="134" customWidth="1"/>
    <col min="8199" max="8218" width="0.710937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2851562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28515625" style="134" customWidth="1"/>
    <col min="8255" max="8255" width="0.5703125" style="134" customWidth="1"/>
    <col min="8256" max="8256" width="2.28515625" style="134" customWidth="1"/>
    <col min="8257" max="8257" width="0.5703125" style="134" customWidth="1"/>
    <col min="8258" max="8258" width="2.28515625" style="134" customWidth="1"/>
    <col min="8259" max="8259" width="0.5703125" style="134" customWidth="1"/>
    <col min="8260" max="8260" width="2.28515625" style="134" customWidth="1"/>
    <col min="8261" max="8261" width="0.5703125" style="134" customWidth="1"/>
    <col min="8262" max="8262" width="2.28515625" style="134" customWidth="1"/>
    <col min="8263" max="8263" width="0.5703125" style="134" customWidth="1"/>
    <col min="8264" max="8264" width="2.28515625" style="134" customWidth="1"/>
    <col min="8265" max="8265" width="0.5703125" style="134" customWidth="1"/>
    <col min="8266" max="8266" width="2.28515625" style="134" customWidth="1"/>
    <col min="8267" max="8267" width="0.5703125" style="134" customWidth="1"/>
    <col min="8268" max="8268" width="2.28515625" style="134" customWidth="1"/>
    <col min="8269" max="8269" width="0.5703125" style="134" customWidth="1"/>
    <col min="8270" max="8270" width="2.28515625" style="134" customWidth="1"/>
    <col min="8271" max="8271" width="0.5703125" style="134" customWidth="1"/>
    <col min="8272" max="8272" width="2.28515625" style="134" customWidth="1"/>
    <col min="8273" max="8273" width="0.5703125" style="134" customWidth="1"/>
    <col min="8274" max="8274" width="2.28515625" style="134" customWidth="1"/>
    <col min="8275" max="8275" width="0.5703125" style="134" customWidth="1"/>
    <col min="8276" max="8276" width="2.28515625" style="134" customWidth="1"/>
    <col min="8277" max="8277" width="0.5703125" style="134" customWidth="1"/>
    <col min="8278" max="8278" width="1.7109375" style="134" customWidth="1"/>
    <col min="8279" max="8448" width="9.28515625" style="134"/>
    <col min="8449" max="8449" width="0.7109375" style="134" customWidth="1"/>
    <col min="8450" max="8450" width="0.42578125" style="134" customWidth="1"/>
    <col min="8451" max="8451" width="1.5703125" style="134" customWidth="1"/>
    <col min="8452" max="8452" width="0.28515625" style="134" customWidth="1"/>
    <col min="8453" max="8453" width="3.42578125" style="134" customWidth="1"/>
    <col min="8454" max="8454" width="0.5703125" style="134" customWidth="1"/>
    <col min="8455" max="8474" width="0.710937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2851562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28515625" style="134" customWidth="1"/>
    <col min="8511" max="8511" width="0.5703125" style="134" customWidth="1"/>
    <col min="8512" max="8512" width="2.28515625" style="134" customWidth="1"/>
    <col min="8513" max="8513" width="0.5703125" style="134" customWidth="1"/>
    <col min="8514" max="8514" width="2.28515625" style="134" customWidth="1"/>
    <col min="8515" max="8515" width="0.5703125" style="134" customWidth="1"/>
    <col min="8516" max="8516" width="2.28515625" style="134" customWidth="1"/>
    <col min="8517" max="8517" width="0.5703125" style="134" customWidth="1"/>
    <col min="8518" max="8518" width="2.28515625" style="134" customWidth="1"/>
    <col min="8519" max="8519" width="0.5703125" style="134" customWidth="1"/>
    <col min="8520" max="8520" width="2.28515625" style="134" customWidth="1"/>
    <col min="8521" max="8521" width="0.5703125" style="134" customWidth="1"/>
    <col min="8522" max="8522" width="2.28515625" style="134" customWidth="1"/>
    <col min="8523" max="8523" width="0.5703125" style="134" customWidth="1"/>
    <col min="8524" max="8524" width="2.28515625" style="134" customWidth="1"/>
    <col min="8525" max="8525" width="0.5703125" style="134" customWidth="1"/>
    <col min="8526" max="8526" width="2.28515625" style="134" customWidth="1"/>
    <col min="8527" max="8527" width="0.5703125" style="134" customWidth="1"/>
    <col min="8528" max="8528" width="2.28515625" style="134" customWidth="1"/>
    <col min="8529" max="8529" width="0.5703125" style="134" customWidth="1"/>
    <col min="8530" max="8530" width="2.28515625" style="134" customWidth="1"/>
    <col min="8531" max="8531" width="0.5703125" style="134" customWidth="1"/>
    <col min="8532" max="8532" width="2.28515625" style="134" customWidth="1"/>
    <col min="8533" max="8533" width="0.5703125" style="134" customWidth="1"/>
    <col min="8534" max="8534" width="1.7109375" style="134" customWidth="1"/>
    <col min="8535" max="8704" width="9.28515625" style="134"/>
    <col min="8705" max="8705" width="0.7109375" style="134" customWidth="1"/>
    <col min="8706" max="8706" width="0.42578125" style="134" customWidth="1"/>
    <col min="8707" max="8707" width="1.5703125" style="134" customWidth="1"/>
    <col min="8708" max="8708" width="0.28515625" style="134" customWidth="1"/>
    <col min="8709" max="8709" width="3.42578125" style="134" customWidth="1"/>
    <col min="8710" max="8710" width="0.5703125" style="134" customWidth="1"/>
    <col min="8711" max="8730" width="0.710937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2851562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28515625" style="134" customWidth="1"/>
    <col min="8767" max="8767" width="0.5703125" style="134" customWidth="1"/>
    <col min="8768" max="8768" width="2.28515625" style="134" customWidth="1"/>
    <col min="8769" max="8769" width="0.5703125" style="134" customWidth="1"/>
    <col min="8770" max="8770" width="2.28515625" style="134" customWidth="1"/>
    <col min="8771" max="8771" width="0.5703125" style="134" customWidth="1"/>
    <col min="8772" max="8772" width="2.28515625" style="134" customWidth="1"/>
    <col min="8773" max="8773" width="0.5703125" style="134" customWidth="1"/>
    <col min="8774" max="8774" width="2.28515625" style="134" customWidth="1"/>
    <col min="8775" max="8775" width="0.5703125" style="134" customWidth="1"/>
    <col min="8776" max="8776" width="2.28515625" style="134" customWidth="1"/>
    <col min="8777" max="8777" width="0.5703125" style="134" customWidth="1"/>
    <col min="8778" max="8778" width="2.28515625" style="134" customWidth="1"/>
    <col min="8779" max="8779" width="0.5703125" style="134" customWidth="1"/>
    <col min="8780" max="8780" width="2.28515625" style="134" customWidth="1"/>
    <col min="8781" max="8781" width="0.5703125" style="134" customWidth="1"/>
    <col min="8782" max="8782" width="2.28515625" style="134" customWidth="1"/>
    <col min="8783" max="8783" width="0.5703125" style="134" customWidth="1"/>
    <col min="8784" max="8784" width="2.28515625" style="134" customWidth="1"/>
    <col min="8785" max="8785" width="0.5703125" style="134" customWidth="1"/>
    <col min="8786" max="8786" width="2.28515625" style="134" customWidth="1"/>
    <col min="8787" max="8787" width="0.5703125" style="134" customWidth="1"/>
    <col min="8788" max="8788" width="2.28515625" style="134" customWidth="1"/>
    <col min="8789" max="8789" width="0.5703125" style="134" customWidth="1"/>
    <col min="8790" max="8790" width="1.7109375" style="134" customWidth="1"/>
    <col min="8791" max="8960" width="9.28515625" style="134"/>
    <col min="8961" max="8961" width="0.7109375" style="134" customWidth="1"/>
    <col min="8962" max="8962" width="0.42578125" style="134" customWidth="1"/>
    <col min="8963" max="8963" width="1.5703125" style="134" customWidth="1"/>
    <col min="8964" max="8964" width="0.28515625" style="134" customWidth="1"/>
    <col min="8965" max="8965" width="3.42578125" style="134" customWidth="1"/>
    <col min="8966" max="8966" width="0.5703125" style="134" customWidth="1"/>
    <col min="8967" max="8986" width="0.710937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2851562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28515625" style="134" customWidth="1"/>
    <col min="9023" max="9023" width="0.5703125" style="134" customWidth="1"/>
    <col min="9024" max="9024" width="2.28515625" style="134" customWidth="1"/>
    <col min="9025" max="9025" width="0.5703125" style="134" customWidth="1"/>
    <col min="9026" max="9026" width="2.28515625" style="134" customWidth="1"/>
    <col min="9027" max="9027" width="0.5703125" style="134" customWidth="1"/>
    <col min="9028" max="9028" width="2.28515625" style="134" customWidth="1"/>
    <col min="9029" max="9029" width="0.5703125" style="134" customWidth="1"/>
    <col min="9030" max="9030" width="2.28515625" style="134" customWidth="1"/>
    <col min="9031" max="9031" width="0.5703125" style="134" customWidth="1"/>
    <col min="9032" max="9032" width="2.28515625" style="134" customWidth="1"/>
    <col min="9033" max="9033" width="0.5703125" style="134" customWidth="1"/>
    <col min="9034" max="9034" width="2.28515625" style="134" customWidth="1"/>
    <col min="9035" max="9035" width="0.5703125" style="134" customWidth="1"/>
    <col min="9036" max="9036" width="2.28515625" style="134" customWidth="1"/>
    <col min="9037" max="9037" width="0.5703125" style="134" customWidth="1"/>
    <col min="9038" max="9038" width="2.28515625" style="134" customWidth="1"/>
    <col min="9039" max="9039" width="0.5703125" style="134" customWidth="1"/>
    <col min="9040" max="9040" width="2.28515625" style="134" customWidth="1"/>
    <col min="9041" max="9041" width="0.5703125" style="134" customWidth="1"/>
    <col min="9042" max="9042" width="2.28515625" style="134" customWidth="1"/>
    <col min="9043" max="9043" width="0.5703125" style="134" customWidth="1"/>
    <col min="9044" max="9044" width="2.28515625" style="134" customWidth="1"/>
    <col min="9045" max="9045" width="0.5703125" style="134" customWidth="1"/>
    <col min="9046" max="9046" width="1.7109375" style="134" customWidth="1"/>
    <col min="9047" max="9216" width="9.28515625" style="134"/>
    <col min="9217" max="9217" width="0.7109375" style="134" customWidth="1"/>
    <col min="9218" max="9218" width="0.42578125" style="134" customWidth="1"/>
    <col min="9219" max="9219" width="1.5703125" style="134" customWidth="1"/>
    <col min="9220" max="9220" width="0.28515625" style="134" customWidth="1"/>
    <col min="9221" max="9221" width="3.42578125" style="134" customWidth="1"/>
    <col min="9222" max="9222" width="0.5703125" style="134" customWidth="1"/>
    <col min="9223" max="9242" width="0.710937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2851562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28515625" style="134" customWidth="1"/>
    <col min="9279" max="9279" width="0.5703125" style="134" customWidth="1"/>
    <col min="9280" max="9280" width="2.28515625" style="134" customWidth="1"/>
    <col min="9281" max="9281" width="0.5703125" style="134" customWidth="1"/>
    <col min="9282" max="9282" width="2.28515625" style="134" customWidth="1"/>
    <col min="9283" max="9283" width="0.5703125" style="134" customWidth="1"/>
    <col min="9284" max="9284" width="2.28515625" style="134" customWidth="1"/>
    <col min="9285" max="9285" width="0.5703125" style="134" customWidth="1"/>
    <col min="9286" max="9286" width="2.28515625" style="134" customWidth="1"/>
    <col min="9287" max="9287" width="0.5703125" style="134" customWidth="1"/>
    <col min="9288" max="9288" width="2.28515625" style="134" customWidth="1"/>
    <col min="9289" max="9289" width="0.5703125" style="134" customWidth="1"/>
    <col min="9290" max="9290" width="2.28515625" style="134" customWidth="1"/>
    <col min="9291" max="9291" width="0.5703125" style="134" customWidth="1"/>
    <col min="9292" max="9292" width="2.28515625" style="134" customWidth="1"/>
    <col min="9293" max="9293" width="0.5703125" style="134" customWidth="1"/>
    <col min="9294" max="9294" width="2.28515625" style="134" customWidth="1"/>
    <col min="9295" max="9295" width="0.5703125" style="134" customWidth="1"/>
    <col min="9296" max="9296" width="2.28515625" style="134" customWidth="1"/>
    <col min="9297" max="9297" width="0.5703125" style="134" customWidth="1"/>
    <col min="9298" max="9298" width="2.28515625" style="134" customWidth="1"/>
    <col min="9299" max="9299" width="0.5703125" style="134" customWidth="1"/>
    <col min="9300" max="9300" width="2.28515625" style="134" customWidth="1"/>
    <col min="9301" max="9301" width="0.5703125" style="134" customWidth="1"/>
    <col min="9302" max="9302" width="1.7109375" style="134" customWidth="1"/>
    <col min="9303" max="9472" width="9.28515625" style="134"/>
    <col min="9473" max="9473" width="0.7109375" style="134" customWidth="1"/>
    <col min="9474" max="9474" width="0.42578125" style="134" customWidth="1"/>
    <col min="9475" max="9475" width="1.5703125" style="134" customWidth="1"/>
    <col min="9476" max="9476" width="0.28515625" style="134" customWidth="1"/>
    <col min="9477" max="9477" width="3.42578125" style="134" customWidth="1"/>
    <col min="9478" max="9478" width="0.5703125" style="134" customWidth="1"/>
    <col min="9479" max="9498" width="0.710937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2851562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28515625" style="134" customWidth="1"/>
    <col min="9535" max="9535" width="0.5703125" style="134" customWidth="1"/>
    <col min="9536" max="9536" width="2.28515625" style="134" customWidth="1"/>
    <col min="9537" max="9537" width="0.5703125" style="134" customWidth="1"/>
    <col min="9538" max="9538" width="2.28515625" style="134" customWidth="1"/>
    <col min="9539" max="9539" width="0.5703125" style="134" customWidth="1"/>
    <col min="9540" max="9540" width="2.28515625" style="134" customWidth="1"/>
    <col min="9541" max="9541" width="0.5703125" style="134" customWidth="1"/>
    <col min="9542" max="9542" width="2.28515625" style="134" customWidth="1"/>
    <col min="9543" max="9543" width="0.5703125" style="134" customWidth="1"/>
    <col min="9544" max="9544" width="2.28515625" style="134" customWidth="1"/>
    <col min="9545" max="9545" width="0.5703125" style="134" customWidth="1"/>
    <col min="9546" max="9546" width="2.28515625" style="134" customWidth="1"/>
    <col min="9547" max="9547" width="0.5703125" style="134" customWidth="1"/>
    <col min="9548" max="9548" width="2.28515625" style="134" customWidth="1"/>
    <col min="9549" max="9549" width="0.5703125" style="134" customWidth="1"/>
    <col min="9550" max="9550" width="2.28515625" style="134" customWidth="1"/>
    <col min="9551" max="9551" width="0.5703125" style="134" customWidth="1"/>
    <col min="9552" max="9552" width="2.28515625" style="134" customWidth="1"/>
    <col min="9553" max="9553" width="0.5703125" style="134" customWidth="1"/>
    <col min="9554" max="9554" width="2.28515625" style="134" customWidth="1"/>
    <col min="9555" max="9555" width="0.5703125" style="134" customWidth="1"/>
    <col min="9556" max="9556" width="2.28515625" style="134" customWidth="1"/>
    <col min="9557" max="9557" width="0.5703125" style="134" customWidth="1"/>
    <col min="9558" max="9558" width="1.7109375" style="134" customWidth="1"/>
    <col min="9559" max="9728" width="9.28515625" style="134"/>
    <col min="9729" max="9729" width="0.7109375" style="134" customWidth="1"/>
    <col min="9730" max="9730" width="0.42578125" style="134" customWidth="1"/>
    <col min="9731" max="9731" width="1.5703125" style="134" customWidth="1"/>
    <col min="9732" max="9732" width="0.28515625" style="134" customWidth="1"/>
    <col min="9733" max="9733" width="3.42578125" style="134" customWidth="1"/>
    <col min="9734" max="9734" width="0.5703125" style="134" customWidth="1"/>
    <col min="9735" max="9754" width="0.710937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2851562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28515625" style="134" customWidth="1"/>
    <col min="9791" max="9791" width="0.5703125" style="134" customWidth="1"/>
    <col min="9792" max="9792" width="2.28515625" style="134" customWidth="1"/>
    <col min="9793" max="9793" width="0.5703125" style="134" customWidth="1"/>
    <col min="9794" max="9794" width="2.28515625" style="134" customWidth="1"/>
    <col min="9795" max="9795" width="0.5703125" style="134" customWidth="1"/>
    <col min="9796" max="9796" width="2.28515625" style="134" customWidth="1"/>
    <col min="9797" max="9797" width="0.5703125" style="134" customWidth="1"/>
    <col min="9798" max="9798" width="2.28515625" style="134" customWidth="1"/>
    <col min="9799" max="9799" width="0.5703125" style="134" customWidth="1"/>
    <col min="9800" max="9800" width="2.28515625" style="134" customWidth="1"/>
    <col min="9801" max="9801" width="0.5703125" style="134" customWidth="1"/>
    <col min="9802" max="9802" width="2.28515625" style="134" customWidth="1"/>
    <col min="9803" max="9803" width="0.5703125" style="134" customWidth="1"/>
    <col min="9804" max="9804" width="2.28515625" style="134" customWidth="1"/>
    <col min="9805" max="9805" width="0.5703125" style="134" customWidth="1"/>
    <col min="9806" max="9806" width="2.28515625" style="134" customWidth="1"/>
    <col min="9807" max="9807" width="0.5703125" style="134" customWidth="1"/>
    <col min="9808" max="9808" width="2.28515625" style="134" customWidth="1"/>
    <col min="9809" max="9809" width="0.5703125" style="134" customWidth="1"/>
    <col min="9810" max="9810" width="2.28515625" style="134" customWidth="1"/>
    <col min="9811" max="9811" width="0.5703125" style="134" customWidth="1"/>
    <col min="9812" max="9812" width="2.28515625" style="134" customWidth="1"/>
    <col min="9813" max="9813" width="0.5703125" style="134" customWidth="1"/>
    <col min="9814" max="9814" width="1.7109375" style="134" customWidth="1"/>
    <col min="9815" max="9984" width="9.28515625" style="134"/>
    <col min="9985" max="9985" width="0.7109375" style="134" customWidth="1"/>
    <col min="9986" max="9986" width="0.42578125" style="134" customWidth="1"/>
    <col min="9987" max="9987" width="1.5703125" style="134" customWidth="1"/>
    <col min="9988" max="9988" width="0.28515625" style="134" customWidth="1"/>
    <col min="9989" max="9989" width="3.42578125" style="134" customWidth="1"/>
    <col min="9990" max="9990" width="0.5703125" style="134" customWidth="1"/>
    <col min="9991" max="10010" width="0.710937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2851562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28515625" style="134" customWidth="1"/>
    <col min="10047" max="10047" width="0.5703125" style="134" customWidth="1"/>
    <col min="10048" max="10048" width="2.28515625" style="134" customWidth="1"/>
    <col min="10049" max="10049" width="0.5703125" style="134" customWidth="1"/>
    <col min="10050" max="10050" width="2.28515625" style="134" customWidth="1"/>
    <col min="10051" max="10051" width="0.5703125" style="134" customWidth="1"/>
    <col min="10052" max="10052" width="2.28515625" style="134" customWidth="1"/>
    <col min="10053" max="10053" width="0.5703125" style="134" customWidth="1"/>
    <col min="10054" max="10054" width="2.28515625" style="134" customWidth="1"/>
    <col min="10055" max="10055" width="0.5703125" style="134" customWidth="1"/>
    <col min="10056" max="10056" width="2.28515625" style="134" customWidth="1"/>
    <col min="10057" max="10057" width="0.5703125" style="134" customWidth="1"/>
    <col min="10058" max="10058" width="2.28515625" style="134" customWidth="1"/>
    <col min="10059" max="10059" width="0.5703125" style="134" customWidth="1"/>
    <col min="10060" max="10060" width="2.28515625" style="134" customWidth="1"/>
    <col min="10061" max="10061" width="0.5703125" style="134" customWidth="1"/>
    <col min="10062" max="10062" width="2.28515625" style="134" customWidth="1"/>
    <col min="10063" max="10063" width="0.5703125" style="134" customWidth="1"/>
    <col min="10064" max="10064" width="2.28515625" style="134" customWidth="1"/>
    <col min="10065" max="10065" width="0.5703125" style="134" customWidth="1"/>
    <col min="10066" max="10066" width="2.28515625" style="134" customWidth="1"/>
    <col min="10067" max="10067" width="0.5703125" style="134" customWidth="1"/>
    <col min="10068" max="10068" width="2.28515625" style="134" customWidth="1"/>
    <col min="10069" max="10069" width="0.5703125" style="134" customWidth="1"/>
    <col min="10070" max="10070" width="1.7109375" style="134" customWidth="1"/>
    <col min="10071" max="10240" width="9.28515625" style="134"/>
    <col min="10241" max="10241" width="0.7109375" style="134" customWidth="1"/>
    <col min="10242" max="10242" width="0.42578125" style="134" customWidth="1"/>
    <col min="10243" max="10243" width="1.5703125" style="134" customWidth="1"/>
    <col min="10244" max="10244" width="0.28515625" style="134" customWidth="1"/>
    <col min="10245" max="10245" width="3.42578125" style="134" customWidth="1"/>
    <col min="10246" max="10246" width="0.5703125" style="134" customWidth="1"/>
    <col min="10247" max="10266" width="0.710937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2851562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28515625" style="134" customWidth="1"/>
    <col min="10303" max="10303" width="0.5703125" style="134" customWidth="1"/>
    <col min="10304" max="10304" width="2.28515625" style="134" customWidth="1"/>
    <col min="10305" max="10305" width="0.5703125" style="134" customWidth="1"/>
    <col min="10306" max="10306" width="2.28515625" style="134" customWidth="1"/>
    <col min="10307" max="10307" width="0.5703125" style="134" customWidth="1"/>
    <col min="10308" max="10308" width="2.28515625" style="134" customWidth="1"/>
    <col min="10309" max="10309" width="0.5703125" style="134" customWidth="1"/>
    <col min="10310" max="10310" width="2.28515625" style="134" customWidth="1"/>
    <col min="10311" max="10311" width="0.5703125" style="134" customWidth="1"/>
    <col min="10312" max="10312" width="2.28515625" style="134" customWidth="1"/>
    <col min="10313" max="10313" width="0.5703125" style="134" customWidth="1"/>
    <col min="10314" max="10314" width="2.28515625" style="134" customWidth="1"/>
    <col min="10315" max="10315" width="0.5703125" style="134" customWidth="1"/>
    <col min="10316" max="10316" width="2.28515625" style="134" customWidth="1"/>
    <col min="10317" max="10317" width="0.5703125" style="134" customWidth="1"/>
    <col min="10318" max="10318" width="2.28515625" style="134" customWidth="1"/>
    <col min="10319" max="10319" width="0.5703125" style="134" customWidth="1"/>
    <col min="10320" max="10320" width="2.28515625" style="134" customWidth="1"/>
    <col min="10321" max="10321" width="0.5703125" style="134" customWidth="1"/>
    <col min="10322" max="10322" width="2.28515625" style="134" customWidth="1"/>
    <col min="10323" max="10323" width="0.5703125" style="134" customWidth="1"/>
    <col min="10324" max="10324" width="2.28515625" style="134" customWidth="1"/>
    <col min="10325" max="10325" width="0.5703125" style="134" customWidth="1"/>
    <col min="10326" max="10326" width="1.7109375" style="134" customWidth="1"/>
    <col min="10327" max="10496" width="9.28515625" style="134"/>
    <col min="10497" max="10497" width="0.7109375" style="134" customWidth="1"/>
    <col min="10498" max="10498" width="0.42578125" style="134" customWidth="1"/>
    <col min="10499" max="10499" width="1.5703125" style="134" customWidth="1"/>
    <col min="10500" max="10500" width="0.28515625" style="134" customWidth="1"/>
    <col min="10501" max="10501" width="3.42578125" style="134" customWidth="1"/>
    <col min="10502" max="10502" width="0.5703125" style="134" customWidth="1"/>
    <col min="10503" max="10522" width="0.710937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2851562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28515625" style="134" customWidth="1"/>
    <col min="10559" max="10559" width="0.5703125" style="134" customWidth="1"/>
    <col min="10560" max="10560" width="2.28515625" style="134" customWidth="1"/>
    <col min="10561" max="10561" width="0.5703125" style="134" customWidth="1"/>
    <col min="10562" max="10562" width="2.28515625" style="134" customWidth="1"/>
    <col min="10563" max="10563" width="0.5703125" style="134" customWidth="1"/>
    <col min="10564" max="10564" width="2.28515625" style="134" customWidth="1"/>
    <col min="10565" max="10565" width="0.5703125" style="134" customWidth="1"/>
    <col min="10566" max="10566" width="2.28515625" style="134" customWidth="1"/>
    <col min="10567" max="10567" width="0.5703125" style="134" customWidth="1"/>
    <col min="10568" max="10568" width="2.28515625" style="134" customWidth="1"/>
    <col min="10569" max="10569" width="0.5703125" style="134" customWidth="1"/>
    <col min="10570" max="10570" width="2.28515625" style="134" customWidth="1"/>
    <col min="10571" max="10571" width="0.5703125" style="134" customWidth="1"/>
    <col min="10572" max="10572" width="2.28515625" style="134" customWidth="1"/>
    <col min="10573" max="10573" width="0.5703125" style="134" customWidth="1"/>
    <col min="10574" max="10574" width="2.28515625" style="134" customWidth="1"/>
    <col min="10575" max="10575" width="0.5703125" style="134" customWidth="1"/>
    <col min="10576" max="10576" width="2.28515625" style="134" customWidth="1"/>
    <col min="10577" max="10577" width="0.5703125" style="134" customWidth="1"/>
    <col min="10578" max="10578" width="2.28515625" style="134" customWidth="1"/>
    <col min="10579" max="10579" width="0.5703125" style="134" customWidth="1"/>
    <col min="10580" max="10580" width="2.28515625" style="134" customWidth="1"/>
    <col min="10581" max="10581" width="0.5703125" style="134" customWidth="1"/>
    <col min="10582" max="10582" width="1.7109375" style="134" customWidth="1"/>
    <col min="10583" max="10752" width="9.28515625" style="134"/>
    <col min="10753" max="10753" width="0.7109375" style="134" customWidth="1"/>
    <col min="10754" max="10754" width="0.42578125" style="134" customWidth="1"/>
    <col min="10755" max="10755" width="1.5703125" style="134" customWidth="1"/>
    <col min="10756" max="10756" width="0.28515625" style="134" customWidth="1"/>
    <col min="10757" max="10757" width="3.42578125" style="134" customWidth="1"/>
    <col min="10758" max="10758" width="0.5703125" style="134" customWidth="1"/>
    <col min="10759" max="10778" width="0.710937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2851562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28515625" style="134" customWidth="1"/>
    <col min="10815" max="10815" width="0.5703125" style="134" customWidth="1"/>
    <col min="10816" max="10816" width="2.28515625" style="134" customWidth="1"/>
    <col min="10817" max="10817" width="0.5703125" style="134" customWidth="1"/>
    <col min="10818" max="10818" width="2.28515625" style="134" customWidth="1"/>
    <col min="10819" max="10819" width="0.5703125" style="134" customWidth="1"/>
    <col min="10820" max="10820" width="2.28515625" style="134" customWidth="1"/>
    <col min="10821" max="10821" width="0.5703125" style="134" customWidth="1"/>
    <col min="10822" max="10822" width="2.28515625" style="134" customWidth="1"/>
    <col min="10823" max="10823" width="0.5703125" style="134" customWidth="1"/>
    <col min="10824" max="10824" width="2.28515625" style="134" customWidth="1"/>
    <col min="10825" max="10825" width="0.5703125" style="134" customWidth="1"/>
    <col min="10826" max="10826" width="2.28515625" style="134" customWidth="1"/>
    <col min="10827" max="10827" width="0.5703125" style="134" customWidth="1"/>
    <col min="10828" max="10828" width="2.28515625" style="134" customWidth="1"/>
    <col min="10829" max="10829" width="0.5703125" style="134" customWidth="1"/>
    <col min="10830" max="10830" width="2.28515625" style="134" customWidth="1"/>
    <col min="10831" max="10831" width="0.5703125" style="134" customWidth="1"/>
    <col min="10832" max="10832" width="2.28515625" style="134" customWidth="1"/>
    <col min="10833" max="10833" width="0.5703125" style="134" customWidth="1"/>
    <col min="10834" max="10834" width="2.28515625" style="134" customWidth="1"/>
    <col min="10835" max="10835" width="0.5703125" style="134" customWidth="1"/>
    <col min="10836" max="10836" width="2.28515625" style="134" customWidth="1"/>
    <col min="10837" max="10837" width="0.5703125" style="134" customWidth="1"/>
    <col min="10838" max="10838" width="1.7109375" style="134" customWidth="1"/>
    <col min="10839" max="11008" width="9.28515625" style="134"/>
    <col min="11009" max="11009" width="0.7109375" style="134" customWidth="1"/>
    <col min="11010" max="11010" width="0.42578125" style="134" customWidth="1"/>
    <col min="11011" max="11011" width="1.5703125" style="134" customWidth="1"/>
    <col min="11012" max="11012" width="0.28515625" style="134" customWidth="1"/>
    <col min="11013" max="11013" width="3.42578125" style="134" customWidth="1"/>
    <col min="11014" max="11014" width="0.5703125" style="134" customWidth="1"/>
    <col min="11015" max="11034" width="0.710937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2851562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28515625" style="134" customWidth="1"/>
    <col min="11071" max="11071" width="0.5703125" style="134" customWidth="1"/>
    <col min="11072" max="11072" width="2.28515625" style="134" customWidth="1"/>
    <col min="11073" max="11073" width="0.5703125" style="134" customWidth="1"/>
    <col min="11074" max="11074" width="2.28515625" style="134" customWidth="1"/>
    <col min="11075" max="11075" width="0.5703125" style="134" customWidth="1"/>
    <col min="11076" max="11076" width="2.28515625" style="134" customWidth="1"/>
    <col min="11077" max="11077" width="0.5703125" style="134" customWidth="1"/>
    <col min="11078" max="11078" width="2.28515625" style="134" customWidth="1"/>
    <col min="11079" max="11079" width="0.5703125" style="134" customWidth="1"/>
    <col min="11080" max="11080" width="2.28515625" style="134" customWidth="1"/>
    <col min="11081" max="11081" width="0.5703125" style="134" customWidth="1"/>
    <col min="11082" max="11082" width="2.28515625" style="134" customWidth="1"/>
    <col min="11083" max="11083" width="0.5703125" style="134" customWidth="1"/>
    <col min="11084" max="11084" width="2.28515625" style="134" customWidth="1"/>
    <col min="11085" max="11085" width="0.5703125" style="134" customWidth="1"/>
    <col min="11086" max="11086" width="2.28515625" style="134" customWidth="1"/>
    <col min="11087" max="11087" width="0.5703125" style="134" customWidth="1"/>
    <col min="11088" max="11088" width="2.28515625" style="134" customWidth="1"/>
    <col min="11089" max="11089" width="0.5703125" style="134" customWidth="1"/>
    <col min="11090" max="11090" width="2.28515625" style="134" customWidth="1"/>
    <col min="11091" max="11091" width="0.5703125" style="134" customWidth="1"/>
    <col min="11092" max="11092" width="2.28515625" style="134" customWidth="1"/>
    <col min="11093" max="11093" width="0.5703125" style="134" customWidth="1"/>
    <col min="11094" max="11094" width="1.7109375" style="134" customWidth="1"/>
    <col min="11095" max="11264" width="9.28515625" style="134"/>
    <col min="11265" max="11265" width="0.7109375" style="134" customWidth="1"/>
    <col min="11266" max="11266" width="0.42578125" style="134" customWidth="1"/>
    <col min="11267" max="11267" width="1.5703125" style="134" customWidth="1"/>
    <col min="11268" max="11268" width="0.28515625" style="134" customWidth="1"/>
    <col min="11269" max="11269" width="3.42578125" style="134" customWidth="1"/>
    <col min="11270" max="11270" width="0.5703125" style="134" customWidth="1"/>
    <col min="11271" max="11290" width="0.710937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2851562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28515625" style="134" customWidth="1"/>
    <col min="11327" max="11327" width="0.5703125" style="134" customWidth="1"/>
    <col min="11328" max="11328" width="2.28515625" style="134" customWidth="1"/>
    <col min="11329" max="11329" width="0.5703125" style="134" customWidth="1"/>
    <col min="11330" max="11330" width="2.28515625" style="134" customWidth="1"/>
    <col min="11331" max="11331" width="0.5703125" style="134" customWidth="1"/>
    <col min="11332" max="11332" width="2.28515625" style="134" customWidth="1"/>
    <col min="11333" max="11333" width="0.5703125" style="134" customWidth="1"/>
    <col min="11334" max="11334" width="2.28515625" style="134" customWidth="1"/>
    <col min="11335" max="11335" width="0.5703125" style="134" customWidth="1"/>
    <col min="11336" max="11336" width="2.28515625" style="134" customWidth="1"/>
    <col min="11337" max="11337" width="0.5703125" style="134" customWidth="1"/>
    <col min="11338" max="11338" width="2.28515625" style="134" customWidth="1"/>
    <col min="11339" max="11339" width="0.5703125" style="134" customWidth="1"/>
    <col min="11340" max="11340" width="2.28515625" style="134" customWidth="1"/>
    <col min="11341" max="11341" width="0.5703125" style="134" customWidth="1"/>
    <col min="11342" max="11342" width="2.28515625" style="134" customWidth="1"/>
    <col min="11343" max="11343" width="0.5703125" style="134" customWidth="1"/>
    <col min="11344" max="11344" width="2.28515625" style="134" customWidth="1"/>
    <col min="11345" max="11345" width="0.5703125" style="134" customWidth="1"/>
    <col min="11346" max="11346" width="2.28515625" style="134" customWidth="1"/>
    <col min="11347" max="11347" width="0.5703125" style="134" customWidth="1"/>
    <col min="11348" max="11348" width="2.28515625" style="134" customWidth="1"/>
    <col min="11349" max="11349" width="0.5703125" style="134" customWidth="1"/>
    <col min="11350" max="11350" width="1.7109375" style="134" customWidth="1"/>
    <col min="11351" max="11520" width="9.28515625" style="134"/>
    <col min="11521" max="11521" width="0.7109375" style="134" customWidth="1"/>
    <col min="11522" max="11522" width="0.42578125" style="134" customWidth="1"/>
    <col min="11523" max="11523" width="1.5703125" style="134" customWidth="1"/>
    <col min="11524" max="11524" width="0.28515625" style="134" customWidth="1"/>
    <col min="11525" max="11525" width="3.42578125" style="134" customWidth="1"/>
    <col min="11526" max="11526" width="0.5703125" style="134" customWidth="1"/>
    <col min="11527" max="11546" width="0.710937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2851562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28515625" style="134" customWidth="1"/>
    <col min="11583" max="11583" width="0.5703125" style="134" customWidth="1"/>
    <col min="11584" max="11584" width="2.28515625" style="134" customWidth="1"/>
    <col min="11585" max="11585" width="0.5703125" style="134" customWidth="1"/>
    <col min="11586" max="11586" width="2.28515625" style="134" customWidth="1"/>
    <col min="11587" max="11587" width="0.5703125" style="134" customWidth="1"/>
    <col min="11588" max="11588" width="2.28515625" style="134" customWidth="1"/>
    <col min="11589" max="11589" width="0.5703125" style="134" customWidth="1"/>
    <col min="11590" max="11590" width="2.28515625" style="134" customWidth="1"/>
    <col min="11591" max="11591" width="0.5703125" style="134" customWidth="1"/>
    <col min="11592" max="11592" width="2.28515625" style="134" customWidth="1"/>
    <col min="11593" max="11593" width="0.5703125" style="134" customWidth="1"/>
    <col min="11594" max="11594" width="2.28515625" style="134" customWidth="1"/>
    <col min="11595" max="11595" width="0.5703125" style="134" customWidth="1"/>
    <col min="11596" max="11596" width="2.28515625" style="134" customWidth="1"/>
    <col min="11597" max="11597" width="0.5703125" style="134" customWidth="1"/>
    <col min="11598" max="11598" width="2.28515625" style="134" customWidth="1"/>
    <col min="11599" max="11599" width="0.5703125" style="134" customWidth="1"/>
    <col min="11600" max="11600" width="2.28515625" style="134" customWidth="1"/>
    <col min="11601" max="11601" width="0.5703125" style="134" customWidth="1"/>
    <col min="11602" max="11602" width="2.28515625" style="134" customWidth="1"/>
    <col min="11603" max="11603" width="0.5703125" style="134" customWidth="1"/>
    <col min="11604" max="11604" width="2.28515625" style="134" customWidth="1"/>
    <col min="11605" max="11605" width="0.5703125" style="134" customWidth="1"/>
    <col min="11606" max="11606" width="1.7109375" style="134" customWidth="1"/>
    <col min="11607" max="11776" width="9.28515625" style="134"/>
    <col min="11777" max="11777" width="0.7109375" style="134" customWidth="1"/>
    <col min="11778" max="11778" width="0.42578125" style="134" customWidth="1"/>
    <col min="11779" max="11779" width="1.5703125" style="134" customWidth="1"/>
    <col min="11780" max="11780" width="0.28515625" style="134" customWidth="1"/>
    <col min="11781" max="11781" width="3.42578125" style="134" customWidth="1"/>
    <col min="11782" max="11782" width="0.5703125" style="134" customWidth="1"/>
    <col min="11783" max="11802" width="0.710937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2851562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28515625" style="134" customWidth="1"/>
    <col min="11839" max="11839" width="0.5703125" style="134" customWidth="1"/>
    <col min="11840" max="11840" width="2.28515625" style="134" customWidth="1"/>
    <col min="11841" max="11841" width="0.5703125" style="134" customWidth="1"/>
    <col min="11842" max="11842" width="2.28515625" style="134" customWidth="1"/>
    <col min="11843" max="11843" width="0.5703125" style="134" customWidth="1"/>
    <col min="11844" max="11844" width="2.28515625" style="134" customWidth="1"/>
    <col min="11845" max="11845" width="0.5703125" style="134" customWidth="1"/>
    <col min="11846" max="11846" width="2.28515625" style="134" customWidth="1"/>
    <col min="11847" max="11847" width="0.5703125" style="134" customWidth="1"/>
    <col min="11848" max="11848" width="2.28515625" style="134" customWidth="1"/>
    <col min="11849" max="11849" width="0.5703125" style="134" customWidth="1"/>
    <col min="11850" max="11850" width="2.28515625" style="134" customWidth="1"/>
    <col min="11851" max="11851" width="0.5703125" style="134" customWidth="1"/>
    <col min="11852" max="11852" width="2.28515625" style="134" customWidth="1"/>
    <col min="11853" max="11853" width="0.5703125" style="134" customWidth="1"/>
    <col min="11854" max="11854" width="2.28515625" style="134" customWidth="1"/>
    <col min="11855" max="11855" width="0.5703125" style="134" customWidth="1"/>
    <col min="11856" max="11856" width="2.28515625" style="134" customWidth="1"/>
    <col min="11857" max="11857" width="0.5703125" style="134" customWidth="1"/>
    <col min="11858" max="11858" width="2.28515625" style="134" customWidth="1"/>
    <col min="11859" max="11859" width="0.5703125" style="134" customWidth="1"/>
    <col min="11860" max="11860" width="2.28515625" style="134" customWidth="1"/>
    <col min="11861" max="11861" width="0.5703125" style="134" customWidth="1"/>
    <col min="11862" max="11862" width="1.7109375" style="134" customWidth="1"/>
    <col min="11863" max="12032" width="9.28515625" style="134"/>
    <col min="12033" max="12033" width="0.7109375" style="134" customWidth="1"/>
    <col min="12034" max="12034" width="0.42578125" style="134" customWidth="1"/>
    <col min="12035" max="12035" width="1.5703125" style="134" customWidth="1"/>
    <col min="12036" max="12036" width="0.28515625" style="134" customWidth="1"/>
    <col min="12037" max="12037" width="3.42578125" style="134" customWidth="1"/>
    <col min="12038" max="12038" width="0.5703125" style="134" customWidth="1"/>
    <col min="12039" max="12058" width="0.710937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2851562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28515625" style="134" customWidth="1"/>
    <col min="12095" max="12095" width="0.5703125" style="134" customWidth="1"/>
    <col min="12096" max="12096" width="2.28515625" style="134" customWidth="1"/>
    <col min="12097" max="12097" width="0.5703125" style="134" customWidth="1"/>
    <col min="12098" max="12098" width="2.28515625" style="134" customWidth="1"/>
    <col min="12099" max="12099" width="0.5703125" style="134" customWidth="1"/>
    <col min="12100" max="12100" width="2.28515625" style="134" customWidth="1"/>
    <col min="12101" max="12101" width="0.5703125" style="134" customWidth="1"/>
    <col min="12102" max="12102" width="2.28515625" style="134" customWidth="1"/>
    <col min="12103" max="12103" width="0.5703125" style="134" customWidth="1"/>
    <col min="12104" max="12104" width="2.28515625" style="134" customWidth="1"/>
    <col min="12105" max="12105" width="0.5703125" style="134" customWidth="1"/>
    <col min="12106" max="12106" width="2.28515625" style="134" customWidth="1"/>
    <col min="12107" max="12107" width="0.5703125" style="134" customWidth="1"/>
    <col min="12108" max="12108" width="2.28515625" style="134" customWidth="1"/>
    <col min="12109" max="12109" width="0.5703125" style="134" customWidth="1"/>
    <col min="12110" max="12110" width="2.28515625" style="134" customWidth="1"/>
    <col min="12111" max="12111" width="0.5703125" style="134" customWidth="1"/>
    <col min="12112" max="12112" width="2.28515625" style="134" customWidth="1"/>
    <col min="12113" max="12113" width="0.5703125" style="134" customWidth="1"/>
    <col min="12114" max="12114" width="2.28515625" style="134" customWidth="1"/>
    <col min="12115" max="12115" width="0.5703125" style="134" customWidth="1"/>
    <col min="12116" max="12116" width="2.28515625" style="134" customWidth="1"/>
    <col min="12117" max="12117" width="0.5703125" style="134" customWidth="1"/>
    <col min="12118" max="12118" width="1.7109375" style="134" customWidth="1"/>
    <col min="12119" max="12288" width="9.28515625" style="134"/>
    <col min="12289" max="12289" width="0.7109375" style="134" customWidth="1"/>
    <col min="12290" max="12290" width="0.42578125" style="134" customWidth="1"/>
    <col min="12291" max="12291" width="1.5703125" style="134" customWidth="1"/>
    <col min="12292" max="12292" width="0.28515625" style="134" customWidth="1"/>
    <col min="12293" max="12293" width="3.42578125" style="134" customWidth="1"/>
    <col min="12294" max="12294" width="0.5703125" style="134" customWidth="1"/>
    <col min="12295" max="12314" width="0.710937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2851562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28515625" style="134" customWidth="1"/>
    <col min="12351" max="12351" width="0.5703125" style="134" customWidth="1"/>
    <col min="12352" max="12352" width="2.28515625" style="134" customWidth="1"/>
    <col min="12353" max="12353" width="0.5703125" style="134" customWidth="1"/>
    <col min="12354" max="12354" width="2.28515625" style="134" customWidth="1"/>
    <col min="12355" max="12355" width="0.5703125" style="134" customWidth="1"/>
    <col min="12356" max="12356" width="2.28515625" style="134" customWidth="1"/>
    <col min="12357" max="12357" width="0.5703125" style="134" customWidth="1"/>
    <col min="12358" max="12358" width="2.28515625" style="134" customWidth="1"/>
    <col min="12359" max="12359" width="0.5703125" style="134" customWidth="1"/>
    <col min="12360" max="12360" width="2.28515625" style="134" customWidth="1"/>
    <col min="12361" max="12361" width="0.5703125" style="134" customWidth="1"/>
    <col min="12362" max="12362" width="2.28515625" style="134" customWidth="1"/>
    <col min="12363" max="12363" width="0.5703125" style="134" customWidth="1"/>
    <col min="12364" max="12364" width="2.28515625" style="134" customWidth="1"/>
    <col min="12365" max="12365" width="0.5703125" style="134" customWidth="1"/>
    <col min="12366" max="12366" width="2.28515625" style="134" customWidth="1"/>
    <col min="12367" max="12367" width="0.5703125" style="134" customWidth="1"/>
    <col min="12368" max="12368" width="2.28515625" style="134" customWidth="1"/>
    <col min="12369" max="12369" width="0.5703125" style="134" customWidth="1"/>
    <col min="12370" max="12370" width="2.28515625" style="134" customWidth="1"/>
    <col min="12371" max="12371" width="0.5703125" style="134" customWidth="1"/>
    <col min="12372" max="12372" width="2.28515625" style="134" customWidth="1"/>
    <col min="12373" max="12373" width="0.5703125" style="134" customWidth="1"/>
    <col min="12374" max="12374" width="1.7109375" style="134" customWidth="1"/>
    <col min="12375" max="12544" width="9.28515625" style="134"/>
    <col min="12545" max="12545" width="0.7109375" style="134" customWidth="1"/>
    <col min="12546" max="12546" width="0.42578125" style="134" customWidth="1"/>
    <col min="12547" max="12547" width="1.5703125" style="134" customWidth="1"/>
    <col min="12548" max="12548" width="0.28515625" style="134" customWidth="1"/>
    <col min="12549" max="12549" width="3.42578125" style="134" customWidth="1"/>
    <col min="12550" max="12550" width="0.5703125" style="134" customWidth="1"/>
    <col min="12551" max="12570" width="0.710937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2851562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28515625" style="134" customWidth="1"/>
    <col min="12607" max="12607" width="0.5703125" style="134" customWidth="1"/>
    <col min="12608" max="12608" width="2.28515625" style="134" customWidth="1"/>
    <col min="12609" max="12609" width="0.5703125" style="134" customWidth="1"/>
    <col min="12610" max="12610" width="2.28515625" style="134" customWidth="1"/>
    <col min="12611" max="12611" width="0.5703125" style="134" customWidth="1"/>
    <col min="12612" max="12612" width="2.28515625" style="134" customWidth="1"/>
    <col min="12613" max="12613" width="0.5703125" style="134" customWidth="1"/>
    <col min="12614" max="12614" width="2.28515625" style="134" customWidth="1"/>
    <col min="12615" max="12615" width="0.5703125" style="134" customWidth="1"/>
    <col min="12616" max="12616" width="2.28515625" style="134" customWidth="1"/>
    <col min="12617" max="12617" width="0.5703125" style="134" customWidth="1"/>
    <col min="12618" max="12618" width="2.28515625" style="134" customWidth="1"/>
    <col min="12619" max="12619" width="0.5703125" style="134" customWidth="1"/>
    <col min="12620" max="12620" width="2.28515625" style="134" customWidth="1"/>
    <col min="12621" max="12621" width="0.5703125" style="134" customWidth="1"/>
    <col min="12622" max="12622" width="2.28515625" style="134" customWidth="1"/>
    <col min="12623" max="12623" width="0.5703125" style="134" customWidth="1"/>
    <col min="12624" max="12624" width="2.28515625" style="134" customWidth="1"/>
    <col min="12625" max="12625" width="0.5703125" style="134" customWidth="1"/>
    <col min="12626" max="12626" width="2.28515625" style="134" customWidth="1"/>
    <col min="12627" max="12627" width="0.5703125" style="134" customWidth="1"/>
    <col min="12628" max="12628" width="2.28515625" style="134" customWidth="1"/>
    <col min="12629" max="12629" width="0.5703125" style="134" customWidth="1"/>
    <col min="12630" max="12630" width="1.7109375" style="134" customWidth="1"/>
    <col min="12631" max="12800" width="9.28515625" style="134"/>
    <col min="12801" max="12801" width="0.7109375" style="134" customWidth="1"/>
    <col min="12802" max="12802" width="0.42578125" style="134" customWidth="1"/>
    <col min="12803" max="12803" width="1.5703125" style="134" customWidth="1"/>
    <col min="12804" max="12804" width="0.28515625" style="134" customWidth="1"/>
    <col min="12805" max="12805" width="3.42578125" style="134" customWidth="1"/>
    <col min="12806" max="12806" width="0.5703125" style="134" customWidth="1"/>
    <col min="12807" max="12826" width="0.710937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2851562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28515625" style="134" customWidth="1"/>
    <col min="12863" max="12863" width="0.5703125" style="134" customWidth="1"/>
    <col min="12864" max="12864" width="2.28515625" style="134" customWidth="1"/>
    <col min="12865" max="12865" width="0.5703125" style="134" customWidth="1"/>
    <col min="12866" max="12866" width="2.28515625" style="134" customWidth="1"/>
    <col min="12867" max="12867" width="0.5703125" style="134" customWidth="1"/>
    <col min="12868" max="12868" width="2.28515625" style="134" customWidth="1"/>
    <col min="12869" max="12869" width="0.5703125" style="134" customWidth="1"/>
    <col min="12870" max="12870" width="2.28515625" style="134" customWidth="1"/>
    <col min="12871" max="12871" width="0.5703125" style="134" customWidth="1"/>
    <col min="12872" max="12872" width="2.28515625" style="134" customWidth="1"/>
    <col min="12873" max="12873" width="0.5703125" style="134" customWidth="1"/>
    <col min="12874" max="12874" width="2.28515625" style="134" customWidth="1"/>
    <col min="12875" max="12875" width="0.5703125" style="134" customWidth="1"/>
    <col min="12876" max="12876" width="2.28515625" style="134" customWidth="1"/>
    <col min="12877" max="12877" width="0.5703125" style="134" customWidth="1"/>
    <col min="12878" max="12878" width="2.28515625" style="134" customWidth="1"/>
    <col min="12879" max="12879" width="0.5703125" style="134" customWidth="1"/>
    <col min="12880" max="12880" width="2.28515625" style="134" customWidth="1"/>
    <col min="12881" max="12881" width="0.5703125" style="134" customWidth="1"/>
    <col min="12882" max="12882" width="2.28515625" style="134" customWidth="1"/>
    <col min="12883" max="12883" width="0.5703125" style="134" customWidth="1"/>
    <col min="12884" max="12884" width="2.28515625" style="134" customWidth="1"/>
    <col min="12885" max="12885" width="0.5703125" style="134" customWidth="1"/>
    <col min="12886" max="12886" width="1.7109375" style="134" customWidth="1"/>
    <col min="12887" max="13056" width="9.28515625" style="134"/>
    <col min="13057" max="13057" width="0.7109375" style="134" customWidth="1"/>
    <col min="13058" max="13058" width="0.42578125" style="134" customWidth="1"/>
    <col min="13059" max="13059" width="1.5703125" style="134" customWidth="1"/>
    <col min="13060" max="13060" width="0.28515625" style="134" customWidth="1"/>
    <col min="13061" max="13061" width="3.42578125" style="134" customWidth="1"/>
    <col min="13062" max="13062" width="0.5703125" style="134" customWidth="1"/>
    <col min="13063" max="13082" width="0.710937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2851562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28515625" style="134" customWidth="1"/>
    <col min="13119" max="13119" width="0.5703125" style="134" customWidth="1"/>
    <col min="13120" max="13120" width="2.28515625" style="134" customWidth="1"/>
    <col min="13121" max="13121" width="0.5703125" style="134" customWidth="1"/>
    <col min="13122" max="13122" width="2.28515625" style="134" customWidth="1"/>
    <col min="13123" max="13123" width="0.5703125" style="134" customWidth="1"/>
    <col min="13124" max="13124" width="2.28515625" style="134" customWidth="1"/>
    <col min="13125" max="13125" width="0.5703125" style="134" customWidth="1"/>
    <col min="13126" max="13126" width="2.28515625" style="134" customWidth="1"/>
    <col min="13127" max="13127" width="0.5703125" style="134" customWidth="1"/>
    <col min="13128" max="13128" width="2.28515625" style="134" customWidth="1"/>
    <col min="13129" max="13129" width="0.5703125" style="134" customWidth="1"/>
    <col min="13130" max="13130" width="2.28515625" style="134" customWidth="1"/>
    <col min="13131" max="13131" width="0.5703125" style="134" customWidth="1"/>
    <col min="13132" max="13132" width="2.28515625" style="134" customWidth="1"/>
    <col min="13133" max="13133" width="0.5703125" style="134" customWidth="1"/>
    <col min="13134" max="13134" width="2.28515625" style="134" customWidth="1"/>
    <col min="13135" max="13135" width="0.5703125" style="134" customWidth="1"/>
    <col min="13136" max="13136" width="2.28515625" style="134" customWidth="1"/>
    <col min="13137" max="13137" width="0.5703125" style="134" customWidth="1"/>
    <col min="13138" max="13138" width="2.28515625" style="134" customWidth="1"/>
    <col min="13139" max="13139" width="0.5703125" style="134" customWidth="1"/>
    <col min="13140" max="13140" width="2.28515625" style="134" customWidth="1"/>
    <col min="13141" max="13141" width="0.5703125" style="134" customWidth="1"/>
    <col min="13142" max="13142" width="1.7109375" style="134" customWidth="1"/>
    <col min="13143" max="13312" width="9.28515625" style="134"/>
    <col min="13313" max="13313" width="0.7109375" style="134" customWidth="1"/>
    <col min="13314" max="13314" width="0.42578125" style="134" customWidth="1"/>
    <col min="13315" max="13315" width="1.5703125" style="134" customWidth="1"/>
    <col min="13316" max="13316" width="0.28515625" style="134" customWidth="1"/>
    <col min="13317" max="13317" width="3.42578125" style="134" customWidth="1"/>
    <col min="13318" max="13318" width="0.5703125" style="134" customWidth="1"/>
    <col min="13319" max="13338" width="0.710937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2851562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28515625" style="134" customWidth="1"/>
    <col min="13375" max="13375" width="0.5703125" style="134" customWidth="1"/>
    <col min="13376" max="13376" width="2.28515625" style="134" customWidth="1"/>
    <col min="13377" max="13377" width="0.5703125" style="134" customWidth="1"/>
    <col min="13378" max="13378" width="2.28515625" style="134" customWidth="1"/>
    <col min="13379" max="13379" width="0.5703125" style="134" customWidth="1"/>
    <col min="13380" max="13380" width="2.28515625" style="134" customWidth="1"/>
    <col min="13381" max="13381" width="0.5703125" style="134" customWidth="1"/>
    <col min="13382" max="13382" width="2.28515625" style="134" customWidth="1"/>
    <col min="13383" max="13383" width="0.5703125" style="134" customWidth="1"/>
    <col min="13384" max="13384" width="2.28515625" style="134" customWidth="1"/>
    <col min="13385" max="13385" width="0.5703125" style="134" customWidth="1"/>
    <col min="13386" max="13386" width="2.28515625" style="134" customWidth="1"/>
    <col min="13387" max="13387" width="0.5703125" style="134" customWidth="1"/>
    <col min="13388" max="13388" width="2.28515625" style="134" customWidth="1"/>
    <col min="13389" max="13389" width="0.5703125" style="134" customWidth="1"/>
    <col min="13390" max="13390" width="2.28515625" style="134" customWidth="1"/>
    <col min="13391" max="13391" width="0.5703125" style="134" customWidth="1"/>
    <col min="13392" max="13392" width="2.28515625" style="134" customWidth="1"/>
    <col min="13393" max="13393" width="0.5703125" style="134" customWidth="1"/>
    <col min="13394" max="13394" width="2.28515625" style="134" customWidth="1"/>
    <col min="13395" max="13395" width="0.5703125" style="134" customWidth="1"/>
    <col min="13396" max="13396" width="2.28515625" style="134" customWidth="1"/>
    <col min="13397" max="13397" width="0.5703125" style="134" customWidth="1"/>
    <col min="13398" max="13398" width="1.7109375" style="134" customWidth="1"/>
    <col min="13399" max="13568" width="9.28515625" style="134"/>
    <col min="13569" max="13569" width="0.7109375" style="134" customWidth="1"/>
    <col min="13570" max="13570" width="0.42578125" style="134" customWidth="1"/>
    <col min="13571" max="13571" width="1.5703125" style="134" customWidth="1"/>
    <col min="13572" max="13572" width="0.28515625" style="134" customWidth="1"/>
    <col min="13573" max="13573" width="3.42578125" style="134" customWidth="1"/>
    <col min="13574" max="13574" width="0.5703125" style="134" customWidth="1"/>
    <col min="13575" max="13594" width="0.710937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2851562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28515625" style="134" customWidth="1"/>
    <col min="13631" max="13631" width="0.5703125" style="134" customWidth="1"/>
    <col min="13632" max="13632" width="2.28515625" style="134" customWidth="1"/>
    <col min="13633" max="13633" width="0.5703125" style="134" customWidth="1"/>
    <col min="13634" max="13634" width="2.28515625" style="134" customWidth="1"/>
    <col min="13635" max="13635" width="0.5703125" style="134" customWidth="1"/>
    <col min="13636" max="13636" width="2.28515625" style="134" customWidth="1"/>
    <col min="13637" max="13637" width="0.5703125" style="134" customWidth="1"/>
    <col min="13638" max="13638" width="2.28515625" style="134" customWidth="1"/>
    <col min="13639" max="13639" width="0.5703125" style="134" customWidth="1"/>
    <col min="13640" max="13640" width="2.28515625" style="134" customWidth="1"/>
    <col min="13641" max="13641" width="0.5703125" style="134" customWidth="1"/>
    <col min="13642" max="13642" width="2.28515625" style="134" customWidth="1"/>
    <col min="13643" max="13643" width="0.5703125" style="134" customWidth="1"/>
    <col min="13644" max="13644" width="2.28515625" style="134" customWidth="1"/>
    <col min="13645" max="13645" width="0.5703125" style="134" customWidth="1"/>
    <col min="13646" max="13646" width="2.28515625" style="134" customWidth="1"/>
    <col min="13647" max="13647" width="0.5703125" style="134" customWidth="1"/>
    <col min="13648" max="13648" width="2.28515625" style="134" customWidth="1"/>
    <col min="13649" max="13649" width="0.5703125" style="134" customWidth="1"/>
    <col min="13650" max="13650" width="2.28515625" style="134" customWidth="1"/>
    <col min="13651" max="13651" width="0.5703125" style="134" customWidth="1"/>
    <col min="13652" max="13652" width="2.28515625" style="134" customWidth="1"/>
    <col min="13653" max="13653" width="0.5703125" style="134" customWidth="1"/>
    <col min="13654" max="13654" width="1.7109375" style="134" customWidth="1"/>
    <col min="13655" max="13824" width="9.28515625" style="134"/>
    <col min="13825" max="13825" width="0.7109375" style="134" customWidth="1"/>
    <col min="13826" max="13826" width="0.42578125" style="134" customWidth="1"/>
    <col min="13827" max="13827" width="1.5703125" style="134" customWidth="1"/>
    <col min="13828" max="13828" width="0.28515625" style="134" customWidth="1"/>
    <col min="13829" max="13829" width="3.42578125" style="134" customWidth="1"/>
    <col min="13830" max="13830" width="0.5703125" style="134" customWidth="1"/>
    <col min="13831" max="13850" width="0.710937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2851562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28515625" style="134" customWidth="1"/>
    <col min="13887" max="13887" width="0.5703125" style="134" customWidth="1"/>
    <col min="13888" max="13888" width="2.28515625" style="134" customWidth="1"/>
    <col min="13889" max="13889" width="0.5703125" style="134" customWidth="1"/>
    <col min="13890" max="13890" width="2.28515625" style="134" customWidth="1"/>
    <col min="13891" max="13891" width="0.5703125" style="134" customWidth="1"/>
    <col min="13892" max="13892" width="2.28515625" style="134" customWidth="1"/>
    <col min="13893" max="13893" width="0.5703125" style="134" customWidth="1"/>
    <col min="13894" max="13894" width="2.28515625" style="134" customWidth="1"/>
    <col min="13895" max="13895" width="0.5703125" style="134" customWidth="1"/>
    <col min="13896" max="13896" width="2.28515625" style="134" customWidth="1"/>
    <col min="13897" max="13897" width="0.5703125" style="134" customWidth="1"/>
    <col min="13898" max="13898" width="2.28515625" style="134" customWidth="1"/>
    <col min="13899" max="13899" width="0.5703125" style="134" customWidth="1"/>
    <col min="13900" max="13900" width="2.28515625" style="134" customWidth="1"/>
    <col min="13901" max="13901" width="0.5703125" style="134" customWidth="1"/>
    <col min="13902" max="13902" width="2.28515625" style="134" customWidth="1"/>
    <col min="13903" max="13903" width="0.5703125" style="134" customWidth="1"/>
    <col min="13904" max="13904" width="2.28515625" style="134" customWidth="1"/>
    <col min="13905" max="13905" width="0.5703125" style="134" customWidth="1"/>
    <col min="13906" max="13906" width="2.28515625" style="134" customWidth="1"/>
    <col min="13907" max="13907" width="0.5703125" style="134" customWidth="1"/>
    <col min="13908" max="13908" width="2.28515625" style="134" customWidth="1"/>
    <col min="13909" max="13909" width="0.5703125" style="134" customWidth="1"/>
    <col min="13910" max="13910" width="1.7109375" style="134" customWidth="1"/>
    <col min="13911" max="14080" width="9.28515625" style="134"/>
    <col min="14081" max="14081" width="0.7109375" style="134" customWidth="1"/>
    <col min="14082" max="14082" width="0.42578125" style="134" customWidth="1"/>
    <col min="14083" max="14083" width="1.5703125" style="134" customWidth="1"/>
    <col min="14084" max="14084" width="0.28515625" style="134" customWidth="1"/>
    <col min="14085" max="14085" width="3.42578125" style="134" customWidth="1"/>
    <col min="14086" max="14086" width="0.5703125" style="134" customWidth="1"/>
    <col min="14087" max="14106" width="0.710937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2851562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28515625" style="134" customWidth="1"/>
    <col min="14143" max="14143" width="0.5703125" style="134" customWidth="1"/>
    <col min="14144" max="14144" width="2.28515625" style="134" customWidth="1"/>
    <col min="14145" max="14145" width="0.5703125" style="134" customWidth="1"/>
    <col min="14146" max="14146" width="2.28515625" style="134" customWidth="1"/>
    <col min="14147" max="14147" width="0.5703125" style="134" customWidth="1"/>
    <col min="14148" max="14148" width="2.28515625" style="134" customWidth="1"/>
    <col min="14149" max="14149" width="0.5703125" style="134" customWidth="1"/>
    <col min="14150" max="14150" width="2.28515625" style="134" customWidth="1"/>
    <col min="14151" max="14151" width="0.5703125" style="134" customWidth="1"/>
    <col min="14152" max="14152" width="2.28515625" style="134" customWidth="1"/>
    <col min="14153" max="14153" width="0.5703125" style="134" customWidth="1"/>
    <col min="14154" max="14154" width="2.28515625" style="134" customWidth="1"/>
    <col min="14155" max="14155" width="0.5703125" style="134" customWidth="1"/>
    <col min="14156" max="14156" width="2.28515625" style="134" customWidth="1"/>
    <col min="14157" max="14157" width="0.5703125" style="134" customWidth="1"/>
    <col min="14158" max="14158" width="2.28515625" style="134" customWidth="1"/>
    <col min="14159" max="14159" width="0.5703125" style="134" customWidth="1"/>
    <col min="14160" max="14160" width="2.28515625" style="134" customWidth="1"/>
    <col min="14161" max="14161" width="0.5703125" style="134" customWidth="1"/>
    <col min="14162" max="14162" width="2.28515625" style="134" customWidth="1"/>
    <col min="14163" max="14163" width="0.5703125" style="134" customWidth="1"/>
    <col min="14164" max="14164" width="2.28515625" style="134" customWidth="1"/>
    <col min="14165" max="14165" width="0.5703125" style="134" customWidth="1"/>
    <col min="14166" max="14166" width="1.7109375" style="134" customWidth="1"/>
    <col min="14167" max="14336" width="9.28515625" style="134"/>
    <col min="14337" max="14337" width="0.7109375" style="134" customWidth="1"/>
    <col min="14338" max="14338" width="0.42578125" style="134" customWidth="1"/>
    <col min="14339" max="14339" width="1.5703125" style="134" customWidth="1"/>
    <col min="14340" max="14340" width="0.28515625" style="134" customWidth="1"/>
    <col min="14341" max="14341" width="3.42578125" style="134" customWidth="1"/>
    <col min="14342" max="14342" width="0.5703125" style="134" customWidth="1"/>
    <col min="14343" max="14362" width="0.710937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2851562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28515625" style="134" customWidth="1"/>
    <col min="14399" max="14399" width="0.5703125" style="134" customWidth="1"/>
    <col min="14400" max="14400" width="2.28515625" style="134" customWidth="1"/>
    <col min="14401" max="14401" width="0.5703125" style="134" customWidth="1"/>
    <col min="14402" max="14402" width="2.28515625" style="134" customWidth="1"/>
    <col min="14403" max="14403" width="0.5703125" style="134" customWidth="1"/>
    <col min="14404" max="14404" width="2.28515625" style="134" customWidth="1"/>
    <col min="14405" max="14405" width="0.5703125" style="134" customWidth="1"/>
    <col min="14406" max="14406" width="2.28515625" style="134" customWidth="1"/>
    <col min="14407" max="14407" width="0.5703125" style="134" customWidth="1"/>
    <col min="14408" max="14408" width="2.28515625" style="134" customWidth="1"/>
    <col min="14409" max="14409" width="0.5703125" style="134" customWidth="1"/>
    <col min="14410" max="14410" width="2.28515625" style="134" customWidth="1"/>
    <col min="14411" max="14411" width="0.5703125" style="134" customWidth="1"/>
    <col min="14412" max="14412" width="2.28515625" style="134" customWidth="1"/>
    <col min="14413" max="14413" width="0.5703125" style="134" customWidth="1"/>
    <col min="14414" max="14414" width="2.28515625" style="134" customWidth="1"/>
    <col min="14415" max="14415" width="0.5703125" style="134" customWidth="1"/>
    <col min="14416" max="14416" width="2.28515625" style="134" customWidth="1"/>
    <col min="14417" max="14417" width="0.5703125" style="134" customWidth="1"/>
    <col min="14418" max="14418" width="2.28515625" style="134" customWidth="1"/>
    <col min="14419" max="14419" width="0.5703125" style="134" customWidth="1"/>
    <col min="14420" max="14420" width="2.28515625" style="134" customWidth="1"/>
    <col min="14421" max="14421" width="0.5703125" style="134" customWidth="1"/>
    <col min="14422" max="14422" width="1.7109375" style="134" customWidth="1"/>
    <col min="14423" max="14592" width="9.28515625" style="134"/>
    <col min="14593" max="14593" width="0.7109375" style="134" customWidth="1"/>
    <col min="14594" max="14594" width="0.42578125" style="134" customWidth="1"/>
    <col min="14595" max="14595" width="1.5703125" style="134" customWidth="1"/>
    <col min="14596" max="14596" width="0.28515625" style="134" customWidth="1"/>
    <col min="14597" max="14597" width="3.42578125" style="134" customWidth="1"/>
    <col min="14598" max="14598" width="0.5703125" style="134" customWidth="1"/>
    <col min="14599" max="14618" width="0.710937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2851562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28515625" style="134" customWidth="1"/>
    <col min="14655" max="14655" width="0.5703125" style="134" customWidth="1"/>
    <col min="14656" max="14656" width="2.28515625" style="134" customWidth="1"/>
    <col min="14657" max="14657" width="0.5703125" style="134" customWidth="1"/>
    <col min="14658" max="14658" width="2.28515625" style="134" customWidth="1"/>
    <col min="14659" max="14659" width="0.5703125" style="134" customWidth="1"/>
    <col min="14660" max="14660" width="2.28515625" style="134" customWidth="1"/>
    <col min="14661" max="14661" width="0.5703125" style="134" customWidth="1"/>
    <col min="14662" max="14662" width="2.28515625" style="134" customWidth="1"/>
    <col min="14663" max="14663" width="0.5703125" style="134" customWidth="1"/>
    <col min="14664" max="14664" width="2.28515625" style="134" customWidth="1"/>
    <col min="14665" max="14665" width="0.5703125" style="134" customWidth="1"/>
    <col min="14666" max="14666" width="2.28515625" style="134" customWidth="1"/>
    <col min="14667" max="14667" width="0.5703125" style="134" customWidth="1"/>
    <col min="14668" max="14668" width="2.28515625" style="134" customWidth="1"/>
    <col min="14669" max="14669" width="0.5703125" style="134" customWidth="1"/>
    <col min="14670" max="14670" width="2.28515625" style="134" customWidth="1"/>
    <col min="14671" max="14671" width="0.5703125" style="134" customWidth="1"/>
    <col min="14672" max="14672" width="2.28515625" style="134" customWidth="1"/>
    <col min="14673" max="14673" width="0.5703125" style="134" customWidth="1"/>
    <col min="14674" max="14674" width="2.28515625" style="134" customWidth="1"/>
    <col min="14675" max="14675" width="0.5703125" style="134" customWidth="1"/>
    <col min="14676" max="14676" width="2.28515625" style="134" customWidth="1"/>
    <col min="14677" max="14677" width="0.5703125" style="134" customWidth="1"/>
    <col min="14678" max="14678" width="1.7109375" style="134" customWidth="1"/>
    <col min="14679" max="14848" width="9.28515625" style="134"/>
    <col min="14849" max="14849" width="0.7109375" style="134" customWidth="1"/>
    <col min="14850" max="14850" width="0.42578125" style="134" customWidth="1"/>
    <col min="14851" max="14851" width="1.5703125" style="134" customWidth="1"/>
    <col min="14852" max="14852" width="0.28515625" style="134" customWidth="1"/>
    <col min="14853" max="14853" width="3.42578125" style="134" customWidth="1"/>
    <col min="14854" max="14854" width="0.5703125" style="134" customWidth="1"/>
    <col min="14855" max="14874" width="0.710937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2851562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28515625" style="134" customWidth="1"/>
    <col min="14911" max="14911" width="0.5703125" style="134" customWidth="1"/>
    <col min="14912" max="14912" width="2.28515625" style="134" customWidth="1"/>
    <col min="14913" max="14913" width="0.5703125" style="134" customWidth="1"/>
    <col min="14914" max="14914" width="2.28515625" style="134" customWidth="1"/>
    <col min="14915" max="14915" width="0.5703125" style="134" customWidth="1"/>
    <col min="14916" max="14916" width="2.28515625" style="134" customWidth="1"/>
    <col min="14917" max="14917" width="0.5703125" style="134" customWidth="1"/>
    <col min="14918" max="14918" width="2.28515625" style="134" customWidth="1"/>
    <col min="14919" max="14919" width="0.5703125" style="134" customWidth="1"/>
    <col min="14920" max="14920" width="2.28515625" style="134" customWidth="1"/>
    <col min="14921" max="14921" width="0.5703125" style="134" customWidth="1"/>
    <col min="14922" max="14922" width="2.28515625" style="134" customWidth="1"/>
    <col min="14923" max="14923" width="0.5703125" style="134" customWidth="1"/>
    <col min="14924" max="14924" width="2.28515625" style="134" customWidth="1"/>
    <col min="14925" max="14925" width="0.5703125" style="134" customWidth="1"/>
    <col min="14926" max="14926" width="2.28515625" style="134" customWidth="1"/>
    <col min="14927" max="14927" width="0.5703125" style="134" customWidth="1"/>
    <col min="14928" max="14928" width="2.28515625" style="134" customWidth="1"/>
    <col min="14929" max="14929" width="0.5703125" style="134" customWidth="1"/>
    <col min="14930" max="14930" width="2.28515625" style="134" customWidth="1"/>
    <col min="14931" max="14931" width="0.5703125" style="134" customWidth="1"/>
    <col min="14932" max="14932" width="2.28515625" style="134" customWidth="1"/>
    <col min="14933" max="14933" width="0.5703125" style="134" customWidth="1"/>
    <col min="14934" max="14934" width="1.7109375" style="134" customWidth="1"/>
    <col min="14935" max="15104" width="9.28515625" style="134"/>
    <col min="15105" max="15105" width="0.7109375" style="134" customWidth="1"/>
    <col min="15106" max="15106" width="0.42578125" style="134" customWidth="1"/>
    <col min="15107" max="15107" width="1.5703125" style="134" customWidth="1"/>
    <col min="15108" max="15108" width="0.28515625" style="134" customWidth="1"/>
    <col min="15109" max="15109" width="3.42578125" style="134" customWidth="1"/>
    <col min="15110" max="15110" width="0.5703125" style="134" customWidth="1"/>
    <col min="15111" max="15130" width="0.710937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2851562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28515625" style="134" customWidth="1"/>
    <col min="15167" max="15167" width="0.5703125" style="134" customWidth="1"/>
    <col min="15168" max="15168" width="2.28515625" style="134" customWidth="1"/>
    <col min="15169" max="15169" width="0.5703125" style="134" customWidth="1"/>
    <col min="15170" max="15170" width="2.28515625" style="134" customWidth="1"/>
    <col min="15171" max="15171" width="0.5703125" style="134" customWidth="1"/>
    <col min="15172" max="15172" width="2.28515625" style="134" customWidth="1"/>
    <col min="15173" max="15173" width="0.5703125" style="134" customWidth="1"/>
    <col min="15174" max="15174" width="2.28515625" style="134" customWidth="1"/>
    <col min="15175" max="15175" width="0.5703125" style="134" customWidth="1"/>
    <col min="15176" max="15176" width="2.28515625" style="134" customWidth="1"/>
    <col min="15177" max="15177" width="0.5703125" style="134" customWidth="1"/>
    <col min="15178" max="15178" width="2.28515625" style="134" customWidth="1"/>
    <col min="15179" max="15179" width="0.5703125" style="134" customWidth="1"/>
    <col min="15180" max="15180" width="2.28515625" style="134" customWidth="1"/>
    <col min="15181" max="15181" width="0.5703125" style="134" customWidth="1"/>
    <col min="15182" max="15182" width="2.28515625" style="134" customWidth="1"/>
    <col min="15183" max="15183" width="0.5703125" style="134" customWidth="1"/>
    <col min="15184" max="15184" width="2.28515625" style="134" customWidth="1"/>
    <col min="15185" max="15185" width="0.5703125" style="134" customWidth="1"/>
    <col min="15186" max="15186" width="2.28515625" style="134" customWidth="1"/>
    <col min="15187" max="15187" width="0.5703125" style="134" customWidth="1"/>
    <col min="15188" max="15188" width="2.28515625" style="134" customWidth="1"/>
    <col min="15189" max="15189" width="0.5703125" style="134" customWidth="1"/>
    <col min="15190" max="15190" width="1.7109375" style="134" customWidth="1"/>
    <col min="15191" max="15360" width="9.28515625" style="134"/>
    <col min="15361" max="15361" width="0.7109375" style="134" customWidth="1"/>
    <col min="15362" max="15362" width="0.42578125" style="134" customWidth="1"/>
    <col min="15363" max="15363" width="1.5703125" style="134" customWidth="1"/>
    <col min="15364" max="15364" width="0.28515625" style="134" customWidth="1"/>
    <col min="15365" max="15365" width="3.42578125" style="134" customWidth="1"/>
    <col min="15366" max="15366" width="0.5703125" style="134" customWidth="1"/>
    <col min="15367" max="15386" width="0.710937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2851562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28515625" style="134" customWidth="1"/>
    <col min="15423" max="15423" width="0.5703125" style="134" customWidth="1"/>
    <col min="15424" max="15424" width="2.28515625" style="134" customWidth="1"/>
    <col min="15425" max="15425" width="0.5703125" style="134" customWidth="1"/>
    <col min="15426" max="15426" width="2.28515625" style="134" customWidth="1"/>
    <col min="15427" max="15427" width="0.5703125" style="134" customWidth="1"/>
    <col min="15428" max="15428" width="2.28515625" style="134" customWidth="1"/>
    <col min="15429" max="15429" width="0.5703125" style="134" customWidth="1"/>
    <col min="15430" max="15430" width="2.28515625" style="134" customWidth="1"/>
    <col min="15431" max="15431" width="0.5703125" style="134" customWidth="1"/>
    <col min="15432" max="15432" width="2.28515625" style="134" customWidth="1"/>
    <col min="15433" max="15433" width="0.5703125" style="134" customWidth="1"/>
    <col min="15434" max="15434" width="2.28515625" style="134" customWidth="1"/>
    <col min="15435" max="15435" width="0.5703125" style="134" customWidth="1"/>
    <col min="15436" max="15436" width="2.28515625" style="134" customWidth="1"/>
    <col min="15437" max="15437" width="0.5703125" style="134" customWidth="1"/>
    <col min="15438" max="15438" width="2.28515625" style="134" customWidth="1"/>
    <col min="15439" max="15439" width="0.5703125" style="134" customWidth="1"/>
    <col min="15440" max="15440" width="2.28515625" style="134" customWidth="1"/>
    <col min="15441" max="15441" width="0.5703125" style="134" customWidth="1"/>
    <col min="15442" max="15442" width="2.28515625" style="134" customWidth="1"/>
    <col min="15443" max="15443" width="0.5703125" style="134" customWidth="1"/>
    <col min="15444" max="15444" width="2.28515625" style="134" customWidth="1"/>
    <col min="15445" max="15445" width="0.5703125" style="134" customWidth="1"/>
    <col min="15446" max="15446" width="1.7109375" style="134" customWidth="1"/>
    <col min="15447" max="15616" width="9.28515625" style="134"/>
    <col min="15617" max="15617" width="0.7109375" style="134" customWidth="1"/>
    <col min="15618" max="15618" width="0.42578125" style="134" customWidth="1"/>
    <col min="15619" max="15619" width="1.5703125" style="134" customWidth="1"/>
    <col min="15620" max="15620" width="0.28515625" style="134" customWidth="1"/>
    <col min="15621" max="15621" width="3.42578125" style="134" customWidth="1"/>
    <col min="15622" max="15622" width="0.5703125" style="134" customWidth="1"/>
    <col min="15623" max="15642" width="0.710937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2851562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28515625" style="134" customWidth="1"/>
    <col min="15679" max="15679" width="0.5703125" style="134" customWidth="1"/>
    <col min="15680" max="15680" width="2.28515625" style="134" customWidth="1"/>
    <col min="15681" max="15681" width="0.5703125" style="134" customWidth="1"/>
    <col min="15682" max="15682" width="2.28515625" style="134" customWidth="1"/>
    <col min="15683" max="15683" width="0.5703125" style="134" customWidth="1"/>
    <col min="15684" max="15684" width="2.28515625" style="134" customWidth="1"/>
    <col min="15685" max="15685" width="0.5703125" style="134" customWidth="1"/>
    <col min="15686" max="15686" width="2.28515625" style="134" customWidth="1"/>
    <col min="15687" max="15687" width="0.5703125" style="134" customWidth="1"/>
    <col min="15688" max="15688" width="2.28515625" style="134" customWidth="1"/>
    <col min="15689" max="15689" width="0.5703125" style="134" customWidth="1"/>
    <col min="15690" max="15690" width="2.28515625" style="134" customWidth="1"/>
    <col min="15691" max="15691" width="0.5703125" style="134" customWidth="1"/>
    <col min="15692" max="15692" width="2.28515625" style="134" customWidth="1"/>
    <col min="15693" max="15693" width="0.5703125" style="134" customWidth="1"/>
    <col min="15694" max="15694" width="2.28515625" style="134" customWidth="1"/>
    <col min="15695" max="15695" width="0.5703125" style="134" customWidth="1"/>
    <col min="15696" max="15696" width="2.28515625" style="134" customWidth="1"/>
    <col min="15697" max="15697" width="0.5703125" style="134" customWidth="1"/>
    <col min="15698" max="15698" width="2.28515625" style="134" customWidth="1"/>
    <col min="15699" max="15699" width="0.5703125" style="134" customWidth="1"/>
    <col min="15700" max="15700" width="2.28515625" style="134" customWidth="1"/>
    <col min="15701" max="15701" width="0.5703125" style="134" customWidth="1"/>
    <col min="15702" max="15702" width="1.7109375" style="134" customWidth="1"/>
    <col min="15703" max="15872" width="9.28515625" style="134"/>
    <col min="15873" max="15873" width="0.7109375" style="134" customWidth="1"/>
    <col min="15874" max="15874" width="0.42578125" style="134" customWidth="1"/>
    <col min="15875" max="15875" width="1.5703125" style="134" customWidth="1"/>
    <col min="15876" max="15876" width="0.28515625" style="134" customWidth="1"/>
    <col min="15877" max="15877" width="3.42578125" style="134" customWidth="1"/>
    <col min="15878" max="15878" width="0.5703125" style="134" customWidth="1"/>
    <col min="15879" max="15898" width="0.710937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2851562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28515625" style="134" customWidth="1"/>
    <col min="15935" max="15935" width="0.5703125" style="134" customWidth="1"/>
    <col min="15936" max="15936" width="2.28515625" style="134" customWidth="1"/>
    <col min="15937" max="15937" width="0.5703125" style="134" customWidth="1"/>
    <col min="15938" max="15938" width="2.28515625" style="134" customWidth="1"/>
    <col min="15939" max="15939" width="0.5703125" style="134" customWidth="1"/>
    <col min="15940" max="15940" width="2.28515625" style="134" customWidth="1"/>
    <col min="15941" max="15941" width="0.5703125" style="134" customWidth="1"/>
    <col min="15942" max="15942" width="2.28515625" style="134" customWidth="1"/>
    <col min="15943" max="15943" width="0.5703125" style="134" customWidth="1"/>
    <col min="15944" max="15944" width="2.28515625" style="134" customWidth="1"/>
    <col min="15945" max="15945" width="0.5703125" style="134" customWidth="1"/>
    <col min="15946" max="15946" width="2.28515625" style="134" customWidth="1"/>
    <col min="15947" max="15947" width="0.5703125" style="134" customWidth="1"/>
    <col min="15948" max="15948" width="2.28515625" style="134" customWidth="1"/>
    <col min="15949" max="15949" width="0.5703125" style="134" customWidth="1"/>
    <col min="15950" max="15950" width="2.28515625" style="134" customWidth="1"/>
    <col min="15951" max="15951" width="0.5703125" style="134" customWidth="1"/>
    <col min="15952" max="15952" width="2.28515625" style="134" customWidth="1"/>
    <col min="15953" max="15953" width="0.5703125" style="134" customWidth="1"/>
    <col min="15954" max="15954" width="2.28515625" style="134" customWidth="1"/>
    <col min="15955" max="15955" width="0.5703125" style="134" customWidth="1"/>
    <col min="15956" max="15956" width="2.28515625" style="134" customWidth="1"/>
    <col min="15957" max="15957" width="0.5703125" style="134" customWidth="1"/>
    <col min="15958" max="15958" width="1.7109375" style="134" customWidth="1"/>
    <col min="15959" max="16128" width="9.28515625" style="134"/>
    <col min="16129" max="16129" width="0.7109375" style="134" customWidth="1"/>
    <col min="16130" max="16130" width="0.42578125" style="134" customWidth="1"/>
    <col min="16131" max="16131" width="1.5703125" style="134" customWidth="1"/>
    <col min="16132" max="16132" width="0.28515625" style="134" customWidth="1"/>
    <col min="16133" max="16133" width="3.42578125" style="134" customWidth="1"/>
    <col min="16134" max="16134" width="0.5703125" style="134" customWidth="1"/>
    <col min="16135" max="16154" width="0.710937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2851562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28515625" style="134" customWidth="1"/>
    <col min="16191" max="16191" width="0.5703125" style="134" customWidth="1"/>
    <col min="16192" max="16192" width="2.28515625" style="134" customWidth="1"/>
    <col min="16193" max="16193" width="0.5703125" style="134" customWidth="1"/>
    <col min="16194" max="16194" width="2.28515625" style="134" customWidth="1"/>
    <col min="16195" max="16195" width="0.5703125" style="134" customWidth="1"/>
    <col min="16196" max="16196" width="2.28515625" style="134" customWidth="1"/>
    <col min="16197" max="16197" width="0.5703125" style="134" customWidth="1"/>
    <col min="16198" max="16198" width="2.28515625" style="134" customWidth="1"/>
    <col min="16199" max="16199" width="0.5703125" style="134" customWidth="1"/>
    <col min="16200" max="16200" width="2.28515625" style="134" customWidth="1"/>
    <col min="16201" max="16201" width="0.5703125" style="134" customWidth="1"/>
    <col min="16202" max="16202" width="2.28515625" style="134" customWidth="1"/>
    <col min="16203" max="16203" width="0.5703125" style="134" customWidth="1"/>
    <col min="16204" max="16204" width="2.28515625" style="134" customWidth="1"/>
    <col min="16205" max="16205" width="0.5703125" style="134" customWidth="1"/>
    <col min="16206" max="16206" width="2.28515625" style="134" customWidth="1"/>
    <col min="16207" max="16207" width="0.5703125" style="134" customWidth="1"/>
    <col min="16208" max="16208" width="2.28515625" style="134" customWidth="1"/>
    <col min="16209" max="16209" width="0.5703125" style="134" customWidth="1"/>
    <col min="16210" max="16210" width="2.28515625" style="134" customWidth="1"/>
    <col min="16211" max="16211" width="0.5703125" style="134" customWidth="1"/>
    <col min="16212" max="16212" width="2.28515625" style="134" customWidth="1"/>
    <col min="16213" max="16213" width="0.5703125" style="134" customWidth="1"/>
    <col min="16214" max="16214" width="1.7109375" style="134" customWidth="1"/>
    <col min="16215" max="16384" width="9.28515625" style="134"/>
  </cols>
  <sheetData>
    <row r="1" spans="1:88" s="239" customFormat="1" ht="14.25" customHeight="1" thickBot="1">
      <c r="F1" s="8" t="s">
        <v>386</v>
      </c>
      <c r="G1" s="236"/>
      <c r="CJ1" s="134"/>
    </row>
    <row r="2" spans="1:88" ht="7.5" customHeight="1" thickTop="1">
      <c r="A2" s="130"/>
      <c r="B2" s="246"/>
      <c r="C2" s="131"/>
      <c r="D2" s="246"/>
      <c r="E2" s="132"/>
      <c r="F2" s="246"/>
      <c r="G2" s="133"/>
      <c r="H2" s="510" t="e">
        <f>#REF!</f>
        <v>#REF!</v>
      </c>
      <c r="I2" s="511"/>
      <c r="J2" s="511"/>
      <c r="K2" s="511"/>
      <c r="L2" s="511"/>
      <c r="M2" s="511"/>
      <c r="N2" s="511"/>
      <c r="O2" s="511"/>
      <c r="P2" s="511"/>
      <c r="Q2" s="511"/>
      <c r="R2" s="511"/>
      <c r="S2" s="511"/>
      <c r="T2" s="511"/>
      <c r="U2" s="511"/>
      <c r="V2" s="511"/>
      <c r="W2" s="511"/>
      <c r="X2" s="512"/>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5"/>
      <c r="BT2" s="526"/>
      <c r="BU2" s="526"/>
      <c r="BV2" s="526"/>
      <c r="BW2" s="526"/>
      <c r="BX2" s="526"/>
      <c r="BY2" s="526"/>
      <c r="BZ2" s="526"/>
      <c r="CA2" s="526"/>
      <c r="CB2" s="526"/>
      <c r="CC2" s="526"/>
      <c r="CD2" s="526"/>
      <c r="CE2" s="246"/>
      <c r="CF2" s="246"/>
      <c r="CG2" s="246"/>
      <c r="CH2" s="246"/>
      <c r="CI2" s="246"/>
    </row>
    <row r="3" spans="1:88" ht="3.75" customHeight="1" thickBot="1">
      <c r="A3" s="130"/>
      <c r="B3" s="246"/>
      <c r="C3" s="135"/>
      <c r="D3" s="135"/>
      <c r="E3" s="136"/>
      <c r="F3" s="246"/>
      <c r="G3" s="133"/>
      <c r="H3" s="513"/>
      <c r="I3" s="514"/>
      <c r="J3" s="514"/>
      <c r="K3" s="514"/>
      <c r="L3" s="514"/>
      <c r="M3" s="514"/>
      <c r="N3" s="514"/>
      <c r="O3" s="514"/>
      <c r="P3" s="514"/>
      <c r="Q3" s="514"/>
      <c r="R3" s="514"/>
      <c r="S3" s="514"/>
      <c r="T3" s="514"/>
      <c r="U3" s="514"/>
      <c r="V3" s="514"/>
      <c r="W3" s="514"/>
      <c r="X3" s="515"/>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138"/>
      <c r="BT3" s="526"/>
      <c r="BU3" s="526"/>
      <c r="BV3" s="526"/>
      <c r="BW3" s="526"/>
      <c r="BX3" s="526"/>
      <c r="BY3" s="526"/>
      <c r="BZ3" s="526"/>
      <c r="CA3" s="526"/>
      <c r="CB3" s="526"/>
      <c r="CC3" s="526"/>
      <c r="CD3" s="526"/>
      <c r="CE3" s="246"/>
      <c r="CF3" s="246"/>
      <c r="CG3" s="246"/>
      <c r="CH3" s="246"/>
      <c r="CI3" s="246"/>
    </row>
    <row r="4" spans="1:88" ht="16.5" customHeight="1" thickTop="1">
      <c r="A4" s="130"/>
      <c r="B4" s="246"/>
      <c r="C4" s="135"/>
      <c r="D4" s="135"/>
      <c r="E4" s="139"/>
      <c r="F4" s="246"/>
      <c r="G4" s="133"/>
      <c r="H4" s="516"/>
      <c r="I4" s="517"/>
      <c r="J4" s="517"/>
      <c r="K4" s="517"/>
      <c r="L4" s="517"/>
      <c r="M4" s="517"/>
      <c r="N4" s="517"/>
      <c r="O4" s="517"/>
      <c r="P4" s="517"/>
      <c r="Q4" s="517"/>
      <c r="R4" s="517"/>
      <c r="S4" s="517"/>
      <c r="T4" s="517"/>
      <c r="U4" s="517"/>
      <c r="V4" s="517"/>
      <c r="W4" s="517"/>
      <c r="X4" s="518"/>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49" t="e">
        <f>'Závierka titulka'!$K$27</f>
        <v>#REF!</v>
      </c>
      <c r="BM4" s="142"/>
      <c r="BN4" s="49" t="e">
        <f>'Závierka titulka'!$M$27</f>
        <v>#REF!</v>
      </c>
      <c r="BO4" s="237"/>
      <c r="BP4" s="49" t="e">
        <f>'Závierka titulka'!$O$27</f>
        <v>#REF!</v>
      </c>
      <c r="BQ4" s="237"/>
      <c r="BR4" s="49" t="e">
        <f>'Závierka titulka'!$Q$27</f>
        <v>#REF!</v>
      </c>
      <c r="BS4" s="141"/>
      <c r="BT4" s="526"/>
      <c r="BU4" s="526"/>
      <c r="BV4" s="526"/>
      <c r="BW4" s="526"/>
      <c r="BX4" s="526"/>
      <c r="BY4" s="526"/>
      <c r="BZ4" s="526"/>
      <c r="CA4" s="526"/>
      <c r="CB4" s="526"/>
      <c r="CC4" s="526"/>
      <c r="CD4" s="526"/>
      <c r="CE4" s="130"/>
      <c r="CF4" s="143"/>
      <c r="CG4" s="144"/>
      <c r="CH4" s="145"/>
      <c r="CI4" s="145"/>
    </row>
    <row r="5" spans="1:88"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6"/>
      <c r="BM5" s="149"/>
      <c r="BN5" s="146"/>
      <c r="BO5" s="146"/>
      <c r="BP5" s="146"/>
      <c r="BQ5" s="146"/>
      <c r="BR5" s="146"/>
      <c r="BS5" s="147"/>
      <c r="BT5" s="526"/>
      <c r="BU5" s="526"/>
      <c r="BV5" s="526"/>
      <c r="BW5" s="526"/>
      <c r="BX5" s="526"/>
      <c r="BY5" s="526"/>
      <c r="BZ5" s="526"/>
      <c r="CA5" s="526"/>
      <c r="CB5" s="526"/>
      <c r="CC5" s="526"/>
      <c r="CD5" s="526"/>
      <c r="CE5" s="130"/>
      <c r="CF5" s="246"/>
      <c r="CG5" s="150"/>
      <c r="CH5" s="145"/>
      <c r="CI5" s="145"/>
    </row>
    <row r="6" spans="1:88"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4"/>
      <c r="BX6" s="154"/>
      <c r="BY6" s="154"/>
      <c r="BZ6" s="154"/>
      <c r="CA6" s="154"/>
      <c r="CB6" s="154"/>
      <c r="CC6" s="154"/>
      <c r="CD6" s="154"/>
      <c r="CE6" s="154"/>
      <c r="CF6" s="154"/>
      <c r="CG6" s="154"/>
      <c r="CH6" s="246"/>
      <c r="CI6" s="246"/>
    </row>
    <row r="7" spans="1:88" ht="12.75" customHeight="1" thickBot="1">
      <c r="A7" s="130"/>
      <c r="B7" s="246"/>
      <c r="C7" s="135"/>
      <c r="D7" s="135"/>
      <c r="E7" s="539" t="e">
        <f>#REF!</f>
        <v>#REF!</v>
      </c>
      <c r="F7" s="540"/>
      <c r="G7" s="249"/>
      <c r="H7" s="255"/>
      <c r="I7" s="255"/>
      <c r="J7" s="255"/>
      <c r="K7" s="255"/>
      <c r="L7" s="255"/>
      <c r="M7" s="255"/>
      <c r="N7" s="255"/>
      <c r="O7" s="255"/>
      <c r="P7" s="255"/>
      <c r="Q7" s="255"/>
      <c r="R7" s="255"/>
      <c r="S7" s="255"/>
      <c r="T7" s="255"/>
      <c r="U7" s="255"/>
      <c r="V7" s="255"/>
      <c r="W7" s="195"/>
      <c r="X7" s="195"/>
      <c r="Y7" s="195"/>
      <c r="Z7" s="196"/>
      <c r="AA7" s="195"/>
      <c r="AB7" s="195"/>
      <c r="AC7" s="196"/>
      <c r="AD7" s="553" t="e">
        <f>#REF!</f>
        <v>#REF!</v>
      </c>
      <c r="AE7" s="553"/>
      <c r="AF7" s="553"/>
      <c r="AG7" s="553"/>
      <c r="AH7" s="553"/>
      <c r="AI7" s="553"/>
      <c r="AJ7" s="553"/>
      <c r="AK7" s="553"/>
      <c r="AL7" s="553"/>
      <c r="AM7" s="553"/>
      <c r="AN7" s="553"/>
      <c r="AO7" s="553"/>
      <c r="AP7" s="553"/>
      <c r="AQ7" s="553"/>
      <c r="AR7" s="553"/>
      <c r="AS7" s="553"/>
      <c r="AT7" s="553"/>
      <c r="AU7" s="553"/>
      <c r="AV7" s="553"/>
      <c r="AW7" s="553"/>
      <c r="AX7" s="553"/>
      <c r="AY7" s="553"/>
      <c r="AZ7" s="553"/>
      <c r="BA7" s="553"/>
      <c r="BB7" s="553"/>
      <c r="BC7" s="553"/>
      <c r="BD7" s="553"/>
      <c r="BE7" s="553"/>
      <c r="BF7" s="553"/>
      <c r="BG7" s="553"/>
      <c r="BH7" s="553"/>
      <c r="BI7" s="553"/>
      <c r="BJ7" s="553"/>
      <c r="BK7" s="553"/>
      <c r="BL7" s="553"/>
      <c r="BM7" s="553"/>
      <c r="BN7" s="553"/>
      <c r="BO7" s="553"/>
      <c r="BP7" s="553"/>
      <c r="BQ7" s="553"/>
      <c r="BR7" s="493" t="e">
        <f>#REF!</f>
        <v>#REF!</v>
      </c>
      <c r="BS7" s="493"/>
      <c r="BT7" s="493"/>
      <c r="BU7" s="493"/>
      <c r="BV7" s="493"/>
      <c r="BW7" s="493"/>
      <c r="BX7" s="493"/>
      <c r="BY7" s="493"/>
      <c r="BZ7" s="493"/>
      <c r="CA7" s="493"/>
      <c r="CB7" s="493"/>
      <c r="CC7" s="493"/>
      <c r="CD7" s="493"/>
      <c r="CE7" s="493"/>
      <c r="CF7" s="493"/>
      <c r="CG7" s="493"/>
      <c r="CH7" s="246"/>
    </row>
    <row r="8" spans="1:88" ht="5.0999999999999996" customHeight="1" thickBot="1">
      <c r="A8" s="130"/>
      <c r="B8" s="495"/>
      <c r="C8" s="495"/>
      <c r="D8" s="495"/>
      <c r="E8" s="541"/>
      <c r="F8" s="482"/>
      <c r="G8" s="496" t="e">
        <f>#REF!</f>
        <v>#REF!</v>
      </c>
      <c r="H8" s="496"/>
      <c r="I8" s="496"/>
      <c r="J8" s="496"/>
      <c r="K8" s="496"/>
      <c r="L8" s="496"/>
      <c r="M8" s="496"/>
      <c r="N8" s="496"/>
      <c r="O8" s="496"/>
      <c r="P8" s="496"/>
      <c r="Q8" s="496"/>
      <c r="R8" s="496"/>
      <c r="S8" s="496"/>
      <c r="T8" s="496"/>
      <c r="U8" s="496"/>
      <c r="V8" s="496"/>
      <c r="W8" s="496"/>
      <c r="X8" s="496"/>
      <c r="Y8" s="496"/>
      <c r="Z8" s="496"/>
      <c r="AA8" s="238"/>
      <c r="AB8" s="238"/>
      <c r="AC8" s="197"/>
      <c r="AD8" s="553"/>
      <c r="AE8" s="553"/>
      <c r="AF8" s="553"/>
      <c r="AG8" s="553"/>
      <c r="AH8" s="553"/>
      <c r="AI8" s="553"/>
      <c r="AJ8" s="553"/>
      <c r="AK8" s="553"/>
      <c r="AL8" s="553"/>
      <c r="AM8" s="553"/>
      <c r="AN8" s="553"/>
      <c r="AO8" s="553"/>
      <c r="AP8" s="553"/>
      <c r="AQ8" s="553"/>
      <c r="AR8" s="553"/>
      <c r="AS8" s="553"/>
      <c r="AT8" s="553"/>
      <c r="AU8" s="553"/>
      <c r="AV8" s="553"/>
      <c r="AW8" s="553"/>
      <c r="AX8" s="553"/>
      <c r="AY8" s="553"/>
      <c r="AZ8" s="553"/>
      <c r="BA8" s="553"/>
      <c r="BB8" s="553"/>
      <c r="BC8" s="553"/>
      <c r="BD8" s="553"/>
      <c r="BE8" s="553"/>
      <c r="BF8" s="553"/>
      <c r="BG8" s="553"/>
      <c r="BH8" s="553"/>
      <c r="BI8" s="553"/>
      <c r="BJ8" s="553"/>
      <c r="BK8" s="553"/>
      <c r="BL8" s="553"/>
      <c r="BM8" s="553"/>
      <c r="BN8" s="553"/>
      <c r="BO8" s="553"/>
      <c r="BP8" s="553"/>
      <c r="BQ8" s="553"/>
      <c r="BR8" s="493"/>
      <c r="BS8" s="493"/>
      <c r="BT8" s="493"/>
      <c r="BU8" s="493"/>
      <c r="BV8" s="493"/>
      <c r="BW8" s="493"/>
      <c r="BX8" s="493"/>
      <c r="BY8" s="493"/>
      <c r="BZ8" s="493"/>
      <c r="CA8" s="493"/>
      <c r="CB8" s="493"/>
      <c r="CC8" s="493"/>
      <c r="CD8" s="493"/>
      <c r="CE8" s="493"/>
      <c r="CF8" s="493"/>
      <c r="CG8" s="493"/>
    </row>
    <row r="9" spans="1:88" s="160" customFormat="1" ht="7.15" customHeight="1" thickBot="1">
      <c r="A9" s="130"/>
      <c r="B9" s="498"/>
      <c r="C9" s="498"/>
      <c r="D9" s="495"/>
      <c r="E9" s="541"/>
      <c r="F9" s="482"/>
      <c r="G9" s="496"/>
      <c r="H9" s="496"/>
      <c r="I9" s="496"/>
      <c r="J9" s="496"/>
      <c r="K9" s="496"/>
      <c r="L9" s="496"/>
      <c r="M9" s="496"/>
      <c r="N9" s="496"/>
      <c r="O9" s="496"/>
      <c r="P9" s="496"/>
      <c r="Q9" s="496"/>
      <c r="R9" s="496"/>
      <c r="S9" s="496"/>
      <c r="T9" s="496"/>
      <c r="U9" s="496"/>
      <c r="V9" s="496"/>
      <c r="W9" s="496"/>
      <c r="X9" s="496"/>
      <c r="Y9" s="496"/>
      <c r="Z9" s="496"/>
      <c r="AA9" s="554" t="s">
        <v>514</v>
      </c>
      <c r="AB9" s="554"/>
      <c r="AC9" s="554"/>
      <c r="AD9" s="501" t="s">
        <v>354</v>
      </c>
      <c r="AE9" s="501"/>
      <c r="AF9" s="501"/>
      <c r="AG9" s="503" t="e">
        <f>#REF!</f>
        <v>#REF!</v>
      </c>
      <c r="AH9" s="503"/>
      <c r="AI9" s="503"/>
      <c r="AJ9" s="503"/>
      <c r="AK9" s="503"/>
      <c r="AL9" s="503"/>
      <c r="AM9" s="503"/>
      <c r="AN9" s="503"/>
      <c r="AO9" s="503"/>
      <c r="AP9" s="503"/>
      <c r="AQ9" s="503"/>
      <c r="AR9" s="503"/>
      <c r="AS9" s="503"/>
      <c r="AT9" s="503"/>
      <c r="AU9" s="503"/>
      <c r="AV9" s="503"/>
      <c r="AW9" s="503"/>
      <c r="AX9" s="503"/>
      <c r="AY9" s="503"/>
      <c r="AZ9" s="503"/>
      <c r="BA9" s="503" t="e">
        <f>#REF!</f>
        <v>#REF!</v>
      </c>
      <c r="BB9" s="503"/>
      <c r="BC9" s="503"/>
      <c r="BD9" s="503"/>
      <c r="BE9" s="503"/>
      <c r="BF9" s="503"/>
      <c r="BG9" s="503"/>
      <c r="BH9" s="503"/>
      <c r="BI9" s="503"/>
      <c r="BJ9" s="503"/>
      <c r="BK9" s="503"/>
      <c r="BL9" s="503"/>
      <c r="BM9" s="503"/>
      <c r="BN9" s="503"/>
      <c r="BO9" s="503"/>
      <c r="BP9" s="503"/>
      <c r="BQ9" s="503"/>
      <c r="BR9" s="493"/>
      <c r="BS9" s="493"/>
      <c r="BT9" s="493"/>
      <c r="BU9" s="493"/>
      <c r="BV9" s="493"/>
      <c r="BW9" s="493"/>
      <c r="BX9" s="493"/>
      <c r="BY9" s="493"/>
      <c r="BZ9" s="493"/>
      <c r="CA9" s="493"/>
      <c r="CB9" s="493"/>
      <c r="CC9" s="493"/>
      <c r="CD9" s="493"/>
      <c r="CE9" s="493"/>
      <c r="CF9" s="493"/>
      <c r="CG9" s="493"/>
      <c r="CH9" s="495"/>
    </row>
    <row r="10" spans="1:88" s="160" customFormat="1" ht="7.15" customHeight="1">
      <c r="A10" s="130"/>
      <c r="B10" s="498"/>
      <c r="C10" s="498"/>
      <c r="D10" s="495"/>
      <c r="E10" s="541"/>
      <c r="F10" s="482"/>
      <c r="G10" s="161"/>
      <c r="H10" s="140"/>
      <c r="I10" s="140"/>
      <c r="J10" s="140"/>
      <c r="K10" s="140"/>
      <c r="L10" s="140"/>
      <c r="M10" s="140"/>
      <c r="N10" s="140"/>
      <c r="O10" s="140"/>
      <c r="P10" s="140"/>
      <c r="Q10" s="140"/>
      <c r="R10" s="140"/>
      <c r="S10" s="140"/>
      <c r="T10" s="140"/>
      <c r="U10" s="140"/>
      <c r="V10" s="140"/>
      <c r="W10" s="140"/>
      <c r="X10" s="140"/>
      <c r="Y10" s="140"/>
      <c r="Z10" s="162"/>
      <c r="AA10" s="552" t="s">
        <v>515</v>
      </c>
      <c r="AB10" s="552"/>
      <c r="AC10" s="552"/>
      <c r="AD10" s="501"/>
      <c r="AE10" s="501"/>
      <c r="AF10" s="501"/>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493"/>
      <c r="BS10" s="493"/>
      <c r="BT10" s="493"/>
      <c r="BU10" s="493"/>
      <c r="BV10" s="493"/>
      <c r="BW10" s="493"/>
      <c r="BX10" s="493"/>
      <c r="BY10" s="493"/>
      <c r="BZ10" s="493"/>
      <c r="CA10" s="493"/>
      <c r="CB10" s="493"/>
      <c r="CC10" s="493"/>
      <c r="CD10" s="493"/>
      <c r="CE10" s="493"/>
      <c r="CF10" s="493"/>
      <c r="CG10" s="493"/>
      <c r="CH10" s="495"/>
    </row>
    <row r="11" spans="1:88" s="163" customFormat="1" ht="13.5" customHeight="1">
      <c r="A11" s="130"/>
      <c r="B11" s="498"/>
      <c r="C11" s="498"/>
      <c r="D11" s="495"/>
      <c r="E11" s="506" t="s">
        <v>1</v>
      </c>
      <c r="F11" s="506"/>
      <c r="G11" s="507" t="s">
        <v>2</v>
      </c>
      <c r="H11" s="507"/>
      <c r="I11" s="507"/>
      <c r="J11" s="507"/>
      <c r="K11" s="507"/>
      <c r="L11" s="507"/>
      <c r="M11" s="507"/>
      <c r="N11" s="507"/>
      <c r="O11" s="507"/>
      <c r="P11" s="507"/>
      <c r="Q11" s="507"/>
      <c r="R11" s="507"/>
      <c r="S11" s="507"/>
      <c r="T11" s="507"/>
      <c r="U11" s="507"/>
      <c r="V11" s="507"/>
      <c r="W11" s="507"/>
      <c r="X11" s="507"/>
      <c r="Y11" s="507"/>
      <c r="Z11" s="507"/>
      <c r="AA11" s="442" t="s">
        <v>3</v>
      </c>
      <c r="AB11" s="442"/>
      <c r="AC11" s="442"/>
      <c r="AD11" s="501"/>
      <c r="AE11" s="501"/>
      <c r="AF11" s="501"/>
      <c r="AG11" s="503" t="e">
        <f>#REF!</f>
        <v>#REF!</v>
      </c>
      <c r="AH11" s="503"/>
      <c r="AI11" s="503"/>
      <c r="AJ11" s="503"/>
      <c r="AK11" s="503"/>
      <c r="AL11" s="503"/>
      <c r="AM11" s="503"/>
      <c r="AN11" s="503"/>
      <c r="AO11" s="503"/>
      <c r="AP11" s="503"/>
      <c r="AQ11" s="503"/>
      <c r="AR11" s="503"/>
      <c r="AS11" s="503"/>
      <c r="AT11" s="503"/>
      <c r="AU11" s="503"/>
      <c r="AV11" s="503"/>
      <c r="AW11" s="503"/>
      <c r="AX11" s="503"/>
      <c r="AY11" s="503"/>
      <c r="AZ11" s="503"/>
      <c r="BA11" s="500"/>
      <c r="BB11" s="500"/>
      <c r="BC11" s="500"/>
      <c r="BD11" s="500"/>
      <c r="BE11" s="500"/>
      <c r="BF11" s="500"/>
      <c r="BG11" s="500"/>
      <c r="BH11" s="500"/>
      <c r="BI11" s="500"/>
      <c r="BJ11" s="500"/>
      <c r="BK11" s="500"/>
      <c r="BL11" s="500"/>
      <c r="BM11" s="500"/>
      <c r="BN11" s="500"/>
      <c r="BO11" s="500"/>
      <c r="BP11" s="500"/>
      <c r="BQ11" s="500"/>
      <c r="BR11" s="508" t="e">
        <f>#REF!</f>
        <v>#REF!</v>
      </c>
      <c r="BS11" s="508"/>
      <c r="BT11" s="508"/>
      <c r="BU11" s="508"/>
      <c r="BV11" s="508"/>
      <c r="BW11" s="508"/>
      <c r="BX11" s="508"/>
      <c r="BY11" s="508"/>
      <c r="BZ11" s="508"/>
      <c r="CA11" s="508"/>
      <c r="CB11" s="508"/>
      <c r="CC11" s="508"/>
      <c r="CD11" s="508"/>
      <c r="CE11" s="508"/>
      <c r="CF11" s="508"/>
      <c r="CG11" s="508"/>
      <c r="CH11" s="495"/>
    </row>
    <row r="12" spans="1:88" s="163" customFormat="1" ht="3" customHeight="1">
      <c r="A12" s="130"/>
      <c r="B12" s="498"/>
      <c r="C12" s="498"/>
      <c r="D12" s="495"/>
      <c r="E12" s="474" t="s">
        <v>373</v>
      </c>
      <c r="F12" s="474"/>
      <c r="G12" s="459"/>
      <c r="H12" s="546" t="e">
        <f>#REF!</f>
        <v>#REF!</v>
      </c>
      <c r="I12" s="546"/>
      <c r="J12" s="546"/>
      <c r="K12" s="546"/>
      <c r="L12" s="546"/>
      <c r="M12" s="546"/>
      <c r="N12" s="546"/>
      <c r="O12" s="546"/>
      <c r="P12" s="546"/>
      <c r="Q12" s="546"/>
      <c r="R12" s="546"/>
      <c r="S12" s="546"/>
      <c r="T12" s="546"/>
      <c r="U12" s="546"/>
      <c r="V12" s="546"/>
      <c r="W12" s="546"/>
      <c r="X12" s="546"/>
      <c r="Y12" s="546"/>
      <c r="Z12" s="547"/>
      <c r="AA12" s="463" t="s">
        <v>388</v>
      </c>
      <c r="AB12" s="463"/>
      <c r="AC12" s="463"/>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1"/>
      <c r="BB12" s="441"/>
      <c r="BC12" s="441"/>
      <c r="BD12" s="441"/>
      <c r="BE12" s="441"/>
      <c r="BF12" s="441"/>
      <c r="BG12" s="441"/>
      <c r="BH12" s="441"/>
      <c r="BI12" s="441"/>
      <c r="BJ12" s="441"/>
      <c r="BK12" s="441"/>
      <c r="BL12" s="441"/>
      <c r="BM12" s="441"/>
      <c r="BN12" s="441"/>
      <c r="BO12" s="441"/>
      <c r="BP12" s="441"/>
      <c r="BQ12" s="441"/>
      <c r="BR12" s="164"/>
      <c r="BS12" s="164"/>
      <c r="BT12" s="164"/>
      <c r="BU12" s="164"/>
      <c r="BV12" s="164"/>
      <c r="BW12" s="165"/>
      <c r="BX12" s="164"/>
      <c r="BY12" s="164"/>
      <c r="BZ12" s="164"/>
      <c r="CA12" s="164"/>
      <c r="CB12" s="164"/>
      <c r="CC12" s="164"/>
      <c r="CD12" s="164"/>
      <c r="CE12" s="164"/>
      <c r="CF12" s="164"/>
      <c r="CG12" s="198"/>
      <c r="CH12" s="495"/>
    </row>
    <row r="13" spans="1:88" s="163" customFormat="1" ht="3" customHeight="1">
      <c r="A13" s="130"/>
      <c r="B13" s="498"/>
      <c r="C13" s="498"/>
      <c r="D13" s="495"/>
      <c r="E13" s="474"/>
      <c r="F13" s="474"/>
      <c r="G13" s="459"/>
      <c r="H13" s="548"/>
      <c r="I13" s="548"/>
      <c r="J13" s="548"/>
      <c r="K13" s="548"/>
      <c r="L13" s="548"/>
      <c r="M13" s="548"/>
      <c r="N13" s="548"/>
      <c r="O13" s="548"/>
      <c r="P13" s="548"/>
      <c r="Q13" s="548"/>
      <c r="R13" s="548"/>
      <c r="S13" s="548"/>
      <c r="T13" s="548"/>
      <c r="U13" s="548"/>
      <c r="V13" s="548"/>
      <c r="W13" s="548"/>
      <c r="X13" s="548"/>
      <c r="Y13" s="548"/>
      <c r="Z13" s="549"/>
      <c r="AA13" s="463"/>
      <c r="AB13" s="463"/>
      <c r="AC13" s="463"/>
      <c r="AD13" s="423"/>
      <c r="AE13" s="417"/>
      <c r="AF13" s="417"/>
      <c r="AG13" s="417"/>
      <c r="AH13" s="283"/>
      <c r="AI13" s="418"/>
      <c r="AJ13" s="418"/>
      <c r="AK13" s="418"/>
      <c r="AL13" s="418"/>
      <c r="AM13" s="418"/>
      <c r="AN13" s="415"/>
      <c r="AO13" s="419"/>
      <c r="AP13" s="419"/>
      <c r="AQ13" s="419"/>
      <c r="AR13" s="419"/>
      <c r="AS13" s="419"/>
      <c r="AT13" s="415"/>
      <c r="AU13" s="419"/>
      <c r="AV13" s="419"/>
      <c r="AW13" s="419"/>
      <c r="AX13" s="419"/>
      <c r="AY13" s="419"/>
      <c r="AZ13" s="424"/>
      <c r="BA13" s="423"/>
      <c r="BB13" s="417"/>
      <c r="BC13" s="417"/>
      <c r="BD13" s="417"/>
      <c r="BE13" s="283"/>
      <c r="BF13" s="418"/>
      <c r="BG13" s="418"/>
      <c r="BH13" s="418"/>
      <c r="BI13" s="418"/>
      <c r="BJ13" s="418"/>
      <c r="BK13" s="415"/>
      <c r="BL13" s="419"/>
      <c r="BM13" s="419"/>
      <c r="BN13" s="419"/>
      <c r="BO13" s="419"/>
      <c r="BP13" s="419"/>
      <c r="BQ13" s="416"/>
      <c r="BR13" s="419"/>
      <c r="BS13" s="419"/>
      <c r="BT13" s="419"/>
      <c r="BU13" s="419"/>
      <c r="BV13" s="419"/>
      <c r="BW13" s="287"/>
      <c r="BX13" s="288"/>
      <c r="BY13" s="288"/>
      <c r="BZ13" s="288"/>
      <c r="CA13" s="288"/>
      <c r="CB13" s="288"/>
      <c r="CC13" s="288"/>
      <c r="CD13" s="288"/>
      <c r="CE13" s="288"/>
      <c r="CF13" s="288"/>
      <c r="CG13" s="199"/>
      <c r="CH13" s="495"/>
    </row>
    <row r="14" spans="1:88" ht="15" customHeight="1">
      <c r="A14" s="130"/>
      <c r="B14" s="498"/>
      <c r="C14" s="498"/>
      <c r="D14" s="495"/>
      <c r="E14" s="474"/>
      <c r="F14" s="474"/>
      <c r="G14" s="459"/>
      <c r="H14" s="548"/>
      <c r="I14" s="548"/>
      <c r="J14" s="548"/>
      <c r="K14" s="548"/>
      <c r="L14" s="548"/>
      <c r="M14" s="548"/>
      <c r="N14" s="548"/>
      <c r="O14" s="548"/>
      <c r="P14" s="548"/>
      <c r="Q14" s="548"/>
      <c r="R14" s="548"/>
      <c r="S14" s="548"/>
      <c r="T14" s="548"/>
      <c r="U14" s="548"/>
      <c r="V14" s="548"/>
      <c r="W14" s="548"/>
      <c r="X14" s="548"/>
      <c r="Y14" s="548"/>
      <c r="Z14" s="549"/>
      <c r="AA14" s="463"/>
      <c r="AB14" s="463"/>
      <c r="AC14" s="463"/>
      <c r="AD14" s="423"/>
      <c r="AE14" s="280" t="e">
        <f>IF(LEN(VLOOKUP(AA12,#REF!,2,FALSE))&lt;11,"",LEFT(RIGHT(VLOOKUP(AA12,#REF!,2,FALSE),11),1))</f>
        <v>#REF!</v>
      </c>
      <c r="AF14" s="168"/>
      <c r="AG14" s="280" t="e">
        <f>IF(LEN(VLOOKUP(AA12,#REF!,2,FALSE))&lt;10,"",LEFT(RIGHT(VLOOKUP(AA12,#REF!,2,FALSE),10),1))</f>
        <v>#REF!</v>
      </c>
      <c r="AH14" s="282"/>
      <c r="AI14" s="280" t="e">
        <f>IF(LEN(VLOOKUP(AA12,#REF!,2,FALSE))&lt;9,"",LEFT(RIGHT(VLOOKUP(AA12,#REF!,2,FALSE),9),1))</f>
        <v>#REF!</v>
      </c>
      <c r="AJ14" s="168"/>
      <c r="AK14" s="280" t="e">
        <f>IF(LEN(VLOOKUP(AA12,#REF!,2,FALSE))&lt;8,"",LEFT(RIGHT(VLOOKUP(AA12,#REF!,2,FALSE),8),1))</f>
        <v>#REF!</v>
      </c>
      <c r="AL14" s="282"/>
      <c r="AM14" s="280" t="e">
        <f>IF(LEN(VLOOKUP(AA12,#REF!,2,FALSE))&lt;7,"",LEFT(RIGHT(VLOOKUP(AA12,#REF!,2,FALSE),7),1))</f>
        <v>#REF!</v>
      </c>
      <c r="AN14" s="415"/>
      <c r="AO14" s="280" t="e">
        <f>IF(LEN(VLOOKUP(AA12,#REF!,2,FALSE))&lt;6,"",LEFT(RIGHT(VLOOKUP(AA12,#REF!,2,FALSE),6),1))</f>
        <v>#REF!</v>
      </c>
      <c r="AP14" s="282"/>
      <c r="AQ14" s="280" t="e">
        <f>IF(LEN(VLOOKUP(AA12,#REF!,2,FALSE))&lt;5,"",LEFT(RIGHT(VLOOKUP(AA12,#REF!,2,FALSE),5),1))</f>
        <v>#REF!</v>
      </c>
      <c r="AR14" s="282"/>
      <c r="AS14" s="280" t="e">
        <f>IF(LEN(VLOOKUP(AA12,#REF!,2,FALSE))&lt;4,"",LEFT(RIGHT(VLOOKUP(AA12,#REF!,2,FALSE),4),1))</f>
        <v>#REF!</v>
      </c>
      <c r="AT14" s="415"/>
      <c r="AU14" s="280" t="e">
        <f>IF(LEN(VLOOKUP(AA12,#REF!,2,FALSE))&lt;3,"",LEFT(RIGHT(VLOOKUP(AA12,#REF!,2,FALSE),3),1))</f>
        <v>#REF!</v>
      </c>
      <c r="AV14" s="282"/>
      <c r="AW14" s="280" t="e">
        <f>IF(LEN(VLOOKUP(AA12,#REF!,2,FALSE))&lt;2,"",LEFT(RIGHT(VLOOKUP(AA12,#REF!,2,FALSE),2),1))</f>
        <v>#REF!</v>
      </c>
      <c r="AX14" s="282"/>
      <c r="AY14" s="280" t="e">
        <f>IF(VLOOKUP(AA12,#REF!,2,FALSE)=0,"",IF(LEN(VLOOKUP(AA12,#REF!,2,FALSE))&lt;1,"",LEFT(RIGHT(VLOOKUP(AA12,#REF!,2,FALSE),1),1)))</f>
        <v>#REF!</v>
      </c>
      <c r="AZ14" s="424"/>
      <c r="BA14" s="423"/>
      <c r="BB14" s="280" t="e">
        <f>IF(LEN(VLOOKUP(AA12,#REF!,4,FALSE))&lt;11,"",LEFT(RIGHT(VLOOKUP(AA12,#REF!,4,FALSE),11),1))</f>
        <v>#REF!</v>
      </c>
      <c r="BC14" s="168"/>
      <c r="BD14" s="280" t="e">
        <f>IF(LEN(VLOOKUP(AA12,#REF!,4,FALSE))&lt;10,"",LEFT(RIGHT(VLOOKUP(AA12,#REF!,4,FALSE),10),1))</f>
        <v>#REF!</v>
      </c>
      <c r="BE14" s="282"/>
      <c r="BF14" s="280" t="e">
        <f>IF(LEN(VLOOKUP(AA12,#REF!,4,FALSE))&lt;9,"",LEFT(RIGHT(VLOOKUP(AA12,#REF!,4,FALSE),9),1))</f>
        <v>#REF!</v>
      </c>
      <c r="BG14" s="168"/>
      <c r="BH14" s="280" t="e">
        <f>IF(LEN(VLOOKUP(AA12,#REF!,4,FALSE))&lt;8,"",LEFT(RIGHT(VLOOKUP(AA12,#REF!,4,FALSE),8),1))</f>
        <v>#REF!</v>
      </c>
      <c r="BI14" s="282"/>
      <c r="BJ14" s="280" t="e">
        <f>IF(LEN(VLOOKUP(AA12,#REF!,4,FALSE))&lt;7,"",LEFT(RIGHT(VLOOKUP(AA12,#REF!,4,FALSE),7),1))</f>
        <v>#REF!</v>
      </c>
      <c r="BK14" s="415"/>
      <c r="BL14" s="280" t="e">
        <f>IF(LEN(VLOOKUP(AA12,#REF!,4,FALSE))&lt;6,"",LEFT(RIGHT(VLOOKUP(AA12,#REF!,4,FALSE),6),1))</f>
        <v>#REF!</v>
      </c>
      <c r="BM14" s="282"/>
      <c r="BN14" s="280" t="e">
        <f>IF(LEN(VLOOKUP(AA12,#REF!,4,FALSE))&lt;5,"",LEFT(RIGHT(VLOOKUP(AA12,#REF!,4,FALSE),5),1))</f>
        <v>#REF!</v>
      </c>
      <c r="BO14" s="282"/>
      <c r="BP14" s="280" t="e">
        <f>IF(LEN(VLOOKUP(AA12,#REF!,4,FALSE))&lt;4,"",LEFT(RIGHT(VLOOKUP(AA12,#REF!,4,FALSE),4),1))</f>
        <v>#REF!</v>
      </c>
      <c r="BQ14" s="416"/>
      <c r="BR14" s="280" t="e">
        <f>IF(LEN(VLOOKUP(AA12,#REF!,4,FALSE))&lt;3,"",LEFT(RIGHT(VLOOKUP(AA12,#REF!,4,FALSE),3),1))</f>
        <v>#REF!</v>
      </c>
      <c r="BS14" s="282"/>
      <c r="BT14" s="280" t="e">
        <f>IF(LEN(VLOOKUP(AA12,#REF!,4,FALSE))&lt;2,"",LEFT(RIGHT(VLOOKUP(AA12,#REF!,4,FALSE),2),1))</f>
        <v>#REF!</v>
      </c>
      <c r="BU14" s="282"/>
      <c r="BV14" s="280" t="e">
        <f>IF(VLOOKUP(AA12,#REF!,4,FALSE)=0,"",IF(LEN(VLOOKUP(AA12,#REF!,4,FALSE))&lt;1,"",LEFT(RIGHT(VLOOKUP(AA12,#REF!,4,FALSE),1),1)))</f>
        <v>#REF!</v>
      </c>
      <c r="BW14" s="287"/>
      <c r="BX14" s="288"/>
      <c r="BY14" s="288"/>
      <c r="BZ14" s="288"/>
      <c r="CA14" s="288"/>
      <c r="CB14" s="288"/>
      <c r="CC14" s="288"/>
      <c r="CD14" s="288"/>
      <c r="CE14" s="288"/>
      <c r="CF14" s="288"/>
      <c r="CG14" s="199"/>
      <c r="CH14" s="495"/>
    </row>
    <row r="15" spans="1:88" ht="3" customHeight="1">
      <c r="A15" s="130"/>
      <c r="B15" s="498"/>
      <c r="C15" s="498"/>
      <c r="D15" s="495"/>
      <c r="E15" s="474"/>
      <c r="F15" s="474"/>
      <c r="G15" s="459"/>
      <c r="H15" s="548"/>
      <c r="I15" s="548"/>
      <c r="J15" s="548"/>
      <c r="K15" s="548"/>
      <c r="L15" s="548"/>
      <c r="M15" s="548"/>
      <c r="N15" s="548"/>
      <c r="O15" s="548"/>
      <c r="P15" s="548"/>
      <c r="Q15" s="548"/>
      <c r="R15" s="548"/>
      <c r="S15" s="548"/>
      <c r="T15" s="548"/>
      <c r="U15" s="548"/>
      <c r="V15" s="548"/>
      <c r="W15" s="548"/>
      <c r="X15" s="548"/>
      <c r="Y15" s="548"/>
      <c r="Z15" s="549"/>
      <c r="AA15" s="463"/>
      <c r="AB15" s="463"/>
      <c r="AC15" s="463"/>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c r="AZ15" s="442"/>
      <c r="BA15" s="443"/>
      <c r="BB15" s="443"/>
      <c r="BC15" s="443"/>
      <c r="BD15" s="443"/>
      <c r="BE15" s="443"/>
      <c r="BF15" s="443"/>
      <c r="BG15" s="443"/>
      <c r="BH15" s="443"/>
      <c r="BI15" s="443"/>
      <c r="BJ15" s="443"/>
      <c r="BK15" s="443"/>
      <c r="BL15" s="443"/>
      <c r="BM15" s="443"/>
      <c r="BN15" s="443"/>
      <c r="BO15" s="443"/>
      <c r="BP15" s="443"/>
      <c r="BQ15" s="443"/>
      <c r="BR15" s="227"/>
      <c r="BS15" s="227"/>
      <c r="BT15" s="227"/>
      <c r="BU15" s="227"/>
      <c r="BV15" s="227"/>
      <c r="BW15" s="289"/>
      <c r="BX15" s="227"/>
      <c r="BY15" s="227"/>
      <c r="BZ15" s="227"/>
      <c r="CA15" s="227"/>
      <c r="CB15" s="227"/>
      <c r="CC15" s="227"/>
      <c r="CD15" s="227"/>
      <c r="CE15" s="227"/>
      <c r="CF15" s="227"/>
      <c r="CG15" s="200"/>
      <c r="CH15" s="495"/>
    </row>
    <row r="16" spans="1:88" ht="3" customHeight="1">
      <c r="A16" s="130"/>
      <c r="B16" s="498"/>
      <c r="C16" s="498"/>
      <c r="D16" s="495"/>
      <c r="E16" s="474"/>
      <c r="F16" s="474"/>
      <c r="G16" s="459"/>
      <c r="H16" s="548"/>
      <c r="I16" s="548"/>
      <c r="J16" s="548"/>
      <c r="K16" s="548"/>
      <c r="L16" s="548"/>
      <c r="M16" s="548"/>
      <c r="N16" s="548"/>
      <c r="O16" s="548"/>
      <c r="P16" s="548"/>
      <c r="Q16" s="548"/>
      <c r="R16" s="548"/>
      <c r="S16" s="548"/>
      <c r="T16" s="548"/>
      <c r="U16" s="548"/>
      <c r="V16" s="548"/>
      <c r="W16" s="548"/>
      <c r="X16" s="548"/>
      <c r="Y16" s="548"/>
      <c r="Z16" s="549"/>
      <c r="AA16" s="463"/>
      <c r="AB16" s="463"/>
      <c r="AC16" s="463"/>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293"/>
      <c r="BB16" s="221"/>
      <c r="BC16" s="221"/>
      <c r="BD16" s="221"/>
      <c r="BE16" s="221"/>
      <c r="BF16" s="221"/>
      <c r="BG16" s="221"/>
      <c r="BH16" s="221"/>
      <c r="BI16" s="221"/>
      <c r="BJ16" s="292"/>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198"/>
      <c r="CH16" s="495"/>
    </row>
    <row r="17" spans="1:86" ht="3" customHeight="1">
      <c r="A17" s="130"/>
      <c r="B17" s="498"/>
      <c r="C17" s="498"/>
      <c r="D17" s="495"/>
      <c r="E17" s="474"/>
      <c r="F17" s="474"/>
      <c r="G17" s="459"/>
      <c r="H17" s="548"/>
      <c r="I17" s="548"/>
      <c r="J17" s="548"/>
      <c r="K17" s="548"/>
      <c r="L17" s="548"/>
      <c r="M17" s="548"/>
      <c r="N17" s="548"/>
      <c r="O17" s="548"/>
      <c r="P17" s="548"/>
      <c r="Q17" s="548"/>
      <c r="R17" s="548"/>
      <c r="S17" s="548"/>
      <c r="T17" s="548"/>
      <c r="U17" s="548"/>
      <c r="V17" s="548"/>
      <c r="W17" s="548"/>
      <c r="X17" s="548"/>
      <c r="Y17" s="548"/>
      <c r="Z17" s="549"/>
      <c r="AA17" s="463"/>
      <c r="AB17" s="463"/>
      <c r="AC17" s="463"/>
      <c r="AD17" s="423"/>
      <c r="AE17" s="417"/>
      <c r="AF17" s="417"/>
      <c r="AG17" s="417"/>
      <c r="AH17" s="283"/>
      <c r="AI17" s="418"/>
      <c r="AJ17" s="418"/>
      <c r="AK17" s="418"/>
      <c r="AL17" s="418"/>
      <c r="AM17" s="418"/>
      <c r="AN17" s="415"/>
      <c r="AO17" s="419"/>
      <c r="AP17" s="419"/>
      <c r="AQ17" s="419"/>
      <c r="AR17" s="419"/>
      <c r="AS17" s="419"/>
      <c r="AT17" s="415"/>
      <c r="AU17" s="419"/>
      <c r="AV17" s="419"/>
      <c r="AW17" s="419"/>
      <c r="AX17" s="419"/>
      <c r="AY17" s="419"/>
      <c r="AZ17" s="424"/>
      <c r="BA17" s="294"/>
      <c r="BB17" s="288"/>
      <c r="BC17" s="288"/>
      <c r="BD17" s="288"/>
      <c r="BE17" s="288"/>
      <c r="BF17" s="288"/>
      <c r="BG17" s="288"/>
      <c r="BH17" s="288"/>
      <c r="BI17" s="288"/>
      <c r="BJ17" s="287"/>
      <c r="BK17" s="288"/>
      <c r="BL17" s="417"/>
      <c r="BM17" s="417"/>
      <c r="BN17" s="417"/>
      <c r="BO17" s="283"/>
      <c r="BP17" s="418"/>
      <c r="BQ17" s="418"/>
      <c r="BR17" s="418"/>
      <c r="BS17" s="418"/>
      <c r="BT17" s="418"/>
      <c r="BU17" s="415"/>
      <c r="BV17" s="419"/>
      <c r="BW17" s="419"/>
      <c r="BX17" s="419"/>
      <c r="BY17" s="419"/>
      <c r="BZ17" s="419"/>
      <c r="CA17" s="415"/>
      <c r="CB17" s="419"/>
      <c r="CC17" s="419"/>
      <c r="CD17" s="419"/>
      <c r="CE17" s="419"/>
      <c r="CF17" s="419"/>
      <c r="CG17" s="201"/>
      <c r="CH17" s="495"/>
    </row>
    <row r="18" spans="1:86" ht="16.5" customHeight="1">
      <c r="A18" s="130"/>
      <c r="B18" s="498"/>
      <c r="C18" s="498"/>
      <c r="D18" s="495"/>
      <c r="E18" s="474"/>
      <c r="F18" s="474"/>
      <c r="G18" s="459"/>
      <c r="H18" s="548"/>
      <c r="I18" s="548"/>
      <c r="J18" s="548"/>
      <c r="K18" s="548"/>
      <c r="L18" s="548"/>
      <c r="M18" s="548"/>
      <c r="N18" s="548"/>
      <c r="O18" s="548"/>
      <c r="P18" s="548"/>
      <c r="Q18" s="548"/>
      <c r="R18" s="548"/>
      <c r="S18" s="548"/>
      <c r="T18" s="548"/>
      <c r="U18" s="548"/>
      <c r="V18" s="548"/>
      <c r="W18" s="548"/>
      <c r="X18" s="548"/>
      <c r="Y18" s="548"/>
      <c r="Z18" s="549"/>
      <c r="AA18" s="463"/>
      <c r="AB18" s="463"/>
      <c r="AC18" s="463"/>
      <c r="AD18" s="423"/>
      <c r="AE18" s="280" t="e">
        <f>IF(LEN(VLOOKUP(AA12,#REF!,3,FALSE))&lt;11,"",LEFT(RIGHT(VLOOKUP(AA12,#REF!,3,FALSE),11),1))</f>
        <v>#REF!</v>
      </c>
      <c r="AF18" s="168"/>
      <c r="AG18" s="280" t="e">
        <f>IF(LEN(VLOOKUP(AA12,#REF!,3,FALSE))&lt;10,"",LEFT(RIGHT(VLOOKUP(AA12,#REF!,3,FALSE),10),1))</f>
        <v>#REF!</v>
      </c>
      <c r="AH18" s="282"/>
      <c r="AI18" s="280" t="e">
        <f>IF(LEN(VLOOKUP(AA12,#REF!,3,FALSE))&lt;9,"",LEFT(RIGHT(VLOOKUP(AA12,#REF!,3,FALSE),9),1))</f>
        <v>#REF!</v>
      </c>
      <c r="AJ18" s="168"/>
      <c r="AK18" s="280" t="e">
        <f>IF(LEN(VLOOKUP(AA12,#REF!,3,FALSE))&lt;8,"",LEFT(RIGHT(VLOOKUP(AA12,#REF!,3,FALSE),8),1))</f>
        <v>#REF!</v>
      </c>
      <c r="AL18" s="282"/>
      <c r="AM18" s="280" t="e">
        <f>IF(LEN(VLOOKUP(AA12,#REF!,3,FALSE))&lt;7,"",LEFT(RIGHT(VLOOKUP(AA12,#REF!,3,FALSE),7),1))</f>
        <v>#REF!</v>
      </c>
      <c r="AN18" s="415"/>
      <c r="AO18" s="280" t="e">
        <f>IF(LEN(VLOOKUP(AA12,#REF!,3,FALSE))&lt;6,"",LEFT(RIGHT(VLOOKUP(AA12,#REF!,3,FALSE),6),1))</f>
        <v>#REF!</v>
      </c>
      <c r="AP18" s="282"/>
      <c r="AQ18" s="280" t="e">
        <f>IF(LEN(VLOOKUP(AA12,#REF!,3,FALSE))&lt;5,"",LEFT(RIGHT(VLOOKUP(AA12,#REF!,3,FALSE),5),1))</f>
        <v>#REF!</v>
      </c>
      <c r="AR18" s="282"/>
      <c r="AS18" s="280" t="e">
        <f>IF(LEN(VLOOKUP(AA12,#REF!,3,FALSE))&lt;4,"",LEFT(RIGHT(VLOOKUP(AA12,#REF!,3,FALSE),4),1))</f>
        <v>#REF!</v>
      </c>
      <c r="AT18" s="415"/>
      <c r="AU18" s="280" t="e">
        <f>IF(LEN(VLOOKUP(AA12,#REF!,3,FALSE))&lt;3,"",LEFT(RIGHT(VLOOKUP(AA12,#REF!,3,FALSE),3),1))</f>
        <v>#REF!</v>
      </c>
      <c r="AV18" s="282"/>
      <c r="AW18" s="280" t="e">
        <f>IF(LEN(VLOOKUP(AA12,#REF!,3,FALSE))&lt;2,"",LEFT(RIGHT(VLOOKUP(AA12,#REF!,3,FALSE),2),1))</f>
        <v>#REF!</v>
      </c>
      <c r="AX18" s="282"/>
      <c r="AY18" s="280" t="e">
        <f>IF(VLOOKUP(AA12,#REF!,3,FALSE)=0,"",IF(LEN(VLOOKUP(AA12,#REF!,3,FALSE))&lt;1,"",LEFT(RIGHT(VLOOKUP(AA12,#REF!,3,FALSE),1),1)))</f>
        <v>#REF!</v>
      </c>
      <c r="AZ18" s="424"/>
      <c r="BA18" s="294"/>
      <c r="BB18" s="288"/>
      <c r="BC18" s="288"/>
      <c r="BD18" s="288"/>
      <c r="BE18" s="288"/>
      <c r="BF18" s="288"/>
      <c r="BG18" s="288"/>
      <c r="BH18" s="288"/>
      <c r="BI18" s="288"/>
      <c r="BJ18" s="287"/>
      <c r="BK18" s="288"/>
      <c r="BL18" s="280" t="e">
        <f>IF(LEN(VLOOKUP(AA12,#REF!,5,FALSE))&lt;11,"",LEFT(RIGHT(VLOOKUP(AA12,#REF!,5,FALSE),11),1))</f>
        <v>#REF!</v>
      </c>
      <c r="BM18" s="168"/>
      <c r="BN18" s="280" t="e">
        <f>IF(LEN(VLOOKUP(AA12,#REF!,5,FALSE))&lt;10,"",LEFT(RIGHT(VLOOKUP(AA12,#REF!,5,FALSE),10),1))</f>
        <v>#REF!</v>
      </c>
      <c r="BO18" s="282"/>
      <c r="BP18" s="280" t="e">
        <f>IF(LEN(VLOOKUP(AA12,#REF!,5,FALSE))&lt;9,"",LEFT(RIGHT(VLOOKUP(AA12,#REF!,5,FALSE),9),1))</f>
        <v>#REF!</v>
      </c>
      <c r="BQ18" s="168"/>
      <c r="BR18" s="280" t="e">
        <f>IF(LEN(VLOOKUP(AA12,#REF!,5,FALSE))&lt;8,"",LEFT(RIGHT(VLOOKUP(AA12,#REF!,5,FALSE),8),1))</f>
        <v>#REF!</v>
      </c>
      <c r="BS18" s="282"/>
      <c r="BT18" s="280" t="e">
        <f>IF(LEN(VLOOKUP(AA12,#REF!,5,FALSE))&lt;7,"",LEFT(RIGHT(VLOOKUP(AA12,#REF!,5,FALSE),7),1))</f>
        <v>#REF!</v>
      </c>
      <c r="BU18" s="415"/>
      <c r="BV18" s="280" t="e">
        <f>IF(LEN(VLOOKUP(AA12,#REF!,5,FALSE))&lt;6,"",LEFT(RIGHT(VLOOKUP(AA12,#REF!,5,FALSE),6),1))</f>
        <v>#REF!</v>
      </c>
      <c r="BW18" s="282"/>
      <c r="BX18" s="280" t="e">
        <f>IF(LEN(VLOOKUP(AA12,#REF!,5,FALSE))&lt;5,"",LEFT(RIGHT(VLOOKUP(AA12,#REF!,5,FALSE),5),1))</f>
        <v>#REF!</v>
      </c>
      <c r="BY18" s="282"/>
      <c r="BZ18" s="280" t="e">
        <f>IF(LEN(VLOOKUP(AA12,#REF!,5,FALSE))&lt;4,"",LEFT(RIGHT(VLOOKUP(AA12,#REF!,5,FALSE),4),1))</f>
        <v>#REF!</v>
      </c>
      <c r="CA18" s="415"/>
      <c r="CB18" s="280" t="e">
        <f>IF(LEN(VLOOKUP(AA12,#REF!,5,FALSE))&lt;3,"",LEFT(RIGHT(VLOOKUP(AA12,#REF!,5,FALSE),3),1))</f>
        <v>#REF!</v>
      </c>
      <c r="CC18" s="282"/>
      <c r="CD18" s="280" t="e">
        <f>IF(LEN(VLOOKUP(AA12,#REF!,5,FALSE))&lt;2,"",LEFT(RIGHT(VLOOKUP(AA12,#REF!,5,FALSE),2),1))</f>
        <v>#REF!</v>
      </c>
      <c r="CE18" s="282"/>
      <c r="CF18" s="280" t="e">
        <f>IF(VLOOKUP(AA12,#REF!,5,FALSE)=0,"",IF(LEN(VLOOKUP(AA12,#REF!,5,FALSE))&lt;1,"",LEFT(RIGHT(VLOOKUP(AA12,#REF!,5,FALSE),1),1)))</f>
        <v>#REF!</v>
      </c>
      <c r="CG18" s="201"/>
      <c r="CH18" s="495"/>
    </row>
    <row r="19" spans="1:86" ht="3" customHeight="1">
      <c r="A19" s="130"/>
      <c r="B19" s="498"/>
      <c r="C19" s="498"/>
      <c r="D19" s="495"/>
      <c r="E19" s="474"/>
      <c r="F19" s="474"/>
      <c r="G19" s="459"/>
      <c r="H19" s="550"/>
      <c r="I19" s="550"/>
      <c r="J19" s="550"/>
      <c r="K19" s="550"/>
      <c r="L19" s="550"/>
      <c r="M19" s="550"/>
      <c r="N19" s="550"/>
      <c r="O19" s="550"/>
      <c r="P19" s="550"/>
      <c r="Q19" s="550"/>
      <c r="R19" s="550"/>
      <c r="S19" s="550"/>
      <c r="T19" s="550"/>
      <c r="U19" s="550"/>
      <c r="V19" s="550"/>
      <c r="W19" s="550"/>
      <c r="X19" s="550"/>
      <c r="Y19" s="550"/>
      <c r="Z19" s="551"/>
      <c r="AA19" s="463"/>
      <c r="AB19" s="463"/>
      <c r="AC19" s="463"/>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295"/>
      <c r="BB19" s="227"/>
      <c r="BC19" s="227"/>
      <c r="BD19" s="227"/>
      <c r="BE19" s="227"/>
      <c r="BF19" s="227"/>
      <c r="BG19" s="227"/>
      <c r="BH19" s="227"/>
      <c r="BI19" s="227"/>
      <c r="BJ19" s="289"/>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00"/>
      <c r="CH19" s="495"/>
    </row>
    <row r="20" spans="1:86" s="163" customFormat="1" ht="3" customHeight="1">
      <c r="A20" s="130"/>
      <c r="B20" s="498"/>
      <c r="C20" s="498"/>
      <c r="D20" s="495"/>
      <c r="E20" s="474" t="s">
        <v>375</v>
      </c>
      <c r="F20" s="474"/>
      <c r="G20" s="459"/>
      <c r="H20" s="545" t="e">
        <f>#REF!</f>
        <v>#REF!</v>
      </c>
      <c r="I20" s="545"/>
      <c r="J20" s="545"/>
      <c r="K20" s="545"/>
      <c r="L20" s="545"/>
      <c r="M20" s="545"/>
      <c r="N20" s="545"/>
      <c r="O20" s="545"/>
      <c r="P20" s="545"/>
      <c r="Q20" s="545"/>
      <c r="R20" s="545"/>
      <c r="S20" s="545"/>
      <c r="T20" s="545"/>
      <c r="U20" s="545"/>
      <c r="V20" s="545"/>
      <c r="W20" s="545"/>
      <c r="X20" s="545"/>
      <c r="Y20" s="545"/>
      <c r="Z20" s="545"/>
      <c r="AA20" s="463" t="s">
        <v>389</v>
      </c>
      <c r="AB20" s="463"/>
      <c r="AC20" s="463"/>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64"/>
      <c r="BB20" s="464"/>
      <c r="BC20" s="464"/>
      <c r="BD20" s="464"/>
      <c r="BE20" s="464"/>
      <c r="BF20" s="464"/>
      <c r="BG20" s="464"/>
      <c r="BH20" s="464"/>
      <c r="BI20" s="464"/>
      <c r="BJ20" s="464"/>
      <c r="BK20" s="464"/>
      <c r="BL20" s="464"/>
      <c r="BM20" s="464"/>
      <c r="BN20" s="464"/>
      <c r="BO20" s="464"/>
      <c r="BP20" s="464"/>
      <c r="BQ20" s="464"/>
      <c r="BR20" s="221"/>
      <c r="BS20" s="221"/>
      <c r="BT20" s="221"/>
      <c r="BU20" s="221"/>
      <c r="BV20" s="221"/>
      <c r="BW20" s="292"/>
      <c r="BX20" s="221"/>
      <c r="BY20" s="221"/>
      <c r="BZ20" s="221"/>
      <c r="CA20" s="221"/>
      <c r="CB20" s="221"/>
      <c r="CC20" s="221"/>
      <c r="CD20" s="221"/>
      <c r="CE20" s="221"/>
      <c r="CF20" s="221"/>
      <c r="CG20" s="198"/>
      <c r="CH20" s="495"/>
    </row>
    <row r="21" spans="1:86" s="163" customFormat="1" ht="3" customHeight="1">
      <c r="A21" s="130"/>
      <c r="B21" s="498"/>
      <c r="C21" s="498"/>
      <c r="D21" s="495"/>
      <c r="E21" s="474"/>
      <c r="F21" s="474"/>
      <c r="G21" s="459"/>
      <c r="H21" s="545"/>
      <c r="I21" s="545"/>
      <c r="J21" s="545"/>
      <c r="K21" s="545"/>
      <c r="L21" s="545"/>
      <c r="M21" s="545"/>
      <c r="N21" s="545"/>
      <c r="O21" s="545"/>
      <c r="P21" s="545"/>
      <c r="Q21" s="545"/>
      <c r="R21" s="545"/>
      <c r="S21" s="545"/>
      <c r="T21" s="545"/>
      <c r="U21" s="545"/>
      <c r="V21" s="545"/>
      <c r="W21" s="545"/>
      <c r="X21" s="545"/>
      <c r="Y21" s="545"/>
      <c r="Z21" s="545"/>
      <c r="AA21" s="463"/>
      <c r="AB21" s="463"/>
      <c r="AC21" s="463"/>
      <c r="AD21" s="423"/>
      <c r="AE21" s="417"/>
      <c r="AF21" s="417"/>
      <c r="AG21" s="417"/>
      <c r="AH21" s="283"/>
      <c r="AI21" s="418"/>
      <c r="AJ21" s="418"/>
      <c r="AK21" s="418"/>
      <c r="AL21" s="418"/>
      <c r="AM21" s="418"/>
      <c r="AN21" s="415"/>
      <c r="AO21" s="419"/>
      <c r="AP21" s="419"/>
      <c r="AQ21" s="419"/>
      <c r="AR21" s="419"/>
      <c r="AS21" s="419"/>
      <c r="AT21" s="415"/>
      <c r="AU21" s="419"/>
      <c r="AV21" s="419"/>
      <c r="AW21" s="419"/>
      <c r="AX21" s="419"/>
      <c r="AY21" s="419"/>
      <c r="AZ21" s="424"/>
      <c r="BA21" s="423"/>
      <c r="BB21" s="417"/>
      <c r="BC21" s="417"/>
      <c r="BD21" s="417"/>
      <c r="BE21" s="283"/>
      <c r="BF21" s="418"/>
      <c r="BG21" s="418"/>
      <c r="BH21" s="418"/>
      <c r="BI21" s="418"/>
      <c r="BJ21" s="418"/>
      <c r="BK21" s="415"/>
      <c r="BL21" s="419"/>
      <c r="BM21" s="419"/>
      <c r="BN21" s="419"/>
      <c r="BO21" s="419"/>
      <c r="BP21" s="419"/>
      <c r="BQ21" s="415"/>
      <c r="BR21" s="419"/>
      <c r="BS21" s="419"/>
      <c r="BT21" s="419"/>
      <c r="BU21" s="419"/>
      <c r="BV21" s="419"/>
      <c r="BW21" s="287"/>
      <c r="BX21" s="288"/>
      <c r="BY21" s="288"/>
      <c r="BZ21" s="288"/>
      <c r="CA21" s="288"/>
      <c r="CB21" s="288"/>
      <c r="CC21" s="288"/>
      <c r="CD21" s="288"/>
      <c r="CE21" s="288"/>
      <c r="CF21" s="288"/>
      <c r="CG21" s="199"/>
      <c r="CH21" s="495"/>
    </row>
    <row r="22" spans="1:86" ht="15" customHeight="1">
      <c r="A22" s="130"/>
      <c r="B22" s="498"/>
      <c r="C22" s="498"/>
      <c r="D22" s="495"/>
      <c r="E22" s="474"/>
      <c r="F22" s="474"/>
      <c r="G22" s="459"/>
      <c r="H22" s="545"/>
      <c r="I22" s="545"/>
      <c r="J22" s="545"/>
      <c r="K22" s="545"/>
      <c r="L22" s="545"/>
      <c r="M22" s="545"/>
      <c r="N22" s="545"/>
      <c r="O22" s="545"/>
      <c r="P22" s="545"/>
      <c r="Q22" s="545"/>
      <c r="R22" s="545"/>
      <c r="S22" s="545"/>
      <c r="T22" s="545"/>
      <c r="U22" s="545"/>
      <c r="V22" s="545"/>
      <c r="W22" s="545"/>
      <c r="X22" s="545"/>
      <c r="Y22" s="545"/>
      <c r="Z22" s="545"/>
      <c r="AA22" s="463"/>
      <c r="AB22" s="463"/>
      <c r="AC22" s="463"/>
      <c r="AD22" s="423"/>
      <c r="AE22" s="280" t="e">
        <f>IF(LEN(VLOOKUP(AA20,#REF!,2,FALSE))&lt;11,"",LEFT(RIGHT(VLOOKUP(AA20,#REF!,2,FALSE),11),1))</f>
        <v>#REF!</v>
      </c>
      <c r="AF22" s="168"/>
      <c r="AG22" s="280" t="e">
        <f>IF(LEN(VLOOKUP(AA20,#REF!,2,FALSE))&lt;10,"",LEFT(RIGHT(VLOOKUP(AA20,#REF!,2,FALSE),10),1))</f>
        <v>#REF!</v>
      </c>
      <c r="AH22" s="282"/>
      <c r="AI22" s="280" t="e">
        <f>IF(LEN(VLOOKUP(AA20,#REF!,2,FALSE))&lt;9,"",LEFT(RIGHT(VLOOKUP(AA20,#REF!,2,FALSE),9),1))</f>
        <v>#REF!</v>
      </c>
      <c r="AJ22" s="168"/>
      <c r="AK22" s="280" t="e">
        <f>IF(LEN(VLOOKUP(AA20,#REF!,2,FALSE))&lt;8,"",LEFT(RIGHT(VLOOKUP(AA20,#REF!,2,FALSE),8),1))</f>
        <v>#REF!</v>
      </c>
      <c r="AL22" s="282"/>
      <c r="AM22" s="280" t="e">
        <f>IF(LEN(VLOOKUP(AA20,#REF!,2,FALSE))&lt;7,"",LEFT(RIGHT(VLOOKUP(AA20,#REF!,2,FALSE),7),1))</f>
        <v>#REF!</v>
      </c>
      <c r="AN22" s="415"/>
      <c r="AO22" s="280" t="e">
        <f>IF(LEN(VLOOKUP(AA20,#REF!,2,FALSE))&lt;6,"",LEFT(RIGHT(VLOOKUP(AA20,#REF!,2,FALSE),6),1))</f>
        <v>#REF!</v>
      </c>
      <c r="AP22" s="282"/>
      <c r="AQ22" s="280" t="e">
        <f>IF(LEN(VLOOKUP(AA20,#REF!,2,FALSE))&lt;5,"",LEFT(RIGHT(VLOOKUP(AA20,#REF!,2,FALSE),5),1))</f>
        <v>#REF!</v>
      </c>
      <c r="AR22" s="282"/>
      <c r="AS22" s="280" t="e">
        <f>IF(LEN(VLOOKUP(AA20,#REF!,2,FALSE))&lt;4,"",LEFT(RIGHT(VLOOKUP(AA20,#REF!,2,FALSE),4),1))</f>
        <v>#REF!</v>
      </c>
      <c r="AT22" s="415"/>
      <c r="AU22" s="280" t="e">
        <f>IF(LEN(VLOOKUP(AA20,#REF!,2,FALSE))&lt;3,"",LEFT(RIGHT(VLOOKUP(AA20,#REF!,2,FALSE),3),1))</f>
        <v>#REF!</v>
      </c>
      <c r="AV22" s="282"/>
      <c r="AW22" s="280" t="e">
        <f>IF(LEN(VLOOKUP(AA20,#REF!,2,FALSE))&lt;2,"",LEFT(RIGHT(VLOOKUP(AA20,#REF!,2,FALSE),2),1))</f>
        <v>#REF!</v>
      </c>
      <c r="AX22" s="282"/>
      <c r="AY22" s="280" t="e">
        <f>IF(VLOOKUP(AA20,#REF!,2,FALSE)=0,"",IF(LEN(VLOOKUP(AA20,#REF!,2,FALSE))&lt;1,"",LEFT(RIGHT(VLOOKUP(AA20,#REF!,2,FALSE),1),1)))</f>
        <v>#REF!</v>
      </c>
      <c r="AZ22" s="424"/>
      <c r="BA22" s="423"/>
      <c r="BB22" s="280" t="e">
        <f>IF(LEN(VLOOKUP(AA20,#REF!,4,FALSE))&lt;11,"",LEFT(RIGHT(VLOOKUP(AA20,#REF!,4,FALSE),11),1))</f>
        <v>#REF!</v>
      </c>
      <c r="BC22" s="168"/>
      <c r="BD22" s="280" t="e">
        <f>IF(LEN(VLOOKUP(AA20,#REF!,4,FALSE))&lt;10,"",LEFT(RIGHT(VLOOKUP(AA20,#REF!,4,FALSE),10),1))</f>
        <v>#REF!</v>
      </c>
      <c r="BE22" s="282"/>
      <c r="BF22" s="280" t="e">
        <f>IF(LEN(VLOOKUP(AA20,#REF!,4,FALSE))&lt;9,"",LEFT(RIGHT(VLOOKUP(AA20,#REF!,4,FALSE),9),1))</f>
        <v>#REF!</v>
      </c>
      <c r="BG22" s="168"/>
      <c r="BH22" s="280" t="e">
        <f>IF(LEN(VLOOKUP(AA20,#REF!,4,FALSE))&lt;8,"",LEFT(RIGHT(VLOOKUP(AA20,#REF!,4,FALSE),8),1))</f>
        <v>#REF!</v>
      </c>
      <c r="BI22" s="282"/>
      <c r="BJ22" s="280" t="e">
        <f>IF(LEN(VLOOKUP(AA20,#REF!,4,FALSE))&lt;7,"",LEFT(RIGHT(VLOOKUP(AA20,#REF!,4,FALSE),7),1))</f>
        <v>#REF!</v>
      </c>
      <c r="BK22" s="415"/>
      <c r="BL22" s="280" t="e">
        <f>IF(LEN(VLOOKUP(AA20,#REF!,4,FALSE))&lt;6,"",LEFT(RIGHT(VLOOKUP(AA20,#REF!,4,FALSE),6),1))</f>
        <v>#REF!</v>
      </c>
      <c r="BM22" s="282"/>
      <c r="BN22" s="280" t="e">
        <f>IF(LEN(VLOOKUP(AA20,#REF!,4,FALSE))&lt;5,"",LEFT(RIGHT(VLOOKUP(AA20,#REF!,4,FALSE),5),1))</f>
        <v>#REF!</v>
      </c>
      <c r="BO22" s="282"/>
      <c r="BP22" s="280" t="e">
        <f>IF(LEN(VLOOKUP(AA20,#REF!,4,FALSE))&lt;4,"",LEFT(RIGHT(VLOOKUP(AA20,#REF!,4,FALSE),4),1))</f>
        <v>#REF!</v>
      </c>
      <c r="BQ22" s="415"/>
      <c r="BR22" s="280" t="e">
        <f>IF(LEN(VLOOKUP(AA20,#REF!,4,FALSE))&lt;3,"",LEFT(RIGHT(VLOOKUP(AA20,#REF!,4,FALSE),3),1))</f>
        <v>#REF!</v>
      </c>
      <c r="BS22" s="282"/>
      <c r="BT22" s="280" t="e">
        <f>IF(LEN(VLOOKUP(AA20,#REF!,4,FALSE))&lt;2,"",LEFT(RIGHT(VLOOKUP(AA20,#REF!,4,FALSE),2),1))</f>
        <v>#REF!</v>
      </c>
      <c r="BU22" s="282"/>
      <c r="BV22" s="280" t="e">
        <f>IF(VLOOKUP(AA20,#REF!,4,FALSE)=0,"",IF(LEN(VLOOKUP(AA20,#REF!,4,FALSE))&lt;1,"",LEFT(RIGHT(VLOOKUP(AA20,#REF!,4,FALSE),1),1)))</f>
        <v>#REF!</v>
      </c>
      <c r="BW22" s="287"/>
      <c r="BX22" s="288"/>
      <c r="BY22" s="288"/>
      <c r="BZ22" s="288"/>
      <c r="CA22" s="288"/>
      <c r="CB22" s="288"/>
      <c r="CC22" s="288"/>
      <c r="CD22" s="288"/>
      <c r="CE22" s="288"/>
      <c r="CF22" s="288"/>
      <c r="CG22" s="199"/>
      <c r="CH22" s="495"/>
    </row>
    <row r="23" spans="1:86" ht="2.25" customHeight="1">
      <c r="A23" s="130"/>
      <c r="B23" s="498"/>
      <c r="C23" s="498"/>
      <c r="D23" s="495"/>
      <c r="E23" s="474"/>
      <c r="F23" s="474"/>
      <c r="G23" s="459"/>
      <c r="H23" s="545"/>
      <c r="I23" s="545"/>
      <c r="J23" s="545"/>
      <c r="K23" s="545"/>
      <c r="L23" s="545"/>
      <c r="M23" s="545"/>
      <c r="N23" s="545"/>
      <c r="O23" s="545"/>
      <c r="P23" s="545"/>
      <c r="Q23" s="545"/>
      <c r="R23" s="545"/>
      <c r="S23" s="545"/>
      <c r="T23" s="545"/>
      <c r="U23" s="545"/>
      <c r="V23" s="545"/>
      <c r="W23" s="545"/>
      <c r="X23" s="545"/>
      <c r="Y23" s="545"/>
      <c r="Z23" s="545"/>
      <c r="AA23" s="463"/>
      <c r="AB23" s="463"/>
      <c r="AC23" s="463"/>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c r="AZ23" s="442"/>
      <c r="BA23" s="443"/>
      <c r="BB23" s="443"/>
      <c r="BC23" s="443"/>
      <c r="BD23" s="443"/>
      <c r="BE23" s="443"/>
      <c r="BF23" s="443"/>
      <c r="BG23" s="443"/>
      <c r="BH23" s="443"/>
      <c r="BI23" s="443"/>
      <c r="BJ23" s="443"/>
      <c r="BK23" s="443"/>
      <c r="BL23" s="443"/>
      <c r="BM23" s="443"/>
      <c r="BN23" s="443"/>
      <c r="BO23" s="443"/>
      <c r="BP23" s="443"/>
      <c r="BQ23" s="443"/>
      <c r="BR23" s="227"/>
      <c r="BS23" s="227"/>
      <c r="BT23" s="227"/>
      <c r="BU23" s="227"/>
      <c r="BV23" s="227"/>
      <c r="BW23" s="289"/>
      <c r="BX23" s="227"/>
      <c r="BY23" s="227"/>
      <c r="BZ23" s="227"/>
      <c r="CA23" s="227"/>
      <c r="CB23" s="227"/>
      <c r="CC23" s="227"/>
      <c r="CD23" s="227"/>
      <c r="CE23" s="227"/>
      <c r="CF23" s="227"/>
      <c r="CG23" s="200"/>
      <c r="CH23" s="495"/>
    </row>
    <row r="24" spans="1:86" ht="2.25" customHeight="1">
      <c r="A24" s="130"/>
      <c r="B24" s="498"/>
      <c r="C24" s="498"/>
      <c r="D24" s="495"/>
      <c r="E24" s="474"/>
      <c r="F24" s="474"/>
      <c r="G24" s="459"/>
      <c r="H24" s="545"/>
      <c r="I24" s="545"/>
      <c r="J24" s="545"/>
      <c r="K24" s="545"/>
      <c r="L24" s="545"/>
      <c r="M24" s="545"/>
      <c r="N24" s="545"/>
      <c r="O24" s="545"/>
      <c r="P24" s="545"/>
      <c r="Q24" s="545"/>
      <c r="R24" s="545"/>
      <c r="S24" s="545"/>
      <c r="T24" s="545"/>
      <c r="U24" s="545"/>
      <c r="V24" s="545"/>
      <c r="W24" s="545"/>
      <c r="X24" s="545"/>
      <c r="Y24" s="545"/>
      <c r="Z24" s="545"/>
      <c r="AA24" s="463"/>
      <c r="AB24" s="463"/>
      <c r="AC24" s="463"/>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293"/>
      <c r="BB24" s="221"/>
      <c r="BC24" s="221"/>
      <c r="BD24" s="221"/>
      <c r="BE24" s="221"/>
      <c r="BF24" s="221"/>
      <c r="BG24" s="221"/>
      <c r="BH24" s="221"/>
      <c r="BI24" s="221"/>
      <c r="BJ24" s="292"/>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198"/>
      <c r="CH24" s="495"/>
    </row>
    <row r="25" spans="1:86" ht="2.25" customHeight="1">
      <c r="A25" s="130"/>
      <c r="B25" s="498"/>
      <c r="C25" s="498"/>
      <c r="D25" s="495"/>
      <c r="E25" s="474"/>
      <c r="F25" s="474"/>
      <c r="G25" s="459"/>
      <c r="H25" s="545"/>
      <c r="I25" s="545"/>
      <c r="J25" s="545"/>
      <c r="K25" s="545"/>
      <c r="L25" s="545"/>
      <c r="M25" s="545"/>
      <c r="N25" s="545"/>
      <c r="O25" s="545"/>
      <c r="P25" s="545"/>
      <c r="Q25" s="545"/>
      <c r="R25" s="545"/>
      <c r="S25" s="545"/>
      <c r="T25" s="545"/>
      <c r="U25" s="545"/>
      <c r="V25" s="545"/>
      <c r="W25" s="545"/>
      <c r="X25" s="545"/>
      <c r="Y25" s="545"/>
      <c r="Z25" s="545"/>
      <c r="AA25" s="463"/>
      <c r="AB25" s="463"/>
      <c r="AC25" s="463"/>
      <c r="AD25" s="423"/>
      <c r="AE25" s="417"/>
      <c r="AF25" s="417"/>
      <c r="AG25" s="417"/>
      <c r="AH25" s="283"/>
      <c r="AI25" s="418"/>
      <c r="AJ25" s="418"/>
      <c r="AK25" s="418"/>
      <c r="AL25" s="418"/>
      <c r="AM25" s="418"/>
      <c r="AN25" s="415"/>
      <c r="AO25" s="419"/>
      <c r="AP25" s="419"/>
      <c r="AQ25" s="419"/>
      <c r="AR25" s="419"/>
      <c r="AS25" s="419"/>
      <c r="AT25" s="415"/>
      <c r="AU25" s="419"/>
      <c r="AV25" s="419"/>
      <c r="AW25" s="419"/>
      <c r="AX25" s="419"/>
      <c r="AY25" s="419"/>
      <c r="AZ25" s="424"/>
      <c r="BA25" s="294"/>
      <c r="BB25" s="288"/>
      <c r="BC25" s="288"/>
      <c r="BD25" s="288"/>
      <c r="BE25" s="288"/>
      <c r="BF25" s="288"/>
      <c r="BG25" s="288"/>
      <c r="BH25" s="288"/>
      <c r="BI25" s="288"/>
      <c r="BJ25" s="287"/>
      <c r="BK25" s="288"/>
      <c r="BL25" s="417"/>
      <c r="BM25" s="417"/>
      <c r="BN25" s="417"/>
      <c r="BO25" s="283"/>
      <c r="BP25" s="418"/>
      <c r="BQ25" s="418"/>
      <c r="BR25" s="418"/>
      <c r="BS25" s="418"/>
      <c r="BT25" s="418"/>
      <c r="BU25" s="415"/>
      <c r="BV25" s="419"/>
      <c r="BW25" s="419"/>
      <c r="BX25" s="419"/>
      <c r="BY25" s="419"/>
      <c r="BZ25" s="419"/>
      <c r="CA25" s="415"/>
      <c r="CB25" s="419"/>
      <c r="CC25" s="419"/>
      <c r="CD25" s="419"/>
      <c r="CE25" s="419"/>
      <c r="CF25" s="419"/>
      <c r="CG25" s="201"/>
      <c r="CH25" s="495"/>
    </row>
    <row r="26" spans="1:86" ht="15.75" customHeight="1">
      <c r="A26" s="130"/>
      <c r="B26" s="498"/>
      <c r="C26" s="498"/>
      <c r="D26" s="495"/>
      <c r="E26" s="474"/>
      <c r="F26" s="474"/>
      <c r="G26" s="459"/>
      <c r="H26" s="545"/>
      <c r="I26" s="545"/>
      <c r="J26" s="545"/>
      <c r="K26" s="545"/>
      <c r="L26" s="545"/>
      <c r="M26" s="545"/>
      <c r="N26" s="545"/>
      <c r="O26" s="545"/>
      <c r="P26" s="545"/>
      <c r="Q26" s="545"/>
      <c r="R26" s="545"/>
      <c r="S26" s="545"/>
      <c r="T26" s="545"/>
      <c r="U26" s="545"/>
      <c r="V26" s="545"/>
      <c r="W26" s="545"/>
      <c r="X26" s="545"/>
      <c r="Y26" s="545"/>
      <c r="Z26" s="545"/>
      <c r="AA26" s="463"/>
      <c r="AB26" s="463"/>
      <c r="AC26" s="463"/>
      <c r="AD26" s="423"/>
      <c r="AE26" s="280" t="e">
        <f>IF(LEN(VLOOKUP(AA20,#REF!,3,FALSE))&lt;11,"",LEFT(RIGHT(VLOOKUP(AA20,#REF!,3,FALSE),11),1))</f>
        <v>#REF!</v>
      </c>
      <c r="AF26" s="168"/>
      <c r="AG26" s="280" t="e">
        <f>IF(LEN(VLOOKUP(AA20,#REF!,3,FALSE))&lt;10,"",LEFT(RIGHT(VLOOKUP(AA20,#REF!,3,FALSE),10),1))</f>
        <v>#REF!</v>
      </c>
      <c r="AH26" s="282"/>
      <c r="AI26" s="280" t="e">
        <f>IF(LEN(VLOOKUP(AA20,#REF!,3,FALSE))&lt;9,"",LEFT(RIGHT(VLOOKUP(AA20,#REF!,3,FALSE),9),1))</f>
        <v>#REF!</v>
      </c>
      <c r="AJ26" s="168"/>
      <c r="AK26" s="280" t="e">
        <f>IF(LEN(VLOOKUP(AA20,#REF!,3,FALSE))&lt;8,"",LEFT(RIGHT(VLOOKUP(AA20,#REF!,3,FALSE),8),1))</f>
        <v>#REF!</v>
      </c>
      <c r="AL26" s="282"/>
      <c r="AM26" s="280" t="e">
        <f>IF(LEN(VLOOKUP(AA20,#REF!,3,FALSE))&lt;7,"",LEFT(RIGHT(VLOOKUP(AA20,#REF!,3,FALSE),7),1))</f>
        <v>#REF!</v>
      </c>
      <c r="AN26" s="415"/>
      <c r="AO26" s="280" t="e">
        <f>IF(LEN(VLOOKUP(AA20,#REF!,3,FALSE))&lt;6,"",LEFT(RIGHT(VLOOKUP(AA20,#REF!,3,FALSE),6),1))</f>
        <v>#REF!</v>
      </c>
      <c r="AP26" s="282"/>
      <c r="AQ26" s="280" t="e">
        <f>IF(LEN(VLOOKUP(AA20,#REF!,3,FALSE))&lt;5,"",LEFT(RIGHT(VLOOKUP(AA20,#REF!,3,FALSE),5),1))</f>
        <v>#REF!</v>
      </c>
      <c r="AR26" s="282"/>
      <c r="AS26" s="280" t="e">
        <f>IF(LEN(VLOOKUP(AA20,#REF!,3,FALSE))&lt;4,"",LEFT(RIGHT(VLOOKUP(AA20,#REF!,3,FALSE),4),1))</f>
        <v>#REF!</v>
      </c>
      <c r="AT26" s="415"/>
      <c r="AU26" s="280" t="e">
        <f>IF(LEN(VLOOKUP(AA20,#REF!,3,FALSE))&lt;3,"",LEFT(RIGHT(VLOOKUP(AA20,#REF!,3,FALSE),3),1))</f>
        <v>#REF!</v>
      </c>
      <c r="AV26" s="282"/>
      <c r="AW26" s="280" t="e">
        <f>IF(LEN(VLOOKUP(AA20,#REF!,3,FALSE))&lt;2,"",LEFT(RIGHT(VLOOKUP(AA20,#REF!,3,FALSE),2),1))</f>
        <v>#REF!</v>
      </c>
      <c r="AX26" s="282"/>
      <c r="AY26" s="280" t="e">
        <f>IF(VLOOKUP(AA20,#REF!,3,FALSE)=0,"",IF(LEN(VLOOKUP(AA20,#REF!,3,FALSE))&lt;1,"",LEFT(RIGHT(VLOOKUP(AA20,#REF!,3,FALSE),1),1)))</f>
        <v>#REF!</v>
      </c>
      <c r="AZ26" s="424"/>
      <c r="BA26" s="294"/>
      <c r="BB26" s="288"/>
      <c r="BC26" s="288"/>
      <c r="BD26" s="288"/>
      <c r="BE26" s="288"/>
      <c r="BF26" s="288"/>
      <c r="BG26" s="288"/>
      <c r="BH26" s="288"/>
      <c r="BI26" s="288"/>
      <c r="BJ26" s="287"/>
      <c r="BK26" s="288"/>
      <c r="BL26" s="280" t="e">
        <f>IF(LEN(VLOOKUP(AA20,#REF!,5,FALSE))&lt;11,"",LEFT(RIGHT(VLOOKUP(AA20,#REF!,5,FALSE),11),1))</f>
        <v>#REF!</v>
      </c>
      <c r="BM26" s="168"/>
      <c r="BN26" s="280" t="e">
        <f>IF(LEN(VLOOKUP(AA20,#REF!,5,FALSE))&lt;10,"",LEFT(RIGHT(VLOOKUP(AA20,#REF!,5,FALSE),10),1))</f>
        <v>#REF!</v>
      </c>
      <c r="BO26" s="282"/>
      <c r="BP26" s="280" t="e">
        <f>IF(LEN(VLOOKUP(AA20,#REF!,5,FALSE))&lt;9,"",LEFT(RIGHT(VLOOKUP(AA20,#REF!,5,FALSE),9),1))</f>
        <v>#REF!</v>
      </c>
      <c r="BQ26" s="168"/>
      <c r="BR26" s="280" t="e">
        <f>IF(LEN(VLOOKUP(AA20,#REF!,5,FALSE))&lt;8,"",LEFT(RIGHT(VLOOKUP(AA20,#REF!,5,FALSE),8),1))</f>
        <v>#REF!</v>
      </c>
      <c r="BS26" s="282"/>
      <c r="BT26" s="280" t="e">
        <f>IF(LEN(VLOOKUP(AA20,#REF!,5,FALSE))&lt;7,"",LEFT(RIGHT(VLOOKUP(AA20,#REF!,5,FALSE),7),1))</f>
        <v>#REF!</v>
      </c>
      <c r="BU26" s="415"/>
      <c r="BV26" s="280" t="e">
        <f>IF(LEN(VLOOKUP(AA20,#REF!,5,FALSE))&lt;6,"",LEFT(RIGHT(VLOOKUP(AA20,#REF!,5,FALSE),6),1))</f>
        <v>#REF!</v>
      </c>
      <c r="BW26" s="282"/>
      <c r="BX26" s="280" t="e">
        <f>IF(LEN(VLOOKUP(AA20,#REF!,5,FALSE))&lt;5,"",LEFT(RIGHT(VLOOKUP(AA20,#REF!,5,FALSE),5),1))</f>
        <v>#REF!</v>
      </c>
      <c r="BY26" s="282"/>
      <c r="BZ26" s="280" t="e">
        <f>IF(LEN(VLOOKUP(AA20,#REF!,5,FALSE))&lt;4,"",LEFT(RIGHT(VLOOKUP(AA20,#REF!,5,FALSE),4),1))</f>
        <v>#REF!</v>
      </c>
      <c r="CA26" s="415"/>
      <c r="CB26" s="280" t="e">
        <f>IF(LEN(VLOOKUP(AA20,#REF!,5,FALSE))&lt;3,"",LEFT(RIGHT(VLOOKUP(AA20,#REF!,5,FALSE),3),1))</f>
        <v>#REF!</v>
      </c>
      <c r="CC26" s="282"/>
      <c r="CD26" s="280" t="e">
        <f>IF(LEN(VLOOKUP(AA20,#REF!,5,FALSE))&lt;2,"",LEFT(RIGHT(VLOOKUP(AA20,#REF!,5,FALSE),2),1))</f>
        <v>#REF!</v>
      </c>
      <c r="CE26" s="282"/>
      <c r="CF26" s="280" t="e">
        <f>IF(VLOOKUP(AA20,#REF!,5,FALSE)=0,"",IF(LEN(VLOOKUP(AA20,#REF!,5,FALSE))&lt;1,"",LEFT(RIGHT(VLOOKUP(AA20,#REF!,5,FALSE),1),1)))</f>
        <v>#REF!</v>
      </c>
      <c r="CG26" s="201"/>
      <c r="CH26" s="495"/>
    </row>
    <row r="27" spans="1:86" ht="3.75" customHeight="1">
      <c r="A27" s="130"/>
      <c r="B27" s="498"/>
      <c r="C27" s="498"/>
      <c r="D27" s="495"/>
      <c r="E27" s="474"/>
      <c r="F27" s="474"/>
      <c r="G27" s="459"/>
      <c r="H27" s="545"/>
      <c r="I27" s="545"/>
      <c r="J27" s="545"/>
      <c r="K27" s="545"/>
      <c r="L27" s="545"/>
      <c r="M27" s="545"/>
      <c r="N27" s="545"/>
      <c r="O27" s="545"/>
      <c r="P27" s="545"/>
      <c r="Q27" s="545"/>
      <c r="R27" s="545"/>
      <c r="S27" s="545"/>
      <c r="T27" s="545"/>
      <c r="U27" s="545"/>
      <c r="V27" s="545"/>
      <c r="W27" s="545"/>
      <c r="X27" s="545"/>
      <c r="Y27" s="545"/>
      <c r="Z27" s="545"/>
      <c r="AA27" s="463"/>
      <c r="AB27" s="463"/>
      <c r="AC27" s="463"/>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295"/>
      <c r="BB27" s="227"/>
      <c r="BC27" s="227"/>
      <c r="BD27" s="227"/>
      <c r="BE27" s="227"/>
      <c r="BF27" s="227"/>
      <c r="BG27" s="227"/>
      <c r="BH27" s="227"/>
      <c r="BI27" s="227"/>
      <c r="BJ27" s="289"/>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00"/>
      <c r="CH27" s="495"/>
    </row>
    <row r="28" spans="1:86" s="163" customFormat="1" ht="3" customHeight="1">
      <c r="A28" s="130"/>
      <c r="B28" s="498"/>
      <c r="C28" s="498"/>
      <c r="D28" s="495"/>
      <c r="E28" s="474" t="s">
        <v>390</v>
      </c>
      <c r="F28" s="474"/>
      <c r="G28" s="459"/>
      <c r="H28" s="545" t="e">
        <f>#REF!</f>
        <v>#REF!</v>
      </c>
      <c r="I28" s="545"/>
      <c r="J28" s="545"/>
      <c r="K28" s="545"/>
      <c r="L28" s="545"/>
      <c r="M28" s="545"/>
      <c r="N28" s="545"/>
      <c r="O28" s="545"/>
      <c r="P28" s="545"/>
      <c r="Q28" s="545"/>
      <c r="R28" s="545"/>
      <c r="S28" s="545"/>
      <c r="T28" s="545"/>
      <c r="U28" s="545"/>
      <c r="V28" s="545"/>
      <c r="W28" s="545"/>
      <c r="X28" s="545"/>
      <c r="Y28" s="545"/>
      <c r="Z28" s="545"/>
      <c r="AA28" s="463" t="s">
        <v>391</v>
      </c>
      <c r="AB28" s="463"/>
      <c r="AC28" s="463"/>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64"/>
      <c r="BB28" s="464"/>
      <c r="BC28" s="464"/>
      <c r="BD28" s="464"/>
      <c r="BE28" s="464"/>
      <c r="BF28" s="464"/>
      <c r="BG28" s="464"/>
      <c r="BH28" s="464"/>
      <c r="BI28" s="464"/>
      <c r="BJ28" s="464"/>
      <c r="BK28" s="464"/>
      <c r="BL28" s="464"/>
      <c r="BM28" s="464"/>
      <c r="BN28" s="464"/>
      <c r="BO28" s="464"/>
      <c r="BP28" s="464"/>
      <c r="BQ28" s="464"/>
      <c r="BR28" s="221"/>
      <c r="BS28" s="221"/>
      <c r="BT28" s="221"/>
      <c r="BU28" s="221"/>
      <c r="BV28" s="221"/>
      <c r="BW28" s="292"/>
      <c r="BX28" s="221"/>
      <c r="BY28" s="221"/>
      <c r="BZ28" s="221"/>
      <c r="CA28" s="221"/>
      <c r="CB28" s="221"/>
      <c r="CC28" s="221"/>
      <c r="CD28" s="221"/>
      <c r="CE28" s="221"/>
      <c r="CF28" s="221"/>
      <c r="CG28" s="198"/>
      <c r="CH28" s="495"/>
    </row>
    <row r="29" spans="1:86" s="163" customFormat="1" ht="3" customHeight="1">
      <c r="A29" s="130"/>
      <c r="B29" s="498"/>
      <c r="C29" s="498"/>
      <c r="D29" s="495"/>
      <c r="E29" s="474"/>
      <c r="F29" s="474"/>
      <c r="G29" s="459"/>
      <c r="H29" s="545"/>
      <c r="I29" s="545"/>
      <c r="J29" s="545"/>
      <c r="K29" s="545"/>
      <c r="L29" s="545"/>
      <c r="M29" s="545"/>
      <c r="N29" s="545"/>
      <c r="O29" s="545"/>
      <c r="P29" s="545"/>
      <c r="Q29" s="545"/>
      <c r="R29" s="545"/>
      <c r="S29" s="545"/>
      <c r="T29" s="545"/>
      <c r="U29" s="545"/>
      <c r="V29" s="545"/>
      <c r="W29" s="545"/>
      <c r="X29" s="545"/>
      <c r="Y29" s="545"/>
      <c r="Z29" s="545"/>
      <c r="AA29" s="463"/>
      <c r="AB29" s="463"/>
      <c r="AC29" s="463"/>
      <c r="AD29" s="423"/>
      <c r="AE29" s="417"/>
      <c r="AF29" s="417"/>
      <c r="AG29" s="417"/>
      <c r="AH29" s="283"/>
      <c r="AI29" s="418"/>
      <c r="AJ29" s="418"/>
      <c r="AK29" s="418"/>
      <c r="AL29" s="418"/>
      <c r="AM29" s="418"/>
      <c r="AN29" s="415"/>
      <c r="AO29" s="419"/>
      <c r="AP29" s="419"/>
      <c r="AQ29" s="419"/>
      <c r="AR29" s="419"/>
      <c r="AS29" s="419"/>
      <c r="AT29" s="415"/>
      <c r="AU29" s="419"/>
      <c r="AV29" s="419"/>
      <c r="AW29" s="419"/>
      <c r="AX29" s="419"/>
      <c r="AY29" s="419"/>
      <c r="AZ29" s="424"/>
      <c r="BA29" s="423"/>
      <c r="BB29" s="417"/>
      <c r="BC29" s="417"/>
      <c r="BD29" s="417"/>
      <c r="BE29" s="283"/>
      <c r="BF29" s="418"/>
      <c r="BG29" s="418"/>
      <c r="BH29" s="418"/>
      <c r="BI29" s="418"/>
      <c r="BJ29" s="418"/>
      <c r="BK29" s="415"/>
      <c r="BL29" s="419"/>
      <c r="BM29" s="419"/>
      <c r="BN29" s="419"/>
      <c r="BO29" s="419"/>
      <c r="BP29" s="419"/>
      <c r="BQ29" s="415"/>
      <c r="BR29" s="419"/>
      <c r="BS29" s="419"/>
      <c r="BT29" s="419"/>
      <c r="BU29" s="419"/>
      <c r="BV29" s="419"/>
      <c r="BW29" s="287"/>
      <c r="BX29" s="288"/>
      <c r="BY29" s="288"/>
      <c r="BZ29" s="288"/>
      <c r="CA29" s="288"/>
      <c r="CB29" s="288"/>
      <c r="CC29" s="288"/>
      <c r="CD29" s="288"/>
      <c r="CE29" s="288"/>
      <c r="CF29" s="288"/>
      <c r="CG29" s="199"/>
      <c r="CH29" s="495"/>
    </row>
    <row r="30" spans="1:86" ht="15" customHeight="1">
      <c r="A30" s="130"/>
      <c r="B30" s="498"/>
      <c r="C30" s="498"/>
      <c r="D30" s="495"/>
      <c r="E30" s="474"/>
      <c r="F30" s="474"/>
      <c r="G30" s="459"/>
      <c r="H30" s="545"/>
      <c r="I30" s="545"/>
      <c r="J30" s="545"/>
      <c r="K30" s="545"/>
      <c r="L30" s="545"/>
      <c r="M30" s="545"/>
      <c r="N30" s="545"/>
      <c r="O30" s="545"/>
      <c r="P30" s="545"/>
      <c r="Q30" s="545"/>
      <c r="R30" s="545"/>
      <c r="S30" s="545"/>
      <c r="T30" s="545"/>
      <c r="U30" s="545"/>
      <c r="V30" s="545"/>
      <c r="W30" s="545"/>
      <c r="X30" s="545"/>
      <c r="Y30" s="545"/>
      <c r="Z30" s="545"/>
      <c r="AA30" s="463"/>
      <c r="AB30" s="463"/>
      <c r="AC30" s="463"/>
      <c r="AD30" s="423"/>
      <c r="AE30" s="280" t="e">
        <f>IF(LEN(VLOOKUP(AA28,#REF!,2,FALSE))&lt;11,"",LEFT(RIGHT(VLOOKUP(AA28,#REF!,2,FALSE),11),1))</f>
        <v>#REF!</v>
      </c>
      <c r="AF30" s="168"/>
      <c r="AG30" s="280" t="e">
        <f>IF(LEN(VLOOKUP(AA28,#REF!,2,FALSE))&lt;10,"",LEFT(RIGHT(VLOOKUP(AA28,#REF!,2,FALSE),10),1))</f>
        <v>#REF!</v>
      </c>
      <c r="AH30" s="282"/>
      <c r="AI30" s="280" t="e">
        <f>IF(LEN(VLOOKUP(AA28,#REF!,2,FALSE))&lt;9,"",LEFT(RIGHT(VLOOKUP(AA28,#REF!,2,FALSE),9),1))</f>
        <v>#REF!</v>
      </c>
      <c r="AJ30" s="168"/>
      <c r="AK30" s="280" t="e">
        <f>IF(LEN(VLOOKUP(AA28,#REF!,2,FALSE))&lt;8,"",LEFT(RIGHT(VLOOKUP(AA28,#REF!,2,FALSE),8),1))</f>
        <v>#REF!</v>
      </c>
      <c r="AL30" s="282"/>
      <c r="AM30" s="280" t="e">
        <f>IF(LEN(VLOOKUP(AA28,#REF!,2,FALSE))&lt;7,"",LEFT(RIGHT(VLOOKUP(AA28,#REF!,2,FALSE),7),1))</f>
        <v>#REF!</v>
      </c>
      <c r="AN30" s="415"/>
      <c r="AO30" s="280" t="e">
        <f>IF(LEN(VLOOKUP(AA28,#REF!,2,FALSE))&lt;6,"",LEFT(RIGHT(VLOOKUP(AA28,#REF!,2,FALSE),6),1))</f>
        <v>#REF!</v>
      </c>
      <c r="AP30" s="282"/>
      <c r="AQ30" s="280" t="e">
        <f>IF(LEN(VLOOKUP(AA28,#REF!,2,FALSE))&lt;5,"",LEFT(RIGHT(VLOOKUP(AA28,#REF!,2,FALSE),5),1))</f>
        <v>#REF!</v>
      </c>
      <c r="AR30" s="282"/>
      <c r="AS30" s="280" t="e">
        <f>IF(LEN(VLOOKUP(AA28,#REF!,2,FALSE))&lt;4,"",LEFT(RIGHT(VLOOKUP(AA28,#REF!,2,FALSE),4),1))</f>
        <v>#REF!</v>
      </c>
      <c r="AT30" s="415"/>
      <c r="AU30" s="280" t="e">
        <f>IF(LEN(VLOOKUP(AA28,#REF!,2,FALSE))&lt;3,"",LEFT(RIGHT(VLOOKUP(AA28,#REF!,2,FALSE),3),1))</f>
        <v>#REF!</v>
      </c>
      <c r="AV30" s="282"/>
      <c r="AW30" s="280" t="e">
        <f>IF(LEN(VLOOKUP(AA28,#REF!,2,FALSE))&lt;2,"",LEFT(RIGHT(VLOOKUP(AA28,#REF!,2,FALSE),2),1))</f>
        <v>#REF!</v>
      </c>
      <c r="AX30" s="282"/>
      <c r="AY30" s="280" t="e">
        <f>IF(VLOOKUP(AA28,#REF!,2,FALSE)=0,"",IF(LEN(VLOOKUP(AA28,#REF!,2,FALSE))&lt;1,"",LEFT(RIGHT(VLOOKUP(AA28,#REF!,2,FALSE),1),1)))</f>
        <v>#REF!</v>
      </c>
      <c r="AZ30" s="424"/>
      <c r="BA30" s="423"/>
      <c r="BB30" s="280" t="e">
        <f>IF(LEN(VLOOKUP(AA28,#REF!,4,FALSE))&lt;11,"",LEFT(RIGHT(VLOOKUP(AA28,#REF!,4,FALSE),11),1))</f>
        <v>#REF!</v>
      </c>
      <c r="BC30" s="168"/>
      <c r="BD30" s="280" t="e">
        <f>IF(LEN(VLOOKUP(AA28,#REF!,4,FALSE))&lt;10,"",LEFT(RIGHT(VLOOKUP(AA28,#REF!,4,FALSE),10),1))</f>
        <v>#REF!</v>
      </c>
      <c r="BE30" s="282"/>
      <c r="BF30" s="280" t="e">
        <f>IF(LEN(VLOOKUP(AA28,#REF!,4,FALSE))&lt;9,"",LEFT(RIGHT(VLOOKUP(AA28,#REF!,4,FALSE),9),1))</f>
        <v>#REF!</v>
      </c>
      <c r="BG30" s="168"/>
      <c r="BH30" s="280" t="e">
        <f>IF(LEN(VLOOKUP(AA28,#REF!,4,FALSE))&lt;8,"",LEFT(RIGHT(VLOOKUP(AA28,#REF!,4,FALSE),8),1))</f>
        <v>#REF!</v>
      </c>
      <c r="BI30" s="282"/>
      <c r="BJ30" s="280" t="e">
        <f>IF(LEN(VLOOKUP(AA28,#REF!,4,FALSE))&lt;7,"",LEFT(RIGHT(VLOOKUP(AA28,#REF!,4,FALSE),7),1))</f>
        <v>#REF!</v>
      </c>
      <c r="BK30" s="415"/>
      <c r="BL30" s="280" t="e">
        <f>IF(LEN(VLOOKUP(AA28,#REF!,4,FALSE))&lt;6,"",LEFT(RIGHT(VLOOKUP(AA28,#REF!,4,FALSE),6),1))</f>
        <v>#REF!</v>
      </c>
      <c r="BM30" s="282"/>
      <c r="BN30" s="280" t="e">
        <f>IF(LEN(VLOOKUP(AA28,#REF!,4,FALSE))&lt;5,"",LEFT(RIGHT(VLOOKUP(AA28,#REF!,4,FALSE),5),1))</f>
        <v>#REF!</v>
      </c>
      <c r="BO30" s="282"/>
      <c r="BP30" s="280" t="e">
        <f>IF(LEN(VLOOKUP(AA28,#REF!,4,FALSE))&lt;4,"",LEFT(RIGHT(VLOOKUP(AA28,#REF!,4,FALSE),4),1))</f>
        <v>#REF!</v>
      </c>
      <c r="BQ30" s="415"/>
      <c r="BR30" s="280" t="e">
        <f>IF(LEN(VLOOKUP(AA28,#REF!,4,FALSE))&lt;3,"",LEFT(RIGHT(VLOOKUP(AA28,#REF!,4,FALSE),3),1))</f>
        <v>#REF!</v>
      </c>
      <c r="BS30" s="282"/>
      <c r="BT30" s="280" t="e">
        <f>IF(LEN(VLOOKUP(AA28,#REF!,4,FALSE))&lt;2,"",LEFT(RIGHT(VLOOKUP(AA28,#REF!,4,FALSE),2),1))</f>
        <v>#REF!</v>
      </c>
      <c r="BU30" s="282"/>
      <c r="BV30" s="280" t="e">
        <f>IF(VLOOKUP(AA28,#REF!,4,FALSE)=0,"",IF(LEN(VLOOKUP(AA28,#REF!,4,FALSE))&lt;1,"",LEFT(RIGHT(VLOOKUP(AA28,#REF!,4,FALSE),1),1)))</f>
        <v>#REF!</v>
      </c>
      <c r="BW30" s="287"/>
      <c r="BX30" s="288"/>
      <c r="BY30" s="288"/>
      <c r="BZ30" s="288"/>
      <c r="CA30" s="288"/>
      <c r="CB30" s="288"/>
      <c r="CC30" s="288"/>
      <c r="CD30" s="288"/>
      <c r="CE30" s="288"/>
      <c r="CF30" s="288"/>
      <c r="CG30" s="199"/>
      <c r="CH30" s="495"/>
    </row>
    <row r="31" spans="1:86" ht="2.25" customHeight="1">
      <c r="A31" s="130"/>
      <c r="B31" s="498"/>
      <c r="C31" s="498"/>
      <c r="D31" s="495"/>
      <c r="E31" s="474"/>
      <c r="F31" s="474"/>
      <c r="G31" s="459"/>
      <c r="H31" s="545"/>
      <c r="I31" s="545"/>
      <c r="J31" s="545"/>
      <c r="K31" s="545"/>
      <c r="L31" s="545"/>
      <c r="M31" s="545"/>
      <c r="N31" s="545"/>
      <c r="O31" s="545"/>
      <c r="P31" s="545"/>
      <c r="Q31" s="545"/>
      <c r="R31" s="545"/>
      <c r="S31" s="545"/>
      <c r="T31" s="545"/>
      <c r="U31" s="545"/>
      <c r="V31" s="545"/>
      <c r="W31" s="545"/>
      <c r="X31" s="545"/>
      <c r="Y31" s="545"/>
      <c r="Z31" s="545"/>
      <c r="AA31" s="463"/>
      <c r="AB31" s="463"/>
      <c r="AC31" s="463"/>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c r="AZ31" s="442"/>
      <c r="BA31" s="443"/>
      <c r="BB31" s="443"/>
      <c r="BC31" s="443"/>
      <c r="BD31" s="443"/>
      <c r="BE31" s="443"/>
      <c r="BF31" s="443"/>
      <c r="BG31" s="443"/>
      <c r="BH31" s="443"/>
      <c r="BI31" s="443"/>
      <c r="BJ31" s="443"/>
      <c r="BK31" s="443"/>
      <c r="BL31" s="443"/>
      <c r="BM31" s="443"/>
      <c r="BN31" s="443"/>
      <c r="BO31" s="443"/>
      <c r="BP31" s="443"/>
      <c r="BQ31" s="443"/>
      <c r="BR31" s="227"/>
      <c r="BS31" s="227"/>
      <c r="BT31" s="227"/>
      <c r="BU31" s="227"/>
      <c r="BV31" s="227"/>
      <c r="BW31" s="289"/>
      <c r="BX31" s="227"/>
      <c r="BY31" s="227"/>
      <c r="BZ31" s="227"/>
      <c r="CA31" s="227"/>
      <c r="CB31" s="227"/>
      <c r="CC31" s="227"/>
      <c r="CD31" s="227"/>
      <c r="CE31" s="227"/>
      <c r="CF31" s="227"/>
      <c r="CG31" s="200"/>
      <c r="CH31" s="495"/>
    </row>
    <row r="32" spans="1:86" ht="2.25" customHeight="1">
      <c r="A32" s="130"/>
      <c r="B32" s="498"/>
      <c r="C32" s="498"/>
      <c r="D32" s="495"/>
      <c r="E32" s="474"/>
      <c r="F32" s="474"/>
      <c r="G32" s="459"/>
      <c r="H32" s="545"/>
      <c r="I32" s="545"/>
      <c r="J32" s="545"/>
      <c r="K32" s="545"/>
      <c r="L32" s="545"/>
      <c r="M32" s="545"/>
      <c r="N32" s="545"/>
      <c r="O32" s="545"/>
      <c r="P32" s="545"/>
      <c r="Q32" s="545"/>
      <c r="R32" s="545"/>
      <c r="S32" s="545"/>
      <c r="T32" s="545"/>
      <c r="U32" s="545"/>
      <c r="V32" s="545"/>
      <c r="W32" s="545"/>
      <c r="X32" s="545"/>
      <c r="Y32" s="545"/>
      <c r="Z32" s="545"/>
      <c r="AA32" s="463"/>
      <c r="AB32" s="463"/>
      <c r="AC32" s="463"/>
      <c r="AD32" s="422"/>
      <c r="AE32" s="422"/>
      <c r="AF32" s="422"/>
      <c r="AG32" s="422"/>
      <c r="AH32" s="422"/>
      <c r="AI32" s="422"/>
      <c r="AJ32" s="422"/>
      <c r="AK32" s="422"/>
      <c r="AL32" s="422"/>
      <c r="AM32" s="422"/>
      <c r="AN32" s="422"/>
      <c r="AO32" s="422"/>
      <c r="AP32" s="422"/>
      <c r="AQ32" s="422"/>
      <c r="AR32" s="422"/>
      <c r="AS32" s="422"/>
      <c r="AT32" s="422"/>
      <c r="AU32" s="422"/>
      <c r="AV32" s="422"/>
      <c r="AW32" s="422"/>
      <c r="AX32" s="422"/>
      <c r="AY32" s="422"/>
      <c r="AZ32" s="422"/>
      <c r="BA32" s="293"/>
      <c r="BB32" s="221"/>
      <c r="BC32" s="221"/>
      <c r="BD32" s="221"/>
      <c r="BE32" s="221"/>
      <c r="BF32" s="221"/>
      <c r="BG32" s="221"/>
      <c r="BH32" s="221"/>
      <c r="BI32" s="221"/>
      <c r="BJ32" s="292"/>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198"/>
      <c r="CH32" s="495"/>
    </row>
    <row r="33" spans="1:86" ht="2.25" customHeight="1">
      <c r="A33" s="130"/>
      <c r="B33" s="498"/>
      <c r="C33" s="498"/>
      <c r="D33" s="495"/>
      <c r="E33" s="474"/>
      <c r="F33" s="474"/>
      <c r="G33" s="459"/>
      <c r="H33" s="545"/>
      <c r="I33" s="545"/>
      <c r="J33" s="545"/>
      <c r="K33" s="545"/>
      <c r="L33" s="545"/>
      <c r="M33" s="545"/>
      <c r="N33" s="545"/>
      <c r="O33" s="545"/>
      <c r="P33" s="545"/>
      <c r="Q33" s="545"/>
      <c r="R33" s="545"/>
      <c r="S33" s="545"/>
      <c r="T33" s="545"/>
      <c r="U33" s="545"/>
      <c r="V33" s="545"/>
      <c r="W33" s="545"/>
      <c r="X33" s="545"/>
      <c r="Y33" s="545"/>
      <c r="Z33" s="545"/>
      <c r="AA33" s="463"/>
      <c r="AB33" s="463"/>
      <c r="AC33" s="463"/>
      <c r="AD33" s="423"/>
      <c r="AE33" s="417"/>
      <c r="AF33" s="417"/>
      <c r="AG33" s="417"/>
      <c r="AH33" s="283"/>
      <c r="AI33" s="418"/>
      <c r="AJ33" s="418"/>
      <c r="AK33" s="418"/>
      <c r="AL33" s="418"/>
      <c r="AM33" s="418"/>
      <c r="AN33" s="415"/>
      <c r="AO33" s="419"/>
      <c r="AP33" s="419"/>
      <c r="AQ33" s="419"/>
      <c r="AR33" s="419"/>
      <c r="AS33" s="419"/>
      <c r="AT33" s="415"/>
      <c r="AU33" s="419"/>
      <c r="AV33" s="419"/>
      <c r="AW33" s="419"/>
      <c r="AX33" s="419"/>
      <c r="AY33" s="419"/>
      <c r="AZ33" s="424"/>
      <c r="BA33" s="294"/>
      <c r="BB33" s="288"/>
      <c r="BC33" s="288"/>
      <c r="BD33" s="288"/>
      <c r="BE33" s="288"/>
      <c r="BF33" s="288"/>
      <c r="BG33" s="288"/>
      <c r="BH33" s="288"/>
      <c r="BI33" s="288"/>
      <c r="BJ33" s="287"/>
      <c r="BK33" s="288"/>
      <c r="BL33" s="417"/>
      <c r="BM33" s="417"/>
      <c r="BN33" s="417"/>
      <c r="BO33" s="283"/>
      <c r="BP33" s="418"/>
      <c r="BQ33" s="418"/>
      <c r="BR33" s="418"/>
      <c r="BS33" s="418"/>
      <c r="BT33" s="418"/>
      <c r="BU33" s="415"/>
      <c r="BV33" s="419"/>
      <c r="BW33" s="419"/>
      <c r="BX33" s="419"/>
      <c r="BY33" s="419"/>
      <c r="BZ33" s="419"/>
      <c r="CA33" s="415"/>
      <c r="CB33" s="419"/>
      <c r="CC33" s="419"/>
      <c r="CD33" s="419"/>
      <c r="CE33" s="419"/>
      <c r="CF33" s="419"/>
      <c r="CG33" s="201"/>
      <c r="CH33" s="495"/>
    </row>
    <row r="34" spans="1:86" ht="15.75" customHeight="1">
      <c r="A34" s="130"/>
      <c r="B34" s="498"/>
      <c r="C34" s="498"/>
      <c r="D34" s="495"/>
      <c r="E34" s="474"/>
      <c r="F34" s="474"/>
      <c r="G34" s="459"/>
      <c r="H34" s="545"/>
      <c r="I34" s="545"/>
      <c r="J34" s="545"/>
      <c r="K34" s="545"/>
      <c r="L34" s="545"/>
      <c r="M34" s="545"/>
      <c r="N34" s="545"/>
      <c r="O34" s="545"/>
      <c r="P34" s="545"/>
      <c r="Q34" s="545"/>
      <c r="R34" s="545"/>
      <c r="S34" s="545"/>
      <c r="T34" s="545"/>
      <c r="U34" s="545"/>
      <c r="V34" s="545"/>
      <c r="W34" s="545"/>
      <c r="X34" s="545"/>
      <c r="Y34" s="545"/>
      <c r="Z34" s="545"/>
      <c r="AA34" s="463"/>
      <c r="AB34" s="463"/>
      <c r="AC34" s="463"/>
      <c r="AD34" s="423"/>
      <c r="AE34" s="280" t="e">
        <f>IF(LEN(VLOOKUP(AA28,#REF!,3,FALSE))&lt;11,"",LEFT(RIGHT(VLOOKUP(AA28,#REF!,3,FALSE),11),1))</f>
        <v>#REF!</v>
      </c>
      <c r="AF34" s="168"/>
      <c r="AG34" s="280" t="e">
        <f>IF(LEN(VLOOKUP(AA28,#REF!,3,FALSE))&lt;10,"",LEFT(RIGHT(VLOOKUP(AA28,#REF!,3,FALSE),10),1))</f>
        <v>#REF!</v>
      </c>
      <c r="AH34" s="282"/>
      <c r="AI34" s="280" t="e">
        <f>IF(LEN(VLOOKUP(AA28,#REF!,3,FALSE))&lt;9,"",LEFT(RIGHT(VLOOKUP(AA28,#REF!,3,FALSE),9),1))</f>
        <v>#REF!</v>
      </c>
      <c r="AJ34" s="168"/>
      <c r="AK34" s="280" t="e">
        <f>IF(LEN(VLOOKUP(AA28,#REF!,3,FALSE))&lt;8,"",LEFT(RIGHT(VLOOKUP(AA28,#REF!,3,FALSE),8),1))</f>
        <v>#REF!</v>
      </c>
      <c r="AL34" s="282"/>
      <c r="AM34" s="280" t="e">
        <f>IF(LEN(VLOOKUP(AA28,#REF!,3,FALSE))&lt;7,"",LEFT(RIGHT(VLOOKUP(AA28,#REF!,3,FALSE),7),1))</f>
        <v>#REF!</v>
      </c>
      <c r="AN34" s="415"/>
      <c r="AO34" s="280" t="e">
        <f>IF(LEN(VLOOKUP(AA28,#REF!,3,FALSE))&lt;6,"",LEFT(RIGHT(VLOOKUP(AA28,#REF!,3,FALSE),6),1))</f>
        <v>#REF!</v>
      </c>
      <c r="AP34" s="282"/>
      <c r="AQ34" s="280" t="e">
        <f>IF(LEN(VLOOKUP(AA28,#REF!,3,FALSE))&lt;5,"",LEFT(RIGHT(VLOOKUP(AA28,#REF!,3,FALSE),5),1))</f>
        <v>#REF!</v>
      </c>
      <c r="AR34" s="282"/>
      <c r="AS34" s="280" t="e">
        <f>IF(LEN(VLOOKUP(AA28,#REF!,3,FALSE))&lt;4,"",LEFT(RIGHT(VLOOKUP(AA28,#REF!,3,FALSE),4),1))</f>
        <v>#REF!</v>
      </c>
      <c r="AT34" s="415"/>
      <c r="AU34" s="280" t="e">
        <f>IF(LEN(VLOOKUP(AA28,#REF!,3,FALSE))&lt;3,"",LEFT(RIGHT(VLOOKUP(AA28,#REF!,3,FALSE),3),1))</f>
        <v>#REF!</v>
      </c>
      <c r="AV34" s="282"/>
      <c r="AW34" s="280" t="e">
        <f>IF(LEN(VLOOKUP(AA28,#REF!,3,FALSE))&lt;2,"",LEFT(RIGHT(VLOOKUP(AA28,#REF!,3,FALSE),2),1))</f>
        <v>#REF!</v>
      </c>
      <c r="AX34" s="282"/>
      <c r="AY34" s="280" t="e">
        <f>IF(VLOOKUP(AA28,#REF!,3,FALSE)=0,"",IF(LEN(VLOOKUP(AA28,#REF!,3,FALSE))&lt;1,"",LEFT(RIGHT(VLOOKUP(AA28,#REF!,3,FALSE),1),1)))</f>
        <v>#REF!</v>
      </c>
      <c r="AZ34" s="424"/>
      <c r="BA34" s="294"/>
      <c r="BB34" s="288"/>
      <c r="BC34" s="288"/>
      <c r="BD34" s="288"/>
      <c r="BE34" s="288"/>
      <c r="BF34" s="288"/>
      <c r="BG34" s="288"/>
      <c r="BH34" s="288"/>
      <c r="BI34" s="288"/>
      <c r="BJ34" s="287"/>
      <c r="BK34" s="288"/>
      <c r="BL34" s="280" t="e">
        <f>IF(LEN(VLOOKUP(AA28,#REF!,5,FALSE))&lt;11,"",LEFT(RIGHT(VLOOKUP(AA28,#REF!,5,FALSE),11),1))</f>
        <v>#REF!</v>
      </c>
      <c r="BM34" s="168"/>
      <c r="BN34" s="280" t="e">
        <f>IF(LEN(VLOOKUP(AA28,#REF!,5,FALSE))&lt;10,"",LEFT(RIGHT(VLOOKUP(AA28,#REF!,5,FALSE),10),1))</f>
        <v>#REF!</v>
      </c>
      <c r="BO34" s="282"/>
      <c r="BP34" s="280" t="e">
        <f>IF(LEN(VLOOKUP(AA28,#REF!,5,FALSE))&lt;9,"",LEFT(RIGHT(VLOOKUP(AA28,#REF!,5,FALSE),9),1))</f>
        <v>#REF!</v>
      </c>
      <c r="BQ34" s="168"/>
      <c r="BR34" s="280" t="e">
        <f>IF(LEN(VLOOKUP(AA28,#REF!,5,FALSE))&lt;8,"",LEFT(RIGHT(VLOOKUP(AA28,#REF!,5,FALSE),8),1))</f>
        <v>#REF!</v>
      </c>
      <c r="BS34" s="282"/>
      <c r="BT34" s="280" t="e">
        <f>IF(LEN(VLOOKUP(AA28,#REF!,5,FALSE))&lt;7,"",LEFT(RIGHT(VLOOKUP(AA28,#REF!,5,FALSE),7),1))</f>
        <v>#REF!</v>
      </c>
      <c r="BU34" s="415"/>
      <c r="BV34" s="280" t="e">
        <f>IF(LEN(VLOOKUP(AA28,#REF!,5,FALSE))&lt;6,"",LEFT(RIGHT(VLOOKUP(AA28,#REF!,5,FALSE),6),1))</f>
        <v>#REF!</v>
      </c>
      <c r="BW34" s="282"/>
      <c r="BX34" s="280" t="e">
        <f>IF(LEN(VLOOKUP(AA28,#REF!,5,FALSE))&lt;5,"",LEFT(RIGHT(VLOOKUP(AA28,#REF!,5,FALSE),5),1))</f>
        <v>#REF!</v>
      </c>
      <c r="BY34" s="282"/>
      <c r="BZ34" s="280" t="e">
        <f>IF(LEN(VLOOKUP(AA28,#REF!,5,FALSE))&lt;4,"",LEFT(RIGHT(VLOOKUP(AA28,#REF!,5,FALSE),4),1))</f>
        <v>#REF!</v>
      </c>
      <c r="CA34" s="415"/>
      <c r="CB34" s="280" t="e">
        <f>IF(LEN(VLOOKUP(AA28,#REF!,5,FALSE))&lt;3,"",LEFT(RIGHT(VLOOKUP(AA28,#REF!,5,FALSE),3),1))</f>
        <v>#REF!</v>
      </c>
      <c r="CC34" s="282"/>
      <c r="CD34" s="280" t="e">
        <f>IF(LEN(VLOOKUP(AA28,#REF!,5,FALSE))&lt;2,"",LEFT(RIGHT(VLOOKUP(AA28,#REF!,5,FALSE),2),1))</f>
        <v>#REF!</v>
      </c>
      <c r="CE34" s="282"/>
      <c r="CF34" s="280" t="e">
        <f>IF(VLOOKUP(AA28,#REF!,5,FALSE)=0,"",IF(LEN(VLOOKUP(AA28,#REF!,5,FALSE))&lt;1,"",LEFT(RIGHT(VLOOKUP(AA28,#REF!,5,FALSE),1),1)))</f>
        <v>#REF!</v>
      </c>
      <c r="CG34" s="201"/>
      <c r="CH34" s="495"/>
    </row>
    <row r="35" spans="1:86" ht="3.75" customHeight="1">
      <c r="A35" s="130"/>
      <c r="B35" s="498"/>
      <c r="C35" s="498"/>
      <c r="D35" s="495"/>
      <c r="E35" s="474"/>
      <c r="F35" s="474"/>
      <c r="G35" s="459"/>
      <c r="H35" s="545"/>
      <c r="I35" s="545"/>
      <c r="J35" s="545"/>
      <c r="K35" s="545"/>
      <c r="L35" s="545"/>
      <c r="M35" s="545"/>
      <c r="N35" s="545"/>
      <c r="O35" s="545"/>
      <c r="P35" s="545"/>
      <c r="Q35" s="545"/>
      <c r="R35" s="545"/>
      <c r="S35" s="545"/>
      <c r="T35" s="545"/>
      <c r="U35" s="545"/>
      <c r="V35" s="545"/>
      <c r="W35" s="545"/>
      <c r="X35" s="545"/>
      <c r="Y35" s="545"/>
      <c r="Z35" s="545"/>
      <c r="AA35" s="463"/>
      <c r="AB35" s="463"/>
      <c r="AC35" s="463"/>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295"/>
      <c r="BB35" s="227"/>
      <c r="BC35" s="227"/>
      <c r="BD35" s="227"/>
      <c r="BE35" s="227"/>
      <c r="BF35" s="227"/>
      <c r="BG35" s="227"/>
      <c r="BH35" s="227"/>
      <c r="BI35" s="227"/>
      <c r="BJ35" s="289"/>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00"/>
      <c r="CH35" s="495"/>
    </row>
    <row r="36" spans="1:86" s="163" customFormat="1" ht="3" customHeight="1">
      <c r="A36" s="130"/>
      <c r="B36" s="498"/>
      <c r="C36" s="498"/>
      <c r="D36" s="495"/>
      <c r="E36" s="474" t="s">
        <v>392</v>
      </c>
      <c r="F36" s="474"/>
      <c r="G36" s="459"/>
      <c r="H36" s="545" t="e">
        <f>#REF!</f>
        <v>#REF!</v>
      </c>
      <c r="I36" s="545"/>
      <c r="J36" s="545"/>
      <c r="K36" s="545"/>
      <c r="L36" s="545"/>
      <c r="M36" s="545"/>
      <c r="N36" s="545"/>
      <c r="O36" s="545"/>
      <c r="P36" s="545"/>
      <c r="Q36" s="545"/>
      <c r="R36" s="545"/>
      <c r="S36" s="545"/>
      <c r="T36" s="545"/>
      <c r="U36" s="545"/>
      <c r="V36" s="545"/>
      <c r="W36" s="545"/>
      <c r="X36" s="545"/>
      <c r="Y36" s="545"/>
      <c r="Z36" s="545"/>
      <c r="AA36" s="463" t="s">
        <v>393</v>
      </c>
      <c r="AB36" s="463"/>
      <c r="AC36" s="463"/>
      <c r="AD36" s="422"/>
      <c r="AE36" s="422"/>
      <c r="AF36" s="422"/>
      <c r="AG36" s="422"/>
      <c r="AH36" s="422"/>
      <c r="AI36" s="422"/>
      <c r="AJ36" s="422"/>
      <c r="AK36" s="422"/>
      <c r="AL36" s="422"/>
      <c r="AM36" s="422"/>
      <c r="AN36" s="422"/>
      <c r="AO36" s="422"/>
      <c r="AP36" s="422"/>
      <c r="AQ36" s="422"/>
      <c r="AR36" s="422"/>
      <c r="AS36" s="422"/>
      <c r="AT36" s="422"/>
      <c r="AU36" s="422"/>
      <c r="AV36" s="422"/>
      <c r="AW36" s="422"/>
      <c r="AX36" s="422"/>
      <c r="AY36" s="422"/>
      <c r="AZ36" s="422"/>
      <c r="BA36" s="464"/>
      <c r="BB36" s="464"/>
      <c r="BC36" s="464"/>
      <c r="BD36" s="464"/>
      <c r="BE36" s="464"/>
      <c r="BF36" s="464"/>
      <c r="BG36" s="464"/>
      <c r="BH36" s="464"/>
      <c r="BI36" s="464"/>
      <c r="BJ36" s="464"/>
      <c r="BK36" s="464"/>
      <c r="BL36" s="464"/>
      <c r="BM36" s="464"/>
      <c r="BN36" s="464"/>
      <c r="BO36" s="464"/>
      <c r="BP36" s="464"/>
      <c r="BQ36" s="464"/>
      <c r="BR36" s="221"/>
      <c r="BS36" s="221"/>
      <c r="BT36" s="221"/>
      <c r="BU36" s="221"/>
      <c r="BV36" s="221"/>
      <c r="BW36" s="292"/>
      <c r="BX36" s="221"/>
      <c r="BY36" s="221"/>
      <c r="BZ36" s="221"/>
      <c r="CA36" s="221"/>
      <c r="CB36" s="221"/>
      <c r="CC36" s="221"/>
      <c r="CD36" s="221"/>
      <c r="CE36" s="221"/>
      <c r="CF36" s="221"/>
      <c r="CG36" s="198"/>
      <c r="CH36" s="495"/>
    </row>
    <row r="37" spans="1:86" s="163" customFormat="1" ht="3" customHeight="1">
      <c r="A37" s="130"/>
      <c r="B37" s="498"/>
      <c r="C37" s="498"/>
      <c r="D37" s="495"/>
      <c r="E37" s="474"/>
      <c r="F37" s="474"/>
      <c r="G37" s="459"/>
      <c r="H37" s="545"/>
      <c r="I37" s="545"/>
      <c r="J37" s="545"/>
      <c r="K37" s="545"/>
      <c r="L37" s="545"/>
      <c r="M37" s="545"/>
      <c r="N37" s="545"/>
      <c r="O37" s="545"/>
      <c r="P37" s="545"/>
      <c r="Q37" s="545"/>
      <c r="R37" s="545"/>
      <c r="S37" s="545"/>
      <c r="T37" s="545"/>
      <c r="U37" s="545"/>
      <c r="V37" s="545"/>
      <c r="W37" s="545"/>
      <c r="X37" s="545"/>
      <c r="Y37" s="545"/>
      <c r="Z37" s="545"/>
      <c r="AA37" s="463"/>
      <c r="AB37" s="463"/>
      <c r="AC37" s="463"/>
      <c r="AD37" s="423"/>
      <c r="AE37" s="417"/>
      <c r="AF37" s="417"/>
      <c r="AG37" s="417"/>
      <c r="AH37" s="283"/>
      <c r="AI37" s="418"/>
      <c r="AJ37" s="418"/>
      <c r="AK37" s="418"/>
      <c r="AL37" s="418"/>
      <c r="AM37" s="418"/>
      <c r="AN37" s="415"/>
      <c r="AO37" s="419"/>
      <c r="AP37" s="419"/>
      <c r="AQ37" s="419"/>
      <c r="AR37" s="419"/>
      <c r="AS37" s="419"/>
      <c r="AT37" s="415"/>
      <c r="AU37" s="419"/>
      <c r="AV37" s="419"/>
      <c r="AW37" s="419"/>
      <c r="AX37" s="419"/>
      <c r="AY37" s="419"/>
      <c r="AZ37" s="424"/>
      <c r="BA37" s="423"/>
      <c r="BB37" s="417"/>
      <c r="BC37" s="417"/>
      <c r="BD37" s="417"/>
      <c r="BE37" s="283"/>
      <c r="BF37" s="418"/>
      <c r="BG37" s="418"/>
      <c r="BH37" s="418"/>
      <c r="BI37" s="418"/>
      <c r="BJ37" s="418"/>
      <c r="BK37" s="415"/>
      <c r="BL37" s="419"/>
      <c r="BM37" s="419"/>
      <c r="BN37" s="419"/>
      <c r="BO37" s="419"/>
      <c r="BP37" s="419"/>
      <c r="BQ37" s="415"/>
      <c r="BR37" s="419"/>
      <c r="BS37" s="419"/>
      <c r="BT37" s="419"/>
      <c r="BU37" s="419"/>
      <c r="BV37" s="419"/>
      <c r="BW37" s="287"/>
      <c r="BX37" s="288"/>
      <c r="BY37" s="288"/>
      <c r="BZ37" s="288"/>
      <c r="CA37" s="288"/>
      <c r="CB37" s="288"/>
      <c r="CC37" s="288"/>
      <c r="CD37" s="288"/>
      <c r="CE37" s="288"/>
      <c r="CF37" s="288"/>
      <c r="CG37" s="199"/>
      <c r="CH37" s="495"/>
    </row>
    <row r="38" spans="1:86" ht="15" customHeight="1">
      <c r="A38" s="130"/>
      <c r="B38" s="498"/>
      <c r="C38" s="498"/>
      <c r="D38" s="495"/>
      <c r="E38" s="474"/>
      <c r="F38" s="474"/>
      <c r="G38" s="459"/>
      <c r="H38" s="545"/>
      <c r="I38" s="545"/>
      <c r="J38" s="545"/>
      <c r="K38" s="545"/>
      <c r="L38" s="545"/>
      <c r="M38" s="545"/>
      <c r="N38" s="545"/>
      <c r="O38" s="545"/>
      <c r="P38" s="545"/>
      <c r="Q38" s="545"/>
      <c r="R38" s="545"/>
      <c r="S38" s="545"/>
      <c r="T38" s="545"/>
      <c r="U38" s="545"/>
      <c r="V38" s="545"/>
      <c r="W38" s="545"/>
      <c r="X38" s="545"/>
      <c r="Y38" s="545"/>
      <c r="Z38" s="545"/>
      <c r="AA38" s="463"/>
      <c r="AB38" s="463"/>
      <c r="AC38" s="463"/>
      <c r="AD38" s="423"/>
      <c r="AE38" s="280" t="e">
        <f>IF(LEN(VLOOKUP(AA36,#REF!,2,FALSE))&lt;11,"",LEFT(RIGHT(VLOOKUP(AA36,#REF!,2,FALSE),11),1))</f>
        <v>#REF!</v>
      </c>
      <c r="AF38" s="168"/>
      <c r="AG38" s="280" t="e">
        <f>IF(LEN(VLOOKUP(AA36,#REF!,2,FALSE))&lt;10,"",LEFT(RIGHT(VLOOKUP(AA36,#REF!,2,FALSE),10),1))</f>
        <v>#REF!</v>
      </c>
      <c r="AH38" s="282"/>
      <c r="AI38" s="280" t="e">
        <f>IF(LEN(VLOOKUP(AA36,#REF!,2,FALSE))&lt;9,"",LEFT(RIGHT(VLOOKUP(AA36,#REF!,2,FALSE),9),1))</f>
        <v>#REF!</v>
      </c>
      <c r="AJ38" s="168"/>
      <c r="AK38" s="280" t="e">
        <f>IF(LEN(VLOOKUP(AA36,#REF!,2,FALSE))&lt;8,"",LEFT(RIGHT(VLOOKUP(AA36,#REF!,2,FALSE),8),1))</f>
        <v>#REF!</v>
      </c>
      <c r="AL38" s="282"/>
      <c r="AM38" s="280" t="e">
        <f>IF(LEN(VLOOKUP(AA36,#REF!,2,FALSE))&lt;7,"",LEFT(RIGHT(VLOOKUP(AA36,#REF!,2,FALSE),7),1))</f>
        <v>#REF!</v>
      </c>
      <c r="AN38" s="415"/>
      <c r="AO38" s="280" t="e">
        <f>IF(LEN(VLOOKUP(AA36,#REF!,2,FALSE))&lt;6,"",LEFT(RIGHT(VLOOKUP(AA36,#REF!,2,FALSE),6),1))</f>
        <v>#REF!</v>
      </c>
      <c r="AP38" s="282"/>
      <c r="AQ38" s="280" t="e">
        <f>IF(LEN(VLOOKUP(AA36,#REF!,2,FALSE))&lt;5,"",LEFT(RIGHT(VLOOKUP(AA36,#REF!,2,FALSE),5),1))</f>
        <v>#REF!</v>
      </c>
      <c r="AR38" s="282"/>
      <c r="AS38" s="280" t="e">
        <f>IF(LEN(VLOOKUP(AA36,#REF!,2,FALSE))&lt;4,"",LEFT(RIGHT(VLOOKUP(AA36,#REF!,2,FALSE),4),1))</f>
        <v>#REF!</v>
      </c>
      <c r="AT38" s="415"/>
      <c r="AU38" s="280" t="e">
        <f>IF(LEN(VLOOKUP(AA36,#REF!,2,FALSE))&lt;3,"",LEFT(RIGHT(VLOOKUP(AA36,#REF!,2,FALSE),3),1))</f>
        <v>#REF!</v>
      </c>
      <c r="AV38" s="282"/>
      <c r="AW38" s="280" t="e">
        <f>IF(LEN(VLOOKUP(AA36,#REF!,2,FALSE))&lt;2,"",LEFT(RIGHT(VLOOKUP(AA36,#REF!,2,FALSE),2),1))</f>
        <v>#REF!</v>
      </c>
      <c r="AX38" s="282"/>
      <c r="AY38" s="280" t="e">
        <f>IF(VLOOKUP(AA36,#REF!,2,FALSE)=0,"",IF(LEN(VLOOKUP(AA36,#REF!,2,FALSE))&lt;1,"",LEFT(RIGHT(VLOOKUP(AA36,#REF!,2,FALSE),1),1)))</f>
        <v>#REF!</v>
      </c>
      <c r="AZ38" s="424"/>
      <c r="BA38" s="423"/>
      <c r="BB38" s="280" t="e">
        <f>IF(LEN(VLOOKUP(AA36,#REF!,4,FALSE))&lt;11,"",LEFT(RIGHT(VLOOKUP(AA36,#REF!,4,FALSE),11),1))</f>
        <v>#REF!</v>
      </c>
      <c r="BC38" s="168"/>
      <c r="BD38" s="280" t="e">
        <f>IF(LEN(VLOOKUP(AA36,#REF!,4,FALSE))&lt;10,"",LEFT(RIGHT(VLOOKUP(AA36,#REF!,4,FALSE),10),1))</f>
        <v>#REF!</v>
      </c>
      <c r="BE38" s="282"/>
      <c r="BF38" s="280" t="e">
        <f>IF(LEN(VLOOKUP(AA36,#REF!,4,FALSE))&lt;9,"",LEFT(RIGHT(VLOOKUP(AA36,#REF!,4,FALSE),9),1))</f>
        <v>#REF!</v>
      </c>
      <c r="BG38" s="168"/>
      <c r="BH38" s="280" t="e">
        <f>IF(LEN(VLOOKUP(AA36,#REF!,4,FALSE))&lt;8,"",LEFT(RIGHT(VLOOKUP(AA36,#REF!,4,FALSE),8),1))</f>
        <v>#REF!</v>
      </c>
      <c r="BI38" s="282"/>
      <c r="BJ38" s="280" t="e">
        <f>IF(LEN(VLOOKUP(AA36,#REF!,4,FALSE))&lt;7,"",LEFT(RIGHT(VLOOKUP(AA36,#REF!,4,FALSE),7),1))</f>
        <v>#REF!</v>
      </c>
      <c r="BK38" s="415"/>
      <c r="BL38" s="280" t="e">
        <f>IF(LEN(VLOOKUP(AA36,#REF!,4,FALSE))&lt;6,"",LEFT(RIGHT(VLOOKUP(AA36,#REF!,4,FALSE),6),1))</f>
        <v>#REF!</v>
      </c>
      <c r="BM38" s="282"/>
      <c r="BN38" s="280" t="e">
        <f>IF(LEN(VLOOKUP(AA36,#REF!,4,FALSE))&lt;5,"",LEFT(RIGHT(VLOOKUP(AA36,#REF!,4,FALSE),5),1))</f>
        <v>#REF!</v>
      </c>
      <c r="BO38" s="282"/>
      <c r="BP38" s="280" t="e">
        <f>IF(LEN(VLOOKUP(AA36,#REF!,4,FALSE))&lt;4,"",LEFT(RIGHT(VLOOKUP(AA36,#REF!,4,FALSE),4),1))</f>
        <v>#REF!</v>
      </c>
      <c r="BQ38" s="415"/>
      <c r="BR38" s="280" t="e">
        <f>IF(LEN(VLOOKUP(AA36,#REF!,4,FALSE))&lt;3,"",LEFT(RIGHT(VLOOKUP(AA36,#REF!,4,FALSE),3),1))</f>
        <v>#REF!</v>
      </c>
      <c r="BS38" s="282"/>
      <c r="BT38" s="280" t="e">
        <f>IF(LEN(VLOOKUP(AA36,#REF!,4,FALSE))&lt;2,"",LEFT(RIGHT(VLOOKUP(AA36,#REF!,4,FALSE),2),1))</f>
        <v>#REF!</v>
      </c>
      <c r="BU38" s="282"/>
      <c r="BV38" s="280" t="e">
        <f>IF(VLOOKUP(AA36,#REF!,4,FALSE)=0,"",IF(LEN(VLOOKUP(AA36,#REF!,4,FALSE))&lt;1,"",LEFT(RIGHT(VLOOKUP(AA36,#REF!,4,FALSE),1),1)))</f>
        <v>#REF!</v>
      </c>
      <c r="BW38" s="287"/>
      <c r="BX38" s="288"/>
      <c r="BY38" s="288"/>
      <c r="BZ38" s="288"/>
      <c r="CA38" s="288"/>
      <c r="CB38" s="288"/>
      <c r="CC38" s="288"/>
      <c r="CD38" s="288"/>
      <c r="CE38" s="288"/>
      <c r="CF38" s="288"/>
      <c r="CG38" s="199"/>
      <c r="CH38" s="495"/>
    </row>
    <row r="39" spans="1:86" ht="2.25" customHeight="1">
      <c r="A39" s="130"/>
      <c r="B39" s="498"/>
      <c r="C39" s="498"/>
      <c r="D39" s="495"/>
      <c r="E39" s="474"/>
      <c r="F39" s="474"/>
      <c r="G39" s="459"/>
      <c r="H39" s="545"/>
      <c r="I39" s="545"/>
      <c r="J39" s="545"/>
      <c r="K39" s="545"/>
      <c r="L39" s="545"/>
      <c r="M39" s="545"/>
      <c r="N39" s="545"/>
      <c r="O39" s="545"/>
      <c r="P39" s="545"/>
      <c r="Q39" s="545"/>
      <c r="R39" s="545"/>
      <c r="S39" s="545"/>
      <c r="T39" s="545"/>
      <c r="U39" s="545"/>
      <c r="V39" s="545"/>
      <c r="W39" s="545"/>
      <c r="X39" s="545"/>
      <c r="Y39" s="545"/>
      <c r="Z39" s="545"/>
      <c r="AA39" s="463"/>
      <c r="AB39" s="463"/>
      <c r="AC39" s="463"/>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3"/>
      <c r="BB39" s="443"/>
      <c r="BC39" s="443"/>
      <c r="BD39" s="443"/>
      <c r="BE39" s="443"/>
      <c r="BF39" s="443"/>
      <c r="BG39" s="443"/>
      <c r="BH39" s="443"/>
      <c r="BI39" s="443"/>
      <c r="BJ39" s="443"/>
      <c r="BK39" s="443"/>
      <c r="BL39" s="443"/>
      <c r="BM39" s="443"/>
      <c r="BN39" s="443"/>
      <c r="BO39" s="443"/>
      <c r="BP39" s="443"/>
      <c r="BQ39" s="443"/>
      <c r="BR39" s="227"/>
      <c r="BS39" s="227"/>
      <c r="BT39" s="227"/>
      <c r="BU39" s="227"/>
      <c r="BV39" s="227"/>
      <c r="BW39" s="289"/>
      <c r="BX39" s="227"/>
      <c r="BY39" s="227"/>
      <c r="BZ39" s="227"/>
      <c r="CA39" s="227"/>
      <c r="CB39" s="227"/>
      <c r="CC39" s="227"/>
      <c r="CD39" s="227"/>
      <c r="CE39" s="227"/>
      <c r="CF39" s="227"/>
      <c r="CG39" s="200"/>
      <c r="CH39" s="495"/>
    </row>
    <row r="40" spans="1:86" ht="2.25" customHeight="1">
      <c r="A40" s="130"/>
      <c r="B40" s="498"/>
      <c r="C40" s="498"/>
      <c r="D40" s="495"/>
      <c r="E40" s="474"/>
      <c r="F40" s="474"/>
      <c r="G40" s="459"/>
      <c r="H40" s="545"/>
      <c r="I40" s="545"/>
      <c r="J40" s="545"/>
      <c r="K40" s="545"/>
      <c r="L40" s="545"/>
      <c r="M40" s="545"/>
      <c r="N40" s="545"/>
      <c r="O40" s="545"/>
      <c r="P40" s="545"/>
      <c r="Q40" s="545"/>
      <c r="R40" s="545"/>
      <c r="S40" s="545"/>
      <c r="T40" s="545"/>
      <c r="U40" s="545"/>
      <c r="V40" s="545"/>
      <c r="W40" s="545"/>
      <c r="X40" s="545"/>
      <c r="Y40" s="545"/>
      <c r="Z40" s="545"/>
      <c r="AA40" s="463"/>
      <c r="AB40" s="463"/>
      <c r="AC40" s="463"/>
      <c r="AD40" s="422"/>
      <c r="AE40" s="422"/>
      <c r="AF40" s="422"/>
      <c r="AG40" s="422"/>
      <c r="AH40" s="422"/>
      <c r="AI40" s="422"/>
      <c r="AJ40" s="422"/>
      <c r="AK40" s="422"/>
      <c r="AL40" s="422"/>
      <c r="AM40" s="422"/>
      <c r="AN40" s="422"/>
      <c r="AO40" s="422"/>
      <c r="AP40" s="422"/>
      <c r="AQ40" s="422"/>
      <c r="AR40" s="422"/>
      <c r="AS40" s="422"/>
      <c r="AT40" s="422"/>
      <c r="AU40" s="422"/>
      <c r="AV40" s="422"/>
      <c r="AW40" s="422"/>
      <c r="AX40" s="422"/>
      <c r="AY40" s="422"/>
      <c r="AZ40" s="422"/>
      <c r="BA40" s="293"/>
      <c r="BB40" s="221"/>
      <c r="BC40" s="221"/>
      <c r="BD40" s="221"/>
      <c r="BE40" s="221"/>
      <c r="BF40" s="221"/>
      <c r="BG40" s="221"/>
      <c r="BH40" s="221"/>
      <c r="BI40" s="221"/>
      <c r="BJ40" s="292"/>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198"/>
      <c r="CH40" s="495"/>
    </row>
    <row r="41" spans="1:86" ht="2.25" customHeight="1">
      <c r="A41" s="130"/>
      <c r="B41" s="498"/>
      <c r="C41" s="498"/>
      <c r="D41" s="495"/>
      <c r="E41" s="474"/>
      <c r="F41" s="474"/>
      <c r="G41" s="459"/>
      <c r="H41" s="545"/>
      <c r="I41" s="545"/>
      <c r="J41" s="545"/>
      <c r="K41" s="545"/>
      <c r="L41" s="545"/>
      <c r="M41" s="545"/>
      <c r="N41" s="545"/>
      <c r="O41" s="545"/>
      <c r="P41" s="545"/>
      <c r="Q41" s="545"/>
      <c r="R41" s="545"/>
      <c r="S41" s="545"/>
      <c r="T41" s="545"/>
      <c r="U41" s="545"/>
      <c r="V41" s="545"/>
      <c r="W41" s="545"/>
      <c r="X41" s="545"/>
      <c r="Y41" s="545"/>
      <c r="Z41" s="545"/>
      <c r="AA41" s="463"/>
      <c r="AB41" s="463"/>
      <c r="AC41" s="463"/>
      <c r="AD41" s="423"/>
      <c r="AE41" s="417"/>
      <c r="AF41" s="417"/>
      <c r="AG41" s="417"/>
      <c r="AH41" s="283"/>
      <c r="AI41" s="418"/>
      <c r="AJ41" s="418"/>
      <c r="AK41" s="418"/>
      <c r="AL41" s="418"/>
      <c r="AM41" s="418"/>
      <c r="AN41" s="415"/>
      <c r="AO41" s="419"/>
      <c r="AP41" s="419"/>
      <c r="AQ41" s="419"/>
      <c r="AR41" s="419"/>
      <c r="AS41" s="419"/>
      <c r="AT41" s="415"/>
      <c r="AU41" s="419"/>
      <c r="AV41" s="419"/>
      <c r="AW41" s="419"/>
      <c r="AX41" s="419"/>
      <c r="AY41" s="419"/>
      <c r="AZ41" s="424"/>
      <c r="BA41" s="294"/>
      <c r="BB41" s="288"/>
      <c r="BC41" s="288"/>
      <c r="BD41" s="288"/>
      <c r="BE41" s="288"/>
      <c r="BF41" s="288"/>
      <c r="BG41" s="288"/>
      <c r="BH41" s="288"/>
      <c r="BI41" s="288"/>
      <c r="BJ41" s="287"/>
      <c r="BK41" s="288"/>
      <c r="BL41" s="417"/>
      <c r="BM41" s="417"/>
      <c r="BN41" s="417"/>
      <c r="BO41" s="283"/>
      <c r="BP41" s="418"/>
      <c r="BQ41" s="418"/>
      <c r="BR41" s="418"/>
      <c r="BS41" s="418"/>
      <c r="BT41" s="418"/>
      <c r="BU41" s="415"/>
      <c r="BV41" s="419"/>
      <c r="BW41" s="419"/>
      <c r="BX41" s="419"/>
      <c r="BY41" s="419"/>
      <c r="BZ41" s="419"/>
      <c r="CA41" s="415"/>
      <c r="CB41" s="419"/>
      <c r="CC41" s="419"/>
      <c r="CD41" s="419"/>
      <c r="CE41" s="419"/>
      <c r="CF41" s="419"/>
      <c r="CG41" s="201"/>
      <c r="CH41" s="495"/>
    </row>
    <row r="42" spans="1:86" ht="15.75" customHeight="1">
      <c r="A42" s="130"/>
      <c r="B42" s="498"/>
      <c r="C42" s="498"/>
      <c r="D42" s="495"/>
      <c r="E42" s="474"/>
      <c r="F42" s="474"/>
      <c r="G42" s="459"/>
      <c r="H42" s="545"/>
      <c r="I42" s="545"/>
      <c r="J42" s="545"/>
      <c r="K42" s="545"/>
      <c r="L42" s="545"/>
      <c r="M42" s="545"/>
      <c r="N42" s="545"/>
      <c r="O42" s="545"/>
      <c r="P42" s="545"/>
      <c r="Q42" s="545"/>
      <c r="R42" s="545"/>
      <c r="S42" s="545"/>
      <c r="T42" s="545"/>
      <c r="U42" s="545"/>
      <c r="V42" s="545"/>
      <c r="W42" s="545"/>
      <c r="X42" s="545"/>
      <c r="Y42" s="545"/>
      <c r="Z42" s="545"/>
      <c r="AA42" s="463"/>
      <c r="AB42" s="463"/>
      <c r="AC42" s="463"/>
      <c r="AD42" s="423"/>
      <c r="AE42" s="280" t="e">
        <f>IF(LEN(VLOOKUP(AA36,#REF!,3,FALSE))&lt;11,"",LEFT(RIGHT(VLOOKUP(AA36,#REF!,3,FALSE),11),1))</f>
        <v>#REF!</v>
      </c>
      <c r="AF42" s="168"/>
      <c r="AG42" s="280" t="e">
        <f>IF(LEN(VLOOKUP(AA36,#REF!,3,FALSE))&lt;10,"",LEFT(RIGHT(VLOOKUP(AA36,#REF!,3,FALSE),10),1))</f>
        <v>#REF!</v>
      </c>
      <c r="AH42" s="282"/>
      <c r="AI42" s="280" t="e">
        <f>IF(LEN(VLOOKUP(AA36,#REF!,3,FALSE))&lt;9,"",LEFT(RIGHT(VLOOKUP(AA36,#REF!,3,FALSE),9),1))</f>
        <v>#REF!</v>
      </c>
      <c r="AJ42" s="168"/>
      <c r="AK42" s="280" t="e">
        <f>IF(LEN(VLOOKUP(AA36,#REF!,3,FALSE))&lt;8,"",LEFT(RIGHT(VLOOKUP(AA36,#REF!,3,FALSE),8),1))</f>
        <v>#REF!</v>
      </c>
      <c r="AL42" s="282"/>
      <c r="AM42" s="280" t="e">
        <f>IF(LEN(VLOOKUP(AA36,#REF!,3,FALSE))&lt;7,"",LEFT(RIGHT(VLOOKUP(AA36,#REF!,3,FALSE),7),1))</f>
        <v>#REF!</v>
      </c>
      <c r="AN42" s="415"/>
      <c r="AO42" s="280" t="e">
        <f>IF(LEN(VLOOKUP(AA36,#REF!,3,FALSE))&lt;6,"",LEFT(RIGHT(VLOOKUP(AA36,#REF!,3,FALSE),6),1))</f>
        <v>#REF!</v>
      </c>
      <c r="AP42" s="282"/>
      <c r="AQ42" s="280" t="e">
        <f>IF(LEN(VLOOKUP(AA36,#REF!,3,FALSE))&lt;5,"",LEFT(RIGHT(VLOOKUP(AA36,#REF!,3,FALSE),5),1))</f>
        <v>#REF!</v>
      </c>
      <c r="AR42" s="282"/>
      <c r="AS42" s="280" t="e">
        <f>IF(LEN(VLOOKUP(AA36,#REF!,3,FALSE))&lt;4,"",LEFT(RIGHT(VLOOKUP(AA36,#REF!,3,FALSE),4),1))</f>
        <v>#REF!</v>
      </c>
      <c r="AT42" s="415"/>
      <c r="AU42" s="280" t="e">
        <f>IF(LEN(VLOOKUP(AA36,#REF!,3,FALSE))&lt;3,"",LEFT(RIGHT(VLOOKUP(AA36,#REF!,3,FALSE),3),1))</f>
        <v>#REF!</v>
      </c>
      <c r="AV42" s="282"/>
      <c r="AW42" s="280" t="e">
        <f>IF(LEN(VLOOKUP(AA36,#REF!,3,FALSE))&lt;2,"",LEFT(RIGHT(VLOOKUP(AA36,#REF!,3,FALSE),2),1))</f>
        <v>#REF!</v>
      </c>
      <c r="AX42" s="282"/>
      <c r="AY42" s="280" t="e">
        <f>IF(VLOOKUP(AA36,#REF!,3,FALSE)=0,"",IF(LEN(VLOOKUP(AA36,#REF!,3,FALSE))&lt;1,"",LEFT(RIGHT(VLOOKUP(AA36,#REF!,3,FALSE),1),1)))</f>
        <v>#REF!</v>
      </c>
      <c r="AZ42" s="424"/>
      <c r="BA42" s="294"/>
      <c r="BB42" s="288"/>
      <c r="BC42" s="288"/>
      <c r="BD42" s="288"/>
      <c r="BE42" s="288"/>
      <c r="BF42" s="288"/>
      <c r="BG42" s="288"/>
      <c r="BH42" s="288"/>
      <c r="BI42" s="288"/>
      <c r="BJ42" s="287"/>
      <c r="BK42" s="288"/>
      <c r="BL42" s="280" t="e">
        <f>IF(LEN(VLOOKUP(AA36,#REF!,5,FALSE))&lt;11,"",LEFT(RIGHT(VLOOKUP(AA36,#REF!,5,FALSE),11),1))</f>
        <v>#REF!</v>
      </c>
      <c r="BM42" s="168"/>
      <c r="BN42" s="280" t="e">
        <f>IF(LEN(VLOOKUP(AA36,#REF!,5,FALSE))&lt;10,"",LEFT(RIGHT(VLOOKUP(AA36,#REF!,5,FALSE),10),1))</f>
        <v>#REF!</v>
      </c>
      <c r="BO42" s="282"/>
      <c r="BP42" s="280" t="e">
        <f>IF(LEN(VLOOKUP(AA36,#REF!,5,FALSE))&lt;9,"",LEFT(RIGHT(VLOOKUP(AA36,#REF!,5,FALSE),9),1))</f>
        <v>#REF!</v>
      </c>
      <c r="BQ42" s="168"/>
      <c r="BR42" s="280" t="e">
        <f>IF(LEN(VLOOKUP(AA36,#REF!,5,FALSE))&lt;8,"",LEFT(RIGHT(VLOOKUP(AA36,#REF!,5,FALSE),8),1))</f>
        <v>#REF!</v>
      </c>
      <c r="BS42" s="282"/>
      <c r="BT42" s="280" t="e">
        <f>IF(LEN(VLOOKUP(AA36,#REF!,5,FALSE))&lt;7,"",LEFT(RIGHT(VLOOKUP(AA36,#REF!,5,FALSE),7),1))</f>
        <v>#REF!</v>
      </c>
      <c r="BU42" s="415"/>
      <c r="BV42" s="280" t="e">
        <f>IF(LEN(VLOOKUP(AA36,#REF!,5,FALSE))&lt;6,"",LEFT(RIGHT(VLOOKUP(AA36,#REF!,5,FALSE),6),1))</f>
        <v>#REF!</v>
      </c>
      <c r="BW42" s="282"/>
      <c r="BX42" s="280" t="e">
        <f>IF(LEN(VLOOKUP(AA36,#REF!,5,FALSE))&lt;5,"",LEFT(RIGHT(VLOOKUP(AA36,#REF!,5,FALSE),5),1))</f>
        <v>#REF!</v>
      </c>
      <c r="BY42" s="282"/>
      <c r="BZ42" s="280" t="e">
        <f>IF(LEN(VLOOKUP(AA36,#REF!,5,FALSE))&lt;4,"",LEFT(RIGHT(VLOOKUP(AA36,#REF!,5,FALSE),4),1))</f>
        <v>#REF!</v>
      </c>
      <c r="CA42" s="415"/>
      <c r="CB42" s="280" t="e">
        <f>IF(LEN(VLOOKUP(AA36,#REF!,5,FALSE))&lt;3,"",LEFT(RIGHT(VLOOKUP(AA36,#REF!,5,FALSE),3),1))</f>
        <v>#REF!</v>
      </c>
      <c r="CC42" s="282"/>
      <c r="CD42" s="280" t="e">
        <f>IF(LEN(VLOOKUP(AA36,#REF!,5,FALSE))&lt;2,"",LEFT(RIGHT(VLOOKUP(AA36,#REF!,5,FALSE),2),1))</f>
        <v>#REF!</v>
      </c>
      <c r="CE42" s="282"/>
      <c r="CF42" s="280" t="e">
        <f>IF(VLOOKUP(AA36,#REF!,5,FALSE)=0,"",IF(LEN(VLOOKUP(AA36,#REF!,5,FALSE))&lt;1,"",LEFT(RIGHT(VLOOKUP(AA36,#REF!,5,FALSE),1),1)))</f>
        <v>#REF!</v>
      </c>
      <c r="CG42" s="201"/>
      <c r="CH42" s="495"/>
    </row>
    <row r="43" spans="1:86" ht="3.75" customHeight="1">
      <c r="A43" s="130"/>
      <c r="B43" s="498"/>
      <c r="C43" s="498"/>
      <c r="D43" s="495"/>
      <c r="E43" s="474"/>
      <c r="F43" s="474"/>
      <c r="G43" s="459"/>
      <c r="H43" s="545"/>
      <c r="I43" s="545"/>
      <c r="J43" s="545"/>
      <c r="K43" s="545"/>
      <c r="L43" s="545"/>
      <c r="M43" s="545"/>
      <c r="N43" s="545"/>
      <c r="O43" s="545"/>
      <c r="P43" s="545"/>
      <c r="Q43" s="545"/>
      <c r="R43" s="545"/>
      <c r="S43" s="545"/>
      <c r="T43" s="545"/>
      <c r="U43" s="545"/>
      <c r="V43" s="545"/>
      <c r="W43" s="545"/>
      <c r="X43" s="545"/>
      <c r="Y43" s="545"/>
      <c r="Z43" s="545"/>
      <c r="AA43" s="463"/>
      <c r="AB43" s="463"/>
      <c r="AC43" s="463"/>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2"/>
      <c r="AZ43" s="442"/>
      <c r="BA43" s="295"/>
      <c r="BB43" s="227"/>
      <c r="BC43" s="227"/>
      <c r="BD43" s="227"/>
      <c r="BE43" s="227"/>
      <c r="BF43" s="227"/>
      <c r="BG43" s="227"/>
      <c r="BH43" s="227"/>
      <c r="BI43" s="227"/>
      <c r="BJ43" s="289"/>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00"/>
      <c r="CH43" s="495"/>
    </row>
    <row r="44" spans="1:86" s="163" customFormat="1" ht="3" customHeight="1">
      <c r="A44" s="130"/>
      <c r="B44" s="498"/>
      <c r="C44" s="498"/>
      <c r="D44" s="495"/>
      <c r="E44" s="537" t="s">
        <v>10</v>
      </c>
      <c r="F44" s="537"/>
      <c r="G44" s="459"/>
      <c r="H44" s="471" t="e">
        <f>#REF!</f>
        <v>#REF!</v>
      </c>
      <c r="I44" s="471"/>
      <c r="J44" s="471"/>
      <c r="K44" s="471"/>
      <c r="L44" s="471"/>
      <c r="M44" s="471"/>
      <c r="N44" s="471"/>
      <c r="O44" s="471"/>
      <c r="P44" s="471"/>
      <c r="Q44" s="471"/>
      <c r="R44" s="471"/>
      <c r="S44" s="471"/>
      <c r="T44" s="471"/>
      <c r="U44" s="471"/>
      <c r="V44" s="471"/>
      <c r="W44" s="471"/>
      <c r="X44" s="471"/>
      <c r="Y44" s="471"/>
      <c r="Z44" s="471"/>
      <c r="AA44" s="472" t="s">
        <v>394</v>
      </c>
      <c r="AB44" s="472"/>
      <c r="AC44" s="472"/>
      <c r="AD44" s="422"/>
      <c r="AE44" s="422"/>
      <c r="AF44" s="422"/>
      <c r="AG44" s="422"/>
      <c r="AH44" s="422"/>
      <c r="AI44" s="422"/>
      <c r="AJ44" s="422"/>
      <c r="AK44" s="422"/>
      <c r="AL44" s="422"/>
      <c r="AM44" s="422"/>
      <c r="AN44" s="422"/>
      <c r="AO44" s="422"/>
      <c r="AP44" s="422"/>
      <c r="AQ44" s="422"/>
      <c r="AR44" s="422"/>
      <c r="AS44" s="422"/>
      <c r="AT44" s="422"/>
      <c r="AU44" s="422"/>
      <c r="AV44" s="422"/>
      <c r="AW44" s="422"/>
      <c r="AX44" s="422"/>
      <c r="AY44" s="422"/>
      <c r="AZ44" s="422"/>
      <c r="BA44" s="464"/>
      <c r="BB44" s="464"/>
      <c r="BC44" s="464"/>
      <c r="BD44" s="464"/>
      <c r="BE44" s="464"/>
      <c r="BF44" s="464"/>
      <c r="BG44" s="464"/>
      <c r="BH44" s="464"/>
      <c r="BI44" s="464"/>
      <c r="BJ44" s="464"/>
      <c r="BK44" s="464"/>
      <c r="BL44" s="464"/>
      <c r="BM44" s="464"/>
      <c r="BN44" s="464"/>
      <c r="BO44" s="464"/>
      <c r="BP44" s="464"/>
      <c r="BQ44" s="464"/>
      <c r="BR44" s="221"/>
      <c r="BS44" s="221"/>
      <c r="BT44" s="221"/>
      <c r="BU44" s="221"/>
      <c r="BV44" s="221"/>
      <c r="BW44" s="292"/>
      <c r="BX44" s="221"/>
      <c r="BY44" s="221"/>
      <c r="BZ44" s="221"/>
      <c r="CA44" s="221"/>
      <c r="CB44" s="221"/>
      <c r="CC44" s="221"/>
      <c r="CD44" s="221"/>
      <c r="CE44" s="221"/>
      <c r="CF44" s="221"/>
      <c r="CG44" s="198"/>
      <c r="CH44" s="495"/>
    </row>
    <row r="45" spans="1:86" s="163" customFormat="1" ht="3" customHeight="1">
      <c r="A45" s="130"/>
      <c r="B45" s="498"/>
      <c r="C45" s="498"/>
      <c r="D45" s="495"/>
      <c r="E45" s="537"/>
      <c r="F45" s="537"/>
      <c r="G45" s="459"/>
      <c r="H45" s="471"/>
      <c r="I45" s="471"/>
      <c r="J45" s="471"/>
      <c r="K45" s="471"/>
      <c r="L45" s="471"/>
      <c r="M45" s="471"/>
      <c r="N45" s="471"/>
      <c r="O45" s="471"/>
      <c r="P45" s="471"/>
      <c r="Q45" s="471"/>
      <c r="R45" s="471"/>
      <c r="S45" s="471"/>
      <c r="T45" s="471"/>
      <c r="U45" s="471"/>
      <c r="V45" s="471"/>
      <c r="W45" s="471"/>
      <c r="X45" s="471"/>
      <c r="Y45" s="471"/>
      <c r="Z45" s="471"/>
      <c r="AA45" s="472"/>
      <c r="AB45" s="472"/>
      <c r="AC45" s="472"/>
      <c r="AD45" s="423"/>
      <c r="AE45" s="417"/>
      <c r="AF45" s="417"/>
      <c r="AG45" s="417"/>
      <c r="AH45" s="283"/>
      <c r="AI45" s="418"/>
      <c r="AJ45" s="418"/>
      <c r="AK45" s="418"/>
      <c r="AL45" s="418"/>
      <c r="AM45" s="418"/>
      <c r="AN45" s="415"/>
      <c r="AO45" s="419"/>
      <c r="AP45" s="419"/>
      <c r="AQ45" s="419"/>
      <c r="AR45" s="419"/>
      <c r="AS45" s="419"/>
      <c r="AT45" s="415"/>
      <c r="AU45" s="419"/>
      <c r="AV45" s="419"/>
      <c r="AW45" s="419"/>
      <c r="AX45" s="419"/>
      <c r="AY45" s="419"/>
      <c r="AZ45" s="424"/>
      <c r="BA45" s="423"/>
      <c r="BB45" s="417"/>
      <c r="BC45" s="417"/>
      <c r="BD45" s="417"/>
      <c r="BE45" s="283"/>
      <c r="BF45" s="418"/>
      <c r="BG45" s="418"/>
      <c r="BH45" s="418"/>
      <c r="BI45" s="418"/>
      <c r="BJ45" s="418"/>
      <c r="BK45" s="415"/>
      <c r="BL45" s="419"/>
      <c r="BM45" s="419"/>
      <c r="BN45" s="419"/>
      <c r="BO45" s="419"/>
      <c r="BP45" s="419"/>
      <c r="BQ45" s="415"/>
      <c r="BR45" s="419"/>
      <c r="BS45" s="419"/>
      <c r="BT45" s="419"/>
      <c r="BU45" s="419"/>
      <c r="BV45" s="419"/>
      <c r="BW45" s="287"/>
      <c r="BX45" s="288"/>
      <c r="BY45" s="288"/>
      <c r="BZ45" s="288"/>
      <c r="CA45" s="288"/>
      <c r="CB45" s="288"/>
      <c r="CC45" s="288"/>
      <c r="CD45" s="288"/>
      <c r="CE45" s="288"/>
      <c r="CF45" s="288"/>
      <c r="CG45" s="199"/>
      <c r="CH45" s="495"/>
    </row>
    <row r="46" spans="1:86" ht="15" customHeight="1">
      <c r="A46" s="130"/>
      <c r="B46" s="476"/>
      <c r="C46" s="476"/>
      <c r="D46" s="476"/>
      <c r="E46" s="537"/>
      <c r="F46" s="537"/>
      <c r="G46" s="459"/>
      <c r="H46" s="471"/>
      <c r="I46" s="471"/>
      <c r="J46" s="471"/>
      <c r="K46" s="471"/>
      <c r="L46" s="471"/>
      <c r="M46" s="471"/>
      <c r="N46" s="471"/>
      <c r="O46" s="471"/>
      <c r="P46" s="471"/>
      <c r="Q46" s="471"/>
      <c r="R46" s="471"/>
      <c r="S46" s="471"/>
      <c r="T46" s="471"/>
      <c r="U46" s="471"/>
      <c r="V46" s="471"/>
      <c r="W46" s="471"/>
      <c r="X46" s="471"/>
      <c r="Y46" s="471"/>
      <c r="Z46" s="471"/>
      <c r="AA46" s="472"/>
      <c r="AB46" s="472"/>
      <c r="AC46" s="472"/>
      <c r="AD46" s="423"/>
      <c r="AE46" s="280" t="e">
        <f>IF(LEN(VLOOKUP(AA44,#REF!,2,FALSE))&lt;11,"",LEFT(RIGHT(VLOOKUP(AA44,#REF!,2,FALSE),11),1))</f>
        <v>#REF!</v>
      </c>
      <c r="AF46" s="168"/>
      <c r="AG46" s="280" t="e">
        <f>IF(LEN(VLOOKUP(AA44,#REF!,2,FALSE))&lt;10,"",LEFT(RIGHT(VLOOKUP(AA44,#REF!,2,FALSE),10),1))</f>
        <v>#REF!</v>
      </c>
      <c r="AH46" s="282"/>
      <c r="AI46" s="280" t="e">
        <f>IF(LEN(VLOOKUP(AA44,#REF!,2,FALSE))&lt;9,"",LEFT(RIGHT(VLOOKUP(AA44,#REF!,2,FALSE),9),1))</f>
        <v>#REF!</v>
      </c>
      <c r="AJ46" s="168"/>
      <c r="AK46" s="280" t="e">
        <f>IF(LEN(VLOOKUP(AA44,#REF!,2,FALSE))&lt;8,"",LEFT(RIGHT(VLOOKUP(AA44,#REF!,2,FALSE),8),1))</f>
        <v>#REF!</v>
      </c>
      <c r="AL46" s="282"/>
      <c r="AM46" s="280" t="e">
        <f>IF(LEN(VLOOKUP(AA44,#REF!,2,FALSE))&lt;7,"",LEFT(RIGHT(VLOOKUP(AA44,#REF!,2,FALSE),7),1))</f>
        <v>#REF!</v>
      </c>
      <c r="AN46" s="415"/>
      <c r="AO46" s="280" t="e">
        <f>IF(LEN(VLOOKUP(AA44,#REF!,2,FALSE))&lt;6,"",LEFT(RIGHT(VLOOKUP(AA44,#REF!,2,FALSE),6),1))</f>
        <v>#REF!</v>
      </c>
      <c r="AP46" s="282"/>
      <c r="AQ46" s="280" t="e">
        <f>IF(LEN(VLOOKUP(AA44,#REF!,2,FALSE))&lt;5,"",LEFT(RIGHT(VLOOKUP(AA44,#REF!,2,FALSE),5),1))</f>
        <v>#REF!</v>
      </c>
      <c r="AR46" s="282"/>
      <c r="AS46" s="280" t="e">
        <f>IF(LEN(VLOOKUP(AA44,#REF!,2,FALSE))&lt;4,"",LEFT(RIGHT(VLOOKUP(AA44,#REF!,2,FALSE),4),1))</f>
        <v>#REF!</v>
      </c>
      <c r="AT46" s="415"/>
      <c r="AU46" s="280" t="e">
        <f>IF(LEN(VLOOKUP(AA44,#REF!,2,FALSE))&lt;3,"",LEFT(RIGHT(VLOOKUP(AA44,#REF!,2,FALSE),3),1))</f>
        <v>#REF!</v>
      </c>
      <c r="AV46" s="282"/>
      <c r="AW46" s="280" t="e">
        <f>IF(LEN(VLOOKUP(AA44,#REF!,2,FALSE))&lt;2,"",LEFT(RIGHT(VLOOKUP(AA44,#REF!,2,FALSE),2),1))</f>
        <v>#REF!</v>
      </c>
      <c r="AX46" s="282"/>
      <c r="AY46" s="280" t="e">
        <f>IF(VLOOKUP(AA44,#REF!,2,FALSE)=0,"",IF(LEN(VLOOKUP(AA44,#REF!,2,FALSE))&lt;1,"",LEFT(RIGHT(VLOOKUP(AA44,#REF!,2,FALSE),1),1)))</f>
        <v>#REF!</v>
      </c>
      <c r="AZ46" s="424"/>
      <c r="BA46" s="423"/>
      <c r="BB46" s="280" t="e">
        <f>IF(LEN(VLOOKUP(AA44,#REF!,4,FALSE))&lt;11,"",LEFT(RIGHT(VLOOKUP(AA44,#REF!,4,FALSE),11),1))</f>
        <v>#REF!</v>
      </c>
      <c r="BC46" s="168"/>
      <c r="BD46" s="280" t="e">
        <f>IF(LEN(VLOOKUP(AA44,#REF!,4,FALSE))&lt;10,"",LEFT(RIGHT(VLOOKUP(AA44,#REF!,4,FALSE),10),1))</f>
        <v>#REF!</v>
      </c>
      <c r="BE46" s="282"/>
      <c r="BF46" s="280" t="e">
        <f>IF(LEN(VLOOKUP(AA44,#REF!,4,FALSE))&lt;9,"",LEFT(RIGHT(VLOOKUP(AA44,#REF!,4,FALSE),9),1))</f>
        <v>#REF!</v>
      </c>
      <c r="BG46" s="168"/>
      <c r="BH46" s="280" t="e">
        <f>IF(LEN(VLOOKUP(AA44,#REF!,4,FALSE))&lt;8,"",LEFT(RIGHT(VLOOKUP(AA44,#REF!,4,FALSE),8),1))</f>
        <v>#REF!</v>
      </c>
      <c r="BI46" s="282"/>
      <c r="BJ46" s="280" t="e">
        <f>IF(LEN(VLOOKUP(AA44,#REF!,4,FALSE))&lt;7,"",LEFT(RIGHT(VLOOKUP(AA44,#REF!,4,FALSE),7),1))</f>
        <v>#REF!</v>
      </c>
      <c r="BK46" s="415"/>
      <c r="BL46" s="280" t="e">
        <f>IF(LEN(VLOOKUP(AA44,#REF!,4,FALSE))&lt;6,"",LEFT(RIGHT(VLOOKUP(AA44,#REF!,4,FALSE),6),1))</f>
        <v>#REF!</v>
      </c>
      <c r="BM46" s="282"/>
      <c r="BN46" s="280" t="e">
        <f>IF(LEN(VLOOKUP(AA44,#REF!,4,FALSE))&lt;5,"",LEFT(RIGHT(VLOOKUP(AA44,#REF!,4,FALSE),5),1))</f>
        <v>#REF!</v>
      </c>
      <c r="BO46" s="282"/>
      <c r="BP46" s="280" t="e">
        <f>IF(LEN(VLOOKUP(AA44,#REF!,4,FALSE))&lt;4,"",LEFT(RIGHT(VLOOKUP(AA44,#REF!,4,FALSE),4),1))</f>
        <v>#REF!</v>
      </c>
      <c r="BQ46" s="415"/>
      <c r="BR46" s="280" t="e">
        <f>IF(LEN(VLOOKUP(AA44,#REF!,4,FALSE))&lt;3,"",LEFT(RIGHT(VLOOKUP(AA44,#REF!,4,FALSE),3),1))</f>
        <v>#REF!</v>
      </c>
      <c r="BS46" s="282"/>
      <c r="BT46" s="280" t="e">
        <f>IF(LEN(VLOOKUP(AA44,#REF!,4,FALSE))&lt;2,"",LEFT(RIGHT(VLOOKUP(AA44,#REF!,4,FALSE),2),1))</f>
        <v>#REF!</v>
      </c>
      <c r="BU46" s="282"/>
      <c r="BV46" s="280" t="e">
        <f>IF(VLOOKUP(AA44,#REF!,4,FALSE)=0,"",IF(LEN(VLOOKUP(AA44,#REF!,4,FALSE))&lt;1,"",LEFT(RIGHT(VLOOKUP(AA44,#REF!,4,FALSE),1),1)))</f>
        <v>#REF!</v>
      </c>
      <c r="BW46" s="287"/>
      <c r="BX46" s="288"/>
      <c r="BY46" s="288"/>
      <c r="BZ46" s="288"/>
      <c r="CA46" s="288"/>
      <c r="CB46" s="288"/>
      <c r="CC46" s="288"/>
      <c r="CD46" s="288"/>
      <c r="CE46" s="288"/>
      <c r="CF46" s="288"/>
      <c r="CG46" s="199"/>
      <c r="CH46" s="495"/>
    </row>
    <row r="47" spans="1:86" ht="2.25" customHeight="1">
      <c r="A47" s="130"/>
      <c r="B47" s="476"/>
      <c r="C47" s="476"/>
      <c r="D47" s="476"/>
      <c r="E47" s="537"/>
      <c r="F47" s="537"/>
      <c r="G47" s="459"/>
      <c r="H47" s="471"/>
      <c r="I47" s="471"/>
      <c r="J47" s="471"/>
      <c r="K47" s="471"/>
      <c r="L47" s="471"/>
      <c r="M47" s="471"/>
      <c r="N47" s="471"/>
      <c r="O47" s="471"/>
      <c r="P47" s="471"/>
      <c r="Q47" s="471"/>
      <c r="R47" s="471"/>
      <c r="S47" s="471"/>
      <c r="T47" s="471"/>
      <c r="U47" s="471"/>
      <c r="V47" s="471"/>
      <c r="W47" s="471"/>
      <c r="X47" s="471"/>
      <c r="Y47" s="471"/>
      <c r="Z47" s="471"/>
      <c r="AA47" s="472"/>
      <c r="AB47" s="472"/>
      <c r="AC47" s="472"/>
      <c r="AD47" s="442"/>
      <c r="AE47" s="442"/>
      <c r="AF47" s="442"/>
      <c r="AG47" s="442"/>
      <c r="AH47" s="442"/>
      <c r="AI47" s="442"/>
      <c r="AJ47" s="442"/>
      <c r="AK47" s="442"/>
      <c r="AL47" s="442"/>
      <c r="AM47" s="442"/>
      <c r="AN47" s="442"/>
      <c r="AO47" s="442"/>
      <c r="AP47" s="442"/>
      <c r="AQ47" s="442"/>
      <c r="AR47" s="442"/>
      <c r="AS47" s="442"/>
      <c r="AT47" s="442"/>
      <c r="AU47" s="442"/>
      <c r="AV47" s="442"/>
      <c r="AW47" s="442"/>
      <c r="AX47" s="442"/>
      <c r="AY47" s="442"/>
      <c r="AZ47" s="442"/>
      <c r="BA47" s="443"/>
      <c r="BB47" s="443"/>
      <c r="BC47" s="443"/>
      <c r="BD47" s="443"/>
      <c r="BE47" s="443"/>
      <c r="BF47" s="443"/>
      <c r="BG47" s="443"/>
      <c r="BH47" s="443"/>
      <c r="BI47" s="443"/>
      <c r="BJ47" s="443"/>
      <c r="BK47" s="443"/>
      <c r="BL47" s="443"/>
      <c r="BM47" s="443"/>
      <c r="BN47" s="443"/>
      <c r="BO47" s="443"/>
      <c r="BP47" s="443"/>
      <c r="BQ47" s="443"/>
      <c r="BR47" s="227"/>
      <c r="BS47" s="227"/>
      <c r="BT47" s="227"/>
      <c r="BU47" s="227"/>
      <c r="BV47" s="227"/>
      <c r="BW47" s="289"/>
      <c r="BX47" s="227"/>
      <c r="BY47" s="227"/>
      <c r="BZ47" s="227"/>
      <c r="CA47" s="227"/>
      <c r="CB47" s="227"/>
      <c r="CC47" s="227"/>
      <c r="CD47" s="227"/>
      <c r="CE47" s="227"/>
      <c r="CF47" s="227"/>
      <c r="CG47" s="200"/>
      <c r="CH47" s="495"/>
    </row>
    <row r="48" spans="1:86" ht="2.25" customHeight="1">
      <c r="A48" s="130"/>
      <c r="B48" s="476"/>
      <c r="C48" s="476"/>
      <c r="D48" s="476"/>
      <c r="E48" s="537"/>
      <c r="F48" s="537"/>
      <c r="G48" s="459"/>
      <c r="H48" s="471"/>
      <c r="I48" s="471"/>
      <c r="J48" s="471"/>
      <c r="K48" s="471"/>
      <c r="L48" s="471"/>
      <c r="M48" s="471"/>
      <c r="N48" s="471"/>
      <c r="O48" s="471"/>
      <c r="P48" s="471"/>
      <c r="Q48" s="471"/>
      <c r="R48" s="471"/>
      <c r="S48" s="471"/>
      <c r="T48" s="471"/>
      <c r="U48" s="471"/>
      <c r="V48" s="471"/>
      <c r="W48" s="471"/>
      <c r="X48" s="471"/>
      <c r="Y48" s="471"/>
      <c r="Z48" s="471"/>
      <c r="AA48" s="472"/>
      <c r="AB48" s="472"/>
      <c r="AC48" s="472"/>
      <c r="AD48" s="422"/>
      <c r="AE48" s="422"/>
      <c r="AF48" s="422"/>
      <c r="AG48" s="422"/>
      <c r="AH48" s="422"/>
      <c r="AI48" s="422"/>
      <c r="AJ48" s="422"/>
      <c r="AK48" s="422"/>
      <c r="AL48" s="422"/>
      <c r="AM48" s="422"/>
      <c r="AN48" s="422"/>
      <c r="AO48" s="422"/>
      <c r="AP48" s="422"/>
      <c r="AQ48" s="422"/>
      <c r="AR48" s="422"/>
      <c r="AS48" s="422"/>
      <c r="AT48" s="422"/>
      <c r="AU48" s="422"/>
      <c r="AV48" s="422"/>
      <c r="AW48" s="422"/>
      <c r="AX48" s="422"/>
      <c r="AY48" s="422"/>
      <c r="AZ48" s="422"/>
      <c r="BA48" s="293"/>
      <c r="BB48" s="221"/>
      <c r="BC48" s="221"/>
      <c r="BD48" s="221"/>
      <c r="BE48" s="221"/>
      <c r="BF48" s="221"/>
      <c r="BG48" s="221"/>
      <c r="BH48" s="221"/>
      <c r="BI48" s="221"/>
      <c r="BJ48" s="292"/>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198"/>
      <c r="CH48" s="495"/>
    </row>
    <row r="49" spans="1:86" ht="2.25" customHeight="1">
      <c r="A49" s="130"/>
      <c r="B49" s="476"/>
      <c r="C49" s="476"/>
      <c r="D49" s="476"/>
      <c r="E49" s="537"/>
      <c r="F49" s="537"/>
      <c r="G49" s="459"/>
      <c r="H49" s="471"/>
      <c r="I49" s="471"/>
      <c r="J49" s="471"/>
      <c r="K49" s="471"/>
      <c r="L49" s="471"/>
      <c r="M49" s="471"/>
      <c r="N49" s="471"/>
      <c r="O49" s="471"/>
      <c r="P49" s="471"/>
      <c r="Q49" s="471"/>
      <c r="R49" s="471"/>
      <c r="S49" s="471"/>
      <c r="T49" s="471"/>
      <c r="U49" s="471"/>
      <c r="V49" s="471"/>
      <c r="W49" s="471"/>
      <c r="X49" s="471"/>
      <c r="Y49" s="471"/>
      <c r="Z49" s="471"/>
      <c r="AA49" s="472"/>
      <c r="AB49" s="472"/>
      <c r="AC49" s="472"/>
      <c r="AD49" s="423"/>
      <c r="AE49" s="417"/>
      <c r="AF49" s="417"/>
      <c r="AG49" s="417"/>
      <c r="AH49" s="283"/>
      <c r="AI49" s="418"/>
      <c r="AJ49" s="418"/>
      <c r="AK49" s="418"/>
      <c r="AL49" s="418"/>
      <c r="AM49" s="418"/>
      <c r="AN49" s="415"/>
      <c r="AO49" s="419"/>
      <c r="AP49" s="419"/>
      <c r="AQ49" s="419"/>
      <c r="AR49" s="419"/>
      <c r="AS49" s="419"/>
      <c r="AT49" s="415"/>
      <c r="AU49" s="419"/>
      <c r="AV49" s="419"/>
      <c r="AW49" s="419"/>
      <c r="AX49" s="419"/>
      <c r="AY49" s="419"/>
      <c r="AZ49" s="424"/>
      <c r="BA49" s="294"/>
      <c r="BB49" s="288"/>
      <c r="BC49" s="288"/>
      <c r="BD49" s="288"/>
      <c r="BE49" s="288"/>
      <c r="BF49" s="288"/>
      <c r="BG49" s="288"/>
      <c r="BH49" s="288"/>
      <c r="BI49" s="288"/>
      <c r="BJ49" s="287"/>
      <c r="BK49" s="288"/>
      <c r="BL49" s="417"/>
      <c r="BM49" s="417"/>
      <c r="BN49" s="417"/>
      <c r="BO49" s="283"/>
      <c r="BP49" s="418"/>
      <c r="BQ49" s="418"/>
      <c r="BR49" s="418"/>
      <c r="BS49" s="418"/>
      <c r="BT49" s="418"/>
      <c r="BU49" s="415"/>
      <c r="BV49" s="419"/>
      <c r="BW49" s="419"/>
      <c r="BX49" s="419"/>
      <c r="BY49" s="419"/>
      <c r="BZ49" s="419"/>
      <c r="CA49" s="415"/>
      <c r="CB49" s="419"/>
      <c r="CC49" s="419"/>
      <c r="CD49" s="419"/>
      <c r="CE49" s="419"/>
      <c r="CF49" s="419"/>
      <c r="CG49" s="201"/>
      <c r="CH49" s="495"/>
    </row>
    <row r="50" spans="1:86" ht="15" customHeight="1">
      <c r="A50" s="130"/>
      <c r="B50" s="476"/>
      <c r="C50" s="476"/>
      <c r="D50" s="476"/>
      <c r="E50" s="537"/>
      <c r="F50" s="537"/>
      <c r="G50" s="459"/>
      <c r="H50" s="471"/>
      <c r="I50" s="471"/>
      <c r="J50" s="471"/>
      <c r="K50" s="471"/>
      <c r="L50" s="471"/>
      <c r="M50" s="471"/>
      <c r="N50" s="471"/>
      <c r="O50" s="471"/>
      <c r="P50" s="471"/>
      <c r="Q50" s="471"/>
      <c r="R50" s="471"/>
      <c r="S50" s="471"/>
      <c r="T50" s="471"/>
      <c r="U50" s="471"/>
      <c r="V50" s="471"/>
      <c r="W50" s="471"/>
      <c r="X50" s="471"/>
      <c r="Y50" s="471"/>
      <c r="Z50" s="471"/>
      <c r="AA50" s="472"/>
      <c r="AB50" s="472"/>
      <c r="AC50" s="472"/>
      <c r="AD50" s="423"/>
      <c r="AE50" s="280" t="e">
        <f>IF(LEN(VLOOKUP(AA44,#REF!,3,FALSE))&lt;11,"",LEFT(RIGHT(VLOOKUP(AA44,#REF!,3,FALSE),11),1))</f>
        <v>#REF!</v>
      </c>
      <c r="AF50" s="168"/>
      <c r="AG50" s="280" t="e">
        <f>IF(LEN(VLOOKUP(AA44,#REF!,3,FALSE))&lt;10,"",LEFT(RIGHT(VLOOKUP(AA44,#REF!,3,FALSE),10),1))</f>
        <v>#REF!</v>
      </c>
      <c r="AH50" s="282"/>
      <c r="AI50" s="280" t="e">
        <f>IF(LEN(VLOOKUP(AA44,#REF!,3,FALSE))&lt;9,"",LEFT(RIGHT(VLOOKUP(AA44,#REF!,3,FALSE),9),1))</f>
        <v>#REF!</v>
      </c>
      <c r="AJ50" s="168"/>
      <c r="AK50" s="280" t="e">
        <f>IF(LEN(VLOOKUP(AA44,#REF!,3,FALSE))&lt;8,"",LEFT(RIGHT(VLOOKUP(AA44,#REF!,3,FALSE),8),1))</f>
        <v>#REF!</v>
      </c>
      <c r="AL50" s="282"/>
      <c r="AM50" s="280" t="e">
        <f>IF(LEN(VLOOKUP(AA44,#REF!,3,FALSE))&lt;7,"",LEFT(RIGHT(VLOOKUP(AA44,#REF!,3,FALSE),7),1))</f>
        <v>#REF!</v>
      </c>
      <c r="AN50" s="415"/>
      <c r="AO50" s="280" t="e">
        <f>IF(LEN(VLOOKUP(AA44,#REF!,3,FALSE))&lt;6,"",LEFT(RIGHT(VLOOKUP(AA44,#REF!,3,FALSE),6),1))</f>
        <v>#REF!</v>
      </c>
      <c r="AP50" s="282"/>
      <c r="AQ50" s="280" t="e">
        <f>IF(LEN(VLOOKUP(AA44,#REF!,3,FALSE))&lt;5,"",LEFT(RIGHT(VLOOKUP(AA44,#REF!,3,FALSE),5),1))</f>
        <v>#REF!</v>
      </c>
      <c r="AR50" s="282"/>
      <c r="AS50" s="280" t="e">
        <f>IF(LEN(VLOOKUP(AA44,#REF!,3,FALSE))&lt;4,"",LEFT(RIGHT(VLOOKUP(AA44,#REF!,3,FALSE),4),1))</f>
        <v>#REF!</v>
      </c>
      <c r="AT50" s="415"/>
      <c r="AU50" s="280" t="e">
        <f>IF(LEN(VLOOKUP(AA44,#REF!,3,FALSE))&lt;3,"",LEFT(RIGHT(VLOOKUP(AA44,#REF!,3,FALSE),3),1))</f>
        <v>#REF!</v>
      </c>
      <c r="AV50" s="282"/>
      <c r="AW50" s="280" t="e">
        <f>IF(LEN(VLOOKUP(AA44,#REF!,3,FALSE))&lt;2,"",LEFT(RIGHT(VLOOKUP(AA44,#REF!,3,FALSE),2),1))</f>
        <v>#REF!</v>
      </c>
      <c r="AX50" s="282"/>
      <c r="AY50" s="280" t="e">
        <f>IF(VLOOKUP(AA44,#REF!,3,FALSE)=0,"",IF(LEN(VLOOKUP(AA44,#REF!,3,FALSE))&lt;1,"",LEFT(RIGHT(VLOOKUP(AA44,#REF!,3,FALSE),1),1)))</f>
        <v>#REF!</v>
      </c>
      <c r="AZ50" s="424"/>
      <c r="BA50" s="294"/>
      <c r="BB50" s="288"/>
      <c r="BC50" s="288"/>
      <c r="BD50" s="288"/>
      <c r="BE50" s="288"/>
      <c r="BF50" s="288"/>
      <c r="BG50" s="288"/>
      <c r="BH50" s="288"/>
      <c r="BI50" s="288"/>
      <c r="BJ50" s="287"/>
      <c r="BK50" s="288"/>
      <c r="BL50" s="280" t="e">
        <f>IF(LEN(VLOOKUP(AA44,#REF!,5,FALSE))&lt;11,"",LEFT(RIGHT(VLOOKUP(AA44,#REF!,5,FALSE),11),1))</f>
        <v>#REF!</v>
      </c>
      <c r="BM50" s="168"/>
      <c r="BN50" s="280" t="e">
        <f>IF(LEN(VLOOKUP(AA44,#REF!,5,FALSE))&lt;10,"",LEFT(RIGHT(VLOOKUP(AA44,#REF!,5,FALSE),10),1))</f>
        <v>#REF!</v>
      </c>
      <c r="BO50" s="282"/>
      <c r="BP50" s="280" t="e">
        <f>IF(LEN(VLOOKUP(AA44,#REF!,5,FALSE))&lt;9,"",LEFT(RIGHT(VLOOKUP(AA44,#REF!,5,FALSE),9),1))</f>
        <v>#REF!</v>
      </c>
      <c r="BQ50" s="168"/>
      <c r="BR50" s="280" t="e">
        <f>IF(LEN(VLOOKUP(AA44,#REF!,5,FALSE))&lt;8,"",LEFT(RIGHT(VLOOKUP(AA44,#REF!,5,FALSE),8),1))</f>
        <v>#REF!</v>
      </c>
      <c r="BS50" s="282"/>
      <c r="BT50" s="280" t="e">
        <f>IF(LEN(VLOOKUP(AA44,#REF!,5,FALSE))&lt;7,"",LEFT(RIGHT(VLOOKUP(AA44,#REF!,5,FALSE),7),1))</f>
        <v>#REF!</v>
      </c>
      <c r="BU50" s="415"/>
      <c r="BV50" s="280" t="e">
        <f>IF(LEN(VLOOKUP(AA44,#REF!,5,FALSE))&lt;6,"",LEFT(RIGHT(VLOOKUP(AA44,#REF!,5,FALSE),6),1))</f>
        <v>#REF!</v>
      </c>
      <c r="BW50" s="282"/>
      <c r="BX50" s="280" t="e">
        <f>IF(LEN(VLOOKUP(AA44,#REF!,5,FALSE))&lt;5,"",LEFT(RIGHT(VLOOKUP(AA44,#REF!,5,FALSE),5),1))</f>
        <v>#REF!</v>
      </c>
      <c r="BY50" s="282"/>
      <c r="BZ50" s="280" t="e">
        <f>IF(LEN(VLOOKUP(AA44,#REF!,5,FALSE))&lt;4,"",LEFT(RIGHT(VLOOKUP(AA44,#REF!,5,FALSE),4),1))</f>
        <v>#REF!</v>
      </c>
      <c r="CA50" s="415"/>
      <c r="CB50" s="280" t="e">
        <f>IF(LEN(VLOOKUP(AA44,#REF!,5,FALSE))&lt;3,"",LEFT(RIGHT(VLOOKUP(AA44,#REF!,5,FALSE),3),1))</f>
        <v>#REF!</v>
      </c>
      <c r="CC50" s="282"/>
      <c r="CD50" s="280" t="e">
        <f>IF(LEN(VLOOKUP(AA44,#REF!,5,FALSE))&lt;2,"",LEFT(RIGHT(VLOOKUP(AA44,#REF!,5,FALSE),2),1))</f>
        <v>#REF!</v>
      </c>
      <c r="CE50" s="282"/>
      <c r="CF50" s="280" t="e">
        <f>IF(VLOOKUP(AA44,#REF!,5,FALSE)=0,"",IF(LEN(VLOOKUP(AA44,#REF!,5,FALSE))&lt;1,"",LEFT(RIGHT(VLOOKUP(AA44,#REF!,5,FALSE),1),1)))</f>
        <v>#REF!</v>
      </c>
      <c r="CG50" s="201"/>
      <c r="CH50" s="495"/>
    </row>
    <row r="51" spans="1:86" ht="3" customHeight="1">
      <c r="A51" s="130"/>
      <c r="B51" s="476"/>
      <c r="C51" s="476"/>
      <c r="D51" s="476"/>
      <c r="E51" s="537"/>
      <c r="F51" s="537"/>
      <c r="G51" s="459"/>
      <c r="H51" s="471"/>
      <c r="I51" s="471"/>
      <c r="J51" s="471"/>
      <c r="K51" s="471"/>
      <c r="L51" s="471"/>
      <c r="M51" s="471"/>
      <c r="N51" s="471"/>
      <c r="O51" s="471"/>
      <c r="P51" s="471"/>
      <c r="Q51" s="471"/>
      <c r="R51" s="471"/>
      <c r="S51" s="471"/>
      <c r="T51" s="471"/>
      <c r="U51" s="471"/>
      <c r="V51" s="471"/>
      <c r="W51" s="471"/>
      <c r="X51" s="471"/>
      <c r="Y51" s="471"/>
      <c r="Z51" s="471"/>
      <c r="AA51" s="472"/>
      <c r="AB51" s="472"/>
      <c r="AC51" s="472"/>
      <c r="AD51" s="442"/>
      <c r="AE51" s="442"/>
      <c r="AF51" s="442"/>
      <c r="AG51" s="442"/>
      <c r="AH51" s="442"/>
      <c r="AI51" s="442"/>
      <c r="AJ51" s="442"/>
      <c r="AK51" s="442"/>
      <c r="AL51" s="442"/>
      <c r="AM51" s="442"/>
      <c r="AN51" s="442"/>
      <c r="AO51" s="442"/>
      <c r="AP51" s="442"/>
      <c r="AQ51" s="442"/>
      <c r="AR51" s="442"/>
      <c r="AS51" s="442"/>
      <c r="AT51" s="442"/>
      <c r="AU51" s="442"/>
      <c r="AV51" s="442"/>
      <c r="AW51" s="442"/>
      <c r="AX51" s="442"/>
      <c r="AY51" s="442"/>
      <c r="AZ51" s="442"/>
      <c r="BA51" s="295"/>
      <c r="BB51" s="227"/>
      <c r="BC51" s="227"/>
      <c r="BD51" s="227"/>
      <c r="BE51" s="227"/>
      <c r="BF51" s="227"/>
      <c r="BG51" s="227"/>
      <c r="BH51" s="227"/>
      <c r="BI51" s="227"/>
      <c r="BJ51" s="289"/>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00"/>
      <c r="CH51" s="495"/>
    </row>
    <row r="52" spans="1:86" s="163" customFormat="1" ht="3" customHeight="1">
      <c r="A52" s="130"/>
      <c r="B52" s="476"/>
      <c r="C52" s="476"/>
      <c r="D52" s="476"/>
      <c r="E52" s="478" t="s">
        <v>11</v>
      </c>
      <c r="F52" s="478"/>
      <c r="G52" s="459"/>
      <c r="H52" s="471" t="e">
        <f>#REF!</f>
        <v>#REF!</v>
      </c>
      <c r="I52" s="471"/>
      <c r="J52" s="471"/>
      <c r="K52" s="471"/>
      <c r="L52" s="471"/>
      <c r="M52" s="471"/>
      <c r="N52" s="471"/>
      <c r="O52" s="471"/>
      <c r="P52" s="471"/>
      <c r="Q52" s="471"/>
      <c r="R52" s="471"/>
      <c r="S52" s="471"/>
      <c r="T52" s="471"/>
      <c r="U52" s="471"/>
      <c r="V52" s="471"/>
      <c r="W52" s="471"/>
      <c r="X52" s="471"/>
      <c r="Y52" s="471"/>
      <c r="Z52" s="471"/>
      <c r="AA52" s="472" t="s">
        <v>395</v>
      </c>
      <c r="AB52" s="472"/>
      <c r="AC52" s="472"/>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64"/>
      <c r="BB52" s="464"/>
      <c r="BC52" s="464"/>
      <c r="BD52" s="464"/>
      <c r="BE52" s="464"/>
      <c r="BF52" s="464"/>
      <c r="BG52" s="464"/>
      <c r="BH52" s="464"/>
      <c r="BI52" s="464"/>
      <c r="BJ52" s="464"/>
      <c r="BK52" s="464"/>
      <c r="BL52" s="464"/>
      <c r="BM52" s="464"/>
      <c r="BN52" s="464"/>
      <c r="BO52" s="464"/>
      <c r="BP52" s="464"/>
      <c r="BQ52" s="464"/>
      <c r="BR52" s="221"/>
      <c r="BS52" s="221"/>
      <c r="BT52" s="221"/>
      <c r="BU52" s="221"/>
      <c r="BV52" s="221"/>
      <c r="BW52" s="292"/>
      <c r="BX52" s="221"/>
      <c r="BY52" s="221"/>
      <c r="BZ52" s="221"/>
      <c r="CA52" s="221"/>
      <c r="CB52" s="221"/>
      <c r="CC52" s="221"/>
      <c r="CD52" s="221"/>
      <c r="CE52" s="221"/>
      <c r="CF52" s="221"/>
      <c r="CG52" s="198"/>
      <c r="CH52" s="495"/>
    </row>
    <row r="53" spans="1:86" s="163" customFormat="1" ht="3" customHeight="1">
      <c r="A53" s="130"/>
      <c r="B53" s="476"/>
      <c r="C53" s="476"/>
      <c r="D53" s="476"/>
      <c r="E53" s="478"/>
      <c r="F53" s="478"/>
      <c r="G53" s="459"/>
      <c r="H53" s="471"/>
      <c r="I53" s="471"/>
      <c r="J53" s="471"/>
      <c r="K53" s="471"/>
      <c r="L53" s="471"/>
      <c r="M53" s="471"/>
      <c r="N53" s="471"/>
      <c r="O53" s="471"/>
      <c r="P53" s="471"/>
      <c r="Q53" s="471"/>
      <c r="R53" s="471"/>
      <c r="S53" s="471"/>
      <c r="T53" s="471"/>
      <c r="U53" s="471"/>
      <c r="V53" s="471"/>
      <c r="W53" s="471"/>
      <c r="X53" s="471"/>
      <c r="Y53" s="471"/>
      <c r="Z53" s="471"/>
      <c r="AA53" s="472"/>
      <c r="AB53" s="472"/>
      <c r="AC53" s="472"/>
      <c r="AD53" s="423"/>
      <c r="AE53" s="417"/>
      <c r="AF53" s="417"/>
      <c r="AG53" s="417"/>
      <c r="AH53" s="283"/>
      <c r="AI53" s="418"/>
      <c r="AJ53" s="418"/>
      <c r="AK53" s="418"/>
      <c r="AL53" s="418"/>
      <c r="AM53" s="418"/>
      <c r="AN53" s="415"/>
      <c r="AO53" s="419"/>
      <c r="AP53" s="419"/>
      <c r="AQ53" s="419"/>
      <c r="AR53" s="419"/>
      <c r="AS53" s="419"/>
      <c r="AT53" s="415"/>
      <c r="AU53" s="419"/>
      <c r="AV53" s="419"/>
      <c r="AW53" s="419"/>
      <c r="AX53" s="419"/>
      <c r="AY53" s="419"/>
      <c r="AZ53" s="424"/>
      <c r="BA53" s="423"/>
      <c r="BB53" s="417"/>
      <c r="BC53" s="417"/>
      <c r="BD53" s="417"/>
      <c r="BE53" s="283"/>
      <c r="BF53" s="418"/>
      <c r="BG53" s="418"/>
      <c r="BH53" s="418"/>
      <c r="BI53" s="418"/>
      <c r="BJ53" s="418"/>
      <c r="BK53" s="415"/>
      <c r="BL53" s="419"/>
      <c r="BM53" s="419"/>
      <c r="BN53" s="419"/>
      <c r="BO53" s="419"/>
      <c r="BP53" s="419"/>
      <c r="BQ53" s="415"/>
      <c r="BR53" s="419"/>
      <c r="BS53" s="419"/>
      <c r="BT53" s="419"/>
      <c r="BU53" s="419"/>
      <c r="BV53" s="419"/>
      <c r="BW53" s="287"/>
      <c r="BX53" s="288"/>
      <c r="BY53" s="288"/>
      <c r="BZ53" s="288"/>
      <c r="CA53" s="288"/>
      <c r="CB53" s="288"/>
      <c r="CC53" s="288"/>
      <c r="CD53" s="288"/>
      <c r="CE53" s="288"/>
      <c r="CF53" s="288"/>
      <c r="CG53" s="199"/>
      <c r="CH53" s="495"/>
    </row>
    <row r="54" spans="1:86" ht="15" customHeight="1">
      <c r="A54" s="130"/>
      <c r="B54" s="476"/>
      <c r="C54" s="476"/>
      <c r="D54" s="476"/>
      <c r="E54" s="478"/>
      <c r="F54" s="478"/>
      <c r="G54" s="459"/>
      <c r="H54" s="471"/>
      <c r="I54" s="471"/>
      <c r="J54" s="471"/>
      <c r="K54" s="471"/>
      <c r="L54" s="471"/>
      <c r="M54" s="471"/>
      <c r="N54" s="471"/>
      <c r="O54" s="471"/>
      <c r="P54" s="471"/>
      <c r="Q54" s="471"/>
      <c r="R54" s="471"/>
      <c r="S54" s="471"/>
      <c r="T54" s="471"/>
      <c r="U54" s="471"/>
      <c r="V54" s="471"/>
      <c r="W54" s="471"/>
      <c r="X54" s="471"/>
      <c r="Y54" s="471"/>
      <c r="Z54" s="471"/>
      <c r="AA54" s="472"/>
      <c r="AB54" s="472"/>
      <c r="AC54" s="472"/>
      <c r="AD54" s="423"/>
      <c r="AE54" s="280" t="e">
        <f>IF(LEN(VLOOKUP(AA52,#REF!,2,FALSE))&lt;11,"",LEFT(RIGHT(VLOOKUP(AA52,#REF!,2,FALSE),11),1))</f>
        <v>#REF!</v>
      </c>
      <c r="AF54" s="168"/>
      <c r="AG54" s="280" t="e">
        <f>IF(LEN(VLOOKUP(AA52,#REF!,2,FALSE))&lt;10,"",LEFT(RIGHT(VLOOKUP(AA52,#REF!,2,FALSE),10),1))</f>
        <v>#REF!</v>
      </c>
      <c r="AH54" s="282"/>
      <c r="AI54" s="280" t="e">
        <f>IF(LEN(VLOOKUP(AA52,#REF!,2,FALSE))&lt;9,"",LEFT(RIGHT(VLOOKUP(AA52,#REF!,2,FALSE),9),1))</f>
        <v>#REF!</v>
      </c>
      <c r="AJ54" s="168"/>
      <c r="AK54" s="280" t="e">
        <f>IF(LEN(VLOOKUP(AA52,#REF!,2,FALSE))&lt;8,"",LEFT(RIGHT(VLOOKUP(AA52,#REF!,2,FALSE),8),1))</f>
        <v>#REF!</v>
      </c>
      <c r="AL54" s="282"/>
      <c r="AM54" s="280" t="e">
        <f>IF(LEN(VLOOKUP(AA52,#REF!,2,FALSE))&lt;7,"",LEFT(RIGHT(VLOOKUP(AA52,#REF!,2,FALSE),7),1))</f>
        <v>#REF!</v>
      </c>
      <c r="AN54" s="415"/>
      <c r="AO54" s="280" t="e">
        <f>IF(LEN(VLOOKUP(AA52,#REF!,2,FALSE))&lt;6,"",LEFT(RIGHT(VLOOKUP(AA52,#REF!,2,FALSE),6),1))</f>
        <v>#REF!</v>
      </c>
      <c r="AP54" s="282"/>
      <c r="AQ54" s="280" t="e">
        <f>IF(LEN(VLOOKUP(AA52,#REF!,2,FALSE))&lt;5,"",LEFT(RIGHT(VLOOKUP(AA52,#REF!,2,FALSE),5),1))</f>
        <v>#REF!</v>
      </c>
      <c r="AR54" s="282"/>
      <c r="AS54" s="280" t="e">
        <f>IF(LEN(VLOOKUP(AA52,#REF!,2,FALSE))&lt;4,"",LEFT(RIGHT(VLOOKUP(AA52,#REF!,2,FALSE),4),1))</f>
        <v>#REF!</v>
      </c>
      <c r="AT54" s="415"/>
      <c r="AU54" s="280" t="e">
        <f>IF(LEN(VLOOKUP(AA52,#REF!,2,FALSE))&lt;3,"",LEFT(RIGHT(VLOOKUP(AA52,#REF!,2,FALSE),3),1))</f>
        <v>#REF!</v>
      </c>
      <c r="AV54" s="282"/>
      <c r="AW54" s="280" t="e">
        <f>IF(LEN(VLOOKUP(AA52,#REF!,2,FALSE))&lt;2,"",LEFT(RIGHT(VLOOKUP(AA52,#REF!,2,FALSE),2),1))</f>
        <v>#REF!</v>
      </c>
      <c r="AX54" s="282"/>
      <c r="AY54" s="280" t="e">
        <f>IF(VLOOKUP(AA52,#REF!,2,FALSE)=0,"",IF(LEN(VLOOKUP(AA52,#REF!,2,FALSE))&lt;1,"",LEFT(RIGHT(VLOOKUP(AA52,#REF!,2,FALSE),1),1)))</f>
        <v>#REF!</v>
      </c>
      <c r="AZ54" s="424"/>
      <c r="BA54" s="423"/>
      <c r="BB54" s="280" t="e">
        <f>IF(LEN(VLOOKUP(AA52,#REF!,4,FALSE))&lt;11,"",LEFT(RIGHT(VLOOKUP(AA52,#REF!,4,FALSE),11),1))</f>
        <v>#REF!</v>
      </c>
      <c r="BC54" s="168"/>
      <c r="BD54" s="280" t="e">
        <f>IF(LEN(VLOOKUP(AA52,#REF!,4,FALSE))&lt;10,"",LEFT(RIGHT(VLOOKUP(AA52,#REF!,4,FALSE),10),1))</f>
        <v>#REF!</v>
      </c>
      <c r="BE54" s="282"/>
      <c r="BF54" s="280" t="e">
        <f>IF(LEN(VLOOKUP(AA52,#REF!,4,FALSE))&lt;9,"",LEFT(RIGHT(VLOOKUP(AA52,#REF!,4,FALSE),9),1))</f>
        <v>#REF!</v>
      </c>
      <c r="BG54" s="168"/>
      <c r="BH54" s="280" t="e">
        <f>IF(LEN(VLOOKUP(AA52,#REF!,4,FALSE))&lt;8,"",LEFT(RIGHT(VLOOKUP(AA52,#REF!,4,FALSE),8),1))</f>
        <v>#REF!</v>
      </c>
      <c r="BI54" s="282"/>
      <c r="BJ54" s="280" t="e">
        <f>IF(LEN(VLOOKUP(AA52,#REF!,4,FALSE))&lt;7,"",LEFT(RIGHT(VLOOKUP(AA52,#REF!,4,FALSE),7),1))</f>
        <v>#REF!</v>
      </c>
      <c r="BK54" s="415"/>
      <c r="BL54" s="280" t="e">
        <f>IF(LEN(VLOOKUP(AA52,#REF!,4,FALSE))&lt;6,"",LEFT(RIGHT(VLOOKUP(AA52,#REF!,4,FALSE),6),1))</f>
        <v>#REF!</v>
      </c>
      <c r="BM54" s="282"/>
      <c r="BN54" s="280" t="e">
        <f>IF(LEN(VLOOKUP(AA52,#REF!,4,FALSE))&lt;5,"",LEFT(RIGHT(VLOOKUP(AA52,#REF!,4,FALSE),5),1))</f>
        <v>#REF!</v>
      </c>
      <c r="BO54" s="282"/>
      <c r="BP54" s="280" t="e">
        <f>IF(LEN(VLOOKUP(AA52,#REF!,4,FALSE))&lt;4,"",LEFT(RIGHT(VLOOKUP(AA52,#REF!,4,FALSE),4),1))</f>
        <v>#REF!</v>
      </c>
      <c r="BQ54" s="415"/>
      <c r="BR54" s="280" t="e">
        <f>IF(LEN(VLOOKUP(AA52,#REF!,4,FALSE))&lt;3,"",LEFT(RIGHT(VLOOKUP(AA52,#REF!,4,FALSE),3),1))</f>
        <v>#REF!</v>
      </c>
      <c r="BS54" s="282"/>
      <c r="BT54" s="280" t="e">
        <f>IF(LEN(VLOOKUP(AA52,#REF!,4,FALSE))&lt;2,"",LEFT(RIGHT(VLOOKUP(AA52,#REF!,4,FALSE),2),1))</f>
        <v>#REF!</v>
      </c>
      <c r="BU54" s="282"/>
      <c r="BV54" s="280" t="e">
        <f>IF(VLOOKUP(AA52,#REF!,4,FALSE)=0,"",IF(LEN(VLOOKUP(AA52,#REF!,4,FALSE))&lt;1,"",LEFT(RIGHT(VLOOKUP(AA52,#REF!,4,FALSE),1),1)))</f>
        <v>#REF!</v>
      </c>
      <c r="BW54" s="287"/>
      <c r="BX54" s="288"/>
      <c r="BY54" s="288"/>
      <c r="BZ54" s="288"/>
      <c r="CA54" s="288"/>
      <c r="CB54" s="288"/>
      <c r="CC54" s="288"/>
      <c r="CD54" s="288"/>
      <c r="CE54" s="288"/>
      <c r="CF54" s="288"/>
      <c r="CG54" s="199"/>
      <c r="CH54" s="495"/>
    </row>
    <row r="55" spans="1:86" ht="3" customHeight="1">
      <c r="A55" s="130"/>
      <c r="B55" s="476"/>
      <c r="C55" s="476"/>
      <c r="D55" s="476"/>
      <c r="E55" s="478"/>
      <c r="F55" s="478"/>
      <c r="G55" s="459"/>
      <c r="H55" s="471"/>
      <c r="I55" s="471"/>
      <c r="J55" s="471"/>
      <c r="K55" s="471"/>
      <c r="L55" s="471"/>
      <c r="M55" s="471"/>
      <c r="N55" s="471"/>
      <c r="O55" s="471"/>
      <c r="P55" s="471"/>
      <c r="Q55" s="471"/>
      <c r="R55" s="471"/>
      <c r="S55" s="471"/>
      <c r="T55" s="471"/>
      <c r="U55" s="471"/>
      <c r="V55" s="471"/>
      <c r="W55" s="471"/>
      <c r="X55" s="471"/>
      <c r="Y55" s="471"/>
      <c r="Z55" s="471"/>
      <c r="AA55" s="472"/>
      <c r="AB55" s="472"/>
      <c r="AC55" s="472"/>
      <c r="AD55" s="442"/>
      <c r="AE55" s="442"/>
      <c r="AF55" s="442"/>
      <c r="AG55" s="442"/>
      <c r="AH55" s="442"/>
      <c r="AI55" s="442"/>
      <c r="AJ55" s="442"/>
      <c r="AK55" s="442"/>
      <c r="AL55" s="442"/>
      <c r="AM55" s="442"/>
      <c r="AN55" s="442"/>
      <c r="AO55" s="442"/>
      <c r="AP55" s="442"/>
      <c r="AQ55" s="442"/>
      <c r="AR55" s="442"/>
      <c r="AS55" s="442"/>
      <c r="AT55" s="442"/>
      <c r="AU55" s="442"/>
      <c r="AV55" s="442"/>
      <c r="AW55" s="442"/>
      <c r="AX55" s="442"/>
      <c r="AY55" s="442"/>
      <c r="AZ55" s="442"/>
      <c r="BA55" s="443"/>
      <c r="BB55" s="443"/>
      <c r="BC55" s="443"/>
      <c r="BD55" s="443"/>
      <c r="BE55" s="443"/>
      <c r="BF55" s="443"/>
      <c r="BG55" s="443"/>
      <c r="BH55" s="443"/>
      <c r="BI55" s="443"/>
      <c r="BJ55" s="443"/>
      <c r="BK55" s="443"/>
      <c r="BL55" s="443"/>
      <c r="BM55" s="443"/>
      <c r="BN55" s="443"/>
      <c r="BO55" s="443"/>
      <c r="BP55" s="443"/>
      <c r="BQ55" s="443"/>
      <c r="BR55" s="227"/>
      <c r="BS55" s="227"/>
      <c r="BT55" s="227"/>
      <c r="BU55" s="227"/>
      <c r="BV55" s="227"/>
      <c r="BW55" s="289"/>
      <c r="BX55" s="227"/>
      <c r="BY55" s="227"/>
      <c r="BZ55" s="227"/>
      <c r="CA55" s="227"/>
      <c r="CB55" s="227"/>
      <c r="CC55" s="227"/>
      <c r="CD55" s="227"/>
      <c r="CE55" s="227"/>
      <c r="CF55" s="227"/>
      <c r="CG55" s="200"/>
      <c r="CH55" s="246"/>
    </row>
    <row r="56" spans="1:86" ht="3" customHeight="1">
      <c r="A56" s="130"/>
      <c r="B56" s="476"/>
      <c r="C56" s="476"/>
      <c r="D56" s="476"/>
      <c r="E56" s="478"/>
      <c r="F56" s="478"/>
      <c r="G56" s="459"/>
      <c r="H56" s="471"/>
      <c r="I56" s="471"/>
      <c r="J56" s="471"/>
      <c r="K56" s="471"/>
      <c r="L56" s="471"/>
      <c r="M56" s="471"/>
      <c r="N56" s="471"/>
      <c r="O56" s="471"/>
      <c r="P56" s="471"/>
      <c r="Q56" s="471"/>
      <c r="R56" s="471"/>
      <c r="S56" s="471"/>
      <c r="T56" s="471"/>
      <c r="U56" s="471"/>
      <c r="V56" s="471"/>
      <c r="W56" s="471"/>
      <c r="X56" s="471"/>
      <c r="Y56" s="471"/>
      <c r="Z56" s="471"/>
      <c r="AA56" s="472"/>
      <c r="AB56" s="472"/>
      <c r="AC56" s="472"/>
      <c r="AD56" s="422"/>
      <c r="AE56" s="422"/>
      <c r="AF56" s="422"/>
      <c r="AG56" s="422"/>
      <c r="AH56" s="422"/>
      <c r="AI56" s="422"/>
      <c r="AJ56" s="422"/>
      <c r="AK56" s="422"/>
      <c r="AL56" s="422"/>
      <c r="AM56" s="422"/>
      <c r="AN56" s="422"/>
      <c r="AO56" s="422"/>
      <c r="AP56" s="422"/>
      <c r="AQ56" s="422"/>
      <c r="AR56" s="422"/>
      <c r="AS56" s="422"/>
      <c r="AT56" s="422"/>
      <c r="AU56" s="422"/>
      <c r="AV56" s="422"/>
      <c r="AW56" s="422"/>
      <c r="AX56" s="422"/>
      <c r="AY56" s="422"/>
      <c r="AZ56" s="422"/>
      <c r="BA56" s="293"/>
      <c r="BB56" s="221"/>
      <c r="BC56" s="221"/>
      <c r="BD56" s="221"/>
      <c r="BE56" s="221"/>
      <c r="BF56" s="221"/>
      <c r="BG56" s="221"/>
      <c r="BH56" s="221"/>
      <c r="BI56" s="221"/>
      <c r="BJ56" s="292"/>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198"/>
      <c r="CH56" s="246"/>
    </row>
    <row r="57" spans="1:86" ht="3" customHeight="1">
      <c r="A57" s="130"/>
      <c r="B57" s="476"/>
      <c r="C57" s="476"/>
      <c r="D57" s="476"/>
      <c r="E57" s="478"/>
      <c r="F57" s="478"/>
      <c r="G57" s="459"/>
      <c r="H57" s="471"/>
      <c r="I57" s="471"/>
      <c r="J57" s="471"/>
      <c r="K57" s="471"/>
      <c r="L57" s="471"/>
      <c r="M57" s="471"/>
      <c r="N57" s="471"/>
      <c r="O57" s="471"/>
      <c r="P57" s="471"/>
      <c r="Q57" s="471"/>
      <c r="R57" s="471"/>
      <c r="S57" s="471"/>
      <c r="T57" s="471"/>
      <c r="U57" s="471"/>
      <c r="V57" s="471"/>
      <c r="W57" s="471"/>
      <c r="X57" s="471"/>
      <c r="Y57" s="471"/>
      <c r="Z57" s="471"/>
      <c r="AA57" s="472"/>
      <c r="AB57" s="472"/>
      <c r="AC57" s="472"/>
      <c r="AD57" s="423"/>
      <c r="AE57" s="417"/>
      <c r="AF57" s="417"/>
      <c r="AG57" s="417"/>
      <c r="AH57" s="283"/>
      <c r="AI57" s="418"/>
      <c r="AJ57" s="418"/>
      <c r="AK57" s="418"/>
      <c r="AL57" s="418"/>
      <c r="AM57" s="418"/>
      <c r="AN57" s="415"/>
      <c r="AO57" s="419"/>
      <c r="AP57" s="419"/>
      <c r="AQ57" s="419"/>
      <c r="AR57" s="419"/>
      <c r="AS57" s="419"/>
      <c r="AT57" s="415"/>
      <c r="AU57" s="419"/>
      <c r="AV57" s="419"/>
      <c r="AW57" s="419"/>
      <c r="AX57" s="419"/>
      <c r="AY57" s="419"/>
      <c r="AZ57" s="424"/>
      <c r="BA57" s="294"/>
      <c r="BB57" s="288"/>
      <c r="BC57" s="288"/>
      <c r="BD57" s="288"/>
      <c r="BE57" s="288"/>
      <c r="BF57" s="288"/>
      <c r="BG57" s="288"/>
      <c r="BH57" s="288"/>
      <c r="BI57" s="288"/>
      <c r="BJ57" s="287"/>
      <c r="BK57" s="288"/>
      <c r="BL57" s="417"/>
      <c r="BM57" s="417"/>
      <c r="BN57" s="417"/>
      <c r="BO57" s="283"/>
      <c r="BP57" s="418"/>
      <c r="BQ57" s="418"/>
      <c r="BR57" s="418"/>
      <c r="BS57" s="418"/>
      <c r="BT57" s="418"/>
      <c r="BU57" s="415"/>
      <c r="BV57" s="419"/>
      <c r="BW57" s="419"/>
      <c r="BX57" s="419"/>
      <c r="BY57" s="419"/>
      <c r="BZ57" s="419"/>
      <c r="CA57" s="415"/>
      <c r="CB57" s="419"/>
      <c r="CC57" s="419"/>
      <c r="CD57" s="419"/>
      <c r="CE57" s="419"/>
      <c r="CF57" s="419"/>
      <c r="CG57" s="201"/>
      <c r="CH57" s="246"/>
    </row>
    <row r="58" spans="1:86" ht="15" customHeight="1">
      <c r="A58" s="130"/>
      <c r="B58" s="476"/>
      <c r="C58" s="476"/>
      <c r="D58" s="476"/>
      <c r="E58" s="478"/>
      <c r="F58" s="478"/>
      <c r="G58" s="459"/>
      <c r="H58" s="471"/>
      <c r="I58" s="471"/>
      <c r="J58" s="471"/>
      <c r="K58" s="471"/>
      <c r="L58" s="471"/>
      <c r="M58" s="471"/>
      <c r="N58" s="471"/>
      <c r="O58" s="471"/>
      <c r="P58" s="471"/>
      <c r="Q58" s="471"/>
      <c r="R58" s="471"/>
      <c r="S58" s="471"/>
      <c r="T58" s="471"/>
      <c r="U58" s="471"/>
      <c r="V58" s="471"/>
      <c r="W58" s="471"/>
      <c r="X58" s="471"/>
      <c r="Y58" s="471"/>
      <c r="Z58" s="471"/>
      <c r="AA58" s="472"/>
      <c r="AB58" s="472"/>
      <c r="AC58" s="472"/>
      <c r="AD58" s="423"/>
      <c r="AE58" s="280" t="e">
        <f>IF(LEN(VLOOKUP(AA52,#REF!,3,FALSE))&lt;11,"",LEFT(RIGHT(VLOOKUP(AA52,#REF!,3,FALSE),11),1))</f>
        <v>#REF!</v>
      </c>
      <c r="AF58" s="168"/>
      <c r="AG58" s="280" t="e">
        <f>IF(LEN(VLOOKUP(AA52,#REF!,3,FALSE))&lt;10,"",LEFT(RIGHT(VLOOKUP(AA52,#REF!,3,FALSE),10),1))</f>
        <v>#REF!</v>
      </c>
      <c r="AH58" s="282"/>
      <c r="AI58" s="280" t="e">
        <f>IF(LEN(VLOOKUP(AA52,#REF!,3,FALSE))&lt;9,"",LEFT(RIGHT(VLOOKUP(AA52,#REF!,3,FALSE),9),1))</f>
        <v>#REF!</v>
      </c>
      <c r="AJ58" s="168"/>
      <c r="AK58" s="280" t="e">
        <f>IF(LEN(VLOOKUP(AA52,#REF!,3,FALSE))&lt;8,"",LEFT(RIGHT(VLOOKUP(AA52,#REF!,3,FALSE),8),1))</f>
        <v>#REF!</v>
      </c>
      <c r="AL58" s="282"/>
      <c r="AM58" s="280" t="e">
        <f>IF(LEN(VLOOKUP(AA52,#REF!,3,FALSE))&lt;7,"",LEFT(RIGHT(VLOOKUP(AA52,#REF!,3,FALSE),7),1))</f>
        <v>#REF!</v>
      </c>
      <c r="AN58" s="415"/>
      <c r="AO58" s="280" t="e">
        <f>IF(LEN(VLOOKUP(AA52,#REF!,3,FALSE))&lt;6,"",LEFT(RIGHT(VLOOKUP(AA52,#REF!,3,FALSE),6),1))</f>
        <v>#REF!</v>
      </c>
      <c r="AP58" s="282"/>
      <c r="AQ58" s="280" t="e">
        <f>IF(LEN(VLOOKUP(AA52,#REF!,3,FALSE))&lt;5,"",LEFT(RIGHT(VLOOKUP(AA52,#REF!,3,FALSE),5),1))</f>
        <v>#REF!</v>
      </c>
      <c r="AR58" s="282"/>
      <c r="AS58" s="280" t="e">
        <f>IF(LEN(VLOOKUP(AA52,#REF!,3,FALSE))&lt;4,"",LEFT(RIGHT(VLOOKUP(AA52,#REF!,3,FALSE),4),1))</f>
        <v>#REF!</v>
      </c>
      <c r="AT58" s="415"/>
      <c r="AU58" s="280" t="e">
        <f>IF(LEN(VLOOKUP(AA52,#REF!,3,FALSE))&lt;3,"",LEFT(RIGHT(VLOOKUP(AA52,#REF!,3,FALSE),3),1))</f>
        <v>#REF!</v>
      </c>
      <c r="AV58" s="282"/>
      <c r="AW58" s="280" t="e">
        <f>IF(LEN(VLOOKUP(AA52,#REF!,3,FALSE))&lt;2,"",LEFT(RIGHT(VLOOKUP(AA52,#REF!,3,FALSE),2),1))</f>
        <v>#REF!</v>
      </c>
      <c r="AX58" s="282"/>
      <c r="AY58" s="280" t="e">
        <f>IF(VLOOKUP(AA52,#REF!,3,FALSE)=0,"",IF(LEN(VLOOKUP(AA52,#REF!,3,FALSE))&lt;1,"",LEFT(RIGHT(VLOOKUP(AA52,#REF!,3,FALSE),1),1)))</f>
        <v>#REF!</v>
      </c>
      <c r="AZ58" s="424"/>
      <c r="BA58" s="294"/>
      <c r="BB58" s="288"/>
      <c r="BC58" s="288"/>
      <c r="BD58" s="288"/>
      <c r="BE58" s="288"/>
      <c r="BF58" s="288"/>
      <c r="BG58" s="288"/>
      <c r="BH58" s="288"/>
      <c r="BI58" s="288"/>
      <c r="BJ58" s="287"/>
      <c r="BK58" s="288"/>
      <c r="BL58" s="280" t="e">
        <f>IF(LEN(VLOOKUP(AA52,#REF!,5,FALSE))&lt;11,"",LEFT(RIGHT(VLOOKUP(AA52,#REF!,5,FALSE),11),1))</f>
        <v>#REF!</v>
      </c>
      <c r="BM58" s="168"/>
      <c r="BN58" s="280" t="e">
        <f>IF(LEN(VLOOKUP(AA52,#REF!,5,FALSE))&lt;10,"",LEFT(RIGHT(VLOOKUP(AA52,#REF!,5,FALSE),10),1))</f>
        <v>#REF!</v>
      </c>
      <c r="BO58" s="282"/>
      <c r="BP58" s="280" t="e">
        <f>IF(LEN(VLOOKUP(AA52,#REF!,5,FALSE))&lt;9,"",LEFT(RIGHT(VLOOKUP(AA52,#REF!,5,FALSE),9),1))</f>
        <v>#REF!</v>
      </c>
      <c r="BQ58" s="168"/>
      <c r="BR58" s="280" t="e">
        <f>IF(LEN(VLOOKUP(AA52,#REF!,5,FALSE))&lt;8,"",LEFT(RIGHT(VLOOKUP(AA52,#REF!,5,FALSE),8),1))</f>
        <v>#REF!</v>
      </c>
      <c r="BS58" s="282"/>
      <c r="BT58" s="280" t="e">
        <f>IF(LEN(VLOOKUP(AA52,#REF!,5,FALSE))&lt;7,"",LEFT(RIGHT(VLOOKUP(AA52,#REF!,5,FALSE),7),1))</f>
        <v>#REF!</v>
      </c>
      <c r="BU58" s="415"/>
      <c r="BV58" s="280" t="e">
        <f>IF(LEN(VLOOKUP(AA52,#REF!,5,FALSE))&lt;6,"",LEFT(RIGHT(VLOOKUP(AA52,#REF!,5,FALSE),6),1))</f>
        <v>#REF!</v>
      </c>
      <c r="BW58" s="282"/>
      <c r="BX58" s="280" t="e">
        <f>IF(LEN(VLOOKUP(AA52,#REF!,5,FALSE))&lt;5,"",LEFT(RIGHT(VLOOKUP(AA52,#REF!,5,FALSE),5),1))</f>
        <v>#REF!</v>
      </c>
      <c r="BY58" s="282"/>
      <c r="BZ58" s="280" t="e">
        <f>IF(LEN(VLOOKUP(AA52,#REF!,5,FALSE))&lt;4,"",LEFT(RIGHT(VLOOKUP(AA52,#REF!,5,FALSE),4),1))</f>
        <v>#REF!</v>
      </c>
      <c r="CA58" s="415"/>
      <c r="CB58" s="280" t="e">
        <f>IF(LEN(VLOOKUP(AA52,#REF!,5,FALSE))&lt;3,"",LEFT(RIGHT(VLOOKUP(AA52,#REF!,5,FALSE),3),1))</f>
        <v>#REF!</v>
      </c>
      <c r="CC58" s="282"/>
      <c r="CD58" s="280" t="e">
        <f>IF(LEN(VLOOKUP(AA52,#REF!,5,FALSE))&lt;2,"",LEFT(RIGHT(VLOOKUP(AA52,#REF!,5,FALSE),2),1))</f>
        <v>#REF!</v>
      </c>
      <c r="CE58" s="282"/>
      <c r="CF58" s="280" t="e">
        <f>IF(VLOOKUP(AA52,#REF!,5,FALSE)=0,"",IF(LEN(VLOOKUP(AA52,#REF!,5,FALSE))&lt;1,"",LEFT(RIGHT(VLOOKUP(AA52,#REF!,5,FALSE),1),1)))</f>
        <v>#REF!</v>
      </c>
      <c r="CG58" s="201"/>
      <c r="CH58" s="246"/>
    </row>
    <row r="59" spans="1:86" ht="3" customHeight="1">
      <c r="A59" s="130"/>
      <c r="B59" s="476"/>
      <c r="C59" s="476"/>
      <c r="D59" s="476"/>
      <c r="E59" s="478"/>
      <c r="F59" s="478"/>
      <c r="G59" s="459"/>
      <c r="H59" s="471"/>
      <c r="I59" s="471"/>
      <c r="J59" s="471"/>
      <c r="K59" s="471"/>
      <c r="L59" s="471"/>
      <c r="M59" s="471"/>
      <c r="N59" s="471"/>
      <c r="O59" s="471"/>
      <c r="P59" s="471"/>
      <c r="Q59" s="471"/>
      <c r="R59" s="471"/>
      <c r="S59" s="471"/>
      <c r="T59" s="471"/>
      <c r="U59" s="471"/>
      <c r="V59" s="471"/>
      <c r="W59" s="471"/>
      <c r="X59" s="471"/>
      <c r="Y59" s="471"/>
      <c r="Z59" s="471"/>
      <c r="AA59" s="472"/>
      <c r="AB59" s="472"/>
      <c r="AC59" s="472"/>
      <c r="AD59" s="445"/>
      <c r="AE59" s="445"/>
      <c r="AF59" s="445"/>
      <c r="AG59" s="445"/>
      <c r="AH59" s="445"/>
      <c r="AI59" s="445"/>
      <c r="AJ59" s="445"/>
      <c r="AK59" s="445"/>
      <c r="AL59" s="445"/>
      <c r="AM59" s="445"/>
      <c r="AN59" s="445"/>
      <c r="AO59" s="445"/>
      <c r="AP59" s="445"/>
      <c r="AQ59" s="445"/>
      <c r="AR59" s="445"/>
      <c r="AS59" s="445"/>
      <c r="AT59" s="445"/>
      <c r="AU59" s="445"/>
      <c r="AV59" s="445"/>
      <c r="AW59" s="445"/>
      <c r="AX59" s="445"/>
      <c r="AY59" s="445"/>
      <c r="AZ59" s="445"/>
      <c r="BA59" s="174"/>
      <c r="BB59" s="169"/>
      <c r="BC59" s="169"/>
      <c r="BD59" s="169"/>
      <c r="BE59" s="169"/>
      <c r="BF59" s="169"/>
      <c r="BG59" s="169"/>
      <c r="BH59" s="169"/>
      <c r="BI59" s="169"/>
      <c r="BJ59" s="170"/>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200"/>
    </row>
    <row r="60" spans="1:86" s="163" customFormat="1" ht="3" customHeight="1">
      <c r="A60" s="130"/>
      <c r="B60" s="476"/>
      <c r="C60" s="476"/>
      <c r="D60" s="476"/>
      <c r="E60" s="456" t="s">
        <v>12</v>
      </c>
      <c r="F60" s="456"/>
      <c r="G60" s="459"/>
      <c r="H60" s="461" t="e">
        <f>#REF!</f>
        <v>#REF!</v>
      </c>
      <c r="I60" s="461"/>
      <c r="J60" s="461"/>
      <c r="K60" s="461"/>
      <c r="L60" s="461"/>
      <c r="M60" s="461"/>
      <c r="N60" s="461"/>
      <c r="O60" s="461"/>
      <c r="P60" s="461"/>
      <c r="Q60" s="461"/>
      <c r="R60" s="461"/>
      <c r="S60" s="461"/>
      <c r="T60" s="461"/>
      <c r="U60" s="461"/>
      <c r="V60" s="461"/>
      <c r="W60" s="461"/>
      <c r="X60" s="461"/>
      <c r="Y60" s="461"/>
      <c r="Z60" s="461"/>
      <c r="AA60" s="463" t="s">
        <v>396</v>
      </c>
      <c r="AB60" s="463"/>
      <c r="AC60" s="463"/>
      <c r="AD60" s="440"/>
      <c r="AE60" s="440"/>
      <c r="AF60" s="440"/>
      <c r="AG60" s="440"/>
      <c r="AH60" s="440"/>
      <c r="AI60" s="440"/>
      <c r="AJ60" s="440"/>
      <c r="AK60" s="440"/>
      <c r="AL60" s="440"/>
      <c r="AM60" s="440"/>
      <c r="AN60" s="440"/>
      <c r="AO60" s="440"/>
      <c r="AP60" s="440"/>
      <c r="AQ60" s="440"/>
      <c r="AR60" s="440"/>
      <c r="AS60" s="440"/>
      <c r="AT60" s="440"/>
      <c r="AU60" s="440"/>
      <c r="AV60" s="440"/>
      <c r="AW60" s="440"/>
      <c r="AX60" s="440"/>
      <c r="AY60" s="440"/>
      <c r="AZ60" s="440"/>
      <c r="BA60" s="441"/>
      <c r="BB60" s="441"/>
      <c r="BC60" s="441"/>
      <c r="BD60" s="441"/>
      <c r="BE60" s="441"/>
      <c r="BF60" s="441"/>
      <c r="BG60" s="441"/>
      <c r="BH60" s="441"/>
      <c r="BI60" s="441"/>
      <c r="BJ60" s="441"/>
      <c r="BK60" s="441"/>
      <c r="BL60" s="441"/>
      <c r="BM60" s="441"/>
      <c r="BN60" s="441"/>
      <c r="BO60" s="441"/>
      <c r="BP60" s="441"/>
      <c r="BQ60" s="441"/>
      <c r="BR60" s="164"/>
      <c r="BS60" s="164"/>
      <c r="BT60" s="164"/>
      <c r="BU60" s="164"/>
      <c r="BV60" s="164"/>
      <c r="BW60" s="165"/>
      <c r="BX60" s="164"/>
      <c r="BY60" s="164"/>
      <c r="BZ60" s="164"/>
      <c r="CA60" s="164"/>
      <c r="CB60" s="164"/>
      <c r="CC60" s="164"/>
      <c r="CD60" s="164"/>
      <c r="CE60" s="164"/>
      <c r="CF60" s="164"/>
      <c r="CG60" s="198"/>
    </row>
    <row r="61" spans="1:86" s="163" customFormat="1" ht="3" customHeight="1">
      <c r="A61" s="130"/>
      <c r="B61" s="476"/>
      <c r="C61" s="476"/>
      <c r="D61" s="476"/>
      <c r="E61" s="456"/>
      <c r="F61" s="456"/>
      <c r="G61" s="459"/>
      <c r="H61" s="461"/>
      <c r="I61" s="461"/>
      <c r="J61" s="461"/>
      <c r="K61" s="461"/>
      <c r="L61" s="461"/>
      <c r="M61" s="461"/>
      <c r="N61" s="461"/>
      <c r="O61" s="461"/>
      <c r="P61" s="461"/>
      <c r="Q61" s="461"/>
      <c r="R61" s="461"/>
      <c r="S61" s="461"/>
      <c r="T61" s="461"/>
      <c r="U61" s="461"/>
      <c r="V61" s="461"/>
      <c r="W61" s="461"/>
      <c r="X61" s="461"/>
      <c r="Y61" s="461"/>
      <c r="Z61" s="461"/>
      <c r="AA61" s="463"/>
      <c r="AB61" s="463"/>
      <c r="AC61" s="463"/>
      <c r="AD61" s="423"/>
      <c r="AE61" s="417"/>
      <c r="AF61" s="417"/>
      <c r="AG61" s="417"/>
      <c r="AH61" s="283"/>
      <c r="AI61" s="418"/>
      <c r="AJ61" s="418"/>
      <c r="AK61" s="418"/>
      <c r="AL61" s="418"/>
      <c r="AM61" s="418"/>
      <c r="AN61" s="415"/>
      <c r="AO61" s="419"/>
      <c r="AP61" s="419"/>
      <c r="AQ61" s="419"/>
      <c r="AR61" s="419"/>
      <c r="AS61" s="419"/>
      <c r="AT61" s="415"/>
      <c r="AU61" s="419"/>
      <c r="AV61" s="419"/>
      <c r="AW61" s="419"/>
      <c r="AX61" s="419"/>
      <c r="AY61" s="419"/>
      <c r="AZ61" s="424"/>
      <c r="BA61" s="423"/>
      <c r="BB61" s="417"/>
      <c r="BC61" s="417"/>
      <c r="BD61" s="417"/>
      <c r="BE61" s="283"/>
      <c r="BF61" s="418"/>
      <c r="BG61" s="418"/>
      <c r="BH61" s="418"/>
      <c r="BI61" s="418"/>
      <c r="BJ61" s="418"/>
      <c r="BK61" s="415"/>
      <c r="BL61" s="419"/>
      <c r="BM61" s="419"/>
      <c r="BN61" s="419"/>
      <c r="BO61" s="419"/>
      <c r="BP61" s="419"/>
      <c r="BQ61" s="415"/>
      <c r="BR61" s="419"/>
      <c r="BS61" s="419"/>
      <c r="BT61" s="419"/>
      <c r="BU61" s="419"/>
      <c r="BV61" s="419"/>
      <c r="BW61" s="287"/>
      <c r="BX61" s="288"/>
      <c r="BY61" s="288"/>
      <c r="BZ61" s="288"/>
      <c r="CA61" s="288"/>
      <c r="CB61" s="288"/>
      <c r="CC61" s="288"/>
      <c r="CD61" s="288"/>
      <c r="CE61" s="288"/>
      <c r="CF61" s="288"/>
      <c r="CG61" s="199"/>
    </row>
    <row r="62" spans="1:86" ht="15" customHeight="1">
      <c r="A62" s="130"/>
      <c r="B62" s="476"/>
      <c r="C62" s="476"/>
      <c r="D62" s="476"/>
      <c r="E62" s="456"/>
      <c r="F62" s="456"/>
      <c r="G62" s="459"/>
      <c r="H62" s="461"/>
      <c r="I62" s="461"/>
      <c r="J62" s="461"/>
      <c r="K62" s="461"/>
      <c r="L62" s="461"/>
      <c r="M62" s="461"/>
      <c r="N62" s="461"/>
      <c r="O62" s="461"/>
      <c r="P62" s="461"/>
      <c r="Q62" s="461"/>
      <c r="R62" s="461"/>
      <c r="S62" s="461"/>
      <c r="T62" s="461"/>
      <c r="U62" s="461"/>
      <c r="V62" s="461"/>
      <c r="W62" s="461"/>
      <c r="X62" s="461"/>
      <c r="Y62" s="461"/>
      <c r="Z62" s="461"/>
      <c r="AA62" s="463"/>
      <c r="AB62" s="463"/>
      <c r="AC62" s="463"/>
      <c r="AD62" s="423"/>
      <c r="AE62" s="280" t="e">
        <f>IF(LEN(VLOOKUP(AA60,#REF!,2,FALSE))&lt;11,"",LEFT(RIGHT(VLOOKUP(AA60,#REF!,2,FALSE),11),1))</f>
        <v>#REF!</v>
      </c>
      <c r="AF62" s="168"/>
      <c r="AG62" s="280" t="e">
        <f>IF(LEN(VLOOKUP(AA60,#REF!,2,FALSE))&lt;10,"",LEFT(RIGHT(VLOOKUP(AA60,#REF!,2,FALSE),10),1))</f>
        <v>#REF!</v>
      </c>
      <c r="AH62" s="282"/>
      <c r="AI62" s="280" t="e">
        <f>IF(LEN(VLOOKUP(AA60,#REF!,2,FALSE))&lt;9,"",LEFT(RIGHT(VLOOKUP(AA60,#REF!,2,FALSE),9),1))</f>
        <v>#REF!</v>
      </c>
      <c r="AJ62" s="168"/>
      <c r="AK62" s="280" t="e">
        <f>IF(LEN(VLOOKUP(AA60,#REF!,2,FALSE))&lt;8,"",LEFT(RIGHT(VLOOKUP(AA60,#REF!,2,FALSE),8),1))</f>
        <v>#REF!</v>
      </c>
      <c r="AL62" s="282"/>
      <c r="AM62" s="280" t="e">
        <f>IF(LEN(VLOOKUP(AA60,#REF!,2,FALSE))&lt;7,"",LEFT(RIGHT(VLOOKUP(AA60,#REF!,2,FALSE),7),1))</f>
        <v>#REF!</v>
      </c>
      <c r="AN62" s="415"/>
      <c r="AO62" s="280" t="e">
        <f>IF(LEN(VLOOKUP(AA60,#REF!,2,FALSE))&lt;6,"",LEFT(RIGHT(VLOOKUP(AA60,#REF!,2,FALSE),6),1))</f>
        <v>#REF!</v>
      </c>
      <c r="AP62" s="282"/>
      <c r="AQ62" s="280" t="e">
        <f>IF(LEN(VLOOKUP(AA60,#REF!,2,FALSE))&lt;5,"",LEFT(RIGHT(VLOOKUP(AA60,#REF!,2,FALSE),5),1))</f>
        <v>#REF!</v>
      </c>
      <c r="AR62" s="282"/>
      <c r="AS62" s="280" t="e">
        <f>IF(LEN(VLOOKUP(AA60,#REF!,2,FALSE))&lt;4,"",LEFT(RIGHT(VLOOKUP(AA60,#REF!,2,FALSE),4),1))</f>
        <v>#REF!</v>
      </c>
      <c r="AT62" s="415"/>
      <c r="AU62" s="280" t="e">
        <f>IF(LEN(VLOOKUP(AA60,#REF!,2,FALSE))&lt;3,"",LEFT(RIGHT(VLOOKUP(AA60,#REF!,2,FALSE),3),1))</f>
        <v>#REF!</v>
      </c>
      <c r="AV62" s="282"/>
      <c r="AW62" s="280" t="e">
        <f>IF(LEN(VLOOKUP(AA60,#REF!,2,FALSE))&lt;2,"",LEFT(RIGHT(VLOOKUP(AA60,#REF!,2,FALSE),2),1))</f>
        <v>#REF!</v>
      </c>
      <c r="AX62" s="282"/>
      <c r="AY62" s="280" t="e">
        <f>IF(VLOOKUP(AA60,#REF!,2,FALSE)=0,"",IF(LEN(VLOOKUP(AA60,#REF!,2,FALSE))&lt;1,"",LEFT(RIGHT(VLOOKUP(AA60,#REF!,2,FALSE),1),1)))</f>
        <v>#REF!</v>
      </c>
      <c r="AZ62" s="424"/>
      <c r="BA62" s="423"/>
      <c r="BB62" s="280" t="e">
        <f>IF(LEN(VLOOKUP(AA60,#REF!,4,FALSE))&lt;11,"",LEFT(RIGHT(VLOOKUP(AA60,#REF!,4,FALSE),11),1))</f>
        <v>#REF!</v>
      </c>
      <c r="BC62" s="168"/>
      <c r="BD62" s="280" t="e">
        <f>IF(LEN(VLOOKUP(AA60,#REF!,4,FALSE))&lt;10,"",LEFT(RIGHT(VLOOKUP(AA60,#REF!,4,FALSE),10),1))</f>
        <v>#REF!</v>
      </c>
      <c r="BE62" s="282"/>
      <c r="BF62" s="280" t="e">
        <f>IF(LEN(VLOOKUP(AA60,#REF!,4,FALSE))&lt;9,"",LEFT(RIGHT(VLOOKUP(AA60,#REF!,4,FALSE),9),1))</f>
        <v>#REF!</v>
      </c>
      <c r="BG62" s="168"/>
      <c r="BH62" s="280" t="e">
        <f>IF(LEN(VLOOKUP(AA60,#REF!,4,FALSE))&lt;8,"",LEFT(RIGHT(VLOOKUP(AA60,#REF!,4,FALSE),8),1))</f>
        <v>#REF!</v>
      </c>
      <c r="BI62" s="282"/>
      <c r="BJ62" s="280" t="e">
        <f>IF(LEN(VLOOKUP(AA60,#REF!,4,FALSE))&lt;7,"",LEFT(RIGHT(VLOOKUP(AA60,#REF!,4,FALSE),7),1))</f>
        <v>#REF!</v>
      </c>
      <c r="BK62" s="415"/>
      <c r="BL62" s="280" t="e">
        <f>IF(LEN(VLOOKUP(AA60,#REF!,4,FALSE))&lt;6,"",LEFT(RIGHT(VLOOKUP(AA60,#REF!,4,FALSE),6),1))</f>
        <v>#REF!</v>
      </c>
      <c r="BM62" s="282"/>
      <c r="BN62" s="280" t="e">
        <f>IF(LEN(VLOOKUP(AA60,#REF!,4,FALSE))&lt;5,"",LEFT(RIGHT(VLOOKUP(AA60,#REF!,4,FALSE),5),1))</f>
        <v>#REF!</v>
      </c>
      <c r="BO62" s="282"/>
      <c r="BP62" s="280" t="e">
        <f>IF(LEN(VLOOKUP(AA60,#REF!,4,FALSE))&lt;4,"",LEFT(RIGHT(VLOOKUP(AA60,#REF!,4,FALSE),4),1))</f>
        <v>#REF!</v>
      </c>
      <c r="BQ62" s="415"/>
      <c r="BR62" s="280" t="e">
        <f>IF(LEN(VLOOKUP(AA60,#REF!,4,FALSE))&lt;3,"",LEFT(RIGHT(VLOOKUP(AA60,#REF!,4,FALSE),3),1))</f>
        <v>#REF!</v>
      </c>
      <c r="BS62" s="282"/>
      <c r="BT62" s="280" t="e">
        <f>IF(LEN(VLOOKUP(AA60,#REF!,4,FALSE))&lt;2,"",LEFT(RIGHT(VLOOKUP(AA60,#REF!,4,FALSE),2),1))</f>
        <v>#REF!</v>
      </c>
      <c r="BU62" s="282"/>
      <c r="BV62" s="280" t="e">
        <f>IF(VLOOKUP(AA60,#REF!,4,FALSE)=0,"",IF(LEN(VLOOKUP(AA60,#REF!,4,FALSE))&lt;1,"",LEFT(RIGHT(VLOOKUP(AA60,#REF!,4,FALSE),1),1)))</f>
        <v>#REF!</v>
      </c>
      <c r="BW62" s="287"/>
      <c r="BX62" s="288"/>
      <c r="BY62" s="288"/>
      <c r="BZ62" s="288"/>
      <c r="CA62" s="288"/>
      <c r="CB62" s="288"/>
      <c r="CC62" s="288"/>
      <c r="CD62" s="288"/>
      <c r="CE62" s="288"/>
      <c r="CF62" s="288"/>
      <c r="CG62" s="199"/>
    </row>
    <row r="63" spans="1:86" ht="3" customHeight="1">
      <c r="A63" s="130"/>
      <c r="B63" s="476"/>
      <c r="C63" s="476"/>
      <c r="D63" s="476"/>
      <c r="E63" s="456"/>
      <c r="F63" s="456"/>
      <c r="G63" s="459"/>
      <c r="H63" s="461"/>
      <c r="I63" s="461"/>
      <c r="J63" s="461"/>
      <c r="K63" s="461"/>
      <c r="L63" s="461"/>
      <c r="M63" s="461"/>
      <c r="N63" s="461"/>
      <c r="O63" s="461"/>
      <c r="P63" s="461"/>
      <c r="Q63" s="461"/>
      <c r="R63" s="461"/>
      <c r="S63" s="461"/>
      <c r="T63" s="461"/>
      <c r="U63" s="461"/>
      <c r="V63" s="461"/>
      <c r="W63" s="461"/>
      <c r="X63" s="461"/>
      <c r="Y63" s="461"/>
      <c r="Z63" s="461"/>
      <c r="AA63" s="463"/>
      <c r="AB63" s="463"/>
      <c r="AC63" s="463"/>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442"/>
      <c r="BA63" s="443"/>
      <c r="BB63" s="443"/>
      <c r="BC63" s="443"/>
      <c r="BD63" s="443"/>
      <c r="BE63" s="443"/>
      <c r="BF63" s="443"/>
      <c r="BG63" s="443"/>
      <c r="BH63" s="443"/>
      <c r="BI63" s="443"/>
      <c r="BJ63" s="443"/>
      <c r="BK63" s="443"/>
      <c r="BL63" s="443"/>
      <c r="BM63" s="443"/>
      <c r="BN63" s="443"/>
      <c r="BO63" s="443"/>
      <c r="BP63" s="443"/>
      <c r="BQ63" s="443"/>
      <c r="BR63" s="227"/>
      <c r="BS63" s="227"/>
      <c r="BT63" s="227"/>
      <c r="BU63" s="227"/>
      <c r="BV63" s="227"/>
      <c r="BW63" s="289"/>
      <c r="BX63" s="227"/>
      <c r="BY63" s="227"/>
      <c r="BZ63" s="227"/>
      <c r="CA63" s="227"/>
      <c r="CB63" s="227"/>
      <c r="CC63" s="227"/>
      <c r="CD63" s="227"/>
      <c r="CE63" s="227"/>
      <c r="CF63" s="227"/>
      <c r="CG63" s="200"/>
    </row>
    <row r="64" spans="1:86" ht="3" customHeight="1">
      <c r="A64" s="130"/>
      <c r="B64" s="476"/>
      <c r="C64" s="476"/>
      <c r="D64" s="476"/>
      <c r="E64" s="456"/>
      <c r="F64" s="456"/>
      <c r="G64" s="459"/>
      <c r="H64" s="461"/>
      <c r="I64" s="461"/>
      <c r="J64" s="461"/>
      <c r="K64" s="461"/>
      <c r="L64" s="461"/>
      <c r="M64" s="461"/>
      <c r="N64" s="461"/>
      <c r="O64" s="461"/>
      <c r="P64" s="461"/>
      <c r="Q64" s="461"/>
      <c r="R64" s="461"/>
      <c r="S64" s="461"/>
      <c r="T64" s="461"/>
      <c r="U64" s="461"/>
      <c r="V64" s="461"/>
      <c r="W64" s="461"/>
      <c r="X64" s="461"/>
      <c r="Y64" s="461"/>
      <c r="Z64" s="461"/>
      <c r="AA64" s="463"/>
      <c r="AB64" s="463"/>
      <c r="AC64" s="463"/>
      <c r="AD64" s="422"/>
      <c r="AE64" s="422"/>
      <c r="AF64" s="422"/>
      <c r="AG64" s="422"/>
      <c r="AH64" s="422"/>
      <c r="AI64" s="422"/>
      <c r="AJ64" s="422"/>
      <c r="AK64" s="422"/>
      <c r="AL64" s="422"/>
      <c r="AM64" s="422"/>
      <c r="AN64" s="422"/>
      <c r="AO64" s="422"/>
      <c r="AP64" s="422"/>
      <c r="AQ64" s="422"/>
      <c r="AR64" s="422"/>
      <c r="AS64" s="422"/>
      <c r="AT64" s="422"/>
      <c r="AU64" s="422"/>
      <c r="AV64" s="422"/>
      <c r="AW64" s="422"/>
      <c r="AX64" s="422"/>
      <c r="AY64" s="422"/>
      <c r="AZ64" s="422"/>
      <c r="BA64" s="293"/>
      <c r="BB64" s="221"/>
      <c r="BC64" s="221"/>
      <c r="BD64" s="221"/>
      <c r="BE64" s="221"/>
      <c r="BF64" s="221"/>
      <c r="BG64" s="221"/>
      <c r="BH64" s="221"/>
      <c r="BI64" s="221"/>
      <c r="BJ64" s="292"/>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198"/>
    </row>
    <row r="65" spans="1:85" ht="3" customHeight="1">
      <c r="A65" s="130"/>
      <c r="B65" s="476"/>
      <c r="C65" s="476"/>
      <c r="D65" s="476"/>
      <c r="E65" s="456"/>
      <c r="F65" s="456"/>
      <c r="G65" s="459"/>
      <c r="H65" s="461"/>
      <c r="I65" s="461"/>
      <c r="J65" s="461"/>
      <c r="K65" s="461"/>
      <c r="L65" s="461"/>
      <c r="M65" s="461"/>
      <c r="N65" s="461"/>
      <c r="O65" s="461"/>
      <c r="P65" s="461"/>
      <c r="Q65" s="461"/>
      <c r="R65" s="461"/>
      <c r="S65" s="461"/>
      <c r="T65" s="461"/>
      <c r="U65" s="461"/>
      <c r="V65" s="461"/>
      <c r="W65" s="461"/>
      <c r="X65" s="461"/>
      <c r="Y65" s="461"/>
      <c r="Z65" s="461"/>
      <c r="AA65" s="463"/>
      <c r="AB65" s="463"/>
      <c r="AC65" s="463"/>
      <c r="AD65" s="423"/>
      <c r="AE65" s="417"/>
      <c r="AF65" s="417"/>
      <c r="AG65" s="417"/>
      <c r="AH65" s="283"/>
      <c r="AI65" s="418"/>
      <c r="AJ65" s="418"/>
      <c r="AK65" s="418"/>
      <c r="AL65" s="418"/>
      <c r="AM65" s="418"/>
      <c r="AN65" s="415"/>
      <c r="AO65" s="419"/>
      <c r="AP65" s="419"/>
      <c r="AQ65" s="419"/>
      <c r="AR65" s="419"/>
      <c r="AS65" s="419"/>
      <c r="AT65" s="415"/>
      <c r="AU65" s="419"/>
      <c r="AV65" s="419"/>
      <c r="AW65" s="419"/>
      <c r="AX65" s="419"/>
      <c r="AY65" s="419"/>
      <c r="AZ65" s="424"/>
      <c r="BA65" s="294"/>
      <c r="BB65" s="288"/>
      <c r="BC65" s="288"/>
      <c r="BD65" s="288"/>
      <c r="BE65" s="288"/>
      <c r="BF65" s="288"/>
      <c r="BG65" s="288"/>
      <c r="BH65" s="288"/>
      <c r="BI65" s="288"/>
      <c r="BJ65" s="287"/>
      <c r="BK65" s="288"/>
      <c r="BL65" s="417"/>
      <c r="BM65" s="417"/>
      <c r="BN65" s="417"/>
      <c r="BO65" s="283"/>
      <c r="BP65" s="418"/>
      <c r="BQ65" s="418"/>
      <c r="BR65" s="418"/>
      <c r="BS65" s="418"/>
      <c r="BT65" s="418"/>
      <c r="BU65" s="415"/>
      <c r="BV65" s="419"/>
      <c r="BW65" s="419"/>
      <c r="BX65" s="419"/>
      <c r="BY65" s="419"/>
      <c r="BZ65" s="419"/>
      <c r="CA65" s="415"/>
      <c r="CB65" s="419"/>
      <c r="CC65" s="419"/>
      <c r="CD65" s="419"/>
      <c r="CE65" s="419"/>
      <c r="CF65" s="419"/>
      <c r="CG65" s="201"/>
    </row>
    <row r="66" spans="1:85" ht="15" customHeight="1">
      <c r="A66" s="130"/>
      <c r="B66" s="476"/>
      <c r="C66" s="476"/>
      <c r="D66" s="476"/>
      <c r="E66" s="456"/>
      <c r="F66" s="456"/>
      <c r="G66" s="459"/>
      <c r="H66" s="461"/>
      <c r="I66" s="461"/>
      <c r="J66" s="461"/>
      <c r="K66" s="461"/>
      <c r="L66" s="461"/>
      <c r="M66" s="461"/>
      <c r="N66" s="461"/>
      <c r="O66" s="461"/>
      <c r="P66" s="461"/>
      <c r="Q66" s="461"/>
      <c r="R66" s="461"/>
      <c r="S66" s="461"/>
      <c r="T66" s="461"/>
      <c r="U66" s="461"/>
      <c r="V66" s="461"/>
      <c r="W66" s="461"/>
      <c r="X66" s="461"/>
      <c r="Y66" s="461"/>
      <c r="Z66" s="461"/>
      <c r="AA66" s="463"/>
      <c r="AB66" s="463"/>
      <c r="AC66" s="463"/>
      <c r="AD66" s="423"/>
      <c r="AE66" s="280" t="e">
        <f>IF(LEN(VLOOKUP(AA60,#REF!,3,FALSE))&lt;11,"",LEFT(RIGHT(VLOOKUP(AA60,#REF!,3,FALSE),11),1))</f>
        <v>#REF!</v>
      </c>
      <c r="AF66" s="168"/>
      <c r="AG66" s="280" t="e">
        <f>IF(LEN(VLOOKUP(AA60,#REF!,3,FALSE))&lt;10,"",LEFT(RIGHT(VLOOKUP(AA60,#REF!,3,FALSE),10),1))</f>
        <v>#REF!</v>
      </c>
      <c r="AH66" s="282"/>
      <c r="AI66" s="280" t="e">
        <f>IF(LEN(VLOOKUP(AA60,#REF!,3,FALSE))&lt;9,"",LEFT(RIGHT(VLOOKUP(AA60,#REF!,3,FALSE),9),1))</f>
        <v>#REF!</v>
      </c>
      <c r="AJ66" s="168"/>
      <c r="AK66" s="280" t="e">
        <f>IF(LEN(VLOOKUP(AA60,#REF!,3,FALSE))&lt;8,"",LEFT(RIGHT(VLOOKUP(AA60,#REF!,3,FALSE),8),1))</f>
        <v>#REF!</v>
      </c>
      <c r="AL66" s="282"/>
      <c r="AM66" s="280" t="e">
        <f>IF(LEN(VLOOKUP(AA60,#REF!,3,FALSE))&lt;7,"",LEFT(RIGHT(VLOOKUP(AA60,#REF!,3,FALSE),7),1))</f>
        <v>#REF!</v>
      </c>
      <c r="AN66" s="415"/>
      <c r="AO66" s="280" t="e">
        <f>IF(LEN(VLOOKUP(AA60,#REF!,3,FALSE))&lt;6,"",LEFT(RIGHT(VLOOKUP(AA60,#REF!,3,FALSE),6),1))</f>
        <v>#REF!</v>
      </c>
      <c r="AP66" s="282"/>
      <c r="AQ66" s="280" t="e">
        <f>IF(LEN(VLOOKUP(AA60,#REF!,3,FALSE))&lt;5,"",LEFT(RIGHT(VLOOKUP(AA60,#REF!,3,FALSE),5),1))</f>
        <v>#REF!</v>
      </c>
      <c r="AR66" s="282"/>
      <c r="AS66" s="280" t="e">
        <f>IF(LEN(VLOOKUP(AA60,#REF!,3,FALSE))&lt;4,"",LEFT(RIGHT(VLOOKUP(AA60,#REF!,3,FALSE),4),1))</f>
        <v>#REF!</v>
      </c>
      <c r="AT66" s="415"/>
      <c r="AU66" s="280" t="e">
        <f>IF(LEN(VLOOKUP(AA60,#REF!,3,FALSE))&lt;3,"",LEFT(RIGHT(VLOOKUP(AA60,#REF!,3,FALSE),3),1))</f>
        <v>#REF!</v>
      </c>
      <c r="AV66" s="282"/>
      <c r="AW66" s="280" t="e">
        <f>IF(LEN(VLOOKUP(AA60,#REF!,3,FALSE))&lt;2,"",LEFT(RIGHT(VLOOKUP(AA60,#REF!,3,FALSE),2),1))</f>
        <v>#REF!</v>
      </c>
      <c r="AX66" s="282"/>
      <c r="AY66" s="280" t="e">
        <f>IF(VLOOKUP(AA60,#REF!,3,FALSE)=0,"",IF(LEN(VLOOKUP(AA60,#REF!,3,FALSE))&lt;1,"",LEFT(RIGHT(VLOOKUP(AA60,#REF!,3,FALSE),1),1)))</f>
        <v>#REF!</v>
      </c>
      <c r="AZ66" s="424"/>
      <c r="BA66" s="294"/>
      <c r="BB66" s="288"/>
      <c r="BC66" s="288"/>
      <c r="BD66" s="288"/>
      <c r="BE66" s="288"/>
      <c r="BF66" s="288"/>
      <c r="BG66" s="288"/>
      <c r="BH66" s="288"/>
      <c r="BI66" s="288"/>
      <c r="BJ66" s="287"/>
      <c r="BK66" s="288"/>
      <c r="BL66" s="280" t="e">
        <f>IF(LEN(VLOOKUP(AA60,#REF!,5,FALSE))&lt;11,"",LEFT(RIGHT(VLOOKUP(AA60,#REF!,5,FALSE),11),1))</f>
        <v>#REF!</v>
      </c>
      <c r="BM66" s="168"/>
      <c r="BN66" s="280" t="e">
        <f>IF(LEN(VLOOKUP(AA60,#REF!,5,FALSE))&lt;10,"",LEFT(RIGHT(VLOOKUP(AA60,#REF!,5,FALSE),10),1))</f>
        <v>#REF!</v>
      </c>
      <c r="BO66" s="282"/>
      <c r="BP66" s="280" t="e">
        <f>IF(LEN(VLOOKUP(AA60,#REF!,5,FALSE))&lt;9,"",LEFT(RIGHT(VLOOKUP(AA60,#REF!,5,FALSE),9),1))</f>
        <v>#REF!</v>
      </c>
      <c r="BQ66" s="168"/>
      <c r="BR66" s="280" t="e">
        <f>IF(LEN(VLOOKUP(AA60,#REF!,5,FALSE))&lt;8,"",LEFT(RIGHT(VLOOKUP(AA60,#REF!,5,FALSE),8),1))</f>
        <v>#REF!</v>
      </c>
      <c r="BS66" s="282"/>
      <c r="BT66" s="280" t="e">
        <f>IF(LEN(VLOOKUP(AA60,#REF!,5,FALSE))&lt;7,"",LEFT(RIGHT(VLOOKUP(AA60,#REF!,5,FALSE),7),1))</f>
        <v>#REF!</v>
      </c>
      <c r="BU66" s="415"/>
      <c r="BV66" s="280" t="e">
        <f>IF(LEN(VLOOKUP(AA60,#REF!,5,FALSE))&lt;6,"",LEFT(RIGHT(VLOOKUP(AA60,#REF!,5,FALSE),6),1))</f>
        <v>#REF!</v>
      </c>
      <c r="BW66" s="282"/>
      <c r="BX66" s="280" t="e">
        <f>IF(LEN(VLOOKUP(AA60,#REF!,5,FALSE))&lt;5,"",LEFT(RIGHT(VLOOKUP(AA60,#REF!,5,FALSE),5),1))</f>
        <v>#REF!</v>
      </c>
      <c r="BY66" s="282"/>
      <c r="BZ66" s="280" t="e">
        <f>IF(LEN(VLOOKUP(AA60,#REF!,5,FALSE))&lt;4,"",LEFT(RIGHT(VLOOKUP(AA60,#REF!,5,FALSE),4),1))</f>
        <v>#REF!</v>
      </c>
      <c r="CA66" s="415"/>
      <c r="CB66" s="280" t="e">
        <f>IF(LEN(VLOOKUP(AA60,#REF!,5,FALSE))&lt;3,"",LEFT(RIGHT(VLOOKUP(AA60,#REF!,5,FALSE),3),1))</f>
        <v>#REF!</v>
      </c>
      <c r="CC66" s="282"/>
      <c r="CD66" s="280" t="e">
        <f>IF(LEN(VLOOKUP(AA60,#REF!,5,FALSE))&lt;2,"",LEFT(RIGHT(VLOOKUP(AA60,#REF!,5,FALSE),2),1))</f>
        <v>#REF!</v>
      </c>
      <c r="CE66" s="282"/>
      <c r="CF66" s="280" t="e">
        <f>IF(VLOOKUP(AA60,#REF!,5,FALSE)=0,"",IF(LEN(VLOOKUP(AA60,#REF!,5,FALSE))&lt;1,"",LEFT(RIGHT(VLOOKUP(AA60,#REF!,5,FALSE),1),1)))</f>
        <v>#REF!</v>
      </c>
      <c r="CG66" s="201"/>
    </row>
    <row r="67" spans="1:85" ht="3" customHeight="1">
      <c r="A67" s="130"/>
      <c r="B67" s="476"/>
      <c r="C67" s="476"/>
      <c r="D67" s="476"/>
      <c r="E67" s="456"/>
      <c r="F67" s="456"/>
      <c r="G67" s="459"/>
      <c r="H67" s="461"/>
      <c r="I67" s="461"/>
      <c r="J67" s="461"/>
      <c r="K67" s="461"/>
      <c r="L67" s="461"/>
      <c r="M67" s="461"/>
      <c r="N67" s="461"/>
      <c r="O67" s="461"/>
      <c r="P67" s="461"/>
      <c r="Q67" s="461"/>
      <c r="R67" s="461"/>
      <c r="S67" s="461"/>
      <c r="T67" s="461"/>
      <c r="U67" s="461"/>
      <c r="V67" s="461"/>
      <c r="W67" s="461"/>
      <c r="X67" s="461"/>
      <c r="Y67" s="461"/>
      <c r="Z67" s="461"/>
      <c r="AA67" s="463"/>
      <c r="AB67" s="463"/>
      <c r="AC67" s="463"/>
      <c r="AD67" s="442"/>
      <c r="AE67" s="442"/>
      <c r="AF67" s="442"/>
      <c r="AG67" s="442"/>
      <c r="AH67" s="442"/>
      <c r="AI67" s="442"/>
      <c r="AJ67" s="442"/>
      <c r="AK67" s="442"/>
      <c r="AL67" s="442"/>
      <c r="AM67" s="442"/>
      <c r="AN67" s="442"/>
      <c r="AO67" s="442"/>
      <c r="AP67" s="442"/>
      <c r="AQ67" s="442"/>
      <c r="AR67" s="442"/>
      <c r="AS67" s="442"/>
      <c r="AT67" s="442"/>
      <c r="AU67" s="442"/>
      <c r="AV67" s="442"/>
      <c r="AW67" s="442"/>
      <c r="AX67" s="442"/>
      <c r="AY67" s="442"/>
      <c r="AZ67" s="442"/>
      <c r="BA67" s="295"/>
      <c r="BB67" s="227"/>
      <c r="BC67" s="227"/>
      <c r="BD67" s="227"/>
      <c r="BE67" s="227"/>
      <c r="BF67" s="227"/>
      <c r="BG67" s="227"/>
      <c r="BH67" s="227"/>
      <c r="BI67" s="227"/>
      <c r="BJ67" s="289"/>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00"/>
    </row>
    <row r="68" spans="1:85" s="163" customFormat="1" ht="3" customHeight="1">
      <c r="A68" s="130"/>
      <c r="B68" s="476"/>
      <c r="C68" s="476"/>
      <c r="D68" s="476"/>
      <c r="E68" s="474" t="s">
        <v>357</v>
      </c>
      <c r="F68" s="474"/>
      <c r="G68" s="459"/>
      <c r="H68" s="461" t="e">
        <f>#REF!</f>
        <v>#REF!</v>
      </c>
      <c r="I68" s="461"/>
      <c r="J68" s="461"/>
      <c r="K68" s="461"/>
      <c r="L68" s="461"/>
      <c r="M68" s="461"/>
      <c r="N68" s="461"/>
      <c r="O68" s="461"/>
      <c r="P68" s="461"/>
      <c r="Q68" s="461"/>
      <c r="R68" s="461"/>
      <c r="S68" s="461"/>
      <c r="T68" s="461"/>
      <c r="U68" s="461"/>
      <c r="V68" s="461"/>
      <c r="W68" s="461"/>
      <c r="X68" s="461"/>
      <c r="Y68" s="461"/>
      <c r="Z68" s="461"/>
      <c r="AA68" s="463" t="s">
        <v>397</v>
      </c>
      <c r="AB68" s="463"/>
      <c r="AC68" s="463"/>
      <c r="AD68" s="422"/>
      <c r="AE68" s="422"/>
      <c r="AF68" s="422"/>
      <c r="AG68" s="422"/>
      <c r="AH68" s="422"/>
      <c r="AI68" s="422"/>
      <c r="AJ68" s="422"/>
      <c r="AK68" s="422"/>
      <c r="AL68" s="422"/>
      <c r="AM68" s="422"/>
      <c r="AN68" s="422"/>
      <c r="AO68" s="422"/>
      <c r="AP68" s="422"/>
      <c r="AQ68" s="422"/>
      <c r="AR68" s="422"/>
      <c r="AS68" s="422"/>
      <c r="AT68" s="422"/>
      <c r="AU68" s="422"/>
      <c r="AV68" s="422"/>
      <c r="AW68" s="422"/>
      <c r="AX68" s="422"/>
      <c r="AY68" s="422"/>
      <c r="AZ68" s="422"/>
      <c r="BA68" s="464"/>
      <c r="BB68" s="464"/>
      <c r="BC68" s="464"/>
      <c r="BD68" s="464"/>
      <c r="BE68" s="464"/>
      <c r="BF68" s="464"/>
      <c r="BG68" s="464"/>
      <c r="BH68" s="464"/>
      <c r="BI68" s="464"/>
      <c r="BJ68" s="464"/>
      <c r="BK68" s="464"/>
      <c r="BL68" s="464"/>
      <c r="BM68" s="464"/>
      <c r="BN68" s="464"/>
      <c r="BO68" s="464"/>
      <c r="BP68" s="464"/>
      <c r="BQ68" s="464"/>
      <c r="BR68" s="221"/>
      <c r="BS68" s="221"/>
      <c r="BT68" s="221"/>
      <c r="BU68" s="221"/>
      <c r="BV68" s="221"/>
      <c r="BW68" s="292"/>
      <c r="BX68" s="221"/>
      <c r="BY68" s="221"/>
      <c r="BZ68" s="221"/>
      <c r="CA68" s="221"/>
      <c r="CB68" s="221"/>
      <c r="CC68" s="221"/>
      <c r="CD68" s="221"/>
      <c r="CE68" s="221"/>
      <c r="CF68" s="221"/>
      <c r="CG68" s="198"/>
    </row>
    <row r="69" spans="1:85" s="163" customFormat="1" ht="3" customHeight="1">
      <c r="A69" s="130"/>
      <c r="B69" s="476"/>
      <c r="C69" s="476"/>
      <c r="D69" s="476"/>
      <c r="E69" s="474"/>
      <c r="F69" s="474"/>
      <c r="G69" s="459"/>
      <c r="H69" s="461"/>
      <c r="I69" s="461"/>
      <c r="J69" s="461"/>
      <c r="K69" s="461"/>
      <c r="L69" s="461"/>
      <c r="M69" s="461"/>
      <c r="N69" s="461"/>
      <c r="O69" s="461"/>
      <c r="P69" s="461"/>
      <c r="Q69" s="461"/>
      <c r="R69" s="461"/>
      <c r="S69" s="461"/>
      <c r="T69" s="461"/>
      <c r="U69" s="461"/>
      <c r="V69" s="461"/>
      <c r="W69" s="461"/>
      <c r="X69" s="461"/>
      <c r="Y69" s="461"/>
      <c r="Z69" s="461"/>
      <c r="AA69" s="463"/>
      <c r="AB69" s="463"/>
      <c r="AC69" s="463"/>
      <c r="AD69" s="423"/>
      <c r="AE69" s="417"/>
      <c r="AF69" s="417"/>
      <c r="AG69" s="417"/>
      <c r="AH69" s="283"/>
      <c r="AI69" s="418"/>
      <c r="AJ69" s="418"/>
      <c r="AK69" s="418"/>
      <c r="AL69" s="418"/>
      <c r="AM69" s="418"/>
      <c r="AN69" s="415"/>
      <c r="AO69" s="419"/>
      <c r="AP69" s="419"/>
      <c r="AQ69" s="419"/>
      <c r="AR69" s="419"/>
      <c r="AS69" s="419"/>
      <c r="AT69" s="415"/>
      <c r="AU69" s="419"/>
      <c r="AV69" s="419"/>
      <c r="AW69" s="419"/>
      <c r="AX69" s="419"/>
      <c r="AY69" s="419"/>
      <c r="AZ69" s="424"/>
      <c r="BA69" s="423"/>
      <c r="BB69" s="417"/>
      <c r="BC69" s="417"/>
      <c r="BD69" s="417"/>
      <c r="BE69" s="283"/>
      <c r="BF69" s="418"/>
      <c r="BG69" s="418"/>
      <c r="BH69" s="418"/>
      <c r="BI69" s="418"/>
      <c r="BJ69" s="418"/>
      <c r="BK69" s="415"/>
      <c r="BL69" s="419"/>
      <c r="BM69" s="419"/>
      <c r="BN69" s="419"/>
      <c r="BO69" s="419"/>
      <c r="BP69" s="419"/>
      <c r="BQ69" s="415"/>
      <c r="BR69" s="419"/>
      <c r="BS69" s="419"/>
      <c r="BT69" s="419"/>
      <c r="BU69" s="419"/>
      <c r="BV69" s="419"/>
      <c r="BW69" s="287"/>
      <c r="BX69" s="288"/>
      <c r="BY69" s="288"/>
      <c r="BZ69" s="288"/>
      <c r="CA69" s="288"/>
      <c r="CB69" s="288"/>
      <c r="CC69" s="288"/>
      <c r="CD69" s="288"/>
      <c r="CE69" s="288"/>
      <c r="CF69" s="288"/>
      <c r="CG69" s="199"/>
    </row>
    <row r="70" spans="1:85" ht="15" customHeight="1">
      <c r="A70" s="130"/>
      <c r="B70" s="476"/>
      <c r="C70" s="476"/>
      <c r="D70" s="476"/>
      <c r="E70" s="474"/>
      <c r="F70" s="474"/>
      <c r="G70" s="459"/>
      <c r="H70" s="461"/>
      <c r="I70" s="461"/>
      <c r="J70" s="461"/>
      <c r="K70" s="461"/>
      <c r="L70" s="461"/>
      <c r="M70" s="461"/>
      <c r="N70" s="461"/>
      <c r="O70" s="461"/>
      <c r="P70" s="461"/>
      <c r="Q70" s="461"/>
      <c r="R70" s="461"/>
      <c r="S70" s="461"/>
      <c r="T70" s="461"/>
      <c r="U70" s="461"/>
      <c r="V70" s="461"/>
      <c r="W70" s="461"/>
      <c r="X70" s="461"/>
      <c r="Y70" s="461"/>
      <c r="Z70" s="461"/>
      <c r="AA70" s="463"/>
      <c r="AB70" s="463"/>
      <c r="AC70" s="463"/>
      <c r="AD70" s="423"/>
      <c r="AE70" s="280" t="e">
        <f>IF(LEN(VLOOKUP(AA68,#REF!,2,FALSE))&lt;11,"",LEFT(RIGHT(VLOOKUP(AA68,#REF!,2,FALSE),11),1))</f>
        <v>#REF!</v>
      </c>
      <c r="AF70" s="168"/>
      <c r="AG70" s="280" t="e">
        <f>IF(LEN(VLOOKUP(AA68,#REF!,2,FALSE))&lt;10,"",LEFT(RIGHT(VLOOKUP(AA68,#REF!,2,FALSE),10),1))</f>
        <v>#REF!</v>
      </c>
      <c r="AH70" s="282"/>
      <c r="AI70" s="280" t="e">
        <f>IF(LEN(VLOOKUP(AA68,#REF!,2,FALSE))&lt;9,"",LEFT(RIGHT(VLOOKUP(AA68,#REF!,2,FALSE),9),1))</f>
        <v>#REF!</v>
      </c>
      <c r="AJ70" s="168"/>
      <c r="AK70" s="280" t="e">
        <f>IF(LEN(VLOOKUP(AA68,#REF!,2,FALSE))&lt;8,"",LEFT(RIGHT(VLOOKUP(AA68,#REF!,2,FALSE),8),1))</f>
        <v>#REF!</v>
      </c>
      <c r="AL70" s="282"/>
      <c r="AM70" s="280" t="e">
        <f>IF(LEN(VLOOKUP(AA68,#REF!,2,FALSE))&lt;7,"",LEFT(RIGHT(VLOOKUP(AA68,#REF!,2,FALSE),7),1))</f>
        <v>#REF!</v>
      </c>
      <c r="AN70" s="415"/>
      <c r="AO70" s="280" t="e">
        <f>IF(LEN(VLOOKUP(AA68,#REF!,2,FALSE))&lt;6,"",LEFT(RIGHT(VLOOKUP(AA68,#REF!,2,FALSE),6),1))</f>
        <v>#REF!</v>
      </c>
      <c r="AP70" s="282"/>
      <c r="AQ70" s="280" t="e">
        <f>IF(LEN(VLOOKUP(AA68,#REF!,2,FALSE))&lt;5,"",LEFT(RIGHT(VLOOKUP(AA68,#REF!,2,FALSE),5),1))</f>
        <v>#REF!</v>
      </c>
      <c r="AR70" s="282"/>
      <c r="AS70" s="280" t="e">
        <f>IF(LEN(VLOOKUP(AA68,#REF!,2,FALSE))&lt;4,"",LEFT(RIGHT(VLOOKUP(AA68,#REF!,2,FALSE),4),1))</f>
        <v>#REF!</v>
      </c>
      <c r="AT70" s="415"/>
      <c r="AU70" s="280" t="e">
        <f>IF(LEN(VLOOKUP(AA68,#REF!,2,FALSE))&lt;3,"",LEFT(RIGHT(VLOOKUP(AA68,#REF!,2,FALSE),3),1))</f>
        <v>#REF!</v>
      </c>
      <c r="AV70" s="282"/>
      <c r="AW70" s="280" t="e">
        <f>IF(LEN(VLOOKUP(AA68,#REF!,2,FALSE))&lt;2,"",LEFT(RIGHT(VLOOKUP(AA68,#REF!,2,FALSE),2),1))</f>
        <v>#REF!</v>
      </c>
      <c r="AX70" s="282"/>
      <c r="AY70" s="280" t="e">
        <f>IF(VLOOKUP(AA68,#REF!,2,FALSE)=0,"",IF(LEN(VLOOKUP(AA68,#REF!,2,FALSE))&lt;1,"",LEFT(RIGHT(VLOOKUP(AA68,#REF!,2,FALSE),1),1)))</f>
        <v>#REF!</v>
      </c>
      <c r="AZ70" s="424"/>
      <c r="BA70" s="423"/>
      <c r="BB70" s="280" t="e">
        <f>IF(LEN(VLOOKUP(AA68,#REF!,4,FALSE))&lt;11,"",LEFT(RIGHT(VLOOKUP(AA68,#REF!,4,FALSE),11),1))</f>
        <v>#REF!</v>
      </c>
      <c r="BC70" s="168"/>
      <c r="BD70" s="280" t="e">
        <f>IF(LEN(VLOOKUP(AA68,#REF!,4,FALSE))&lt;10,"",LEFT(RIGHT(VLOOKUP(AA68,#REF!,4,FALSE),10),1))</f>
        <v>#REF!</v>
      </c>
      <c r="BE70" s="282"/>
      <c r="BF70" s="280" t="e">
        <f>IF(LEN(VLOOKUP(AA68,#REF!,4,FALSE))&lt;9,"",LEFT(RIGHT(VLOOKUP(AA68,#REF!,4,FALSE),9),1))</f>
        <v>#REF!</v>
      </c>
      <c r="BG70" s="168"/>
      <c r="BH70" s="280" t="e">
        <f>IF(LEN(VLOOKUP(AA68,#REF!,4,FALSE))&lt;8,"",LEFT(RIGHT(VLOOKUP(AA68,#REF!,4,FALSE),8),1))</f>
        <v>#REF!</v>
      </c>
      <c r="BI70" s="282"/>
      <c r="BJ70" s="280" t="e">
        <f>IF(LEN(VLOOKUP(AA68,#REF!,4,FALSE))&lt;7,"",LEFT(RIGHT(VLOOKUP(AA68,#REF!,4,FALSE),7),1))</f>
        <v>#REF!</v>
      </c>
      <c r="BK70" s="415"/>
      <c r="BL70" s="280" t="e">
        <f>IF(LEN(VLOOKUP(AA68,#REF!,4,FALSE))&lt;6,"",LEFT(RIGHT(VLOOKUP(AA68,#REF!,4,FALSE),6),1))</f>
        <v>#REF!</v>
      </c>
      <c r="BM70" s="282"/>
      <c r="BN70" s="280" t="e">
        <f>IF(LEN(VLOOKUP(AA68,#REF!,4,FALSE))&lt;5,"",LEFT(RIGHT(VLOOKUP(AA68,#REF!,4,FALSE),5),1))</f>
        <v>#REF!</v>
      </c>
      <c r="BO70" s="282"/>
      <c r="BP70" s="280" t="e">
        <f>IF(LEN(VLOOKUP(AA68,#REF!,4,FALSE))&lt;4,"",LEFT(RIGHT(VLOOKUP(AA68,#REF!,4,FALSE),4),1))</f>
        <v>#REF!</v>
      </c>
      <c r="BQ70" s="415"/>
      <c r="BR70" s="280" t="e">
        <f>IF(LEN(VLOOKUP(AA68,#REF!,4,FALSE))&lt;3,"",LEFT(RIGHT(VLOOKUP(AA68,#REF!,4,FALSE),3),1))</f>
        <v>#REF!</v>
      </c>
      <c r="BS70" s="282"/>
      <c r="BT70" s="280" t="e">
        <f>IF(LEN(VLOOKUP(AA68,#REF!,4,FALSE))&lt;2,"",LEFT(RIGHT(VLOOKUP(AA68,#REF!,4,FALSE),2),1))</f>
        <v>#REF!</v>
      </c>
      <c r="BU70" s="282"/>
      <c r="BV70" s="280" t="e">
        <f>IF(VLOOKUP(AA68,#REF!,4,FALSE)=0,"",IF(LEN(VLOOKUP(AA68,#REF!,4,FALSE))&lt;1,"",LEFT(RIGHT(VLOOKUP(AA68,#REF!,4,FALSE),1),1)))</f>
        <v>#REF!</v>
      </c>
      <c r="BW70" s="287"/>
      <c r="BX70" s="288"/>
      <c r="BY70" s="288"/>
      <c r="BZ70" s="288"/>
      <c r="CA70" s="288"/>
      <c r="CB70" s="288"/>
      <c r="CC70" s="288"/>
      <c r="CD70" s="288"/>
      <c r="CE70" s="288"/>
      <c r="CF70" s="288"/>
      <c r="CG70" s="199"/>
    </row>
    <row r="71" spans="1:85" ht="3" customHeight="1">
      <c r="A71" s="130"/>
      <c r="B71" s="476"/>
      <c r="C71" s="476"/>
      <c r="D71" s="476"/>
      <c r="E71" s="474"/>
      <c r="F71" s="474"/>
      <c r="G71" s="459"/>
      <c r="H71" s="461"/>
      <c r="I71" s="461"/>
      <c r="J71" s="461"/>
      <c r="K71" s="461"/>
      <c r="L71" s="461"/>
      <c r="M71" s="461"/>
      <c r="N71" s="461"/>
      <c r="O71" s="461"/>
      <c r="P71" s="461"/>
      <c r="Q71" s="461"/>
      <c r="R71" s="461"/>
      <c r="S71" s="461"/>
      <c r="T71" s="461"/>
      <c r="U71" s="461"/>
      <c r="V71" s="461"/>
      <c r="W71" s="461"/>
      <c r="X71" s="461"/>
      <c r="Y71" s="461"/>
      <c r="Z71" s="461"/>
      <c r="AA71" s="463"/>
      <c r="AB71" s="463"/>
      <c r="AC71" s="463"/>
      <c r="AD71" s="442"/>
      <c r="AE71" s="442"/>
      <c r="AF71" s="442"/>
      <c r="AG71" s="442"/>
      <c r="AH71" s="442"/>
      <c r="AI71" s="442"/>
      <c r="AJ71" s="442"/>
      <c r="AK71" s="442"/>
      <c r="AL71" s="442"/>
      <c r="AM71" s="442"/>
      <c r="AN71" s="442"/>
      <c r="AO71" s="442"/>
      <c r="AP71" s="442"/>
      <c r="AQ71" s="442"/>
      <c r="AR71" s="442"/>
      <c r="AS71" s="442"/>
      <c r="AT71" s="442"/>
      <c r="AU71" s="442"/>
      <c r="AV71" s="442"/>
      <c r="AW71" s="442"/>
      <c r="AX71" s="442"/>
      <c r="AY71" s="442"/>
      <c r="AZ71" s="442"/>
      <c r="BA71" s="443"/>
      <c r="BB71" s="443"/>
      <c r="BC71" s="443"/>
      <c r="BD71" s="443"/>
      <c r="BE71" s="443"/>
      <c r="BF71" s="443"/>
      <c r="BG71" s="443"/>
      <c r="BH71" s="443"/>
      <c r="BI71" s="443"/>
      <c r="BJ71" s="443"/>
      <c r="BK71" s="443"/>
      <c r="BL71" s="443"/>
      <c r="BM71" s="443"/>
      <c r="BN71" s="443"/>
      <c r="BO71" s="443"/>
      <c r="BP71" s="443"/>
      <c r="BQ71" s="443"/>
      <c r="BR71" s="227"/>
      <c r="BS71" s="227"/>
      <c r="BT71" s="227"/>
      <c r="BU71" s="227"/>
      <c r="BV71" s="227"/>
      <c r="BW71" s="289"/>
      <c r="BX71" s="227"/>
      <c r="BY71" s="227"/>
      <c r="BZ71" s="227"/>
      <c r="CA71" s="227"/>
      <c r="CB71" s="227"/>
      <c r="CC71" s="227"/>
      <c r="CD71" s="227"/>
      <c r="CE71" s="227"/>
      <c r="CF71" s="227"/>
      <c r="CG71" s="200"/>
    </row>
    <row r="72" spans="1:85" ht="3" customHeight="1">
      <c r="A72" s="130"/>
      <c r="B72" s="476"/>
      <c r="C72" s="476"/>
      <c r="D72" s="476"/>
      <c r="E72" s="474"/>
      <c r="F72" s="474"/>
      <c r="G72" s="459"/>
      <c r="H72" s="461"/>
      <c r="I72" s="461"/>
      <c r="J72" s="461"/>
      <c r="K72" s="461"/>
      <c r="L72" s="461"/>
      <c r="M72" s="461"/>
      <c r="N72" s="461"/>
      <c r="O72" s="461"/>
      <c r="P72" s="461"/>
      <c r="Q72" s="461"/>
      <c r="R72" s="461"/>
      <c r="S72" s="461"/>
      <c r="T72" s="461"/>
      <c r="U72" s="461"/>
      <c r="V72" s="461"/>
      <c r="W72" s="461"/>
      <c r="X72" s="461"/>
      <c r="Y72" s="461"/>
      <c r="Z72" s="461"/>
      <c r="AA72" s="463"/>
      <c r="AB72" s="463"/>
      <c r="AC72" s="463"/>
      <c r="AD72" s="422"/>
      <c r="AE72" s="422"/>
      <c r="AF72" s="422"/>
      <c r="AG72" s="422"/>
      <c r="AH72" s="422"/>
      <c r="AI72" s="422"/>
      <c r="AJ72" s="422"/>
      <c r="AK72" s="422"/>
      <c r="AL72" s="422"/>
      <c r="AM72" s="422"/>
      <c r="AN72" s="422"/>
      <c r="AO72" s="422"/>
      <c r="AP72" s="422"/>
      <c r="AQ72" s="422"/>
      <c r="AR72" s="422"/>
      <c r="AS72" s="422"/>
      <c r="AT72" s="422"/>
      <c r="AU72" s="422"/>
      <c r="AV72" s="422"/>
      <c r="AW72" s="422"/>
      <c r="AX72" s="422"/>
      <c r="AY72" s="422"/>
      <c r="AZ72" s="422"/>
      <c r="BA72" s="293"/>
      <c r="BB72" s="221"/>
      <c r="BC72" s="221"/>
      <c r="BD72" s="221"/>
      <c r="BE72" s="221"/>
      <c r="BF72" s="221"/>
      <c r="BG72" s="221"/>
      <c r="BH72" s="221"/>
      <c r="BI72" s="221"/>
      <c r="BJ72" s="292"/>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198"/>
    </row>
    <row r="73" spans="1:85" ht="3" customHeight="1">
      <c r="A73" s="130"/>
      <c r="B73" s="476"/>
      <c r="C73" s="476"/>
      <c r="D73" s="476"/>
      <c r="E73" s="474"/>
      <c r="F73" s="474"/>
      <c r="G73" s="459"/>
      <c r="H73" s="461"/>
      <c r="I73" s="461"/>
      <c r="J73" s="461"/>
      <c r="K73" s="461"/>
      <c r="L73" s="461"/>
      <c r="M73" s="461"/>
      <c r="N73" s="461"/>
      <c r="O73" s="461"/>
      <c r="P73" s="461"/>
      <c r="Q73" s="461"/>
      <c r="R73" s="461"/>
      <c r="S73" s="461"/>
      <c r="T73" s="461"/>
      <c r="U73" s="461"/>
      <c r="V73" s="461"/>
      <c r="W73" s="461"/>
      <c r="X73" s="461"/>
      <c r="Y73" s="461"/>
      <c r="Z73" s="461"/>
      <c r="AA73" s="463"/>
      <c r="AB73" s="463"/>
      <c r="AC73" s="463"/>
      <c r="AD73" s="423"/>
      <c r="AE73" s="417"/>
      <c r="AF73" s="417"/>
      <c r="AG73" s="417"/>
      <c r="AH73" s="283"/>
      <c r="AI73" s="418"/>
      <c r="AJ73" s="418"/>
      <c r="AK73" s="418"/>
      <c r="AL73" s="418"/>
      <c r="AM73" s="418"/>
      <c r="AN73" s="415"/>
      <c r="AO73" s="419"/>
      <c r="AP73" s="419"/>
      <c r="AQ73" s="419"/>
      <c r="AR73" s="419"/>
      <c r="AS73" s="419"/>
      <c r="AT73" s="415"/>
      <c r="AU73" s="419"/>
      <c r="AV73" s="419"/>
      <c r="AW73" s="419"/>
      <c r="AX73" s="419"/>
      <c r="AY73" s="419"/>
      <c r="AZ73" s="424"/>
      <c r="BA73" s="294"/>
      <c r="BB73" s="288"/>
      <c r="BC73" s="288"/>
      <c r="BD73" s="288"/>
      <c r="BE73" s="288"/>
      <c r="BF73" s="288"/>
      <c r="BG73" s="288"/>
      <c r="BH73" s="288"/>
      <c r="BI73" s="288"/>
      <c r="BJ73" s="287"/>
      <c r="BK73" s="288"/>
      <c r="BL73" s="417"/>
      <c r="BM73" s="417"/>
      <c r="BN73" s="417"/>
      <c r="BO73" s="283"/>
      <c r="BP73" s="418"/>
      <c r="BQ73" s="418"/>
      <c r="BR73" s="418"/>
      <c r="BS73" s="418"/>
      <c r="BT73" s="418"/>
      <c r="BU73" s="415"/>
      <c r="BV73" s="419"/>
      <c r="BW73" s="419"/>
      <c r="BX73" s="419"/>
      <c r="BY73" s="419"/>
      <c r="BZ73" s="419"/>
      <c r="CA73" s="415"/>
      <c r="CB73" s="419"/>
      <c r="CC73" s="419"/>
      <c r="CD73" s="419"/>
      <c r="CE73" s="419"/>
      <c r="CF73" s="419"/>
      <c r="CG73" s="201"/>
    </row>
    <row r="74" spans="1:85" ht="15" customHeight="1">
      <c r="A74" s="130"/>
      <c r="B74" s="476"/>
      <c r="C74" s="476"/>
      <c r="D74" s="476"/>
      <c r="E74" s="474"/>
      <c r="F74" s="474"/>
      <c r="G74" s="459"/>
      <c r="H74" s="461"/>
      <c r="I74" s="461"/>
      <c r="J74" s="461"/>
      <c r="K74" s="461"/>
      <c r="L74" s="461"/>
      <c r="M74" s="461"/>
      <c r="N74" s="461"/>
      <c r="O74" s="461"/>
      <c r="P74" s="461"/>
      <c r="Q74" s="461"/>
      <c r="R74" s="461"/>
      <c r="S74" s="461"/>
      <c r="T74" s="461"/>
      <c r="U74" s="461"/>
      <c r="V74" s="461"/>
      <c r="W74" s="461"/>
      <c r="X74" s="461"/>
      <c r="Y74" s="461"/>
      <c r="Z74" s="461"/>
      <c r="AA74" s="463"/>
      <c r="AB74" s="463"/>
      <c r="AC74" s="463"/>
      <c r="AD74" s="423"/>
      <c r="AE74" s="280" t="e">
        <f>IF(LEN(VLOOKUP(AA68,#REF!,3,FALSE))&lt;11,"",LEFT(RIGHT(VLOOKUP(AA68,#REF!,3,FALSE),11),1))</f>
        <v>#REF!</v>
      </c>
      <c r="AF74" s="168"/>
      <c r="AG74" s="280" t="e">
        <f>IF(LEN(VLOOKUP(AA68,#REF!,3,FALSE))&lt;10,"",LEFT(RIGHT(VLOOKUP(AA68,#REF!,3,FALSE),10),1))</f>
        <v>#REF!</v>
      </c>
      <c r="AH74" s="282"/>
      <c r="AI74" s="280" t="e">
        <f>IF(LEN(VLOOKUP(AA68,#REF!,3,FALSE))&lt;9,"",LEFT(RIGHT(VLOOKUP(AA68,#REF!,3,FALSE),9),1))</f>
        <v>#REF!</v>
      </c>
      <c r="AJ74" s="168"/>
      <c r="AK74" s="280" t="e">
        <f>IF(LEN(VLOOKUP(AA68,#REF!,3,FALSE))&lt;8,"",LEFT(RIGHT(VLOOKUP(AA68,#REF!,3,FALSE),8),1))</f>
        <v>#REF!</v>
      </c>
      <c r="AL74" s="282"/>
      <c r="AM74" s="280" t="e">
        <f>IF(LEN(VLOOKUP(AA68,#REF!,3,FALSE))&lt;7,"",LEFT(RIGHT(VLOOKUP(AA68,#REF!,3,FALSE),7),1))</f>
        <v>#REF!</v>
      </c>
      <c r="AN74" s="415"/>
      <c r="AO74" s="280" t="e">
        <f>IF(LEN(VLOOKUP(AA68,#REF!,3,FALSE))&lt;6,"",LEFT(RIGHT(VLOOKUP(AA68,#REF!,3,FALSE),6),1))</f>
        <v>#REF!</v>
      </c>
      <c r="AP74" s="282"/>
      <c r="AQ74" s="280" t="e">
        <f>IF(LEN(VLOOKUP(AA68,#REF!,3,FALSE))&lt;5,"",LEFT(RIGHT(VLOOKUP(AA68,#REF!,3,FALSE),5),1))</f>
        <v>#REF!</v>
      </c>
      <c r="AR74" s="282"/>
      <c r="AS74" s="280" t="e">
        <f>IF(LEN(VLOOKUP(AA68,#REF!,3,FALSE))&lt;4,"",LEFT(RIGHT(VLOOKUP(AA68,#REF!,3,FALSE),4),1))</f>
        <v>#REF!</v>
      </c>
      <c r="AT74" s="415"/>
      <c r="AU74" s="280" t="e">
        <f>IF(LEN(VLOOKUP(AA68,#REF!,3,FALSE))&lt;3,"",LEFT(RIGHT(VLOOKUP(AA68,#REF!,3,FALSE),3),1))</f>
        <v>#REF!</v>
      </c>
      <c r="AV74" s="282"/>
      <c r="AW74" s="280" t="e">
        <f>IF(LEN(VLOOKUP(AA68,#REF!,3,FALSE))&lt;2,"",LEFT(RIGHT(VLOOKUP(AA68,#REF!,3,FALSE),2),1))</f>
        <v>#REF!</v>
      </c>
      <c r="AX74" s="282"/>
      <c r="AY74" s="280" t="e">
        <f>IF(VLOOKUP(AA68,#REF!,3,FALSE)=0,"",IF(LEN(VLOOKUP(AA68,#REF!,3,FALSE))&lt;1,"",LEFT(RIGHT(VLOOKUP(AA68,#REF!,3,FALSE),1),1)))</f>
        <v>#REF!</v>
      </c>
      <c r="AZ74" s="424"/>
      <c r="BA74" s="294"/>
      <c r="BB74" s="288"/>
      <c r="BC74" s="288"/>
      <c r="BD74" s="288"/>
      <c r="BE74" s="288"/>
      <c r="BF74" s="288"/>
      <c r="BG74" s="288"/>
      <c r="BH74" s="288"/>
      <c r="BI74" s="288"/>
      <c r="BJ74" s="287"/>
      <c r="BK74" s="288"/>
      <c r="BL74" s="280" t="e">
        <f>IF(LEN(VLOOKUP(AA68,#REF!,5,FALSE))&lt;11,"",LEFT(RIGHT(VLOOKUP(AA68,#REF!,5,FALSE),11),1))</f>
        <v>#REF!</v>
      </c>
      <c r="BM74" s="168"/>
      <c r="BN74" s="280" t="e">
        <f>IF(LEN(VLOOKUP(AA68,#REF!,5,FALSE))&lt;10,"",LEFT(RIGHT(VLOOKUP(AA68,#REF!,5,FALSE),10),1))</f>
        <v>#REF!</v>
      </c>
      <c r="BO74" s="282"/>
      <c r="BP74" s="280" t="e">
        <f>IF(LEN(VLOOKUP(AA68,#REF!,5,FALSE))&lt;9,"",LEFT(RIGHT(VLOOKUP(AA68,#REF!,5,FALSE),9),1))</f>
        <v>#REF!</v>
      </c>
      <c r="BQ74" s="168"/>
      <c r="BR74" s="280" t="e">
        <f>IF(LEN(VLOOKUP(AA68,#REF!,5,FALSE))&lt;8,"",LEFT(RIGHT(VLOOKUP(AA68,#REF!,5,FALSE),8),1))</f>
        <v>#REF!</v>
      </c>
      <c r="BS74" s="282"/>
      <c r="BT74" s="280" t="e">
        <f>IF(LEN(VLOOKUP(AA68,#REF!,5,FALSE))&lt;7,"",LEFT(RIGHT(VLOOKUP(AA68,#REF!,5,FALSE),7),1))</f>
        <v>#REF!</v>
      </c>
      <c r="BU74" s="415"/>
      <c r="BV74" s="280" t="e">
        <f>IF(LEN(VLOOKUP(AA68,#REF!,5,FALSE))&lt;6,"",LEFT(RIGHT(VLOOKUP(AA68,#REF!,5,FALSE),6),1))</f>
        <v>#REF!</v>
      </c>
      <c r="BW74" s="282"/>
      <c r="BX74" s="280" t="e">
        <f>IF(LEN(VLOOKUP(AA68,#REF!,5,FALSE))&lt;5,"",LEFT(RIGHT(VLOOKUP(AA68,#REF!,5,FALSE),5),1))</f>
        <v>#REF!</v>
      </c>
      <c r="BY74" s="282"/>
      <c r="BZ74" s="280" t="e">
        <f>IF(LEN(VLOOKUP(AA68,#REF!,5,FALSE))&lt;4,"",LEFT(RIGHT(VLOOKUP(AA68,#REF!,5,FALSE),4),1))</f>
        <v>#REF!</v>
      </c>
      <c r="CA74" s="415"/>
      <c r="CB74" s="280" t="e">
        <f>IF(LEN(VLOOKUP(AA68,#REF!,5,FALSE))&lt;3,"",LEFT(RIGHT(VLOOKUP(AA68,#REF!,5,FALSE),3),1))</f>
        <v>#REF!</v>
      </c>
      <c r="CC74" s="282"/>
      <c r="CD74" s="280" t="e">
        <f>IF(LEN(VLOOKUP(AA68,#REF!,5,FALSE))&lt;2,"",LEFT(RIGHT(VLOOKUP(AA68,#REF!,5,FALSE),2),1))</f>
        <v>#REF!</v>
      </c>
      <c r="CE74" s="282"/>
      <c r="CF74" s="280" t="e">
        <f>IF(VLOOKUP(AA68,#REF!,5,FALSE)=0,"",IF(LEN(VLOOKUP(AA68,#REF!,5,FALSE))&lt;1,"",LEFT(RIGHT(VLOOKUP(AA68,#REF!,5,FALSE),1),1)))</f>
        <v>#REF!</v>
      </c>
      <c r="CG74" s="201"/>
    </row>
    <row r="75" spans="1:85" ht="3" customHeight="1">
      <c r="A75" s="130"/>
      <c r="B75" s="476"/>
      <c r="C75" s="476"/>
      <c r="D75" s="476"/>
      <c r="E75" s="474"/>
      <c r="F75" s="474"/>
      <c r="G75" s="459"/>
      <c r="H75" s="461"/>
      <c r="I75" s="461"/>
      <c r="J75" s="461"/>
      <c r="K75" s="461"/>
      <c r="L75" s="461"/>
      <c r="M75" s="461"/>
      <c r="N75" s="461"/>
      <c r="O75" s="461"/>
      <c r="P75" s="461"/>
      <c r="Q75" s="461"/>
      <c r="R75" s="461"/>
      <c r="S75" s="461"/>
      <c r="T75" s="461"/>
      <c r="U75" s="461"/>
      <c r="V75" s="461"/>
      <c r="W75" s="461"/>
      <c r="X75" s="461"/>
      <c r="Y75" s="461"/>
      <c r="Z75" s="461"/>
      <c r="AA75" s="463"/>
      <c r="AB75" s="463"/>
      <c r="AC75" s="463"/>
      <c r="AD75" s="442"/>
      <c r="AE75" s="442"/>
      <c r="AF75" s="442"/>
      <c r="AG75" s="442"/>
      <c r="AH75" s="442"/>
      <c r="AI75" s="442"/>
      <c r="AJ75" s="442"/>
      <c r="AK75" s="442"/>
      <c r="AL75" s="442"/>
      <c r="AM75" s="442"/>
      <c r="AN75" s="442"/>
      <c r="AO75" s="442"/>
      <c r="AP75" s="442"/>
      <c r="AQ75" s="442"/>
      <c r="AR75" s="442"/>
      <c r="AS75" s="442"/>
      <c r="AT75" s="442"/>
      <c r="AU75" s="442"/>
      <c r="AV75" s="442"/>
      <c r="AW75" s="442"/>
      <c r="AX75" s="442"/>
      <c r="AY75" s="442"/>
      <c r="AZ75" s="442"/>
      <c r="BA75" s="295"/>
      <c r="BB75" s="227"/>
      <c r="BC75" s="227"/>
      <c r="BD75" s="227"/>
      <c r="BE75" s="227"/>
      <c r="BF75" s="227"/>
      <c r="BG75" s="227"/>
      <c r="BH75" s="227"/>
      <c r="BI75" s="227"/>
      <c r="BJ75" s="289"/>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00"/>
    </row>
    <row r="76" spans="1:85" s="163" customFormat="1" ht="3" customHeight="1">
      <c r="A76" s="130"/>
      <c r="B76" s="476"/>
      <c r="C76" s="476"/>
      <c r="D76" s="476"/>
      <c r="E76" s="474" t="s">
        <v>358</v>
      </c>
      <c r="F76" s="474"/>
      <c r="G76" s="459"/>
      <c r="H76" s="461" t="e">
        <f>#REF!</f>
        <v>#REF!</v>
      </c>
      <c r="I76" s="461"/>
      <c r="J76" s="461"/>
      <c r="K76" s="461"/>
      <c r="L76" s="461"/>
      <c r="M76" s="461"/>
      <c r="N76" s="461"/>
      <c r="O76" s="461"/>
      <c r="P76" s="461"/>
      <c r="Q76" s="461"/>
      <c r="R76" s="461"/>
      <c r="S76" s="461"/>
      <c r="T76" s="461"/>
      <c r="U76" s="461"/>
      <c r="V76" s="461"/>
      <c r="W76" s="461"/>
      <c r="X76" s="461"/>
      <c r="Y76" s="461"/>
      <c r="Z76" s="461"/>
      <c r="AA76" s="463" t="s">
        <v>398</v>
      </c>
      <c r="AB76" s="463"/>
      <c r="AC76" s="463"/>
      <c r="AD76" s="422"/>
      <c r="AE76" s="422"/>
      <c r="AF76" s="422"/>
      <c r="AG76" s="422"/>
      <c r="AH76" s="422"/>
      <c r="AI76" s="422"/>
      <c r="AJ76" s="422"/>
      <c r="AK76" s="422"/>
      <c r="AL76" s="422"/>
      <c r="AM76" s="422"/>
      <c r="AN76" s="422"/>
      <c r="AO76" s="422"/>
      <c r="AP76" s="422"/>
      <c r="AQ76" s="422"/>
      <c r="AR76" s="422"/>
      <c r="AS76" s="422"/>
      <c r="AT76" s="422"/>
      <c r="AU76" s="422"/>
      <c r="AV76" s="422"/>
      <c r="AW76" s="422"/>
      <c r="AX76" s="422"/>
      <c r="AY76" s="422"/>
      <c r="AZ76" s="422"/>
      <c r="BA76" s="464"/>
      <c r="BB76" s="464"/>
      <c r="BC76" s="464"/>
      <c r="BD76" s="464"/>
      <c r="BE76" s="464"/>
      <c r="BF76" s="464"/>
      <c r="BG76" s="464"/>
      <c r="BH76" s="464"/>
      <c r="BI76" s="464"/>
      <c r="BJ76" s="464"/>
      <c r="BK76" s="464"/>
      <c r="BL76" s="464"/>
      <c r="BM76" s="464"/>
      <c r="BN76" s="464"/>
      <c r="BO76" s="464"/>
      <c r="BP76" s="464"/>
      <c r="BQ76" s="464"/>
      <c r="BR76" s="221"/>
      <c r="BS76" s="221"/>
      <c r="BT76" s="221"/>
      <c r="BU76" s="221"/>
      <c r="BV76" s="221"/>
      <c r="BW76" s="292"/>
      <c r="BX76" s="221"/>
      <c r="BY76" s="221"/>
      <c r="BZ76" s="221"/>
      <c r="CA76" s="221"/>
      <c r="CB76" s="221"/>
      <c r="CC76" s="221"/>
      <c r="CD76" s="221"/>
      <c r="CE76" s="221"/>
      <c r="CF76" s="221"/>
      <c r="CG76" s="198"/>
    </row>
    <row r="77" spans="1:85" s="163" customFormat="1" ht="3" customHeight="1">
      <c r="A77" s="130"/>
      <c r="B77" s="476"/>
      <c r="C77" s="476"/>
      <c r="D77" s="476"/>
      <c r="E77" s="474"/>
      <c r="F77" s="474"/>
      <c r="G77" s="459"/>
      <c r="H77" s="461"/>
      <c r="I77" s="461"/>
      <c r="J77" s="461"/>
      <c r="K77" s="461"/>
      <c r="L77" s="461"/>
      <c r="M77" s="461"/>
      <c r="N77" s="461"/>
      <c r="O77" s="461"/>
      <c r="P77" s="461"/>
      <c r="Q77" s="461"/>
      <c r="R77" s="461"/>
      <c r="S77" s="461"/>
      <c r="T77" s="461"/>
      <c r="U77" s="461"/>
      <c r="V77" s="461"/>
      <c r="W77" s="461"/>
      <c r="X77" s="461"/>
      <c r="Y77" s="461"/>
      <c r="Z77" s="461"/>
      <c r="AA77" s="463"/>
      <c r="AB77" s="463"/>
      <c r="AC77" s="463"/>
      <c r="AD77" s="423"/>
      <c r="AE77" s="417"/>
      <c r="AF77" s="417"/>
      <c r="AG77" s="417"/>
      <c r="AH77" s="283"/>
      <c r="AI77" s="418"/>
      <c r="AJ77" s="418"/>
      <c r="AK77" s="418"/>
      <c r="AL77" s="418"/>
      <c r="AM77" s="418"/>
      <c r="AN77" s="415"/>
      <c r="AO77" s="419"/>
      <c r="AP77" s="419"/>
      <c r="AQ77" s="419"/>
      <c r="AR77" s="419"/>
      <c r="AS77" s="419"/>
      <c r="AT77" s="415"/>
      <c r="AU77" s="419"/>
      <c r="AV77" s="419"/>
      <c r="AW77" s="419"/>
      <c r="AX77" s="419"/>
      <c r="AY77" s="419"/>
      <c r="AZ77" s="424"/>
      <c r="BA77" s="423"/>
      <c r="BB77" s="417"/>
      <c r="BC77" s="417"/>
      <c r="BD77" s="417"/>
      <c r="BE77" s="283"/>
      <c r="BF77" s="418"/>
      <c r="BG77" s="418"/>
      <c r="BH77" s="418"/>
      <c r="BI77" s="418"/>
      <c r="BJ77" s="418"/>
      <c r="BK77" s="415"/>
      <c r="BL77" s="419"/>
      <c r="BM77" s="419"/>
      <c r="BN77" s="419"/>
      <c r="BO77" s="419"/>
      <c r="BP77" s="419"/>
      <c r="BQ77" s="415"/>
      <c r="BR77" s="419"/>
      <c r="BS77" s="419"/>
      <c r="BT77" s="419"/>
      <c r="BU77" s="419"/>
      <c r="BV77" s="419"/>
      <c r="BW77" s="287"/>
      <c r="BX77" s="288"/>
      <c r="BY77" s="288"/>
      <c r="BZ77" s="288"/>
      <c r="CA77" s="288"/>
      <c r="CB77" s="288"/>
      <c r="CC77" s="288"/>
      <c r="CD77" s="288"/>
      <c r="CE77" s="288"/>
      <c r="CF77" s="288"/>
      <c r="CG77" s="199"/>
    </row>
    <row r="78" spans="1:85" ht="15" customHeight="1">
      <c r="A78" s="130"/>
      <c r="B78" s="476"/>
      <c r="C78" s="476"/>
      <c r="D78" s="476"/>
      <c r="E78" s="474"/>
      <c r="F78" s="474"/>
      <c r="G78" s="459"/>
      <c r="H78" s="461"/>
      <c r="I78" s="461"/>
      <c r="J78" s="461"/>
      <c r="K78" s="461"/>
      <c r="L78" s="461"/>
      <c r="M78" s="461"/>
      <c r="N78" s="461"/>
      <c r="O78" s="461"/>
      <c r="P78" s="461"/>
      <c r="Q78" s="461"/>
      <c r="R78" s="461"/>
      <c r="S78" s="461"/>
      <c r="T78" s="461"/>
      <c r="U78" s="461"/>
      <c r="V78" s="461"/>
      <c r="W78" s="461"/>
      <c r="X78" s="461"/>
      <c r="Y78" s="461"/>
      <c r="Z78" s="461"/>
      <c r="AA78" s="463"/>
      <c r="AB78" s="463"/>
      <c r="AC78" s="463"/>
      <c r="AD78" s="423"/>
      <c r="AE78" s="280" t="e">
        <f>IF(LEN(VLOOKUP(AA76,#REF!,2,FALSE))&lt;11,"",LEFT(RIGHT(VLOOKUP(AA76,#REF!,2,FALSE),11),1))</f>
        <v>#REF!</v>
      </c>
      <c r="AF78" s="168"/>
      <c r="AG78" s="280" t="e">
        <f>IF(LEN(VLOOKUP(AA76,#REF!,2,FALSE))&lt;10,"",LEFT(RIGHT(VLOOKUP(AA76,#REF!,2,FALSE),10),1))</f>
        <v>#REF!</v>
      </c>
      <c r="AH78" s="282"/>
      <c r="AI78" s="280" t="e">
        <f>IF(LEN(VLOOKUP(AA76,#REF!,2,FALSE))&lt;9,"",LEFT(RIGHT(VLOOKUP(AA76,#REF!,2,FALSE),9),1))</f>
        <v>#REF!</v>
      </c>
      <c r="AJ78" s="168"/>
      <c r="AK78" s="280" t="e">
        <f>IF(LEN(VLOOKUP(AA76,#REF!,2,FALSE))&lt;8,"",LEFT(RIGHT(VLOOKUP(AA76,#REF!,2,FALSE),8),1))</f>
        <v>#REF!</v>
      </c>
      <c r="AL78" s="282"/>
      <c r="AM78" s="280" t="e">
        <f>IF(LEN(VLOOKUP(AA76,#REF!,2,FALSE))&lt;7,"",LEFT(RIGHT(VLOOKUP(AA76,#REF!,2,FALSE),7),1))</f>
        <v>#REF!</v>
      </c>
      <c r="AN78" s="415"/>
      <c r="AO78" s="280" t="e">
        <f>IF(LEN(VLOOKUP(AA76,#REF!,2,FALSE))&lt;6,"",LEFT(RIGHT(VLOOKUP(AA76,#REF!,2,FALSE),6),1))</f>
        <v>#REF!</v>
      </c>
      <c r="AP78" s="282"/>
      <c r="AQ78" s="280" t="e">
        <f>IF(LEN(VLOOKUP(AA76,#REF!,2,FALSE))&lt;5,"",LEFT(RIGHT(VLOOKUP(AA76,#REF!,2,FALSE),5),1))</f>
        <v>#REF!</v>
      </c>
      <c r="AR78" s="282"/>
      <c r="AS78" s="280" t="e">
        <f>IF(LEN(VLOOKUP(AA76,#REF!,2,FALSE))&lt;4,"",LEFT(RIGHT(VLOOKUP(AA76,#REF!,2,FALSE),4),1))</f>
        <v>#REF!</v>
      </c>
      <c r="AT78" s="415"/>
      <c r="AU78" s="280" t="e">
        <f>IF(LEN(VLOOKUP(AA76,#REF!,2,FALSE))&lt;3,"",LEFT(RIGHT(VLOOKUP(AA76,#REF!,2,FALSE),3),1))</f>
        <v>#REF!</v>
      </c>
      <c r="AV78" s="282"/>
      <c r="AW78" s="280" t="e">
        <f>IF(LEN(VLOOKUP(AA76,#REF!,2,FALSE))&lt;2,"",LEFT(RIGHT(VLOOKUP(AA76,#REF!,2,FALSE),2),1))</f>
        <v>#REF!</v>
      </c>
      <c r="AX78" s="282"/>
      <c r="AY78" s="280" t="e">
        <f>IF(VLOOKUP(AA76,#REF!,2,FALSE)=0,"",IF(LEN(VLOOKUP(AA76,#REF!,2,FALSE))&lt;1,"",LEFT(RIGHT(VLOOKUP(AA76,#REF!,2,FALSE),1),1)))</f>
        <v>#REF!</v>
      </c>
      <c r="AZ78" s="424"/>
      <c r="BA78" s="423"/>
      <c r="BB78" s="280" t="e">
        <f>IF(LEN(VLOOKUP(AA76,#REF!,4,FALSE))&lt;11,"",LEFT(RIGHT(VLOOKUP(AA76,#REF!,4,FALSE),11),1))</f>
        <v>#REF!</v>
      </c>
      <c r="BC78" s="168"/>
      <c r="BD78" s="280" t="e">
        <f>IF(LEN(VLOOKUP(AA76,#REF!,4,FALSE))&lt;10,"",LEFT(RIGHT(VLOOKUP(AA76,#REF!,4,FALSE),10),1))</f>
        <v>#REF!</v>
      </c>
      <c r="BE78" s="282"/>
      <c r="BF78" s="280" t="e">
        <f>IF(LEN(VLOOKUP(AA76,#REF!,4,FALSE))&lt;9,"",LEFT(RIGHT(VLOOKUP(AA76,#REF!,4,FALSE),9),1))</f>
        <v>#REF!</v>
      </c>
      <c r="BG78" s="168"/>
      <c r="BH78" s="280" t="e">
        <f>IF(LEN(VLOOKUP(AA76,#REF!,4,FALSE))&lt;8,"",LEFT(RIGHT(VLOOKUP(AA76,#REF!,4,FALSE),8),1))</f>
        <v>#REF!</v>
      </c>
      <c r="BI78" s="282"/>
      <c r="BJ78" s="280" t="e">
        <f>IF(LEN(VLOOKUP(AA76,#REF!,4,FALSE))&lt;7,"",LEFT(RIGHT(VLOOKUP(AA76,#REF!,4,FALSE),7),1))</f>
        <v>#REF!</v>
      </c>
      <c r="BK78" s="415"/>
      <c r="BL78" s="280" t="e">
        <f>IF(LEN(VLOOKUP(AA76,#REF!,4,FALSE))&lt;6,"",LEFT(RIGHT(VLOOKUP(AA76,#REF!,4,FALSE),6),1))</f>
        <v>#REF!</v>
      </c>
      <c r="BM78" s="282"/>
      <c r="BN78" s="280" t="e">
        <f>IF(LEN(VLOOKUP(AA76,#REF!,4,FALSE))&lt;5,"",LEFT(RIGHT(VLOOKUP(AA76,#REF!,4,FALSE),5),1))</f>
        <v>#REF!</v>
      </c>
      <c r="BO78" s="282"/>
      <c r="BP78" s="280" t="e">
        <f>IF(LEN(VLOOKUP(AA76,#REF!,4,FALSE))&lt;4,"",LEFT(RIGHT(VLOOKUP(AA76,#REF!,4,FALSE),4),1))</f>
        <v>#REF!</v>
      </c>
      <c r="BQ78" s="415"/>
      <c r="BR78" s="280" t="e">
        <f>IF(LEN(VLOOKUP(AA76,#REF!,4,FALSE))&lt;3,"",LEFT(RIGHT(VLOOKUP(AA76,#REF!,4,FALSE),3),1))</f>
        <v>#REF!</v>
      </c>
      <c r="BS78" s="282"/>
      <c r="BT78" s="280" t="e">
        <f>IF(LEN(VLOOKUP(AA76,#REF!,4,FALSE))&lt;2,"",LEFT(RIGHT(VLOOKUP(AA76,#REF!,4,FALSE),2),1))</f>
        <v>#REF!</v>
      </c>
      <c r="BU78" s="282"/>
      <c r="BV78" s="280" t="e">
        <f>IF(VLOOKUP(AA76,#REF!,4,FALSE)=0,"",IF(LEN(VLOOKUP(AA76,#REF!,4,FALSE))&lt;1,"",LEFT(RIGHT(VLOOKUP(AA76,#REF!,4,FALSE),1),1)))</f>
        <v>#REF!</v>
      </c>
      <c r="BW78" s="287"/>
      <c r="BX78" s="288"/>
      <c r="BY78" s="288"/>
      <c r="BZ78" s="288"/>
      <c r="CA78" s="288"/>
      <c r="CB78" s="288"/>
      <c r="CC78" s="288"/>
      <c r="CD78" s="288"/>
      <c r="CE78" s="288"/>
      <c r="CF78" s="288"/>
      <c r="CG78" s="199"/>
    </row>
    <row r="79" spans="1:85" ht="2.25" customHeight="1">
      <c r="A79" s="130"/>
      <c r="B79" s="476"/>
      <c r="C79" s="476"/>
      <c r="D79" s="476"/>
      <c r="E79" s="474"/>
      <c r="F79" s="474"/>
      <c r="G79" s="459"/>
      <c r="H79" s="461"/>
      <c r="I79" s="461"/>
      <c r="J79" s="461"/>
      <c r="K79" s="461"/>
      <c r="L79" s="461"/>
      <c r="M79" s="461"/>
      <c r="N79" s="461"/>
      <c r="O79" s="461"/>
      <c r="P79" s="461"/>
      <c r="Q79" s="461"/>
      <c r="R79" s="461"/>
      <c r="S79" s="461"/>
      <c r="T79" s="461"/>
      <c r="U79" s="461"/>
      <c r="V79" s="461"/>
      <c r="W79" s="461"/>
      <c r="X79" s="461"/>
      <c r="Y79" s="461"/>
      <c r="Z79" s="461"/>
      <c r="AA79" s="463"/>
      <c r="AB79" s="463"/>
      <c r="AC79" s="463"/>
      <c r="AD79" s="442"/>
      <c r="AE79" s="442"/>
      <c r="AF79" s="442"/>
      <c r="AG79" s="442"/>
      <c r="AH79" s="442"/>
      <c r="AI79" s="442"/>
      <c r="AJ79" s="442"/>
      <c r="AK79" s="442"/>
      <c r="AL79" s="442"/>
      <c r="AM79" s="442"/>
      <c r="AN79" s="442"/>
      <c r="AO79" s="442"/>
      <c r="AP79" s="442"/>
      <c r="AQ79" s="442"/>
      <c r="AR79" s="442"/>
      <c r="AS79" s="442"/>
      <c r="AT79" s="442"/>
      <c r="AU79" s="442"/>
      <c r="AV79" s="442"/>
      <c r="AW79" s="442"/>
      <c r="AX79" s="442"/>
      <c r="AY79" s="442"/>
      <c r="AZ79" s="442"/>
      <c r="BA79" s="443"/>
      <c r="BB79" s="443"/>
      <c r="BC79" s="443"/>
      <c r="BD79" s="443"/>
      <c r="BE79" s="443"/>
      <c r="BF79" s="443"/>
      <c r="BG79" s="443"/>
      <c r="BH79" s="443"/>
      <c r="BI79" s="443"/>
      <c r="BJ79" s="443"/>
      <c r="BK79" s="443"/>
      <c r="BL79" s="443"/>
      <c r="BM79" s="443"/>
      <c r="BN79" s="443"/>
      <c r="BO79" s="443"/>
      <c r="BP79" s="443"/>
      <c r="BQ79" s="443"/>
      <c r="BR79" s="227"/>
      <c r="BS79" s="227"/>
      <c r="BT79" s="227"/>
      <c r="BU79" s="227"/>
      <c r="BV79" s="227"/>
      <c r="BW79" s="289"/>
      <c r="BX79" s="227"/>
      <c r="BY79" s="227"/>
      <c r="BZ79" s="227"/>
      <c r="CA79" s="227"/>
      <c r="CB79" s="227"/>
      <c r="CC79" s="227"/>
      <c r="CD79" s="227"/>
      <c r="CE79" s="227"/>
      <c r="CF79" s="227"/>
      <c r="CG79" s="200"/>
    </row>
    <row r="80" spans="1:85" ht="2.25" customHeight="1">
      <c r="A80" s="130"/>
      <c r="B80" s="476"/>
      <c r="C80" s="476"/>
      <c r="D80" s="476"/>
      <c r="E80" s="474"/>
      <c r="F80" s="474"/>
      <c r="G80" s="459"/>
      <c r="H80" s="461"/>
      <c r="I80" s="461"/>
      <c r="J80" s="461"/>
      <c r="K80" s="461"/>
      <c r="L80" s="461"/>
      <c r="M80" s="461"/>
      <c r="N80" s="461"/>
      <c r="O80" s="461"/>
      <c r="P80" s="461"/>
      <c r="Q80" s="461"/>
      <c r="R80" s="461"/>
      <c r="S80" s="461"/>
      <c r="T80" s="461"/>
      <c r="U80" s="461"/>
      <c r="V80" s="461"/>
      <c r="W80" s="461"/>
      <c r="X80" s="461"/>
      <c r="Y80" s="461"/>
      <c r="Z80" s="461"/>
      <c r="AA80" s="463"/>
      <c r="AB80" s="463"/>
      <c r="AC80" s="463"/>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293"/>
      <c r="BB80" s="221"/>
      <c r="BC80" s="221"/>
      <c r="BD80" s="221"/>
      <c r="BE80" s="221"/>
      <c r="BF80" s="221"/>
      <c r="BG80" s="221"/>
      <c r="BH80" s="221"/>
      <c r="BI80" s="221"/>
      <c r="BJ80" s="292"/>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198"/>
    </row>
    <row r="81" spans="1:85" ht="2.25" customHeight="1">
      <c r="A81" s="130"/>
      <c r="B81" s="476"/>
      <c r="C81" s="476"/>
      <c r="D81" s="476"/>
      <c r="E81" s="474"/>
      <c r="F81" s="474"/>
      <c r="G81" s="459"/>
      <c r="H81" s="461"/>
      <c r="I81" s="461"/>
      <c r="J81" s="461"/>
      <c r="K81" s="461"/>
      <c r="L81" s="461"/>
      <c r="M81" s="461"/>
      <c r="N81" s="461"/>
      <c r="O81" s="461"/>
      <c r="P81" s="461"/>
      <c r="Q81" s="461"/>
      <c r="R81" s="461"/>
      <c r="S81" s="461"/>
      <c r="T81" s="461"/>
      <c r="U81" s="461"/>
      <c r="V81" s="461"/>
      <c r="W81" s="461"/>
      <c r="X81" s="461"/>
      <c r="Y81" s="461"/>
      <c r="Z81" s="461"/>
      <c r="AA81" s="463"/>
      <c r="AB81" s="463"/>
      <c r="AC81" s="463"/>
      <c r="AD81" s="423"/>
      <c r="AE81" s="417"/>
      <c r="AF81" s="417"/>
      <c r="AG81" s="417"/>
      <c r="AH81" s="283"/>
      <c r="AI81" s="418"/>
      <c r="AJ81" s="418"/>
      <c r="AK81" s="418"/>
      <c r="AL81" s="418"/>
      <c r="AM81" s="418"/>
      <c r="AN81" s="415"/>
      <c r="AO81" s="419"/>
      <c r="AP81" s="419"/>
      <c r="AQ81" s="419"/>
      <c r="AR81" s="419"/>
      <c r="AS81" s="419"/>
      <c r="AT81" s="415"/>
      <c r="AU81" s="419"/>
      <c r="AV81" s="419"/>
      <c r="AW81" s="419"/>
      <c r="AX81" s="419"/>
      <c r="AY81" s="419"/>
      <c r="AZ81" s="424"/>
      <c r="BA81" s="294"/>
      <c r="BB81" s="288"/>
      <c r="BC81" s="288"/>
      <c r="BD81" s="288"/>
      <c r="BE81" s="288"/>
      <c r="BF81" s="288"/>
      <c r="BG81" s="288"/>
      <c r="BH81" s="288"/>
      <c r="BI81" s="288"/>
      <c r="BJ81" s="287"/>
      <c r="BK81" s="288"/>
      <c r="BL81" s="417"/>
      <c r="BM81" s="417"/>
      <c r="BN81" s="417"/>
      <c r="BO81" s="283"/>
      <c r="BP81" s="418"/>
      <c r="BQ81" s="418"/>
      <c r="BR81" s="418"/>
      <c r="BS81" s="418"/>
      <c r="BT81" s="418"/>
      <c r="BU81" s="415"/>
      <c r="BV81" s="419"/>
      <c r="BW81" s="419"/>
      <c r="BX81" s="419"/>
      <c r="BY81" s="419"/>
      <c r="BZ81" s="419"/>
      <c r="CA81" s="415"/>
      <c r="CB81" s="419"/>
      <c r="CC81" s="419"/>
      <c r="CD81" s="419"/>
      <c r="CE81" s="419"/>
      <c r="CF81" s="419"/>
      <c r="CG81" s="201"/>
    </row>
    <row r="82" spans="1:85" ht="15" customHeight="1">
      <c r="A82" s="130"/>
      <c r="B82" s="476"/>
      <c r="C82" s="476"/>
      <c r="D82" s="476"/>
      <c r="E82" s="474"/>
      <c r="F82" s="474"/>
      <c r="G82" s="459"/>
      <c r="H82" s="461"/>
      <c r="I82" s="461"/>
      <c r="J82" s="461"/>
      <c r="K82" s="461"/>
      <c r="L82" s="461"/>
      <c r="M82" s="461"/>
      <c r="N82" s="461"/>
      <c r="O82" s="461"/>
      <c r="P82" s="461"/>
      <c r="Q82" s="461"/>
      <c r="R82" s="461"/>
      <c r="S82" s="461"/>
      <c r="T82" s="461"/>
      <c r="U82" s="461"/>
      <c r="V82" s="461"/>
      <c r="W82" s="461"/>
      <c r="X82" s="461"/>
      <c r="Y82" s="461"/>
      <c r="Z82" s="461"/>
      <c r="AA82" s="463"/>
      <c r="AB82" s="463"/>
      <c r="AC82" s="463"/>
      <c r="AD82" s="423"/>
      <c r="AE82" s="280" t="e">
        <f>IF(LEN(VLOOKUP(AA76,#REF!,3,FALSE))&lt;11,"",LEFT(RIGHT(VLOOKUP(AA76,#REF!,3,FALSE),11),1))</f>
        <v>#REF!</v>
      </c>
      <c r="AF82" s="168"/>
      <c r="AG82" s="280" t="e">
        <f>IF(LEN(VLOOKUP(AA76,#REF!,3,FALSE))&lt;10,"",LEFT(RIGHT(VLOOKUP(AA76,#REF!,3,FALSE),10),1))</f>
        <v>#REF!</v>
      </c>
      <c r="AH82" s="282"/>
      <c r="AI82" s="280" t="e">
        <f>IF(LEN(VLOOKUP(AA76,#REF!,3,FALSE))&lt;9,"",LEFT(RIGHT(VLOOKUP(AA76,#REF!,3,FALSE),9),1))</f>
        <v>#REF!</v>
      </c>
      <c r="AJ82" s="168"/>
      <c r="AK82" s="280" t="e">
        <f>IF(LEN(VLOOKUP(AA76,#REF!,3,FALSE))&lt;8,"",LEFT(RIGHT(VLOOKUP(AA76,#REF!,3,FALSE),8),1))</f>
        <v>#REF!</v>
      </c>
      <c r="AL82" s="282"/>
      <c r="AM82" s="280" t="e">
        <f>IF(LEN(VLOOKUP(AA76,#REF!,3,FALSE))&lt;7,"",LEFT(RIGHT(VLOOKUP(AA76,#REF!,3,FALSE),7),1))</f>
        <v>#REF!</v>
      </c>
      <c r="AN82" s="415"/>
      <c r="AO82" s="280" t="e">
        <f>IF(LEN(VLOOKUP(AA76,#REF!,3,FALSE))&lt;6,"",LEFT(RIGHT(VLOOKUP(AA76,#REF!,3,FALSE),6),1))</f>
        <v>#REF!</v>
      </c>
      <c r="AP82" s="282"/>
      <c r="AQ82" s="280" t="e">
        <f>IF(LEN(VLOOKUP(AA76,#REF!,3,FALSE))&lt;5,"",LEFT(RIGHT(VLOOKUP(AA76,#REF!,3,FALSE),5),1))</f>
        <v>#REF!</v>
      </c>
      <c r="AR82" s="282"/>
      <c r="AS82" s="280" t="e">
        <f>IF(LEN(VLOOKUP(AA76,#REF!,3,FALSE))&lt;4,"",LEFT(RIGHT(VLOOKUP(AA76,#REF!,3,FALSE),4),1))</f>
        <v>#REF!</v>
      </c>
      <c r="AT82" s="415"/>
      <c r="AU82" s="280" t="e">
        <f>IF(LEN(VLOOKUP(AA76,#REF!,3,FALSE))&lt;3,"",LEFT(RIGHT(VLOOKUP(AA76,#REF!,3,FALSE),3),1))</f>
        <v>#REF!</v>
      </c>
      <c r="AV82" s="282"/>
      <c r="AW82" s="280" t="e">
        <f>IF(LEN(VLOOKUP(AA76,#REF!,3,FALSE))&lt;2,"",LEFT(RIGHT(VLOOKUP(AA76,#REF!,3,FALSE),2),1))</f>
        <v>#REF!</v>
      </c>
      <c r="AX82" s="282"/>
      <c r="AY82" s="280" t="e">
        <f>IF(VLOOKUP(AA76,#REF!,3,FALSE)=0,"",IF(LEN(VLOOKUP(AA76,#REF!,3,FALSE))&lt;1,"",LEFT(RIGHT(VLOOKUP(AA76,#REF!,3,FALSE),1),1)))</f>
        <v>#REF!</v>
      </c>
      <c r="AZ82" s="424"/>
      <c r="BA82" s="294"/>
      <c r="BB82" s="288"/>
      <c r="BC82" s="288"/>
      <c r="BD82" s="288"/>
      <c r="BE82" s="288"/>
      <c r="BF82" s="288"/>
      <c r="BG82" s="288"/>
      <c r="BH82" s="288"/>
      <c r="BI82" s="288"/>
      <c r="BJ82" s="287"/>
      <c r="BK82" s="288"/>
      <c r="BL82" s="280" t="e">
        <f>IF(LEN(VLOOKUP(AA76,#REF!,5,FALSE))&lt;11,"",LEFT(RIGHT(VLOOKUP(AA76,#REF!,5,FALSE),11),1))</f>
        <v>#REF!</v>
      </c>
      <c r="BM82" s="168"/>
      <c r="BN82" s="280" t="e">
        <f>IF(LEN(VLOOKUP(AA76,#REF!,5,FALSE))&lt;10,"",LEFT(RIGHT(VLOOKUP(AA76,#REF!,5,FALSE),10),1))</f>
        <v>#REF!</v>
      </c>
      <c r="BO82" s="282"/>
      <c r="BP82" s="280" t="e">
        <f>IF(LEN(VLOOKUP(AA76,#REF!,5,FALSE))&lt;9,"",LEFT(RIGHT(VLOOKUP(AA76,#REF!,5,FALSE),9),1))</f>
        <v>#REF!</v>
      </c>
      <c r="BQ82" s="168"/>
      <c r="BR82" s="280" t="e">
        <f>IF(LEN(VLOOKUP(AA76,#REF!,5,FALSE))&lt;8,"",LEFT(RIGHT(VLOOKUP(AA76,#REF!,5,FALSE),8),1))</f>
        <v>#REF!</v>
      </c>
      <c r="BS82" s="282"/>
      <c r="BT82" s="280" t="e">
        <f>IF(LEN(VLOOKUP(AA76,#REF!,5,FALSE))&lt;7,"",LEFT(RIGHT(VLOOKUP(AA76,#REF!,5,FALSE),7),1))</f>
        <v>#REF!</v>
      </c>
      <c r="BU82" s="415"/>
      <c r="BV82" s="280" t="e">
        <f>IF(LEN(VLOOKUP(AA76,#REF!,5,FALSE))&lt;6,"",LEFT(RIGHT(VLOOKUP(AA76,#REF!,5,FALSE),6),1))</f>
        <v>#REF!</v>
      </c>
      <c r="BW82" s="282"/>
      <c r="BX82" s="280" t="e">
        <f>IF(LEN(VLOOKUP(AA76,#REF!,5,FALSE))&lt;5,"",LEFT(RIGHT(VLOOKUP(AA76,#REF!,5,FALSE),5),1))</f>
        <v>#REF!</v>
      </c>
      <c r="BY82" s="282"/>
      <c r="BZ82" s="280" t="e">
        <f>IF(LEN(VLOOKUP(AA76,#REF!,5,FALSE))&lt;4,"",LEFT(RIGHT(VLOOKUP(AA76,#REF!,5,FALSE),4),1))</f>
        <v>#REF!</v>
      </c>
      <c r="CA82" s="415"/>
      <c r="CB82" s="280" t="e">
        <f>IF(LEN(VLOOKUP(AA76,#REF!,5,FALSE))&lt;3,"",LEFT(RIGHT(VLOOKUP(AA76,#REF!,5,FALSE),3),1))</f>
        <v>#REF!</v>
      </c>
      <c r="CC82" s="282"/>
      <c r="CD82" s="280" t="e">
        <f>IF(LEN(VLOOKUP(AA76,#REF!,5,FALSE))&lt;2,"",LEFT(RIGHT(VLOOKUP(AA76,#REF!,5,FALSE),2),1))</f>
        <v>#REF!</v>
      </c>
      <c r="CE82" s="282"/>
      <c r="CF82" s="280" t="e">
        <f>IF(VLOOKUP(AA76,#REF!,5,FALSE)=0,"",IF(LEN(VLOOKUP(AA76,#REF!,5,FALSE))&lt;1,"",LEFT(RIGHT(VLOOKUP(AA76,#REF!,5,FALSE),1),1)))</f>
        <v>#REF!</v>
      </c>
      <c r="CG82" s="201"/>
    </row>
    <row r="83" spans="1:85" ht="3" customHeight="1">
      <c r="A83" s="130"/>
      <c r="B83" s="476"/>
      <c r="C83" s="476"/>
      <c r="D83" s="476"/>
      <c r="E83" s="474"/>
      <c r="F83" s="474"/>
      <c r="G83" s="459"/>
      <c r="H83" s="461"/>
      <c r="I83" s="461"/>
      <c r="J83" s="461"/>
      <c r="K83" s="461"/>
      <c r="L83" s="461"/>
      <c r="M83" s="461"/>
      <c r="N83" s="461"/>
      <c r="O83" s="461"/>
      <c r="P83" s="461"/>
      <c r="Q83" s="461"/>
      <c r="R83" s="461"/>
      <c r="S83" s="461"/>
      <c r="T83" s="461"/>
      <c r="U83" s="461"/>
      <c r="V83" s="461"/>
      <c r="W83" s="461"/>
      <c r="X83" s="461"/>
      <c r="Y83" s="461"/>
      <c r="Z83" s="461"/>
      <c r="AA83" s="463"/>
      <c r="AB83" s="463"/>
      <c r="AC83" s="463"/>
      <c r="AD83" s="442"/>
      <c r="AE83" s="442"/>
      <c r="AF83" s="442"/>
      <c r="AG83" s="442"/>
      <c r="AH83" s="442"/>
      <c r="AI83" s="442"/>
      <c r="AJ83" s="442"/>
      <c r="AK83" s="442"/>
      <c r="AL83" s="442"/>
      <c r="AM83" s="442"/>
      <c r="AN83" s="442"/>
      <c r="AO83" s="442"/>
      <c r="AP83" s="442"/>
      <c r="AQ83" s="442"/>
      <c r="AR83" s="442"/>
      <c r="AS83" s="442"/>
      <c r="AT83" s="442"/>
      <c r="AU83" s="442"/>
      <c r="AV83" s="442"/>
      <c r="AW83" s="442"/>
      <c r="AX83" s="442"/>
      <c r="AY83" s="442"/>
      <c r="AZ83" s="442"/>
      <c r="BA83" s="295"/>
      <c r="BB83" s="227"/>
      <c r="BC83" s="227"/>
      <c r="BD83" s="227"/>
      <c r="BE83" s="227"/>
      <c r="BF83" s="227"/>
      <c r="BG83" s="227"/>
      <c r="BH83" s="227"/>
      <c r="BI83" s="227"/>
      <c r="BJ83" s="289"/>
      <c r="BK83" s="227"/>
      <c r="BL83" s="227"/>
      <c r="BM83" s="227"/>
      <c r="BN83" s="227"/>
      <c r="BO83" s="227"/>
      <c r="BP83" s="227"/>
      <c r="BQ83" s="227"/>
      <c r="BR83" s="227"/>
      <c r="BS83" s="227"/>
      <c r="BT83" s="227"/>
      <c r="BU83" s="227"/>
      <c r="BV83" s="227"/>
      <c r="BW83" s="227"/>
      <c r="BX83" s="227"/>
      <c r="BY83" s="227"/>
      <c r="BZ83" s="227"/>
      <c r="CA83" s="227"/>
      <c r="CB83" s="227"/>
      <c r="CC83" s="227"/>
      <c r="CD83" s="227"/>
      <c r="CE83" s="227"/>
      <c r="CF83" s="227"/>
      <c r="CG83" s="200"/>
    </row>
    <row r="84" spans="1:85" s="163" customFormat="1" ht="3" customHeight="1">
      <c r="A84" s="130"/>
      <c r="B84" s="476"/>
      <c r="C84" s="476"/>
      <c r="D84" s="476"/>
      <c r="E84" s="474" t="s">
        <v>359</v>
      </c>
      <c r="F84" s="474"/>
      <c r="G84" s="459"/>
      <c r="H84" s="461" t="e">
        <f>#REF!</f>
        <v>#REF!</v>
      </c>
      <c r="I84" s="461"/>
      <c r="J84" s="461"/>
      <c r="K84" s="461"/>
      <c r="L84" s="461"/>
      <c r="M84" s="461"/>
      <c r="N84" s="461"/>
      <c r="O84" s="461"/>
      <c r="P84" s="461"/>
      <c r="Q84" s="461"/>
      <c r="R84" s="461"/>
      <c r="S84" s="461"/>
      <c r="T84" s="461"/>
      <c r="U84" s="461"/>
      <c r="V84" s="461"/>
      <c r="W84" s="461"/>
      <c r="X84" s="461"/>
      <c r="Y84" s="461"/>
      <c r="Z84" s="461"/>
      <c r="AA84" s="463" t="s">
        <v>399</v>
      </c>
      <c r="AB84" s="463"/>
      <c r="AC84" s="463"/>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64"/>
      <c r="BB84" s="464"/>
      <c r="BC84" s="464"/>
      <c r="BD84" s="464"/>
      <c r="BE84" s="464"/>
      <c r="BF84" s="464"/>
      <c r="BG84" s="464"/>
      <c r="BH84" s="464"/>
      <c r="BI84" s="464"/>
      <c r="BJ84" s="464"/>
      <c r="BK84" s="464"/>
      <c r="BL84" s="464"/>
      <c r="BM84" s="464"/>
      <c r="BN84" s="464"/>
      <c r="BO84" s="464"/>
      <c r="BP84" s="464"/>
      <c r="BQ84" s="464"/>
      <c r="BR84" s="221"/>
      <c r="BS84" s="221"/>
      <c r="BT84" s="221"/>
      <c r="BU84" s="221"/>
      <c r="BV84" s="221"/>
      <c r="BW84" s="292"/>
      <c r="BX84" s="221"/>
      <c r="BY84" s="221"/>
      <c r="BZ84" s="221"/>
      <c r="CA84" s="221"/>
      <c r="CB84" s="221"/>
      <c r="CC84" s="221"/>
      <c r="CD84" s="221"/>
      <c r="CE84" s="221"/>
      <c r="CF84" s="221"/>
      <c r="CG84" s="198"/>
    </row>
    <row r="85" spans="1:85" s="163" customFormat="1" ht="3" customHeight="1">
      <c r="A85" s="130"/>
      <c r="B85" s="476"/>
      <c r="C85" s="476"/>
      <c r="D85" s="476"/>
      <c r="E85" s="474"/>
      <c r="F85" s="474"/>
      <c r="G85" s="459"/>
      <c r="H85" s="461"/>
      <c r="I85" s="461"/>
      <c r="J85" s="461"/>
      <c r="K85" s="461"/>
      <c r="L85" s="461"/>
      <c r="M85" s="461"/>
      <c r="N85" s="461"/>
      <c r="O85" s="461"/>
      <c r="P85" s="461"/>
      <c r="Q85" s="461"/>
      <c r="R85" s="461"/>
      <c r="S85" s="461"/>
      <c r="T85" s="461"/>
      <c r="U85" s="461"/>
      <c r="V85" s="461"/>
      <c r="W85" s="461"/>
      <c r="X85" s="461"/>
      <c r="Y85" s="461"/>
      <c r="Z85" s="461"/>
      <c r="AA85" s="463"/>
      <c r="AB85" s="463"/>
      <c r="AC85" s="463"/>
      <c r="AD85" s="423"/>
      <c r="AE85" s="417"/>
      <c r="AF85" s="417"/>
      <c r="AG85" s="417"/>
      <c r="AH85" s="283"/>
      <c r="AI85" s="418"/>
      <c r="AJ85" s="418"/>
      <c r="AK85" s="418"/>
      <c r="AL85" s="418"/>
      <c r="AM85" s="418"/>
      <c r="AN85" s="415"/>
      <c r="AO85" s="419"/>
      <c r="AP85" s="419"/>
      <c r="AQ85" s="419"/>
      <c r="AR85" s="419"/>
      <c r="AS85" s="419"/>
      <c r="AT85" s="415"/>
      <c r="AU85" s="419"/>
      <c r="AV85" s="419"/>
      <c r="AW85" s="419"/>
      <c r="AX85" s="419"/>
      <c r="AY85" s="419"/>
      <c r="AZ85" s="424"/>
      <c r="BA85" s="423"/>
      <c r="BB85" s="417"/>
      <c r="BC85" s="417"/>
      <c r="BD85" s="417"/>
      <c r="BE85" s="283"/>
      <c r="BF85" s="418"/>
      <c r="BG85" s="418"/>
      <c r="BH85" s="418"/>
      <c r="BI85" s="418"/>
      <c r="BJ85" s="418"/>
      <c r="BK85" s="415"/>
      <c r="BL85" s="419"/>
      <c r="BM85" s="419"/>
      <c r="BN85" s="419"/>
      <c r="BO85" s="419"/>
      <c r="BP85" s="419"/>
      <c r="BQ85" s="415"/>
      <c r="BR85" s="419"/>
      <c r="BS85" s="419"/>
      <c r="BT85" s="419"/>
      <c r="BU85" s="419"/>
      <c r="BV85" s="419"/>
      <c r="BW85" s="287"/>
      <c r="BX85" s="288"/>
      <c r="BY85" s="288"/>
      <c r="BZ85" s="288"/>
      <c r="CA85" s="288"/>
      <c r="CB85" s="288"/>
      <c r="CC85" s="288"/>
      <c r="CD85" s="288"/>
      <c r="CE85" s="288"/>
      <c r="CF85" s="288"/>
      <c r="CG85" s="199"/>
    </row>
    <row r="86" spans="1:85" ht="15" customHeight="1">
      <c r="A86" s="130"/>
      <c r="B86" s="476"/>
      <c r="C86" s="476"/>
      <c r="D86" s="476"/>
      <c r="E86" s="474"/>
      <c r="F86" s="474"/>
      <c r="G86" s="459"/>
      <c r="H86" s="461"/>
      <c r="I86" s="461"/>
      <c r="J86" s="461"/>
      <c r="K86" s="461"/>
      <c r="L86" s="461"/>
      <c r="M86" s="461"/>
      <c r="N86" s="461"/>
      <c r="O86" s="461"/>
      <c r="P86" s="461"/>
      <c r="Q86" s="461"/>
      <c r="R86" s="461"/>
      <c r="S86" s="461"/>
      <c r="T86" s="461"/>
      <c r="U86" s="461"/>
      <c r="V86" s="461"/>
      <c r="W86" s="461"/>
      <c r="X86" s="461"/>
      <c r="Y86" s="461"/>
      <c r="Z86" s="461"/>
      <c r="AA86" s="463"/>
      <c r="AB86" s="463"/>
      <c r="AC86" s="463"/>
      <c r="AD86" s="423"/>
      <c r="AE86" s="280" t="e">
        <f>IF(LEN(VLOOKUP(AA84,#REF!,2,FALSE))&lt;11,"",LEFT(RIGHT(VLOOKUP(AA84,#REF!,2,FALSE),11),1))</f>
        <v>#REF!</v>
      </c>
      <c r="AF86" s="168"/>
      <c r="AG86" s="280" t="e">
        <f>IF(LEN(VLOOKUP(AA84,#REF!,2,FALSE))&lt;10,"",LEFT(RIGHT(VLOOKUP(AA84,#REF!,2,FALSE),10),1))</f>
        <v>#REF!</v>
      </c>
      <c r="AH86" s="282"/>
      <c r="AI86" s="280" t="e">
        <f>IF(LEN(VLOOKUP(AA84,#REF!,2,FALSE))&lt;9,"",LEFT(RIGHT(VLOOKUP(AA84,#REF!,2,FALSE),9),1))</f>
        <v>#REF!</v>
      </c>
      <c r="AJ86" s="168"/>
      <c r="AK86" s="280" t="e">
        <f>IF(LEN(VLOOKUP(AA84,#REF!,2,FALSE))&lt;8,"",LEFT(RIGHT(VLOOKUP(AA84,#REF!,2,FALSE),8),1))</f>
        <v>#REF!</v>
      </c>
      <c r="AL86" s="282"/>
      <c r="AM86" s="280" t="e">
        <f>IF(LEN(VLOOKUP(AA84,#REF!,2,FALSE))&lt;7,"",LEFT(RIGHT(VLOOKUP(AA84,#REF!,2,FALSE),7),1))</f>
        <v>#REF!</v>
      </c>
      <c r="AN86" s="415"/>
      <c r="AO86" s="280" t="e">
        <f>IF(LEN(VLOOKUP(AA84,#REF!,2,FALSE))&lt;6,"",LEFT(RIGHT(VLOOKUP(AA84,#REF!,2,FALSE),6),1))</f>
        <v>#REF!</v>
      </c>
      <c r="AP86" s="282"/>
      <c r="AQ86" s="280" t="e">
        <f>IF(LEN(VLOOKUP(AA84,#REF!,2,FALSE))&lt;5,"",LEFT(RIGHT(VLOOKUP(AA84,#REF!,2,FALSE),5),1))</f>
        <v>#REF!</v>
      </c>
      <c r="AR86" s="282"/>
      <c r="AS86" s="280" t="e">
        <f>IF(LEN(VLOOKUP(AA84,#REF!,2,FALSE))&lt;4,"",LEFT(RIGHT(VLOOKUP(AA84,#REF!,2,FALSE),4),1))</f>
        <v>#REF!</v>
      </c>
      <c r="AT86" s="415"/>
      <c r="AU86" s="280" t="e">
        <f>IF(LEN(VLOOKUP(AA84,#REF!,2,FALSE))&lt;3,"",LEFT(RIGHT(VLOOKUP(AA84,#REF!,2,FALSE),3),1))</f>
        <v>#REF!</v>
      </c>
      <c r="AV86" s="282"/>
      <c r="AW86" s="280" t="e">
        <f>IF(LEN(VLOOKUP(AA84,#REF!,2,FALSE))&lt;2,"",LEFT(RIGHT(VLOOKUP(AA84,#REF!,2,FALSE),2),1))</f>
        <v>#REF!</v>
      </c>
      <c r="AX86" s="282"/>
      <c r="AY86" s="280" t="e">
        <f>IF(VLOOKUP(AA84,#REF!,2,FALSE)=0,"",IF(LEN(VLOOKUP(AA84,#REF!,2,FALSE))&lt;1,"",LEFT(RIGHT(VLOOKUP(AA84,#REF!,2,FALSE),1),1)))</f>
        <v>#REF!</v>
      </c>
      <c r="AZ86" s="424"/>
      <c r="BA86" s="423"/>
      <c r="BB86" s="280" t="e">
        <f>IF(LEN(VLOOKUP(AA84,#REF!,4,FALSE))&lt;11,"",LEFT(RIGHT(VLOOKUP(AA84,#REF!,4,FALSE),11),1))</f>
        <v>#REF!</v>
      </c>
      <c r="BC86" s="168"/>
      <c r="BD86" s="280" t="e">
        <f>IF(LEN(VLOOKUP(AA84,#REF!,4,FALSE))&lt;10,"",LEFT(RIGHT(VLOOKUP(AA84,#REF!,4,FALSE),10),1))</f>
        <v>#REF!</v>
      </c>
      <c r="BE86" s="282"/>
      <c r="BF86" s="280" t="e">
        <f>IF(LEN(VLOOKUP(AA84,#REF!,4,FALSE))&lt;9,"",LEFT(RIGHT(VLOOKUP(AA84,#REF!,4,FALSE),9),1))</f>
        <v>#REF!</v>
      </c>
      <c r="BG86" s="168"/>
      <c r="BH86" s="280" t="e">
        <f>IF(LEN(VLOOKUP(AA84,#REF!,4,FALSE))&lt;8,"",LEFT(RIGHT(VLOOKUP(AA84,#REF!,4,FALSE),8),1))</f>
        <v>#REF!</v>
      </c>
      <c r="BI86" s="282"/>
      <c r="BJ86" s="280" t="e">
        <f>IF(LEN(VLOOKUP(AA84,#REF!,4,FALSE))&lt;7,"",LEFT(RIGHT(VLOOKUP(AA84,#REF!,4,FALSE),7),1))</f>
        <v>#REF!</v>
      </c>
      <c r="BK86" s="415"/>
      <c r="BL86" s="280" t="e">
        <f>IF(LEN(VLOOKUP(AA84,#REF!,4,FALSE))&lt;6,"",LEFT(RIGHT(VLOOKUP(AA84,#REF!,4,FALSE),6),1))</f>
        <v>#REF!</v>
      </c>
      <c r="BM86" s="282"/>
      <c r="BN86" s="280" t="e">
        <f>IF(LEN(VLOOKUP(AA84,#REF!,4,FALSE))&lt;5,"",LEFT(RIGHT(VLOOKUP(AA84,#REF!,4,FALSE),5),1))</f>
        <v>#REF!</v>
      </c>
      <c r="BO86" s="282"/>
      <c r="BP86" s="280" t="e">
        <f>IF(LEN(VLOOKUP(AA84,#REF!,4,FALSE))&lt;4,"",LEFT(RIGHT(VLOOKUP(AA84,#REF!,4,FALSE),4),1))</f>
        <v>#REF!</v>
      </c>
      <c r="BQ86" s="415"/>
      <c r="BR86" s="280" t="e">
        <f>IF(LEN(VLOOKUP(AA84,#REF!,4,FALSE))&lt;3,"",LEFT(RIGHT(VLOOKUP(AA84,#REF!,4,FALSE),3),1))</f>
        <v>#REF!</v>
      </c>
      <c r="BS86" s="282"/>
      <c r="BT86" s="280" t="e">
        <f>IF(LEN(VLOOKUP(AA84,#REF!,4,FALSE))&lt;2,"",LEFT(RIGHT(VLOOKUP(AA84,#REF!,4,FALSE),2),1))</f>
        <v>#REF!</v>
      </c>
      <c r="BU86" s="282"/>
      <c r="BV86" s="280" t="e">
        <f>IF(VLOOKUP(AA84,#REF!,4,FALSE)=0,"",IF(LEN(VLOOKUP(AA84,#REF!,4,FALSE))&lt;1,"",LEFT(RIGHT(VLOOKUP(AA84,#REF!,4,FALSE),1),1)))</f>
        <v>#REF!</v>
      </c>
      <c r="BW86" s="287"/>
      <c r="BX86" s="288"/>
      <c r="BY86" s="288"/>
      <c r="BZ86" s="288"/>
      <c r="CA86" s="288"/>
      <c r="CB86" s="288"/>
      <c r="CC86" s="288"/>
      <c r="CD86" s="288"/>
      <c r="CE86" s="288"/>
      <c r="CF86" s="288"/>
      <c r="CG86" s="199"/>
    </row>
    <row r="87" spans="1:85" ht="2.25" customHeight="1">
      <c r="A87" s="130"/>
      <c r="B87" s="476"/>
      <c r="C87" s="476"/>
      <c r="D87" s="476"/>
      <c r="E87" s="474"/>
      <c r="F87" s="474"/>
      <c r="G87" s="459"/>
      <c r="H87" s="461"/>
      <c r="I87" s="461"/>
      <c r="J87" s="461"/>
      <c r="K87" s="461"/>
      <c r="L87" s="461"/>
      <c r="M87" s="461"/>
      <c r="N87" s="461"/>
      <c r="O87" s="461"/>
      <c r="P87" s="461"/>
      <c r="Q87" s="461"/>
      <c r="R87" s="461"/>
      <c r="S87" s="461"/>
      <c r="T87" s="461"/>
      <c r="U87" s="461"/>
      <c r="V87" s="461"/>
      <c r="W87" s="461"/>
      <c r="X87" s="461"/>
      <c r="Y87" s="461"/>
      <c r="Z87" s="461"/>
      <c r="AA87" s="463"/>
      <c r="AB87" s="463"/>
      <c r="AC87" s="463"/>
      <c r="AD87" s="442"/>
      <c r="AE87" s="442"/>
      <c r="AF87" s="442"/>
      <c r="AG87" s="442"/>
      <c r="AH87" s="442"/>
      <c r="AI87" s="442"/>
      <c r="AJ87" s="442"/>
      <c r="AK87" s="442"/>
      <c r="AL87" s="442"/>
      <c r="AM87" s="442"/>
      <c r="AN87" s="442"/>
      <c r="AO87" s="442"/>
      <c r="AP87" s="442"/>
      <c r="AQ87" s="442"/>
      <c r="AR87" s="442"/>
      <c r="AS87" s="442"/>
      <c r="AT87" s="442"/>
      <c r="AU87" s="442"/>
      <c r="AV87" s="442"/>
      <c r="AW87" s="442"/>
      <c r="AX87" s="442"/>
      <c r="AY87" s="442"/>
      <c r="AZ87" s="442"/>
      <c r="BA87" s="443"/>
      <c r="BB87" s="443"/>
      <c r="BC87" s="443"/>
      <c r="BD87" s="443"/>
      <c r="BE87" s="443"/>
      <c r="BF87" s="443"/>
      <c r="BG87" s="443"/>
      <c r="BH87" s="443"/>
      <c r="BI87" s="443"/>
      <c r="BJ87" s="443"/>
      <c r="BK87" s="443"/>
      <c r="BL87" s="443"/>
      <c r="BM87" s="443"/>
      <c r="BN87" s="443"/>
      <c r="BO87" s="443"/>
      <c r="BP87" s="443"/>
      <c r="BQ87" s="443"/>
      <c r="BR87" s="227"/>
      <c r="BS87" s="227"/>
      <c r="BT87" s="227"/>
      <c r="BU87" s="227"/>
      <c r="BV87" s="227"/>
      <c r="BW87" s="289"/>
      <c r="BX87" s="227"/>
      <c r="BY87" s="227"/>
      <c r="BZ87" s="227"/>
      <c r="CA87" s="227"/>
      <c r="CB87" s="227"/>
      <c r="CC87" s="227"/>
      <c r="CD87" s="227"/>
      <c r="CE87" s="227"/>
      <c r="CF87" s="227"/>
      <c r="CG87" s="200"/>
    </row>
    <row r="88" spans="1:85" ht="2.25" customHeight="1">
      <c r="A88" s="130"/>
      <c r="B88" s="476"/>
      <c r="C88" s="476"/>
      <c r="D88" s="476"/>
      <c r="E88" s="474"/>
      <c r="F88" s="474"/>
      <c r="G88" s="459"/>
      <c r="H88" s="461"/>
      <c r="I88" s="461"/>
      <c r="J88" s="461"/>
      <c r="K88" s="461"/>
      <c r="L88" s="461"/>
      <c r="M88" s="461"/>
      <c r="N88" s="461"/>
      <c r="O88" s="461"/>
      <c r="P88" s="461"/>
      <c r="Q88" s="461"/>
      <c r="R88" s="461"/>
      <c r="S88" s="461"/>
      <c r="T88" s="461"/>
      <c r="U88" s="461"/>
      <c r="V88" s="461"/>
      <c r="W88" s="461"/>
      <c r="X88" s="461"/>
      <c r="Y88" s="461"/>
      <c r="Z88" s="461"/>
      <c r="AA88" s="463"/>
      <c r="AB88" s="463"/>
      <c r="AC88" s="463"/>
      <c r="AD88" s="422"/>
      <c r="AE88" s="422"/>
      <c r="AF88" s="422"/>
      <c r="AG88" s="422"/>
      <c r="AH88" s="422"/>
      <c r="AI88" s="422"/>
      <c r="AJ88" s="422"/>
      <c r="AK88" s="422"/>
      <c r="AL88" s="422"/>
      <c r="AM88" s="422"/>
      <c r="AN88" s="422"/>
      <c r="AO88" s="422"/>
      <c r="AP88" s="422"/>
      <c r="AQ88" s="422"/>
      <c r="AR88" s="422"/>
      <c r="AS88" s="422"/>
      <c r="AT88" s="422"/>
      <c r="AU88" s="422"/>
      <c r="AV88" s="422"/>
      <c r="AW88" s="422"/>
      <c r="AX88" s="422"/>
      <c r="AY88" s="422"/>
      <c r="AZ88" s="422"/>
      <c r="BA88" s="293"/>
      <c r="BB88" s="221"/>
      <c r="BC88" s="221"/>
      <c r="BD88" s="221"/>
      <c r="BE88" s="221"/>
      <c r="BF88" s="221"/>
      <c r="BG88" s="221"/>
      <c r="BH88" s="221"/>
      <c r="BI88" s="221"/>
      <c r="BJ88" s="292"/>
      <c r="BK88" s="221"/>
      <c r="BL88" s="221"/>
      <c r="BM88" s="221"/>
      <c r="BN88" s="221"/>
      <c r="BO88" s="221"/>
      <c r="BP88" s="221"/>
      <c r="BQ88" s="221"/>
      <c r="BR88" s="221"/>
      <c r="BS88" s="221"/>
      <c r="BT88" s="221"/>
      <c r="BU88" s="221"/>
      <c r="BV88" s="221"/>
      <c r="BW88" s="221"/>
      <c r="BX88" s="221"/>
      <c r="BY88" s="221"/>
      <c r="BZ88" s="221"/>
      <c r="CA88" s="221"/>
      <c r="CB88" s="221"/>
      <c r="CC88" s="221"/>
      <c r="CD88" s="221"/>
      <c r="CE88" s="221"/>
      <c r="CF88" s="221"/>
      <c r="CG88" s="198"/>
    </row>
    <row r="89" spans="1:85" ht="2.25" customHeight="1">
      <c r="A89" s="130"/>
      <c r="B89" s="476"/>
      <c r="C89" s="476"/>
      <c r="D89" s="476"/>
      <c r="E89" s="474"/>
      <c r="F89" s="474"/>
      <c r="G89" s="459"/>
      <c r="H89" s="461"/>
      <c r="I89" s="461"/>
      <c r="J89" s="461"/>
      <c r="K89" s="461"/>
      <c r="L89" s="461"/>
      <c r="M89" s="461"/>
      <c r="N89" s="461"/>
      <c r="O89" s="461"/>
      <c r="P89" s="461"/>
      <c r="Q89" s="461"/>
      <c r="R89" s="461"/>
      <c r="S89" s="461"/>
      <c r="T89" s="461"/>
      <c r="U89" s="461"/>
      <c r="V89" s="461"/>
      <c r="W89" s="461"/>
      <c r="X89" s="461"/>
      <c r="Y89" s="461"/>
      <c r="Z89" s="461"/>
      <c r="AA89" s="463"/>
      <c r="AB89" s="463"/>
      <c r="AC89" s="463"/>
      <c r="AD89" s="423"/>
      <c r="AE89" s="417"/>
      <c r="AF89" s="417"/>
      <c r="AG89" s="417"/>
      <c r="AH89" s="283"/>
      <c r="AI89" s="418"/>
      <c r="AJ89" s="418"/>
      <c r="AK89" s="418"/>
      <c r="AL89" s="418"/>
      <c r="AM89" s="418"/>
      <c r="AN89" s="415"/>
      <c r="AO89" s="419"/>
      <c r="AP89" s="419"/>
      <c r="AQ89" s="419"/>
      <c r="AR89" s="419"/>
      <c r="AS89" s="419"/>
      <c r="AT89" s="415"/>
      <c r="AU89" s="419"/>
      <c r="AV89" s="419"/>
      <c r="AW89" s="419"/>
      <c r="AX89" s="419"/>
      <c r="AY89" s="419"/>
      <c r="AZ89" s="424"/>
      <c r="BA89" s="294"/>
      <c r="BB89" s="288"/>
      <c r="BC89" s="288"/>
      <c r="BD89" s="288"/>
      <c r="BE89" s="288"/>
      <c r="BF89" s="288"/>
      <c r="BG89" s="288"/>
      <c r="BH89" s="288"/>
      <c r="BI89" s="288"/>
      <c r="BJ89" s="287"/>
      <c r="BK89" s="288"/>
      <c r="BL89" s="417"/>
      <c r="BM89" s="417"/>
      <c r="BN89" s="417"/>
      <c r="BO89" s="283"/>
      <c r="BP89" s="418"/>
      <c r="BQ89" s="418"/>
      <c r="BR89" s="418"/>
      <c r="BS89" s="418"/>
      <c r="BT89" s="418"/>
      <c r="BU89" s="415"/>
      <c r="BV89" s="419"/>
      <c r="BW89" s="419"/>
      <c r="BX89" s="419"/>
      <c r="BY89" s="419"/>
      <c r="BZ89" s="419"/>
      <c r="CA89" s="415"/>
      <c r="CB89" s="419"/>
      <c r="CC89" s="419"/>
      <c r="CD89" s="419"/>
      <c r="CE89" s="419"/>
      <c r="CF89" s="419"/>
      <c r="CG89" s="201"/>
    </row>
    <row r="90" spans="1:85" ht="15" customHeight="1">
      <c r="A90" s="130"/>
      <c r="B90" s="476"/>
      <c r="C90" s="476"/>
      <c r="D90" s="476"/>
      <c r="E90" s="474"/>
      <c r="F90" s="474"/>
      <c r="G90" s="459"/>
      <c r="H90" s="461"/>
      <c r="I90" s="461"/>
      <c r="J90" s="461"/>
      <c r="K90" s="461"/>
      <c r="L90" s="461"/>
      <c r="M90" s="461"/>
      <c r="N90" s="461"/>
      <c r="O90" s="461"/>
      <c r="P90" s="461"/>
      <c r="Q90" s="461"/>
      <c r="R90" s="461"/>
      <c r="S90" s="461"/>
      <c r="T90" s="461"/>
      <c r="U90" s="461"/>
      <c r="V90" s="461"/>
      <c r="W90" s="461"/>
      <c r="X90" s="461"/>
      <c r="Y90" s="461"/>
      <c r="Z90" s="461"/>
      <c r="AA90" s="463"/>
      <c r="AB90" s="463"/>
      <c r="AC90" s="463"/>
      <c r="AD90" s="423"/>
      <c r="AE90" s="280" t="e">
        <f>IF(LEN(VLOOKUP(AA84,#REF!,3,FALSE))&lt;11,"",LEFT(RIGHT(VLOOKUP(AA84,#REF!,3,FALSE),11),1))</f>
        <v>#REF!</v>
      </c>
      <c r="AF90" s="168"/>
      <c r="AG90" s="280" t="e">
        <f>IF(LEN(VLOOKUP(AA84,#REF!,3,FALSE))&lt;10,"",LEFT(RIGHT(VLOOKUP(AA84,#REF!,3,FALSE),10),1))</f>
        <v>#REF!</v>
      </c>
      <c r="AH90" s="282"/>
      <c r="AI90" s="280" t="e">
        <f>IF(LEN(VLOOKUP(AA84,#REF!,3,FALSE))&lt;9,"",LEFT(RIGHT(VLOOKUP(AA84,#REF!,3,FALSE),9),1))</f>
        <v>#REF!</v>
      </c>
      <c r="AJ90" s="168"/>
      <c r="AK90" s="280" t="e">
        <f>IF(LEN(VLOOKUP(AA84,#REF!,3,FALSE))&lt;8,"",LEFT(RIGHT(VLOOKUP(AA84,#REF!,3,FALSE),8),1))</f>
        <v>#REF!</v>
      </c>
      <c r="AL90" s="282"/>
      <c r="AM90" s="280" t="e">
        <f>IF(LEN(VLOOKUP(AA84,#REF!,3,FALSE))&lt;7,"",LEFT(RIGHT(VLOOKUP(AA84,#REF!,3,FALSE),7),1))</f>
        <v>#REF!</v>
      </c>
      <c r="AN90" s="415"/>
      <c r="AO90" s="280" t="e">
        <f>IF(LEN(VLOOKUP(AA84,#REF!,3,FALSE))&lt;6,"",LEFT(RIGHT(VLOOKUP(AA84,#REF!,3,FALSE),6),1))</f>
        <v>#REF!</v>
      </c>
      <c r="AP90" s="282"/>
      <c r="AQ90" s="280" t="e">
        <f>IF(LEN(VLOOKUP(AA84,#REF!,3,FALSE))&lt;5,"",LEFT(RIGHT(VLOOKUP(AA84,#REF!,3,FALSE),5),1))</f>
        <v>#REF!</v>
      </c>
      <c r="AR90" s="282"/>
      <c r="AS90" s="280" t="e">
        <f>IF(LEN(VLOOKUP(AA84,#REF!,3,FALSE))&lt;4,"",LEFT(RIGHT(VLOOKUP(AA84,#REF!,3,FALSE),4),1))</f>
        <v>#REF!</v>
      </c>
      <c r="AT90" s="415"/>
      <c r="AU90" s="280" t="e">
        <f>IF(LEN(VLOOKUP(AA84,#REF!,3,FALSE))&lt;3,"",LEFT(RIGHT(VLOOKUP(AA84,#REF!,3,FALSE),3),1))</f>
        <v>#REF!</v>
      </c>
      <c r="AV90" s="282"/>
      <c r="AW90" s="280" t="e">
        <f>IF(LEN(VLOOKUP(AA84,#REF!,3,FALSE))&lt;2,"",LEFT(RIGHT(VLOOKUP(AA84,#REF!,3,FALSE),2),1))</f>
        <v>#REF!</v>
      </c>
      <c r="AX90" s="282"/>
      <c r="AY90" s="280" t="e">
        <f>IF(VLOOKUP(AA84,#REF!,3,FALSE)=0,"",IF(LEN(VLOOKUP(AA84,#REF!,3,FALSE))&lt;1,"",LEFT(RIGHT(VLOOKUP(AA84,#REF!,3,FALSE),1),1)))</f>
        <v>#REF!</v>
      </c>
      <c r="AZ90" s="424"/>
      <c r="BA90" s="294"/>
      <c r="BB90" s="288"/>
      <c r="BC90" s="288"/>
      <c r="BD90" s="288"/>
      <c r="BE90" s="288"/>
      <c r="BF90" s="288"/>
      <c r="BG90" s="288"/>
      <c r="BH90" s="288"/>
      <c r="BI90" s="288"/>
      <c r="BJ90" s="287"/>
      <c r="BK90" s="288"/>
      <c r="BL90" s="280" t="e">
        <f>IF(LEN(VLOOKUP(AA84,#REF!,5,FALSE))&lt;11,"",LEFT(RIGHT(VLOOKUP(AA84,#REF!,5,FALSE),11),1))</f>
        <v>#REF!</v>
      </c>
      <c r="BM90" s="168"/>
      <c r="BN90" s="280" t="e">
        <f>IF(LEN(VLOOKUP(AA84,#REF!,5,FALSE))&lt;10,"",LEFT(RIGHT(VLOOKUP(AA84,#REF!,5,FALSE),10),1))</f>
        <v>#REF!</v>
      </c>
      <c r="BO90" s="282"/>
      <c r="BP90" s="280" t="e">
        <f>IF(LEN(VLOOKUP(AA84,#REF!,5,FALSE))&lt;9,"",LEFT(RIGHT(VLOOKUP(AA84,#REF!,5,FALSE),9),1))</f>
        <v>#REF!</v>
      </c>
      <c r="BQ90" s="168"/>
      <c r="BR90" s="280" t="e">
        <f>IF(LEN(VLOOKUP(AA84,#REF!,5,FALSE))&lt;8,"",LEFT(RIGHT(VLOOKUP(AA84,#REF!,5,FALSE),8),1))</f>
        <v>#REF!</v>
      </c>
      <c r="BS90" s="282"/>
      <c r="BT90" s="280" t="e">
        <f>IF(LEN(VLOOKUP(AA84,#REF!,5,FALSE))&lt;7,"",LEFT(RIGHT(VLOOKUP(AA84,#REF!,5,FALSE),7),1))</f>
        <v>#REF!</v>
      </c>
      <c r="BU90" s="415"/>
      <c r="BV90" s="280" t="e">
        <f>IF(LEN(VLOOKUP(AA84,#REF!,5,FALSE))&lt;6,"",LEFT(RIGHT(VLOOKUP(AA84,#REF!,5,FALSE),6),1))</f>
        <v>#REF!</v>
      </c>
      <c r="BW90" s="282"/>
      <c r="BX90" s="280" t="e">
        <f>IF(LEN(VLOOKUP(AA84,#REF!,5,FALSE))&lt;5,"",LEFT(RIGHT(VLOOKUP(AA84,#REF!,5,FALSE),5),1))</f>
        <v>#REF!</v>
      </c>
      <c r="BY90" s="282"/>
      <c r="BZ90" s="280" t="e">
        <f>IF(LEN(VLOOKUP(AA84,#REF!,5,FALSE))&lt;4,"",LEFT(RIGHT(VLOOKUP(AA84,#REF!,5,FALSE),4),1))</f>
        <v>#REF!</v>
      </c>
      <c r="CA90" s="415"/>
      <c r="CB90" s="280" t="e">
        <f>IF(LEN(VLOOKUP(AA84,#REF!,5,FALSE))&lt;3,"",LEFT(RIGHT(VLOOKUP(AA84,#REF!,5,FALSE),3),1))</f>
        <v>#REF!</v>
      </c>
      <c r="CC90" s="282"/>
      <c r="CD90" s="280" t="e">
        <f>IF(LEN(VLOOKUP(AA84,#REF!,5,FALSE))&lt;2,"",LEFT(RIGHT(VLOOKUP(AA84,#REF!,5,FALSE),2),1))</f>
        <v>#REF!</v>
      </c>
      <c r="CE90" s="282"/>
      <c r="CF90" s="280" t="e">
        <f>IF(VLOOKUP(AA84,#REF!,5,FALSE)=0,"",IF(LEN(VLOOKUP(AA84,#REF!,5,FALSE))&lt;1,"",LEFT(RIGHT(VLOOKUP(AA84,#REF!,5,FALSE),1),1)))</f>
        <v>#REF!</v>
      </c>
      <c r="CG90" s="201"/>
    </row>
    <row r="91" spans="1:85" ht="3" customHeight="1">
      <c r="A91" s="130"/>
      <c r="B91" s="476"/>
      <c r="C91" s="476"/>
      <c r="D91" s="476"/>
      <c r="E91" s="474"/>
      <c r="F91" s="474"/>
      <c r="G91" s="459"/>
      <c r="H91" s="461"/>
      <c r="I91" s="461"/>
      <c r="J91" s="461"/>
      <c r="K91" s="461"/>
      <c r="L91" s="461"/>
      <c r="M91" s="461"/>
      <c r="N91" s="461"/>
      <c r="O91" s="461"/>
      <c r="P91" s="461"/>
      <c r="Q91" s="461"/>
      <c r="R91" s="461"/>
      <c r="S91" s="461"/>
      <c r="T91" s="461"/>
      <c r="U91" s="461"/>
      <c r="V91" s="461"/>
      <c r="W91" s="461"/>
      <c r="X91" s="461"/>
      <c r="Y91" s="461"/>
      <c r="Z91" s="461"/>
      <c r="AA91" s="463"/>
      <c r="AB91" s="463"/>
      <c r="AC91" s="463"/>
      <c r="AD91" s="442"/>
      <c r="AE91" s="442"/>
      <c r="AF91" s="442"/>
      <c r="AG91" s="442"/>
      <c r="AH91" s="442"/>
      <c r="AI91" s="442"/>
      <c r="AJ91" s="442"/>
      <c r="AK91" s="442"/>
      <c r="AL91" s="442"/>
      <c r="AM91" s="442"/>
      <c r="AN91" s="442"/>
      <c r="AO91" s="442"/>
      <c r="AP91" s="442"/>
      <c r="AQ91" s="442"/>
      <c r="AR91" s="442"/>
      <c r="AS91" s="442"/>
      <c r="AT91" s="442"/>
      <c r="AU91" s="442"/>
      <c r="AV91" s="442"/>
      <c r="AW91" s="442"/>
      <c r="AX91" s="442"/>
      <c r="AY91" s="442"/>
      <c r="AZ91" s="442"/>
      <c r="BA91" s="295"/>
      <c r="BB91" s="227"/>
      <c r="BC91" s="227"/>
      <c r="BD91" s="227"/>
      <c r="BE91" s="227"/>
      <c r="BF91" s="227"/>
      <c r="BG91" s="227"/>
      <c r="BH91" s="227"/>
      <c r="BI91" s="227"/>
      <c r="BJ91" s="289"/>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7"/>
      <c r="CG91" s="200"/>
    </row>
    <row r="92" spans="1:85" s="163" customFormat="1" ht="3" customHeight="1">
      <c r="A92" s="130"/>
      <c r="B92" s="476"/>
      <c r="C92" s="476"/>
      <c r="D92" s="476"/>
      <c r="E92" s="474" t="s">
        <v>360</v>
      </c>
      <c r="F92" s="474"/>
      <c r="G92" s="459"/>
      <c r="H92" s="461" t="e">
        <f>#REF!</f>
        <v>#REF!</v>
      </c>
      <c r="I92" s="461"/>
      <c r="J92" s="461"/>
      <c r="K92" s="461"/>
      <c r="L92" s="461"/>
      <c r="M92" s="461"/>
      <c r="N92" s="461"/>
      <c r="O92" s="461"/>
      <c r="P92" s="461"/>
      <c r="Q92" s="461"/>
      <c r="R92" s="461"/>
      <c r="S92" s="461"/>
      <c r="T92" s="461"/>
      <c r="U92" s="461"/>
      <c r="V92" s="461"/>
      <c r="W92" s="461"/>
      <c r="X92" s="461"/>
      <c r="Y92" s="461"/>
      <c r="Z92" s="461"/>
      <c r="AA92" s="463" t="s">
        <v>400</v>
      </c>
      <c r="AB92" s="463"/>
      <c r="AC92" s="463"/>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2"/>
      <c r="AZ92" s="422"/>
      <c r="BA92" s="464"/>
      <c r="BB92" s="464"/>
      <c r="BC92" s="464"/>
      <c r="BD92" s="464"/>
      <c r="BE92" s="464"/>
      <c r="BF92" s="464"/>
      <c r="BG92" s="464"/>
      <c r="BH92" s="464"/>
      <c r="BI92" s="464"/>
      <c r="BJ92" s="464"/>
      <c r="BK92" s="464"/>
      <c r="BL92" s="464"/>
      <c r="BM92" s="464"/>
      <c r="BN92" s="464"/>
      <c r="BO92" s="464"/>
      <c r="BP92" s="464"/>
      <c r="BQ92" s="464"/>
      <c r="BR92" s="221"/>
      <c r="BS92" s="221"/>
      <c r="BT92" s="221"/>
      <c r="BU92" s="221"/>
      <c r="BV92" s="221"/>
      <c r="BW92" s="292"/>
      <c r="BX92" s="221"/>
      <c r="BY92" s="221"/>
      <c r="BZ92" s="221"/>
      <c r="CA92" s="221"/>
      <c r="CB92" s="221"/>
      <c r="CC92" s="221"/>
      <c r="CD92" s="221"/>
      <c r="CE92" s="221"/>
      <c r="CF92" s="221"/>
      <c r="CG92" s="198"/>
    </row>
    <row r="93" spans="1:85" s="163" customFormat="1" ht="3" customHeight="1">
      <c r="A93" s="130"/>
      <c r="B93" s="476"/>
      <c r="C93" s="476"/>
      <c r="D93" s="476"/>
      <c r="E93" s="474"/>
      <c r="F93" s="474"/>
      <c r="G93" s="459"/>
      <c r="H93" s="461"/>
      <c r="I93" s="461"/>
      <c r="J93" s="461"/>
      <c r="K93" s="461"/>
      <c r="L93" s="461"/>
      <c r="M93" s="461"/>
      <c r="N93" s="461"/>
      <c r="O93" s="461"/>
      <c r="P93" s="461"/>
      <c r="Q93" s="461"/>
      <c r="R93" s="461"/>
      <c r="S93" s="461"/>
      <c r="T93" s="461"/>
      <c r="U93" s="461"/>
      <c r="V93" s="461"/>
      <c r="W93" s="461"/>
      <c r="X93" s="461"/>
      <c r="Y93" s="461"/>
      <c r="Z93" s="461"/>
      <c r="AA93" s="463"/>
      <c r="AB93" s="463"/>
      <c r="AC93" s="463"/>
      <c r="AD93" s="423"/>
      <c r="AE93" s="417"/>
      <c r="AF93" s="417"/>
      <c r="AG93" s="417"/>
      <c r="AH93" s="283"/>
      <c r="AI93" s="418"/>
      <c r="AJ93" s="418"/>
      <c r="AK93" s="418"/>
      <c r="AL93" s="418"/>
      <c r="AM93" s="418"/>
      <c r="AN93" s="415"/>
      <c r="AO93" s="419"/>
      <c r="AP93" s="419"/>
      <c r="AQ93" s="419"/>
      <c r="AR93" s="419"/>
      <c r="AS93" s="419"/>
      <c r="AT93" s="415"/>
      <c r="AU93" s="419"/>
      <c r="AV93" s="419"/>
      <c r="AW93" s="419"/>
      <c r="AX93" s="419"/>
      <c r="AY93" s="419"/>
      <c r="AZ93" s="424"/>
      <c r="BA93" s="423"/>
      <c r="BB93" s="417"/>
      <c r="BC93" s="417"/>
      <c r="BD93" s="417"/>
      <c r="BE93" s="283"/>
      <c r="BF93" s="418"/>
      <c r="BG93" s="418"/>
      <c r="BH93" s="418"/>
      <c r="BI93" s="418"/>
      <c r="BJ93" s="418"/>
      <c r="BK93" s="415"/>
      <c r="BL93" s="419"/>
      <c r="BM93" s="419"/>
      <c r="BN93" s="419"/>
      <c r="BO93" s="419"/>
      <c r="BP93" s="419"/>
      <c r="BQ93" s="415"/>
      <c r="BR93" s="419"/>
      <c r="BS93" s="419"/>
      <c r="BT93" s="419"/>
      <c r="BU93" s="419"/>
      <c r="BV93" s="419"/>
      <c r="BW93" s="287"/>
      <c r="BX93" s="288"/>
      <c r="BY93" s="288"/>
      <c r="BZ93" s="288"/>
      <c r="CA93" s="288"/>
      <c r="CB93" s="288"/>
      <c r="CC93" s="288"/>
      <c r="CD93" s="288"/>
      <c r="CE93" s="288"/>
      <c r="CF93" s="288"/>
      <c r="CG93" s="199"/>
    </row>
    <row r="94" spans="1:85" ht="15" customHeight="1">
      <c r="A94" s="130"/>
      <c r="B94" s="476"/>
      <c r="C94" s="476"/>
      <c r="D94" s="476"/>
      <c r="E94" s="474"/>
      <c r="F94" s="474"/>
      <c r="G94" s="459"/>
      <c r="H94" s="461"/>
      <c r="I94" s="461"/>
      <c r="J94" s="461"/>
      <c r="K94" s="461"/>
      <c r="L94" s="461"/>
      <c r="M94" s="461"/>
      <c r="N94" s="461"/>
      <c r="O94" s="461"/>
      <c r="P94" s="461"/>
      <c r="Q94" s="461"/>
      <c r="R94" s="461"/>
      <c r="S94" s="461"/>
      <c r="T94" s="461"/>
      <c r="U94" s="461"/>
      <c r="V94" s="461"/>
      <c r="W94" s="461"/>
      <c r="X94" s="461"/>
      <c r="Y94" s="461"/>
      <c r="Z94" s="461"/>
      <c r="AA94" s="463"/>
      <c r="AB94" s="463"/>
      <c r="AC94" s="463"/>
      <c r="AD94" s="423"/>
      <c r="AE94" s="280" t="e">
        <f>IF(LEN(VLOOKUP(AA92,#REF!,2,FALSE))&lt;11,"",LEFT(RIGHT(VLOOKUP(AA92,#REF!,2,FALSE),11),1))</f>
        <v>#REF!</v>
      </c>
      <c r="AF94" s="168"/>
      <c r="AG94" s="280" t="e">
        <f>IF(LEN(VLOOKUP(AA92,#REF!,2,FALSE))&lt;10,"",LEFT(RIGHT(VLOOKUP(AA92,#REF!,2,FALSE),10),1))</f>
        <v>#REF!</v>
      </c>
      <c r="AH94" s="282"/>
      <c r="AI94" s="280" t="e">
        <f>IF(LEN(VLOOKUP(AA92,#REF!,2,FALSE))&lt;9,"",LEFT(RIGHT(VLOOKUP(AA92,#REF!,2,FALSE),9),1))</f>
        <v>#REF!</v>
      </c>
      <c r="AJ94" s="168"/>
      <c r="AK94" s="280" t="e">
        <f>IF(LEN(VLOOKUP(AA92,#REF!,2,FALSE))&lt;8,"",LEFT(RIGHT(VLOOKUP(AA92,#REF!,2,FALSE),8),1))</f>
        <v>#REF!</v>
      </c>
      <c r="AL94" s="282"/>
      <c r="AM94" s="280" t="e">
        <f>IF(LEN(VLOOKUP(AA92,#REF!,2,FALSE))&lt;7,"",LEFT(RIGHT(VLOOKUP(AA92,#REF!,2,FALSE),7),1))</f>
        <v>#REF!</v>
      </c>
      <c r="AN94" s="415"/>
      <c r="AO94" s="280" t="e">
        <f>IF(LEN(VLOOKUP(AA92,#REF!,2,FALSE))&lt;6,"",LEFT(RIGHT(VLOOKUP(AA92,#REF!,2,FALSE),6),1))</f>
        <v>#REF!</v>
      </c>
      <c r="AP94" s="282"/>
      <c r="AQ94" s="280" t="e">
        <f>IF(LEN(VLOOKUP(AA92,#REF!,2,FALSE))&lt;5,"",LEFT(RIGHT(VLOOKUP(AA92,#REF!,2,FALSE),5),1))</f>
        <v>#REF!</v>
      </c>
      <c r="AR94" s="282"/>
      <c r="AS94" s="280" t="e">
        <f>IF(LEN(VLOOKUP(AA92,#REF!,2,FALSE))&lt;4,"",LEFT(RIGHT(VLOOKUP(AA92,#REF!,2,FALSE),4),1))</f>
        <v>#REF!</v>
      </c>
      <c r="AT94" s="415"/>
      <c r="AU94" s="280" t="e">
        <f>IF(LEN(VLOOKUP(AA92,#REF!,2,FALSE))&lt;3,"",LEFT(RIGHT(VLOOKUP(AA92,#REF!,2,FALSE),3),1))</f>
        <v>#REF!</v>
      </c>
      <c r="AV94" s="282"/>
      <c r="AW94" s="280" t="e">
        <f>IF(LEN(VLOOKUP(AA92,#REF!,2,FALSE))&lt;2,"",LEFT(RIGHT(VLOOKUP(AA92,#REF!,2,FALSE),2),1))</f>
        <v>#REF!</v>
      </c>
      <c r="AX94" s="282"/>
      <c r="AY94" s="280" t="e">
        <f>IF(VLOOKUP(AA92,#REF!,2,FALSE)=0,"",IF(LEN(VLOOKUP(AA92,#REF!,2,FALSE))&lt;1,"",LEFT(RIGHT(VLOOKUP(AA92,#REF!,2,FALSE),1),1)))</f>
        <v>#REF!</v>
      </c>
      <c r="AZ94" s="424"/>
      <c r="BA94" s="423"/>
      <c r="BB94" s="280" t="e">
        <f>IF(LEN(VLOOKUP(AA92,#REF!,4,FALSE))&lt;11,"",LEFT(RIGHT(VLOOKUP(AA92,#REF!,4,FALSE),11),1))</f>
        <v>#REF!</v>
      </c>
      <c r="BC94" s="168"/>
      <c r="BD94" s="280" t="e">
        <f>IF(LEN(VLOOKUP(AA92,#REF!,4,FALSE))&lt;10,"",LEFT(RIGHT(VLOOKUP(AA92,#REF!,4,FALSE),10),1))</f>
        <v>#REF!</v>
      </c>
      <c r="BE94" s="282"/>
      <c r="BF94" s="280" t="e">
        <f>IF(LEN(VLOOKUP(AA92,#REF!,4,FALSE))&lt;9,"",LEFT(RIGHT(VLOOKUP(AA92,#REF!,4,FALSE),9),1))</f>
        <v>#REF!</v>
      </c>
      <c r="BG94" s="168"/>
      <c r="BH94" s="280" t="e">
        <f>IF(LEN(VLOOKUP(AA92,#REF!,4,FALSE))&lt;8,"",LEFT(RIGHT(VLOOKUP(AA92,#REF!,4,FALSE),8),1))</f>
        <v>#REF!</v>
      </c>
      <c r="BI94" s="282"/>
      <c r="BJ94" s="280" t="e">
        <f>IF(LEN(VLOOKUP(AA92,#REF!,4,FALSE))&lt;7,"",LEFT(RIGHT(VLOOKUP(AA92,#REF!,4,FALSE),7),1))</f>
        <v>#REF!</v>
      </c>
      <c r="BK94" s="415"/>
      <c r="BL94" s="280" t="e">
        <f>IF(LEN(VLOOKUP(AA92,#REF!,4,FALSE))&lt;6,"",LEFT(RIGHT(VLOOKUP(AA92,#REF!,4,FALSE),6),1))</f>
        <v>#REF!</v>
      </c>
      <c r="BM94" s="282"/>
      <c r="BN94" s="280" t="e">
        <f>IF(LEN(VLOOKUP(AA92,#REF!,4,FALSE))&lt;5,"",LEFT(RIGHT(VLOOKUP(AA92,#REF!,4,FALSE),5),1))</f>
        <v>#REF!</v>
      </c>
      <c r="BO94" s="282"/>
      <c r="BP94" s="280" t="e">
        <f>IF(LEN(VLOOKUP(AA92,#REF!,4,FALSE))&lt;4,"",LEFT(RIGHT(VLOOKUP(AA92,#REF!,4,FALSE),4),1))</f>
        <v>#REF!</v>
      </c>
      <c r="BQ94" s="415"/>
      <c r="BR94" s="280" t="e">
        <f>IF(LEN(VLOOKUP(AA92,#REF!,4,FALSE))&lt;3,"",LEFT(RIGHT(VLOOKUP(AA92,#REF!,4,FALSE),3),1))</f>
        <v>#REF!</v>
      </c>
      <c r="BS94" s="282"/>
      <c r="BT94" s="280" t="e">
        <f>IF(LEN(VLOOKUP(AA92,#REF!,4,FALSE))&lt;2,"",LEFT(RIGHT(VLOOKUP(AA92,#REF!,4,FALSE),2),1))</f>
        <v>#REF!</v>
      </c>
      <c r="BU94" s="282"/>
      <c r="BV94" s="280" t="e">
        <f>IF(VLOOKUP(AA92,#REF!,4,FALSE)=0,"",IF(LEN(VLOOKUP(AA92,#REF!,4,FALSE))&lt;1,"",LEFT(RIGHT(VLOOKUP(AA92,#REF!,4,FALSE),1),1)))</f>
        <v>#REF!</v>
      </c>
      <c r="BW94" s="287"/>
      <c r="BX94" s="288"/>
      <c r="BY94" s="288"/>
      <c r="BZ94" s="288"/>
      <c r="CA94" s="288"/>
      <c r="CB94" s="288"/>
      <c r="CC94" s="288"/>
      <c r="CD94" s="288"/>
      <c r="CE94" s="288"/>
      <c r="CF94" s="288"/>
      <c r="CG94" s="199"/>
    </row>
    <row r="95" spans="1:85" ht="2.25" customHeight="1">
      <c r="A95" s="130"/>
      <c r="B95" s="476"/>
      <c r="C95" s="476"/>
      <c r="D95" s="476"/>
      <c r="E95" s="474"/>
      <c r="F95" s="474"/>
      <c r="G95" s="459"/>
      <c r="H95" s="461"/>
      <c r="I95" s="461"/>
      <c r="J95" s="461"/>
      <c r="K95" s="461"/>
      <c r="L95" s="461"/>
      <c r="M95" s="461"/>
      <c r="N95" s="461"/>
      <c r="O95" s="461"/>
      <c r="P95" s="461"/>
      <c r="Q95" s="461"/>
      <c r="R95" s="461"/>
      <c r="S95" s="461"/>
      <c r="T95" s="461"/>
      <c r="U95" s="461"/>
      <c r="V95" s="461"/>
      <c r="W95" s="461"/>
      <c r="X95" s="461"/>
      <c r="Y95" s="461"/>
      <c r="Z95" s="461"/>
      <c r="AA95" s="463"/>
      <c r="AB95" s="463"/>
      <c r="AC95" s="463"/>
      <c r="AD95" s="442"/>
      <c r="AE95" s="442"/>
      <c r="AF95" s="442"/>
      <c r="AG95" s="442"/>
      <c r="AH95" s="442"/>
      <c r="AI95" s="442"/>
      <c r="AJ95" s="442"/>
      <c r="AK95" s="442"/>
      <c r="AL95" s="442"/>
      <c r="AM95" s="442"/>
      <c r="AN95" s="442"/>
      <c r="AO95" s="442"/>
      <c r="AP95" s="442"/>
      <c r="AQ95" s="442"/>
      <c r="AR95" s="442"/>
      <c r="AS95" s="442"/>
      <c r="AT95" s="442"/>
      <c r="AU95" s="442"/>
      <c r="AV95" s="442"/>
      <c r="AW95" s="442"/>
      <c r="AX95" s="442"/>
      <c r="AY95" s="442"/>
      <c r="AZ95" s="442"/>
      <c r="BA95" s="443"/>
      <c r="BB95" s="443"/>
      <c r="BC95" s="443"/>
      <c r="BD95" s="443"/>
      <c r="BE95" s="443"/>
      <c r="BF95" s="443"/>
      <c r="BG95" s="443"/>
      <c r="BH95" s="443"/>
      <c r="BI95" s="443"/>
      <c r="BJ95" s="443"/>
      <c r="BK95" s="443"/>
      <c r="BL95" s="443"/>
      <c r="BM95" s="443"/>
      <c r="BN95" s="443"/>
      <c r="BO95" s="443"/>
      <c r="BP95" s="443"/>
      <c r="BQ95" s="443"/>
      <c r="BR95" s="227"/>
      <c r="BS95" s="227"/>
      <c r="BT95" s="227"/>
      <c r="BU95" s="227"/>
      <c r="BV95" s="227"/>
      <c r="BW95" s="289"/>
      <c r="BX95" s="227"/>
      <c r="BY95" s="227"/>
      <c r="BZ95" s="227"/>
      <c r="CA95" s="227"/>
      <c r="CB95" s="227"/>
      <c r="CC95" s="227"/>
      <c r="CD95" s="227"/>
      <c r="CE95" s="227"/>
      <c r="CF95" s="227"/>
      <c r="CG95" s="200"/>
    </row>
    <row r="96" spans="1:85" ht="2.25" customHeight="1">
      <c r="A96" s="130"/>
      <c r="B96" s="476"/>
      <c r="C96" s="476"/>
      <c r="D96" s="476"/>
      <c r="E96" s="474"/>
      <c r="F96" s="474"/>
      <c r="G96" s="459"/>
      <c r="H96" s="461"/>
      <c r="I96" s="461"/>
      <c r="J96" s="461"/>
      <c r="K96" s="461"/>
      <c r="L96" s="461"/>
      <c r="M96" s="461"/>
      <c r="N96" s="461"/>
      <c r="O96" s="461"/>
      <c r="P96" s="461"/>
      <c r="Q96" s="461"/>
      <c r="R96" s="461"/>
      <c r="S96" s="461"/>
      <c r="T96" s="461"/>
      <c r="U96" s="461"/>
      <c r="V96" s="461"/>
      <c r="W96" s="461"/>
      <c r="X96" s="461"/>
      <c r="Y96" s="461"/>
      <c r="Z96" s="461"/>
      <c r="AA96" s="463"/>
      <c r="AB96" s="463"/>
      <c r="AC96" s="463"/>
      <c r="AD96" s="422"/>
      <c r="AE96" s="422"/>
      <c r="AF96" s="422"/>
      <c r="AG96" s="422"/>
      <c r="AH96" s="422"/>
      <c r="AI96" s="422"/>
      <c r="AJ96" s="422"/>
      <c r="AK96" s="422"/>
      <c r="AL96" s="422"/>
      <c r="AM96" s="422"/>
      <c r="AN96" s="422"/>
      <c r="AO96" s="422"/>
      <c r="AP96" s="422"/>
      <c r="AQ96" s="422"/>
      <c r="AR96" s="422"/>
      <c r="AS96" s="422"/>
      <c r="AT96" s="422"/>
      <c r="AU96" s="422"/>
      <c r="AV96" s="422"/>
      <c r="AW96" s="422"/>
      <c r="AX96" s="422"/>
      <c r="AY96" s="422"/>
      <c r="AZ96" s="422"/>
      <c r="BA96" s="293"/>
      <c r="BB96" s="221"/>
      <c r="BC96" s="221"/>
      <c r="BD96" s="221"/>
      <c r="BE96" s="221"/>
      <c r="BF96" s="221"/>
      <c r="BG96" s="221"/>
      <c r="BH96" s="221"/>
      <c r="BI96" s="221"/>
      <c r="BJ96" s="292"/>
      <c r="BK96" s="221"/>
      <c r="BL96" s="221"/>
      <c r="BM96" s="221"/>
      <c r="BN96" s="221"/>
      <c r="BO96" s="221"/>
      <c r="BP96" s="221"/>
      <c r="BQ96" s="221"/>
      <c r="BR96" s="221"/>
      <c r="BS96" s="221"/>
      <c r="BT96" s="221"/>
      <c r="BU96" s="221"/>
      <c r="BV96" s="221"/>
      <c r="BW96" s="221"/>
      <c r="BX96" s="221"/>
      <c r="BY96" s="221"/>
      <c r="BZ96" s="221"/>
      <c r="CA96" s="221"/>
      <c r="CB96" s="221"/>
      <c r="CC96" s="221"/>
      <c r="CD96" s="221"/>
      <c r="CE96" s="221"/>
      <c r="CF96" s="221"/>
      <c r="CG96" s="198"/>
    </row>
    <row r="97" spans="1:85" ht="2.25" customHeight="1">
      <c r="A97" s="130"/>
      <c r="B97" s="476"/>
      <c r="C97" s="476"/>
      <c r="D97" s="476"/>
      <c r="E97" s="474"/>
      <c r="F97" s="474"/>
      <c r="G97" s="459"/>
      <c r="H97" s="461"/>
      <c r="I97" s="461"/>
      <c r="J97" s="461"/>
      <c r="K97" s="461"/>
      <c r="L97" s="461"/>
      <c r="M97" s="461"/>
      <c r="N97" s="461"/>
      <c r="O97" s="461"/>
      <c r="P97" s="461"/>
      <c r="Q97" s="461"/>
      <c r="R97" s="461"/>
      <c r="S97" s="461"/>
      <c r="T97" s="461"/>
      <c r="U97" s="461"/>
      <c r="V97" s="461"/>
      <c r="W97" s="461"/>
      <c r="X97" s="461"/>
      <c r="Y97" s="461"/>
      <c r="Z97" s="461"/>
      <c r="AA97" s="463"/>
      <c r="AB97" s="463"/>
      <c r="AC97" s="463"/>
      <c r="AD97" s="423"/>
      <c r="AE97" s="417"/>
      <c r="AF97" s="417"/>
      <c r="AG97" s="417"/>
      <c r="AH97" s="283"/>
      <c r="AI97" s="418"/>
      <c r="AJ97" s="418"/>
      <c r="AK97" s="418"/>
      <c r="AL97" s="418"/>
      <c r="AM97" s="418"/>
      <c r="AN97" s="415"/>
      <c r="AO97" s="419"/>
      <c r="AP97" s="419"/>
      <c r="AQ97" s="419"/>
      <c r="AR97" s="419"/>
      <c r="AS97" s="419"/>
      <c r="AT97" s="415"/>
      <c r="AU97" s="419"/>
      <c r="AV97" s="419"/>
      <c r="AW97" s="419"/>
      <c r="AX97" s="419"/>
      <c r="AY97" s="419"/>
      <c r="AZ97" s="424"/>
      <c r="BA97" s="294"/>
      <c r="BB97" s="288"/>
      <c r="BC97" s="288"/>
      <c r="BD97" s="288"/>
      <c r="BE97" s="288"/>
      <c r="BF97" s="288"/>
      <c r="BG97" s="288"/>
      <c r="BH97" s="288"/>
      <c r="BI97" s="288"/>
      <c r="BJ97" s="287"/>
      <c r="BK97" s="288"/>
      <c r="BL97" s="417"/>
      <c r="BM97" s="417"/>
      <c r="BN97" s="417"/>
      <c r="BO97" s="283"/>
      <c r="BP97" s="418"/>
      <c r="BQ97" s="418"/>
      <c r="BR97" s="418"/>
      <c r="BS97" s="418"/>
      <c r="BT97" s="418"/>
      <c r="BU97" s="415"/>
      <c r="BV97" s="419"/>
      <c r="BW97" s="419"/>
      <c r="BX97" s="419"/>
      <c r="BY97" s="419"/>
      <c r="BZ97" s="419"/>
      <c r="CA97" s="415"/>
      <c r="CB97" s="419"/>
      <c r="CC97" s="419"/>
      <c r="CD97" s="419"/>
      <c r="CE97" s="419"/>
      <c r="CF97" s="419"/>
      <c r="CG97" s="201"/>
    </row>
    <row r="98" spans="1:85" ht="15" customHeight="1">
      <c r="A98" s="130"/>
      <c r="B98" s="476"/>
      <c r="C98" s="476"/>
      <c r="D98" s="476"/>
      <c r="E98" s="474"/>
      <c r="F98" s="474"/>
      <c r="G98" s="459"/>
      <c r="H98" s="461"/>
      <c r="I98" s="461"/>
      <c r="J98" s="461"/>
      <c r="K98" s="461"/>
      <c r="L98" s="461"/>
      <c r="M98" s="461"/>
      <c r="N98" s="461"/>
      <c r="O98" s="461"/>
      <c r="P98" s="461"/>
      <c r="Q98" s="461"/>
      <c r="R98" s="461"/>
      <c r="S98" s="461"/>
      <c r="T98" s="461"/>
      <c r="U98" s="461"/>
      <c r="V98" s="461"/>
      <c r="W98" s="461"/>
      <c r="X98" s="461"/>
      <c r="Y98" s="461"/>
      <c r="Z98" s="461"/>
      <c r="AA98" s="463"/>
      <c r="AB98" s="463"/>
      <c r="AC98" s="463"/>
      <c r="AD98" s="423"/>
      <c r="AE98" s="280" t="e">
        <f>IF(LEN(VLOOKUP(AA92,#REF!,3,FALSE))&lt;11,"",LEFT(RIGHT(VLOOKUP(AA92,#REF!,3,FALSE),11),1))</f>
        <v>#REF!</v>
      </c>
      <c r="AF98" s="168"/>
      <c r="AG98" s="280" t="e">
        <f>IF(LEN(VLOOKUP(AA92,#REF!,3,FALSE))&lt;10,"",LEFT(RIGHT(VLOOKUP(AA92,#REF!,3,FALSE),10),1))</f>
        <v>#REF!</v>
      </c>
      <c r="AH98" s="282"/>
      <c r="AI98" s="280" t="e">
        <f>IF(LEN(VLOOKUP(AA92,#REF!,3,FALSE))&lt;9,"",LEFT(RIGHT(VLOOKUP(AA92,#REF!,3,FALSE),9),1))</f>
        <v>#REF!</v>
      </c>
      <c r="AJ98" s="168"/>
      <c r="AK98" s="280" t="e">
        <f>IF(LEN(VLOOKUP(AA92,#REF!,3,FALSE))&lt;8,"",LEFT(RIGHT(VLOOKUP(AA92,#REF!,3,FALSE),8),1))</f>
        <v>#REF!</v>
      </c>
      <c r="AL98" s="282"/>
      <c r="AM98" s="280" t="e">
        <f>IF(LEN(VLOOKUP(AA92,#REF!,3,FALSE))&lt;7,"",LEFT(RIGHT(VLOOKUP(AA92,#REF!,3,FALSE),7),1))</f>
        <v>#REF!</v>
      </c>
      <c r="AN98" s="415"/>
      <c r="AO98" s="280" t="e">
        <f>IF(LEN(VLOOKUP(AA92,#REF!,3,FALSE))&lt;6,"",LEFT(RIGHT(VLOOKUP(AA92,#REF!,3,FALSE),6),1))</f>
        <v>#REF!</v>
      </c>
      <c r="AP98" s="282"/>
      <c r="AQ98" s="280" t="e">
        <f>IF(LEN(VLOOKUP(AA92,#REF!,3,FALSE))&lt;5,"",LEFT(RIGHT(VLOOKUP(AA92,#REF!,3,FALSE),5),1))</f>
        <v>#REF!</v>
      </c>
      <c r="AR98" s="282"/>
      <c r="AS98" s="280" t="e">
        <f>IF(LEN(VLOOKUP(AA92,#REF!,3,FALSE))&lt;4,"",LEFT(RIGHT(VLOOKUP(AA92,#REF!,3,FALSE),4),1))</f>
        <v>#REF!</v>
      </c>
      <c r="AT98" s="415"/>
      <c r="AU98" s="280" t="e">
        <f>IF(LEN(VLOOKUP(AA92,#REF!,3,FALSE))&lt;3,"",LEFT(RIGHT(VLOOKUP(AA92,#REF!,3,FALSE),3),1))</f>
        <v>#REF!</v>
      </c>
      <c r="AV98" s="282"/>
      <c r="AW98" s="280" t="e">
        <f>IF(LEN(VLOOKUP(AA92,#REF!,3,FALSE))&lt;2,"",LEFT(RIGHT(VLOOKUP(AA92,#REF!,3,FALSE),2),1))</f>
        <v>#REF!</v>
      </c>
      <c r="AX98" s="282"/>
      <c r="AY98" s="280" t="e">
        <f>IF(VLOOKUP(AA92,#REF!,3,FALSE)=0,"",IF(LEN(VLOOKUP(AA92,#REF!,3,FALSE))&lt;1,"",LEFT(RIGHT(VLOOKUP(AA92,#REF!,3,FALSE),1),1)))</f>
        <v>#REF!</v>
      </c>
      <c r="AZ98" s="424"/>
      <c r="BA98" s="294"/>
      <c r="BB98" s="288"/>
      <c r="BC98" s="288"/>
      <c r="BD98" s="288"/>
      <c r="BE98" s="288"/>
      <c r="BF98" s="288"/>
      <c r="BG98" s="288"/>
      <c r="BH98" s="288"/>
      <c r="BI98" s="288"/>
      <c r="BJ98" s="287"/>
      <c r="BK98" s="288"/>
      <c r="BL98" s="280" t="e">
        <f>IF(LEN(VLOOKUP(AA92,#REF!,5,FALSE))&lt;11,"",LEFT(RIGHT(VLOOKUP(AA92,#REF!,5,FALSE),11),1))</f>
        <v>#REF!</v>
      </c>
      <c r="BM98" s="168"/>
      <c r="BN98" s="280" t="e">
        <f>IF(LEN(VLOOKUP(AA92,#REF!,5,FALSE))&lt;10,"",LEFT(RIGHT(VLOOKUP(AA92,#REF!,5,FALSE),10),1))</f>
        <v>#REF!</v>
      </c>
      <c r="BO98" s="282"/>
      <c r="BP98" s="280" t="e">
        <f>IF(LEN(VLOOKUP(AA92,#REF!,5,FALSE))&lt;9,"",LEFT(RIGHT(VLOOKUP(AA92,#REF!,5,FALSE),9),1))</f>
        <v>#REF!</v>
      </c>
      <c r="BQ98" s="168"/>
      <c r="BR98" s="280" t="e">
        <f>IF(LEN(VLOOKUP(AA92,#REF!,5,FALSE))&lt;8,"",LEFT(RIGHT(VLOOKUP(AA92,#REF!,5,FALSE),8),1))</f>
        <v>#REF!</v>
      </c>
      <c r="BS98" s="282"/>
      <c r="BT98" s="280" t="e">
        <f>IF(LEN(VLOOKUP(AA92,#REF!,5,FALSE))&lt;7,"",LEFT(RIGHT(VLOOKUP(AA92,#REF!,5,FALSE),7),1))</f>
        <v>#REF!</v>
      </c>
      <c r="BU98" s="415"/>
      <c r="BV98" s="280" t="e">
        <f>IF(LEN(VLOOKUP(AA92,#REF!,5,FALSE))&lt;6,"",LEFT(RIGHT(VLOOKUP(AA92,#REF!,5,FALSE),6),1))</f>
        <v>#REF!</v>
      </c>
      <c r="BW98" s="282"/>
      <c r="BX98" s="280" t="e">
        <f>IF(LEN(VLOOKUP(AA92,#REF!,5,FALSE))&lt;5,"",LEFT(RIGHT(VLOOKUP(AA92,#REF!,5,FALSE),5),1))</f>
        <v>#REF!</v>
      </c>
      <c r="BY98" s="282"/>
      <c r="BZ98" s="280" t="e">
        <f>IF(LEN(VLOOKUP(AA92,#REF!,5,FALSE))&lt;4,"",LEFT(RIGHT(VLOOKUP(AA92,#REF!,5,FALSE),4),1))</f>
        <v>#REF!</v>
      </c>
      <c r="CA98" s="415"/>
      <c r="CB98" s="280" t="e">
        <f>IF(LEN(VLOOKUP(AA92,#REF!,5,FALSE))&lt;3,"",LEFT(RIGHT(VLOOKUP(AA92,#REF!,5,FALSE),3),1))</f>
        <v>#REF!</v>
      </c>
      <c r="CC98" s="282"/>
      <c r="CD98" s="280" t="e">
        <f>IF(LEN(VLOOKUP(AA92,#REF!,5,FALSE))&lt;2,"",LEFT(RIGHT(VLOOKUP(AA92,#REF!,5,FALSE),2),1))</f>
        <v>#REF!</v>
      </c>
      <c r="CE98" s="282"/>
      <c r="CF98" s="280" t="e">
        <f>IF(VLOOKUP(AA92,#REF!,5,FALSE)=0,"",IF(LEN(VLOOKUP(AA92,#REF!,5,FALSE))&lt;1,"",LEFT(RIGHT(VLOOKUP(AA92,#REF!,5,FALSE),1),1)))</f>
        <v>#REF!</v>
      </c>
      <c r="CG98" s="201"/>
    </row>
    <row r="99" spans="1:85" ht="3" customHeight="1">
      <c r="A99" s="130"/>
      <c r="B99" s="476"/>
      <c r="C99" s="476"/>
      <c r="D99" s="476"/>
      <c r="E99" s="474"/>
      <c r="F99" s="474"/>
      <c r="G99" s="459"/>
      <c r="H99" s="461"/>
      <c r="I99" s="461"/>
      <c r="J99" s="461"/>
      <c r="K99" s="461"/>
      <c r="L99" s="461"/>
      <c r="M99" s="461"/>
      <c r="N99" s="461"/>
      <c r="O99" s="461"/>
      <c r="P99" s="461"/>
      <c r="Q99" s="461"/>
      <c r="R99" s="461"/>
      <c r="S99" s="461"/>
      <c r="T99" s="461"/>
      <c r="U99" s="461"/>
      <c r="V99" s="461"/>
      <c r="W99" s="461"/>
      <c r="X99" s="461"/>
      <c r="Y99" s="461"/>
      <c r="Z99" s="461"/>
      <c r="AA99" s="463"/>
      <c r="AB99" s="463"/>
      <c r="AC99" s="463"/>
      <c r="AD99" s="442"/>
      <c r="AE99" s="442"/>
      <c r="AF99" s="442"/>
      <c r="AG99" s="442"/>
      <c r="AH99" s="442"/>
      <c r="AI99" s="442"/>
      <c r="AJ99" s="442"/>
      <c r="AK99" s="442"/>
      <c r="AL99" s="442"/>
      <c r="AM99" s="442"/>
      <c r="AN99" s="442"/>
      <c r="AO99" s="442"/>
      <c r="AP99" s="442"/>
      <c r="AQ99" s="442"/>
      <c r="AR99" s="442"/>
      <c r="AS99" s="442"/>
      <c r="AT99" s="442"/>
      <c r="AU99" s="442"/>
      <c r="AV99" s="442"/>
      <c r="AW99" s="442"/>
      <c r="AX99" s="442"/>
      <c r="AY99" s="442"/>
      <c r="AZ99" s="442"/>
      <c r="BA99" s="295"/>
      <c r="BB99" s="227"/>
      <c r="BC99" s="227"/>
      <c r="BD99" s="227"/>
      <c r="BE99" s="227"/>
      <c r="BF99" s="227"/>
      <c r="BG99" s="227"/>
      <c r="BH99" s="227"/>
      <c r="BI99" s="227"/>
      <c r="BJ99" s="289"/>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200"/>
    </row>
    <row r="100" spans="1:85" s="163" customFormat="1" ht="3" customHeight="1">
      <c r="A100" s="130"/>
      <c r="B100" s="476"/>
      <c r="C100" s="476"/>
      <c r="D100" s="476"/>
      <c r="E100" s="474" t="s">
        <v>361</v>
      </c>
      <c r="F100" s="474"/>
      <c r="G100" s="459"/>
      <c r="H100" s="461" t="e">
        <f>#REF!</f>
        <v>#REF!</v>
      </c>
      <c r="I100" s="461"/>
      <c r="J100" s="461"/>
      <c r="K100" s="461"/>
      <c r="L100" s="461"/>
      <c r="M100" s="461"/>
      <c r="N100" s="461"/>
      <c r="O100" s="461"/>
      <c r="P100" s="461"/>
      <c r="Q100" s="461"/>
      <c r="R100" s="461"/>
      <c r="S100" s="461"/>
      <c r="T100" s="461"/>
      <c r="U100" s="461"/>
      <c r="V100" s="461"/>
      <c r="W100" s="461"/>
      <c r="X100" s="461"/>
      <c r="Y100" s="461"/>
      <c r="Z100" s="461"/>
      <c r="AA100" s="463" t="s">
        <v>401</v>
      </c>
      <c r="AB100" s="463"/>
      <c r="AC100" s="463"/>
      <c r="AD100" s="42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2"/>
      <c r="AZ100" s="422"/>
      <c r="BA100" s="464"/>
      <c r="BB100" s="464"/>
      <c r="BC100" s="464"/>
      <c r="BD100" s="464"/>
      <c r="BE100" s="464"/>
      <c r="BF100" s="464"/>
      <c r="BG100" s="464"/>
      <c r="BH100" s="464"/>
      <c r="BI100" s="464"/>
      <c r="BJ100" s="464"/>
      <c r="BK100" s="464"/>
      <c r="BL100" s="464"/>
      <c r="BM100" s="464"/>
      <c r="BN100" s="464"/>
      <c r="BO100" s="464"/>
      <c r="BP100" s="464"/>
      <c r="BQ100" s="464"/>
      <c r="BR100" s="221"/>
      <c r="BS100" s="221"/>
      <c r="BT100" s="221"/>
      <c r="BU100" s="221"/>
      <c r="BV100" s="221"/>
      <c r="BW100" s="292"/>
      <c r="BX100" s="221"/>
      <c r="BY100" s="221"/>
      <c r="BZ100" s="221"/>
      <c r="CA100" s="221"/>
      <c r="CB100" s="221"/>
      <c r="CC100" s="221"/>
      <c r="CD100" s="221"/>
      <c r="CE100" s="221"/>
      <c r="CF100" s="221"/>
      <c r="CG100" s="198"/>
    </row>
    <row r="101" spans="1:85" s="163" customFormat="1" ht="3" customHeight="1">
      <c r="A101" s="130"/>
      <c r="B101" s="476"/>
      <c r="C101" s="476"/>
      <c r="D101" s="476"/>
      <c r="E101" s="474"/>
      <c r="F101" s="474"/>
      <c r="G101" s="459"/>
      <c r="H101" s="461"/>
      <c r="I101" s="461"/>
      <c r="J101" s="461"/>
      <c r="K101" s="461"/>
      <c r="L101" s="461"/>
      <c r="M101" s="461"/>
      <c r="N101" s="461"/>
      <c r="O101" s="461"/>
      <c r="P101" s="461"/>
      <c r="Q101" s="461"/>
      <c r="R101" s="461"/>
      <c r="S101" s="461"/>
      <c r="T101" s="461"/>
      <c r="U101" s="461"/>
      <c r="V101" s="461"/>
      <c r="W101" s="461"/>
      <c r="X101" s="461"/>
      <c r="Y101" s="461"/>
      <c r="Z101" s="461"/>
      <c r="AA101" s="463"/>
      <c r="AB101" s="463"/>
      <c r="AC101" s="463"/>
      <c r="AD101" s="423"/>
      <c r="AE101" s="417"/>
      <c r="AF101" s="417"/>
      <c r="AG101" s="417"/>
      <c r="AH101" s="283"/>
      <c r="AI101" s="418"/>
      <c r="AJ101" s="418"/>
      <c r="AK101" s="418"/>
      <c r="AL101" s="418"/>
      <c r="AM101" s="418"/>
      <c r="AN101" s="415"/>
      <c r="AO101" s="419"/>
      <c r="AP101" s="419"/>
      <c r="AQ101" s="419"/>
      <c r="AR101" s="419"/>
      <c r="AS101" s="419"/>
      <c r="AT101" s="415"/>
      <c r="AU101" s="419"/>
      <c r="AV101" s="419"/>
      <c r="AW101" s="419"/>
      <c r="AX101" s="419"/>
      <c r="AY101" s="419"/>
      <c r="AZ101" s="424"/>
      <c r="BA101" s="423"/>
      <c r="BB101" s="417"/>
      <c r="BC101" s="417"/>
      <c r="BD101" s="417"/>
      <c r="BE101" s="283"/>
      <c r="BF101" s="418"/>
      <c r="BG101" s="418"/>
      <c r="BH101" s="418"/>
      <c r="BI101" s="418"/>
      <c r="BJ101" s="418"/>
      <c r="BK101" s="415"/>
      <c r="BL101" s="419"/>
      <c r="BM101" s="419"/>
      <c r="BN101" s="419"/>
      <c r="BO101" s="419"/>
      <c r="BP101" s="419"/>
      <c r="BQ101" s="415"/>
      <c r="BR101" s="419"/>
      <c r="BS101" s="419"/>
      <c r="BT101" s="419"/>
      <c r="BU101" s="419"/>
      <c r="BV101" s="419"/>
      <c r="BW101" s="287"/>
      <c r="BX101" s="288"/>
      <c r="BY101" s="288"/>
      <c r="BZ101" s="288"/>
      <c r="CA101" s="288"/>
      <c r="CB101" s="288"/>
      <c r="CC101" s="288"/>
      <c r="CD101" s="288"/>
      <c r="CE101" s="288"/>
      <c r="CF101" s="288"/>
      <c r="CG101" s="199"/>
    </row>
    <row r="102" spans="1:85" ht="15" customHeight="1">
      <c r="A102" s="130"/>
      <c r="B102" s="476"/>
      <c r="C102" s="476"/>
      <c r="D102" s="476"/>
      <c r="E102" s="474"/>
      <c r="F102" s="474"/>
      <c r="G102" s="459"/>
      <c r="H102" s="461"/>
      <c r="I102" s="461"/>
      <c r="J102" s="461"/>
      <c r="K102" s="461"/>
      <c r="L102" s="461"/>
      <c r="M102" s="461"/>
      <c r="N102" s="461"/>
      <c r="O102" s="461"/>
      <c r="P102" s="461"/>
      <c r="Q102" s="461"/>
      <c r="R102" s="461"/>
      <c r="S102" s="461"/>
      <c r="T102" s="461"/>
      <c r="U102" s="461"/>
      <c r="V102" s="461"/>
      <c r="W102" s="461"/>
      <c r="X102" s="461"/>
      <c r="Y102" s="461"/>
      <c r="Z102" s="461"/>
      <c r="AA102" s="463"/>
      <c r="AB102" s="463"/>
      <c r="AC102" s="463"/>
      <c r="AD102" s="423"/>
      <c r="AE102" s="280" t="e">
        <f>IF(LEN(VLOOKUP(AA100,#REF!,2,FALSE))&lt;11,"",LEFT(RIGHT(VLOOKUP(AA100,#REF!,2,FALSE),11),1))</f>
        <v>#REF!</v>
      </c>
      <c r="AF102" s="168"/>
      <c r="AG102" s="280" t="e">
        <f>IF(LEN(VLOOKUP(AA100,#REF!,2,FALSE))&lt;10,"",LEFT(RIGHT(VLOOKUP(AA100,#REF!,2,FALSE),10),1))</f>
        <v>#REF!</v>
      </c>
      <c r="AH102" s="282"/>
      <c r="AI102" s="280" t="e">
        <f>IF(LEN(VLOOKUP(AA100,#REF!,2,FALSE))&lt;9,"",LEFT(RIGHT(VLOOKUP(AA100,#REF!,2,FALSE),9),1))</f>
        <v>#REF!</v>
      </c>
      <c r="AJ102" s="168"/>
      <c r="AK102" s="280" t="e">
        <f>IF(LEN(VLOOKUP(AA100,#REF!,2,FALSE))&lt;8,"",LEFT(RIGHT(VLOOKUP(AA100,#REF!,2,FALSE),8),1))</f>
        <v>#REF!</v>
      </c>
      <c r="AL102" s="282"/>
      <c r="AM102" s="280" t="e">
        <f>IF(LEN(VLOOKUP(AA100,#REF!,2,FALSE))&lt;7,"",LEFT(RIGHT(VLOOKUP(AA100,#REF!,2,FALSE),7),1))</f>
        <v>#REF!</v>
      </c>
      <c r="AN102" s="415"/>
      <c r="AO102" s="280" t="e">
        <f>IF(LEN(VLOOKUP(AA100,#REF!,2,FALSE))&lt;6,"",LEFT(RIGHT(VLOOKUP(AA100,#REF!,2,FALSE),6),1))</f>
        <v>#REF!</v>
      </c>
      <c r="AP102" s="282"/>
      <c r="AQ102" s="280" t="e">
        <f>IF(LEN(VLOOKUP(AA100,#REF!,2,FALSE))&lt;5,"",LEFT(RIGHT(VLOOKUP(AA100,#REF!,2,FALSE),5),1))</f>
        <v>#REF!</v>
      </c>
      <c r="AR102" s="282"/>
      <c r="AS102" s="280" t="e">
        <f>IF(LEN(VLOOKUP(AA100,#REF!,2,FALSE))&lt;4,"",LEFT(RIGHT(VLOOKUP(AA100,#REF!,2,FALSE),4),1))</f>
        <v>#REF!</v>
      </c>
      <c r="AT102" s="415"/>
      <c r="AU102" s="280" t="e">
        <f>IF(LEN(VLOOKUP(AA100,#REF!,2,FALSE))&lt;3,"",LEFT(RIGHT(VLOOKUP(AA100,#REF!,2,FALSE),3),1))</f>
        <v>#REF!</v>
      </c>
      <c r="AV102" s="282"/>
      <c r="AW102" s="280" t="e">
        <f>IF(LEN(VLOOKUP(AA100,#REF!,2,FALSE))&lt;2,"",LEFT(RIGHT(VLOOKUP(AA100,#REF!,2,FALSE),2),1))</f>
        <v>#REF!</v>
      </c>
      <c r="AX102" s="282"/>
      <c r="AY102" s="280" t="e">
        <f>IF(VLOOKUP(AA100,#REF!,2,FALSE)=0,"",IF(LEN(VLOOKUP(AA100,#REF!,2,FALSE))&lt;1,"",LEFT(RIGHT(VLOOKUP(AA100,#REF!,2,FALSE),1),1)))</f>
        <v>#REF!</v>
      </c>
      <c r="AZ102" s="424"/>
      <c r="BA102" s="423"/>
      <c r="BB102" s="280" t="e">
        <f>IF(LEN(VLOOKUP(AA100,#REF!,4,FALSE))&lt;11,"",LEFT(RIGHT(VLOOKUP(AA100,#REF!,4,FALSE),11),1))</f>
        <v>#REF!</v>
      </c>
      <c r="BC102" s="168"/>
      <c r="BD102" s="280" t="e">
        <f>IF(LEN(VLOOKUP(AA100,#REF!,4,FALSE))&lt;10,"",LEFT(RIGHT(VLOOKUP(AA100,#REF!,4,FALSE),10),1))</f>
        <v>#REF!</v>
      </c>
      <c r="BE102" s="282"/>
      <c r="BF102" s="280" t="e">
        <f>IF(LEN(VLOOKUP(AA100,#REF!,4,FALSE))&lt;9,"",LEFT(RIGHT(VLOOKUP(AA100,#REF!,4,FALSE),9),1))</f>
        <v>#REF!</v>
      </c>
      <c r="BG102" s="168"/>
      <c r="BH102" s="280" t="e">
        <f>IF(LEN(VLOOKUP(AA100,#REF!,4,FALSE))&lt;8,"",LEFT(RIGHT(VLOOKUP(AA100,#REF!,4,FALSE),8),1))</f>
        <v>#REF!</v>
      </c>
      <c r="BI102" s="282"/>
      <c r="BJ102" s="280" t="e">
        <f>IF(LEN(VLOOKUP(AA100,#REF!,4,FALSE))&lt;7,"",LEFT(RIGHT(VLOOKUP(AA100,#REF!,4,FALSE),7),1))</f>
        <v>#REF!</v>
      </c>
      <c r="BK102" s="415"/>
      <c r="BL102" s="280" t="e">
        <f>IF(LEN(VLOOKUP(AA100,#REF!,4,FALSE))&lt;6,"",LEFT(RIGHT(VLOOKUP(AA100,#REF!,4,FALSE),6),1))</f>
        <v>#REF!</v>
      </c>
      <c r="BM102" s="282"/>
      <c r="BN102" s="280" t="e">
        <f>IF(LEN(VLOOKUP(AA100,#REF!,4,FALSE))&lt;5,"",LEFT(RIGHT(VLOOKUP(AA100,#REF!,4,FALSE),5),1))</f>
        <v>#REF!</v>
      </c>
      <c r="BO102" s="282"/>
      <c r="BP102" s="280" t="e">
        <f>IF(LEN(VLOOKUP(AA100,#REF!,4,FALSE))&lt;4,"",LEFT(RIGHT(VLOOKUP(AA100,#REF!,4,FALSE),4),1))</f>
        <v>#REF!</v>
      </c>
      <c r="BQ102" s="415"/>
      <c r="BR102" s="280" t="e">
        <f>IF(LEN(VLOOKUP(AA100,#REF!,4,FALSE))&lt;3,"",LEFT(RIGHT(VLOOKUP(AA100,#REF!,4,FALSE),3),1))</f>
        <v>#REF!</v>
      </c>
      <c r="BS102" s="282"/>
      <c r="BT102" s="280" t="e">
        <f>IF(LEN(VLOOKUP(AA100,#REF!,4,FALSE))&lt;2,"",LEFT(RIGHT(VLOOKUP(AA100,#REF!,4,FALSE),2),1))</f>
        <v>#REF!</v>
      </c>
      <c r="BU102" s="282"/>
      <c r="BV102" s="280" t="e">
        <f>IF(VLOOKUP(AA100,#REF!,4,FALSE)=0,"",IF(LEN(VLOOKUP(AA100,#REF!,4,FALSE))&lt;1,"",LEFT(RIGHT(VLOOKUP(AA100,#REF!,4,FALSE),1),1)))</f>
        <v>#REF!</v>
      </c>
      <c r="BW102" s="287"/>
      <c r="BX102" s="288"/>
      <c r="BY102" s="288"/>
      <c r="BZ102" s="288"/>
      <c r="CA102" s="288"/>
      <c r="CB102" s="288"/>
      <c r="CC102" s="288"/>
      <c r="CD102" s="288"/>
      <c r="CE102" s="288"/>
      <c r="CF102" s="288"/>
      <c r="CG102" s="199"/>
    </row>
    <row r="103" spans="1:85" ht="3" customHeight="1">
      <c r="A103" s="130"/>
      <c r="B103" s="476"/>
      <c r="C103" s="476"/>
      <c r="D103" s="476"/>
      <c r="E103" s="474"/>
      <c r="F103" s="474"/>
      <c r="G103" s="459"/>
      <c r="H103" s="461"/>
      <c r="I103" s="461"/>
      <c r="J103" s="461"/>
      <c r="K103" s="461"/>
      <c r="L103" s="461"/>
      <c r="M103" s="461"/>
      <c r="N103" s="461"/>
      <c r="O103" s="461"/>
      <c r="P103" s="461"/>
      <c r="Q103" s="461"/>
      <c r="R103" s="461"/>
      <c r="S103" s="461"/>
      <c r="T103" s="461"/>
      <c r="U103" s="461"/>
      <c r="V103" s="461"/>
      <c r="W103" s="461"/>
      <c r="X103" s="461"/>
      <c r="Y103" s="461"/>
      <c r="Z103" s="461"/>
      <c r="AA103" s="463"/>
      <c r="AB103" s="463"/>
      <c r="AC103" s="463"/>
      <c r="AD103" s="442"/>
      <c r="AE103" s="442"/>
      <c r="AF103" s="442"/>
      <c r="AG103" s="442"/>
      <c r="AH103" s="442"/>
      <c r="AI103" s="442"/>
      <c r="AJ103" s="442"/>
      <c r="AK103" s="442"/>
      <c r="AL103" s="442"/>
      <c r="AM103" s="442"/>
      <c r="AN103" s="442"/>
      <c r="AO103" s="442"/>
      <c r="AP103" s="442"/>
      <c r="AQ103" s="442"/>
      <c r="AR103" s="442"/>
      <c r="AS103" s="442"/>
      <c r="AT103" s="442"/>
      <c r="AU103" s="442"/>
      <c r="AV103" s="442"/>
      <c r="AW103" s="442"/>
      <c r="AX103" s="442"/>
      <c r="AY103" s="442"/>
      <c r="AZ103" s="442"/>
      <c r="BA103" s="443"/>
      <c r="BB103" s="443"/>
      <c r="BC103" s="443"/>
      <c r="BD103" s="443"/>
      <c r="BE103" s="443"/>
      <c r="BF103" s="443"/>
      <c r="BG103" s="443"/>
      <c r="BH103" s="443"/>
      <c r="BI103" s="443"/>
      <c r="BJ103" s="443"/>
      <c r="BK103" s="443"/>
      <c r="BL103" s="443"/>
      <c r="BM103" s="443"/>
      <c r="BN103" s="443"/>
      <c r="BO103" s="443"/>
      <c r="BP103" s="443"/>
      <c r="BQ103" s="443"/>
      <c r="BR103" s="227"/>
      <c r="BS103" s="227"/>
      <c r="BT103" s="227"/>
      <c r="BU103" s="227"/>
      <c r="BV103" s="227"/>
      <c r="BW103" s="289"/>
      <c r="BX103" s="227"/>
      <c r="BY103" s="227"/>
      <c r="BZ103" s="227"/>
      <c r="CA103" s="227"/>
      <c r="CB103" s="227"/>
      <c r="CC103" s="227"/>
      <c r="CD103" s="227"/>
      <c r="CE103" s="227"/>
      <c r="CF103" s="227"/>
      <c r="CG103" s="200"/>
    </row>
    <row r="104" spans="1:85" ht="3" customHeight="1">
      <c r="A104" s="130"/>
      <c r="B104" s="476"/>
      <c r="C104" s="476"/>
      <c r="D104" s="476"/>
      <c r="E104" s="474"/>
      <c r="F104" s="474"/>
      <c r="G104" s="459"/>
      <c r="H104" s="461"/>
      <c r="I104" s="461"/>
      <c r="J104" s="461"/>
      <c r="K104" s="461"/>
      <c r="L104" s="461"/>
      <c r="M104" s="461"/>
      <c r="N104" s="461"/>
      <c r="O104" s="461"/>
      <c r="P104" s="461"/>
      <c r="Q104" s="461"/>
      <c r="R104" s="461"/>
      <c r="S104" s="461"/>
      <c r="T104" s="461"/>
      <c r="U104" s="461"/>
      <c r="V104" s="461"/>
      <c r="W104" s="461"/>
      <c r="X104" s="461"/>
      <c r="Y104" s="461"/>
      <c r="Z104" s="461"/>
      <c r="AA104" s="463"/>
      <c r="AB104" s="463"/>
      <c r="AC104" s="463"/>
      <c r="AD104" s="422"/>
      <c r="AE104" s="422"/>
      <c r="AF104" s="422"/>
      <c r="AG104" s="422"/>
      <c r="AH104" s="422"/>
      <c r="AI104" s="422"/>
      <c r="AJ104" s="422"/>
      <c r="AK104" s="422"/>
      <c r="AL104" s="422"/>
      <c r="AM104" s="422"/>
      <c r="AN104" s="422"/>
      <c r="AO104" s="422"/>
      <c r="AP104" s="422"/>
      <c r="AQ104" s="422"/>
      <c r="AR104" s="422"/>
      <c r="AS104" s="422"/>
      <c r="AT104" s="422"/>
      <c r="AU104" s="422"/>
      <c r="AV104" s="422"/>
      <c r="AW104" s="422"/>
      <c r="AX104" s="422"/>
      <c r="AY104" s="422"/>
      <c r="AZ104" s="422"/>
      <c r="BA104" s="293"/>
      <c r="BB104" s="221"/>
      <c r="BC104" s="221"/>
      <c r="BD104" s="221"/>
      <c r="BE104" s="221"/>
      <c r="BF104" s="221"/>
      <c r="BG104" s="221"/>
      <c r="BH104" s="221"/>
      <c r="BI104" s="221"/>
      <c r="BJ104" s="292"/>
      <c r="BK104" s="221"/>
      <c r="BL104" s="221"/>
      <c r="BM104" s="221"/>
      <c r="BN104" s="221"/>
      <c r="BO104" s="221"/>
      <c r="BP104" s="221"/>
      <c r="BQ104" s="221"/>
      <c r="BR104" s="221"/>
      <c r="BS104" s="221"/>
      <c r="BT104" s="221"/>
      <c r="BU104" s="221"/>
      <c r="BV104" s="221"/>
      <c r="BW104" s="221"/>
      <c r="BX104" s="221"/>
      <c r="BY104" s="221"/>
      <c r="BZ104" s="221"/>
      <c r="CA104" s="221"/>
      <c r="CB104" s="221"/>
      <c r="CC104" s="221"/>
      <c r="CD104" s="221"/>
      <c r="CE104" s="221"/>
      <c r="CF104" s="221"/>
      <c r="CG104" s="198"/>
    </row>
    <row r="105" spans="1:85" ht="3" customHeight="1">
      <c r="A105" s="130"/>
      <c r="B105" s="476"/>
      <c r="C105" s="476"/>
      <c r="D105" s="476"/>
      <c r="E105" s="474"/>
      <c r="F105" s="474"/>
      <c r="G105" s="459"/>
      <c r="H105" s="461"/>
      <c r="I105" s="461"/>
      <c r="J105" s="461"/>
      <c r="K105" s="461"/>
      <c r="L105" s="461"/>
      <c r="M105" s="461"/>
      <c r="N105" s="461"/>
      <c r="O105" s="461"/>
      <c r="P105" s="461"/>
      <c r="Q105" s="461"/>
      <c r="R105" s="461"/>
      <c r="S105" s="461"/>
      <c r="T105" s="461"/>
      <c r="U105" s="461"/>
      <c r="V105" s="461"/>
      <c r="W105" s="461"/>
      <c r="X105" s="461"/>
      <c r="Y105" s="461"/>
      <c r="Z105" s="461"/>
      <c r="AA105" s="463"/>
      <c r="AB105" s="463"/>
      <c r="AC105" s="463"/>
      <c r="AD105" s="423"/>
      <c r="AE105" s="417"/>
      <c r="AF105" s="417"/>
      <c r="AG105" s="417"/>
      <c r="AH105" s="283"/>
      <c r="AI105" s="418"/>
      <c r="AJ105" s="418"/>
      <c r="AK105" s="418"/>
      <c r="AL105" s="418"/>
      <c r="AM105" s="418"/>
      <c r="AN105" s="415"/>
      <c r="AO105" s="419"/>
      <c r="AP105" s="419"/>
      <c r="AQ105" s="419"/>
      <c r="AR105" s="419"/>
      <c r="AS105" s="419"/>
      <c r="AT105" s="415"/>
      <c r="AU105" s="419"/>
      <c r="AV105" s="419"/>
      <c r="AW105" s="419"/>
      <c r="AX105" s="419"/>
      <c r="AY105" s="419"/>
      <c r="AZ105" s="424"/>
      <c r="BA105" s="294"/>
      <c r="BB105" s="288"/>
      <c r="BC105" s="288"/>
      <c r="BD105" s="288"/>
      <c r="BE105" s="288"/>
      <c r="BF105" s="288"/>
      <c r="BG105" s="288"/>
      <c r="BH105" s="288"/>
      <c r="BI105" s="288"/>
      <c r="BJ105" s="287"/>
      <c r="BK105" s="288"/>
      <c r="BL105" s="417"/>
      <c r="BM105" s="417"/>
      <c r="BN105" s="417"/>
      <c r="BO105" s="283"/>
      <c r="BP105" s="418"/>
      <c r="BQ105" s="418"/>
      <c r="BR105" s="418"/>
      <c r="BS105" s="418"/>
      <c r="BT105" s="418"/>
      <c r="BU105" s="415"/>
      <c r="BV105" s="419"/>
      <c r="BW105" s="419"/>
      <c r="BX105" s="419"/>
      <c r="BY105" s="419"/>
      <c r="BZ105" s="419"/>
      <c r="CA105" s="415"/>
      <c r="CB105" s="419"/>
      <c r="CC105" s="419"/>
      <c r="CD105" s="419"/>
      <c r="CE105" s="419"/>
      <c r="CF105" s="419"/>
      <c r="CG105" s="201"/>
    </row>
    <row r="106" spans="1:85" ht="15" customHeight="1">
      <c r="A106" s="130"/>
      <c r="B106" s="476"/>
      <c r="C106" s="476"/>
      <c r="D106" s="476"/>
      <c r="E106" s="474"/>
      <c r="F106" s="474"/>
      <c r="G106" s="459"/>
      <c r="H106" s="461"/>
      <c r="I106" s="461"/>
      <c r="J106" s="461"/>
      <c r="K106" s="461"/>
      <c r="L106" s="461"/>
      <c r="M106" s="461"/>
      <c r="N106" s="461"/>
      <c r="O106" s="461"/>
      <c r="P106" s="461"/>
      <c r="Q106" s="461"/>
      <c r="R106" s="461"/>
      <c r="S106" s="461"/>
      <c r="T106" s="461"/>
      <c r="U106" s="461"/>
      <c r="V106" s="461"/>
      <c r="W106" s="461"/>
      <c r="X106" s="461"/>
      <c r="Y106" s="461"/>
      <c r="Z106" s="461"/>
      <c r="AA106" s="463"/>
      <c r="AB106" s="463"/>
      <c r="AC106" s="463"/>
      <c r="AD106" s="423"/>
      <c r="AE106" s="280" t="e">
        <f>IF(LEN(VLOOKUP(AA100,#REF!,3,FALSE))&lt;11,"",LEFT(RIGHT(VLOOKUP(AA100,#REF!,3,FALSE),11),1))</f>
        <v>#REF!</v>
      </c>
      <c r="AF106" s="168"/>
      <c r="AG106" s="280" t="e">
        <f>IF(LEN(VLOOKUP(AA100,#REF!,3,FALSE))&lt;10,"",LEFT(RIGHT(VLOOKUP(AA100,#REF!,3,FALSE),10),1))</f>
        <v>#REF!</v>
      </c>
      <c r="AH106" s="282"/>
      <c r="AI106" s="280" t="e">
        <f>IF(LEN(VLOOKUP(AA100,#REF!,3,FALSE))&lt;9,"",LEFT(RIGHT(VLOOKUP(AA100,#REF!,3,FALSE),9),1))</f>
        <v>#REF!</v>
      </c>
      <c r="AJ106" s="168"/>
      <c r="AK106" s="280" t="e">
        <f>IF(LEN(VLOOKUP(AA100,#REF!,3,FALSE))&lt;8,"",LEFT(RIGHT(VLOOKUP(AA100,#REF!,3,FALSE),8),1))</f>
        <v>#REF!</v>
      </c>
      <c r="AL106" s="282"/>
      <c r="AM106" s="280" t="e">
        <f>IF(LEN(VLOOKUP(AA100,#REF!,3,FALSE))&lt;7,"",LEFT(RIGHT(VLOOKUP(AA100,#REF!,3,FALSE),7),1))</f>
        <v>#REF!</v>
      </c>
      <c r="AN106" s="415"/>
      <c r="AO106" s="280" t="e">
        <f>IF(LEN(VLOOKUP(AA100,#REF!,3,FALSE))&lt;6,"",LEFT(RIGHT(VLOOKUP(AA100,#REF!,3,FALSE),6),1))</f>
        <v>#REF!</v>
      </c>
      <c r="AP106" s="282"/>
      <c r="AQ106" s="280" t="e">
        <f>IF(LEN(VLOOKUP(AA100,#REF!,3,FALSE))&lt;5,"",LEFT(RIGHT(VLOOKUP(AA100,#REF!,3,FALSE),5),1))</f>
        <v>#REF!</v>
      </c>
      <c r="AR106" s="282"/>
      <c r="AS106" s="280" t="e">
        <f>IF(LEN(VLOOKUP(AA100,#REF!,3,FALSE))&lt;4,"",LEFT(RIGHT(VLOOKUP(AA100,#REF!,3,FALSE),4),1))</f>
        <v>#REF!</v>
      </c>
      <c r="AT106" s="415"/>
      <c r="AU106" s="280" t="e">
        <f>IF(LEN(VLOOKUP(AA100,#REF!,3,FALSE))&lt;3,"",LEFT(RIGHT(VLOOKUP(AA100,#REF!,3,FALSE),3),1))</f>
        <v>#REF!</v>
      </c>
      <c r="AV106" s="282"/>
      <c r="AW106" s="280" t="e">
        <f>IF(LEN(VLOOKUP(AA100,#REF!,3,FALSE))&lt;2,"",LEFT(RIGHT(VLOOKUP(AA100,#REF!,3,FALSE),2),1))</f>
        <v>#REF!</v>
      </c>
      <c r="AX106" s="282"/>
      <c r="AY106" s="280" t="e">
        <f>IF(VLOOKUP(AA100,#REF!,3,FALSE)=0,"",IF(LEN(VLOOKUP(AA100,#REF!,3,FALSE))&lt;1,"",LEFT(RIGHT(VLOOKUP(AA100,#REF!,3,FALSE),1),1)))</f>
        <v>#REF!</v>
      </c>
      <c r="AZ106" s="424"/>
      <c r="BA106" s="294"/>
      <c r="BB106" s="288"/>
      <c r="BC106" s="288"/>
      <c r="BD106" s="288"/>
      <c r="BE106" s="288"/>
      <c r="BF106" s="288"/>
      <c r="BG106" s="288"/>
      <c r="BH106" s="288"/>
      <c r="BI106" s="288"/>
      <c r="BJ106" s="287"/>
      <c r="BK106" s="288"/>
      <c r="BL106" s="280" t="e">
        <f>IF(LEN(VLOOKUP(AA100,#REF!,5,FALSE))&lt;11,"",LEFT(RIGHT(VLOOKUP(AA100,#REF!,5,FALSE),11),1))</f>
        <v>#REF!</v>
      </c>
      <c r="BM106" s="168"/>
      <c r="BN106" s="280" t="e">
        <f>IF(LEN(VLOOKUP(AA100,#REF!,5,FALSE))&lt;10,"",LEFT(RIGHT(VLOOKUP(AA100,#REF!,5,FALSE),10),1))</f>
        <v>#REF!</v>
      </c>
      <c r="BO106" s="282"/>
      <c r="BP106" s="280" t="e">
        <f>IF(LEN(VLOOKUP(AA100,#REF!,5,FALSE))&lt;9,"",LEFT(RIGHT(VLOOKUP(AA100,#REF!,5,FALSE),9),1))</f>
        <v>#REF!</v>
      </c>
      <c r="BQ106" s="168"/>
      <c r="BR106" s="280" t="e">
        <f>IF(LEN(VLOOKUP(AA100,#REF!,5,FALSE))&lt;8,"",LEFT(RIGHT(VLOOKUP(AA100,#REF!,5,FALSE),8),1))</f>
        <v>#REF!</v>
      </c>
      <c r="BS106" s="282"/>
      <c r="BT106" s="280" t="e">
        <f>IF(LEN(VLOOKUP(AA100,#REF!,5,FALSE))&lt;7,"",LEFT(RIGHT(VLOOKUP(AA100,#REF!,5,FALSE),7),1))</f>
        <v>#REF!</v>
      </c>
      <c r="BU106" s="415"/>
      <c r="BV106" s="280" t="e">
        <f>IF(LEN(VLOOKUP(AA100,#REF!,5,FALSE))&lt;6,"",LEFT(RIGHT(VLOOKUP(AA100,#REF!,5,FALSE),6),1))</f>
        <v>#REF!</v>
      </c>
      <c r="BW106" s="282"/>
      <c r="BX106" s="280" t="e">
        <f>IF(LEN(VLOOKUP(AA100,#REF!,5,FALSE))&lt;5,"",LEFT(RIGHT(VLOOKUP(AA100,#REF!,5,FALSE),5),1))</f>
        <v>#REF!</v>
      </c>
      <c r="BY106" s="282"/>
      <c r="BZ106" s="280" t="e">
        <f>IF(LEN(VLOOKUP(AA100,#REF!,5,FALSE))&lt;4,"",LEFT(RIGHT(VLOOKUP(AA100,#REF!,5,FALSE),4),1))</f>
        <v>#REF!</v>
      </c>
      <c r="CA106" s="415"/>
      <c r="CB106" s="280" t="e">
        <f>IF(LEN(VLOOKUP(AA100,#REF!,5,FALSE))&lt;3,"",LEFT(RIGHT(VLOOKUP(AA100,#REF!,5,FALSE),3),1))</f>
        <v>#REF!</v>
      </c>
      <c r="CC106" s="282"/>
      <c r="CD106" s="280" t="e">
        <f>IF(LEN(VLOOKUP(AA100,#REF!,5,FALSE))&lt;2,"",LEFT(RIGHT(VLOOKUP(AA100,#REF!,5,FALSE),2),1))</f>
        <v>#REF!</v>
      </c>
      <c r="CE106" s="282"/>
      <c r="CF106" s="280" t="e">
        <f>IF(VLOOKUP(AA100,#REF!,5,FALSE)=0,"",IF(LEN(VLOOKUP(AA100,#REF!,5,FALSE))&lt;1,"",LEFT(RIGHT(VLOOKUP(AA100,#REF!,5,FALSE),1),1)))</f>
        <v>#REF!</v>
      </c>
      <c r="CG106" s="201"/>
    </row>
    <row r="107" spans="1:85" ht="3" customHeight="1">
      <c r="A107" s="130"/>
      <c r="B107" s="476"/>
      <c r="C107" s="476"/>
      <c r="D107" s="476"/>
      <c r="E107" s="474"/>
      <c r="F107" s="474"/>
      <c r="G107" s="459"/>
      <c r="H107" s="461"/>
      <c r="I107" s="461"/>
      <c r="J107" s="461"/>
      <c r="K107" s="461"/>
      <c r="L107" s="461"/>
      <c r="M107" s="461"/>
      <c r="N107" s="461"/>
      <c r="O107" s="461"/>
      <c r="P107" s="461"/>
      <c r="Q107" s="461"/>
      <c r="R107" s="461"/>
      <c r="S107" s="461"/>
      <c r="T107" s="461"/>
      <c r="U107" s="461"/>
      <c r="V107" s="461"/>
      <c r="W107" s="461"/>
      <c r="X107" s="461"/>
      <c r="Y107" s="461"/>
      <c r="Z107" s="461"/>
      <c r="AA107" s="463"/>
      <c r="AB107" s="463"/>
      <c r="AC107" s="463"/>
      <c r="AD107" s="442"/>
      <c r="AE107" s="442"/>
      <c r="AF107" s="442"/>
      <c r="AG107" s="442"/>
      <c r="AH107" s="442"/>
      <c r="AI107" s="442"/>
      <c r="AJ107" s="442"/>
      <c r="AK107" s="442"/>
      <c r="AL107" s="442"/>
      <c r="AM107" s="442"/>
      <c r="AN107" s="442"/>
      <c r="AO107" s="442"/>
      <c r="AP107" s="442"/>
      <c r="AQ107" s="442"/>
      <c r="AR107" s="442"/>
      <c r="AS107" s="442"/>
      <c r="AT107" s="442"/>
      <c r="AU107" s="442"/>
      <c r="AV107" s="442"/>
      <c r="AW107" s="442"/>
      <c r="AX107" s="442"/>
      <c r="AY107" s="442"/>
      <c r="AZ107" s="442"/>
      <c r="BA107" s="295"/>
      <c r="BB107" s="227"/>
      <c r="BC107" s="227"/>
      <c r="BD107" s="227"/>
      <c r="BE107" s="227"/>
      <c r="BF107" s="227"/>
      <c r="BG107" s="227"/>
      <c r="BH107" s="227"/>
      <c r="BI107" s="227"/>
      <c r="BJ107" s="289"/>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00"/>
    </row>
    <row r="108" spans="1:85" s="163" customFormat="1" ht="3" customHeight="1">
      <c r="A108" s="130"/>
      <c r="B108" s="476"/>
      <c r="C108" s="476"/>
      <c r="D108" s="476"/>
      <c r="E108" s="537" t="s">
        <v>13</v>
      </c>
      <c r="F108" s="537"/>
      <c r="G108" s="459"/>
      <c r="H108" s="471" t="e">
        <f>#REF!</f>
        <v>#REF!</v>
      </c>
      <c r="I108" s="471"/>
      <c r="J108" s="471"/>
      <c r="K108" s="471"/>
      <c r="L108" s="471"/>
      <c r="M108" s="471"/>
      <c r="N108" s="471"/>
      <c r="O108" s="471"/>
      <c r="P108" s="471"/>
      <c r="Q108" s="471"/>
      <c r="R108" s="471"/>
      <c r="S108" s="471"/>
      <c r="T108" s="471"/>
      <c r="U108" s="471"/>
      <c r="V108" s="471"/>
      <c r="W108" s="471"/>
      <c r="X108" s="471"/>
      <c r="Y108" s="471"/>
      <c r="Z108" s="471"/>
      <c r="AA108" s="472" t="s">
        <v>402</v>
      </c>
      <c r="AB108" s="472"/>
      <c r="AC108" s="472"/>
      <c r="AD108" s="422"/>
      <c r="AE108" s="422"/>
      <c r="AF108" s="422"/>
      <c r="AG108" s="422"/>
      <c r="AH108" s="422"/>
      <c r="AI108" s="422"/>
      <c r="AJ108" s="422"/>
      <c r="AK108" s="422"/>
      <c r="AL108" s="422"/>
      <c r="AM108" s="422"/>
      <c r="AN108" s="422"/>
      <c r="AO108" s="422"/>
      <c r="AP108" s="422"/>
      <c r="AQ108" s="422"/>
      <c r="AR108" s="422"/>
      <c r="AS108" s="422"/>
      <c r="AT108" s="422"/>
      <c r="AU108" s="422"/>
      <c r="AV108" s="422"/>
      <c r="AW108" s="422"/>
      <c r="AX108" s="422"/>
      <c r="AY108" s="422"/>
      <c r="AZ108" s="422"/>
      <c r="BA108" s="464"/>
      <c r="BB108" s="464"/>
      <c r="BC108" s="464"/>
      <c r="BD108" s="464"/>
      <c r="BE108" s="464"/>
      <c r="BF108" s="464"/>
      <c r="BG108" s="464"/>
      <c r="BH108" s="464"/>
      <c r="BI108" s="464"/>
      <c r="BJ108" s="464"/>
      <c r="BK108" s="464"/>
      <c r="BL108" s="464"/>
      <c r="BM108" s="464"/>
      <c r="BN108" s="464"/>
      <c r="BO108" s="464"/>
      <c r="BP108" s="464"/>
      <c r="BQ108" s="464"/>
      <c r="BR108" s="221"/>
      <c r="BS108" s="221"/>
      <c r="BT108" s="221"/>
      <c r="BU108" s="221"/>
      <c r="BV108" s="221"/>
      <c r="BW108" s="292"/>
      <c r="BX108" s="221"/>
      <c r="BY108" s="221"/>
      <c r="BZ108" s="221"/>
      <c r="CA108" s="221"/>
      <c r="CB108" s="221"/>
      <c r="CC108" s="221"/>
      <c r="CD108" s="221"/>
      <c r="CE108" s="221"/>
      <c r="CF108" s="221"/>
      <c r="CG108" s="198"/>
    </row>
    <row r="109" spans="1:85" s="163" customFormat="1" ht="3" customHeight="1">
      <c r="A109" s="130"/>
      <c r="B109" s="476"/>
      <c r="C109" s="476"/>
      <c r="D109" s="476"/>
      <c r="E109" s="537"/>
      <c r="F109" s="537"/>
      <c r="G109" s="459"/>
      <c r="H109" s="471"/>
      <c r="I109" s="471"/>
      <c r="J109" s="471"/>
      <c r="K109" s="471"/>
      <c r="L109" s="471"/>
      <c r="M109" s="471"/>
      <c r="N109" s="471"/>
      <c r="O109" s="471"/>
      <c r="P109" s="471"/>
      <c r="Q109" s="471"/>
      <c r="R109" s="471"/>
      <c r="S109" s="471"/>
      <c r="T109" s="471"/>
      <c r="U109" s="471"/>
      <c r="V109" s="471"/>
      <c r="W109" s="471"/>
      <c r="X109" s="471"/>
      <c r="Y109" s="471"/>
      <c r="Z109" s="471"/>
      <c r="AA109" s="472"/>
      <c r="AB109" s="472"/>
      <c r="AC109" s="472"/>
      <c r="AD109" s="423"/>
      <c r="AE109" s="417"/>
      <c r="AF109" s="417"/>
      <c r="AG109" s="417"/>
      <c r="AH109" s="283"/>
      <c r="AI109" s="418"/>
      <c r="AJ109" s="418"/>
      <c r="AK109" s="418"/>
      <c r="AL109" s="418"/>
      <c r="AM109" s="418"/>
      <c r="AN109" s="415"/>
      <c r="AO109" s="419"/>
      <c r="AP109" s="419"/>
      <c r="AQ109" s="419"/>
      <c r="AR109" s="419"/>
      <c r="AS109" s="419"/>
      <c r="AT109" s="415"/>
      <c r="AU109" s="419"/>
      <c r="AV109" s="419"/>
      <c r="AW109" s="419"/>
      <c r="AX109" s="419"/>
      <c r="AY109" s="419"/>
      <c r="AZ109" s="424"/>
      <c r="BA109" s="423"/>
      <c r="BB109" s="417"/>
      <c r="BC109" s="417"/>
      <c r="BD109" s="417"/>
      <c r="BE109" s="283"/>
      <c r="BF109" s="418"/>
      <c r="BG109" s="418"/>
      <c r="BH109" s="418"/>
      <c r="BI109" s="418"/>
      <c r="BJ109" s="418"/>
      <c r="BK109" s="415"/>
      <c r="BL109" s="419"/>
      <c r="BM109" s="419"/>
      <c r="BN109" s="419"/>
      <c r="BO109" s="419"/>
      <c r="BP109" s="419"/>
      <c r="BQ109" s="415"/>
      <c r="BR109" s="419"/>
      <c r="BS109" s="419"/>
      <c r="BT109" s="419"/>
      <c r="BU109" s="419"/>
      <c r="BV109" s="419"/>
      <c r="BW109" s="287"/>
      <c r="BX109" s="288"/>
      <c r="BY109" s="288"/>
      <c r="BZ109" s="288"/>
      <c r="CA109" s="288"/>
      <c r="CB109" s="288"/>
      <c r="CC109" s="288"/>
      <c r="CD109" s="288"/>
      <c r="CE109" s="288"/>
      <c r="CF109" s="288"/>
      <c r="CG109" s="199"/>
    </row>
    <row r="110" spans="1:85" ht="15" customHeight="1">
      <c r="A110" s="130"/>
      <c r="B110" s="476"/>
      <c r="C110" s="476"/>
      <c r="D110" s="476"/>
      <c r="E110" s="537"/>
      <c r="F110" s="537"/>
      <c r="G110" s="459"/>
      <c r="H110" s="471"/>
      <c r="I110" s="471"/>
      <c r="J110" s="471"/>
      <c r="K110" s="471"/>
      <c r="L110" s="471"/>
      <c r="M110" s="471"/>
      <c r="N110" s="471"/>
      <c r="O110" s="471"/>
      <c r="P110" s="471"/>
      <c r="Q110" s="471"/>
      <c r="R110" s="471"/>
      <c r="S110" s="471"/>
      <c r="T110" s="471"/>
      <c r="U110" s="471"/>
      <c r="V110" s="471"/>
      <c r="W110" s="471"/>
      <c r="X110" s="471"/>
      <c r="Y110" s="471"/>
      <c r="Z110" s="471"/>
      <c r="AA110" s="472"/>
      <c r="AB110" s="472"/>
      <c r="AC110" s="472"/>
      <c r="AD110" s="423"/>
      <c r="AE110" s="280" t="e">
        <f>IF(LEN(VLOOKUP(AA108,#REF!,2,FALSE))&lt;11,"",LEFT(RIGHT(VLOOKUP(AA108,#REF!,2,FALSE),11),1))</f>
        <v>#REF!</v>
      </c>
      <c r="AF110" s="168"/>
      <c r="AG110" s="280" t="e">
        <f>IF(LEN(VLOOKUP(AA108,#REF!,2,FALSE))&lt;10,"",LEFT(RIGHT(VLOOKUP(AA108,#REF!,2,FALSE),10),1))</f>
        <v>#REF!</v>
      </c>
      <c r="AH110" s="282"/>
      <c r="AI110" s="280" t="e">
        <f>IF(LEN(VLOOKUP(AA108,#REF!,2,FALSE))&lt;9,"",LEFT(RIGHT(VLOOKUP(AA108,#REF!,2,FALSE),9),1))</f>
        <v>#REF!</v>
      </c>
      <c r="AJ110" s="168"/>
      <c r="AK110" s="280" t="e">
        <f>IF(LEN(VLOOKUP(AA108,#REF!,2,FALSE))&lt;8,"",LEFT(RIGHT(VLOOKUP(AA108,#REF!,2,FALSE),8),1))</f>
        <v>#REF!</v>
      </c>
      <c r="AL110" s="282"/>
      <c r="AM110" s="280" t="e">
        <f>IF(LEN(VLOOKUP(AA108,#REF!,2,FALSE))&lt;7,"",LEFT(RIGHT(VLOOKUP(AA108,#REF!,2,FALSE),7),1))</f>
        <v>#REF!</v>
      </c>
      <c r="AN110" s="415"/>
      <c r="AO110" s="280" t="e">
        <f>IF(LEN(VLOOKUP(AA108,#REF!,2,FALSE))&lt;6,"",LEFT(RIGHT(VLOOKUP(AA108,#REF!,2,FALSE),6),1))</f>
        <v>#REF!</v>
      </c>
      <c r="AP110" s="282"/>
      <c r="AQ110" s="280" t="e">
        <f>IF(LEN(VLOOKUP(AA108,#REF!,2,FALSE))&lt;5,"",LEFT(RIGHT(VLOOKUP(AA108,#REF!,2,FALSE),5),1))</f>
        <v>#REF!</v>
      </c>
      <c r="AR110" s="282"/>
      <c r="AS110" s="280" t="e">
        <f>IF(LEN(VLOOKUP(AA108,#REF!,2,FALSE))&lt;4,"",LEFT(RIGHT(VLOOKUP(AA108,#REF!,2,FALSE),4),1))</f>
        <v>#REF!</v>
      </c>
      <c r="AT110" s="415"/>
      <c r="AU110" s="280" t="e">
        <f>IF(LEN(VLOOKUP(AA108,#REF!,2,FALSE))&lt;3,"",LEFT(RIGHT(VLOOKUP(AA108,#REF!,2,FALSE),3),1))</f>
        <v>#REF!</v>
      </c>
      <c r="AV110" s="282"/>
      <c r="AW110" s="280" t="e">
        <f>IF(LEN(VLOOKUP(AA108,#REF!,2,FALSE))&lt;2,"",LEFT(RIGHT(VLOOKUP(AA108,#REF!,2,FALSE),2),1))</f>
        <v>#REF!</v>
      </c>
      <c r="AX110" s="282"/>
      <c r="AY110" s="280" t="e">
        <f>IF(VLOOKUP(AA108,#REF!,2,FALSE)=0,"",IF(LEN(VLOOKUP(AA108,#REF!,2,FALSE))&lt;1,"",LEFT(RIGHT(VLOOKUP(AA108,#REF!,2,FALSE),1),1)))</f>
        <v>#REF!</v>
      </c>
      <c r="AZ110" s="424"/>
      <c r="BA110" s="423"/>
      <c r="BB110" s="280" t="e">
        <f>IF(LEN(VLOOKUP(AA108,#REF!,4,FALSE))&lt;11,"",LEFT(RIGHT(VLOOKUP(AA108,#REF!,4,FALSE),11),1))</f>
        <v>#REF!</v>
      </c>
      <c r="BC110" s="168"/>
      <c r="BD110" s="280" t="e">
        <f>IF(LEN(VLOOKUP(AA108,#REF!,4,FALSE))&lt;10,"",LEFT(RIGHT(VLOOKUP(AA108,#REF!,4,FALSE),10),1))</f>
        <v>#REF!</v>
      </c>
      <c r="BE110" s="282"/>
      <c r="BF110" s="280" t="e">
        <f>IF(LEN(VLOOKUP(AA108,#REF!,4,FALSE))&lt;9,"",LEFT(RIGHT(VLOOKUP(AA108,#REF!,4,FALSE),9),1))</f>
        <v>#REF!</v>
      </c>
      <c r="BG110" s="168"/>
      <c r="BH110" s="280" t="e">
        <f>IF(LEN(VLOOKUP(AA108,#REF!,4,FALSE))&lt;8,"",LEFT(RIGHT(VLOOKUP(AA108,#REF!,4,FALSE),8),1))</f>
        <v>#REF!</v>
      </c>
      <c r="BI110" s="282"/>
      <c r="BJ110" s="280" t="e">
        <f>IF(LEN(VLOOKUP(AA108,#REF!,4,FALSE))&lt;7,"",LEFT(RIGHT(VLOOKUP(AA108,#REF!,4,FALSE),7),1))</f>
        <v>#REF!</v>
      </c>
      <c r="BK110" s="415"/>
      <c r="BL110" s="280" t="e">
        <f>IF(LEN(VLOOKUP(AA108,#REF!,4,FALSE))&lt;6,"",LEFT(RIGHT(VLOOKUP(AA108,#REF!,4,FALSE),6),1))</f>
        <v>#REF!</v>
      </c>
      <c r="BM110" s="282"/>
      <c r="BN110" s="280" t="e">
        <f>IF(LEN(VLOOKUP(AA108,#REF!,4,FALSE))&lt;5,"",LEFT(RIGHT(VLOOKUP(AA108,#REF!,4,FALSE),5),1))</f>
        <v>#REF!</v>
      </c>
      <c r="BO110" s="282"/>
      <c r="BP110" s="280" t="e">
        <f>IF(LEN(VLOOKUP(AA108,#REF!,4,FALSE))&lt;4,"",LEFT(RIGHT(VLOOKUP(AA108,#REF!,4,FALSE),4),1))</f>
        <v>#REF!</v>
      </c>
      <c r="BQ110" s="415"/>
      <c r="BR110" s="280" t="e">
        <f>IF(LEN(VLOOKUP(AA108,#REF!,4,FALSE))&lt;3,"",LEFT(RIGHT(VLOOKUP(AA108,#REF!,4,FALSE),3),1))</f>
        <v>#REF!</v>
      </c>
      <c r="BS110" s="282"/>
      <c r="BT110" s="280" t="e">
        <f>IF(LEN(VLOOKUP(AA108,#REF!,4,FALSE))&lt;2,"",LEFT(RIGHT(VLOOKUP(AA108,#REF!,4,FALSE),2),1))</f>
        <v>#REF!</v>
      </c>
      <c r="BU110" s="282"/>
      <c r="BV110" s="280" t="e">
        <f>IF(VLOOKUP(AA108,#REF!,4,FALSE)=0,"",IF(LEN(VLOOKUP(AA108,#REF!,4,FALSE))&lt;1,"",LEFT(RIGHT(VLOOKUP(AA108,#REF!,4,FALSE),1),1)))</f>
        <v>#REF!</v>
      </c>
      <c r="BW110" s="287"/>
      <c r="BX110" s="288"/>
      <c r="BY110" s="288"/>
      <c r="BZ110" s="288"/>
      <c r="CA110" s="288"/>
      <c r="CB110" s="288"/>
      <c r="CC110" s="288"/>
      <c r="CD110" s="288"/>
      <c r="CE110" s="288"/>
      <c r="CF110" s="288"/>
      <c r="CG110" s="199"/>
    </row>
    <row r="111" spans="1:85" ht="3" customHeight="1">
      <c r="A111" s="130"/>
      <c r="B111" s="476"/>
      <c r="C111" s="476"/>
      <c r="D111" s="476"/>
      <c r="E111" s="537"/>
      <c r="F111" s="537"/>
      <c r="G111" s="459"/>
      <c r="H111" s="471"/>
      <c r="I111" s="471"/>
      <c r="J111" s="471"/>
      <c r="K111" s="471"/>
      <c r="L111" s="471"/>
      <c r="M111" s="471"/>
      <c r="N111" s="471"/>
      <c r="O111" s="471"/>
      <c r="P111" s="471"/>
      <c r="Q111" s="471"/>
      <c r="R111" s="471"/>
      <c r="S111" s="471"/>
      <c r="T111" s="471"/>
      <c r="U111" s="471"/>
      <c r="V111" s="471"/>
      <c r="W111" s="471"/>
      <c r="X111" s="471"/>
      <c r="Y111" s="471"/>
      <c r="Z111" s="471"/>
      <c r="AA111" s="472"/>
      <c r="AB111" s="472"/>
      <c r="AC111" s="472"/>
      <c r="AD111" s="442"/>
      <c r="AE111" s="442"/>
      <c r="AF111" s="442"/>
      <c r="AG111" s="442"/>
      <c r="AH111" s="442"/>
      <c r="AI111" s="442"/>
      <c r="AJ111" s="442"/>
      <c r="AK111" s="442"/>
      <c r="AL111" s="442"/>
      <c r="AM111" s="442"/>
      <c r="AN111" s="442"/>
      <c r="AO111" s="442"/>
      <c r="AP111" s="442"/>
      <c r="AQ111" s="442"/>
      <c r="AR111" s="442"/>
      <c r="AS111" s="442"/>
      <c r="AT111" s="442"/>
      <c r="AU111" s="442"/>
      <c r="AV111" s="442"/>
      <c r="AW111" s="442"/>
      <c r="AX111" s="442"/>
      <c r="AY111" s="442"/>
      <c r="AZ111" s="442"/>
      <c r="BA111" s="443"/>
      <c r="BB111" s="443"/>
      <c r="BC111" s="443"/>
      <c r="BD111" s="443"/>
      <c r="BE111" s="443"/>
      <c r="BF111" s="443"/>
      <c r="BG111" s="443"/>
      <c r="BH111" s="443"/>
      <c r="BI111" s="443"/>
      <c r="BJ111" s="443"/>
      <c r="BK111" s="443"/>
      <c r="BL111" s="443"/>
      <c r="BM111" s="443"/>
      <c r="BN111" s="443"/>
      <c r="BO111" s="443"/>
      <c r="BP111" s="443"/>
      <c r="BQ111" s="443"/>
      <c r="BR111" s="227"/>
      <c r="BS111" s="227"/>
      <c r="BT111" s="227"/>
      <c r="BU111" s="227"/>
      <c r="BV111" s="227"/>
      <c r="BW111" s="289"/>
      <c r="BX111" s="227"/>
      <c r="BY111" s="227"/>
      <c r="BZ111" s="227"/>
      <c r="CA111" s="227"/>
      <c r="CB111" s="227"/>
      <c r="CC111" s="227"/>
      <c r="CD111" s="227"/>
      <c r="CE111" s="227"/>
      <c r="CF111" s="227"/>
      <c r="CG111" s="200"/>
    </row>
    <row r="112" spans="1:85" ht="3" customHeight="1">
      <c r="A112" s="130"/>
      <c r="B112" s="476"/>
      <c r="C112" s="476"/>
      <c r="D112" s="476"/>
      <c r="E112" s="537"/>
      <c r="F112" s="537"/>
      <c r="G112" s="459"/>
      <c r="H112" s="471"/>
      <c r="I112" s="471"/>
      <c r="J112" s="471"/>
      <c r="K112" s="471"/>
      <c r="L112" s="471"/>
      <c r="M112" s="471"/>
      <c r="N112" s="471"/>
      <c r="O112" s="471"/>
      <c r="P112" s="471"/>
      <c r="Q112" s="471"/>
      <c r="R112" s="471"/>
      <c r="S112" s="471"/>
      <c r="T112" s="471"/>
      <c r="U112" s="471"/>
      <c r="V112" s="471"/>
      <c r="W112" s="471"/>
      <c r="X112" s="471"/>
      <c r="Y112" s="471"/>
      <c r="Z112" s="471"/>
      <c r="AA112" s="472"/>
      <c r="AB112" s="472"/>
      <c r="AC112" s="472"/>
      <c r="AD112" s="422"/>
      <c r="AE112" s="422"/>
      <c r="AF112" s="422"/>
      <c r="AG112" s="422"/>
      <c r="AH112" s="422"/>
      <c r="AI112" s="422"/>
      <c r="AJ112" s="422"/>
      <c r="AK112" s="422"/>
      <c r="AL112" s="422"/>
      <c r="AM112" s="422"/>
      <c r="AN112" s="422"/>
      <c r="AO112" s="422"/>
      <c r="AP112" s="422"/>
      <c r="AQ112" s="422"/>
      <c r="AR112" s="422"/>
      <c r="AS112" s="422"/>
      <c r="AT112" s="422"/>
      <c r="AU112" s="422"/>
      <c r="AV112" s="422"/>
      <c r="AW112" s="422"/>
      <c r="AX112" s="422"/>
      <c r="AY112" s="422"/>
      <c r="AZ112" s="422"/>
      <c r="BA112" s="293"/>
      <c r="BB112" s="221"/>
      <c r="BC112" s="221"/>
      <c r="BD112" s="221"/>
      <c r="BE112" s="221"/>
      <c r="BF112" s="221"/>
      <c r="BG112" s="221"/>
      <c r="BH112" s="221"/>
      <c r="BI112" s="221"/>
      <c r="BJ112" s="292"/>
      <c r="BK112" s="221"/>
      <c r="BL112" s="221"/>
      <c r="BM112" s="221"/>
      <c r="BN112" s="221"/>
      <c r="BO112" s="221"/>
      <c r="BP112" s="221"/>
      <c r="BQ112" s="221"/>
      <c r="BR112" s="221"/>
      <c r="BS112" s="221"/>
      <c r="BT112" s="221"/>
      <c r="BU112" s="221"/>
      <c r="BV112" s="221"/>
      <c r="BW112" s="221"/>
      <c r="BX112" s="221"/>
      <c r="BY112" s="221"/>
      <c r="BZ112" s="221"/>
      <c r="CA112" s="221"/>
      <c r="CB112" s="221"/>
      <c r="CC112" s="221"/>
      <c r="CD112" s="221"/>
      <c r="CE112" s="221"/>
      <c r="CF112" s="221"/>
      <c r="CG112" s="198"/>
    </row>
    <row r="113" spans="1:86" ht="3" customHeight="1">
      <c r="A113" s="130"/>
      <c r="B113" s="476"/>
      <c r="C113" s="476"/>
      <c r="D113" s="476"/>
      <c r="E113" s="537"/>
      <c r="F113" s="537"/>
      <c r="G113" s="459"/>
      <c r="H113" s="471"/>
      <c r="I113" s="471"/>
      <c r="J113" s="471"/>
      <c r="K113" s="471"/>
      <c r="L113" s="471"/>
      <c r="M113" s="471"/>
      <c r="N113" s="471"/>
      <c r="O113" s="471"/>
      <c r="P113" s="471"/>
      <c r="Q113" s="471"/>
      <c r="R113" s="471"/>
      <c r="S113" s="471"/>
      <c r="T113" s="471"/>
      <c r="U113" s="471"/>
      <c r="V113" s="471"/>
      <c r="W113" s="471"/>
      <c r="X113" s="471"/>
      <c r="Y113" s="471"/>
      <c r="Z113" s="471"/>
      <c r="AA113" s="472"/>
      <c r="AB113" s="472"/>
      <c r="AC113" s="472"/>
      <c r="AD113" s="423"/>
      <c r="AE113" s="417"/>
      <c r="AF113" s="417"/>
      <c r="AG113" s="417"/>
      <c r="AH113" s="283"/>
      <c r="AI113" s="418"/>
      <c r="AJ113" s="418"/>
      <c r="AK113" s="418"/>
      <c r="AL113" s="418"/>
      <c r="AM113" s="418"/>
      <c r="AN113" s="415"/>
      <c r="AO113" s="419"/>
      <c r="AP113" s="419"/>
      <c r="AQ113" s="419"/>
      <c r="AR113" s="419"/>
      <c r="AS113" s="419"/>
      <c r="AT113" s="415"/>
      <c r="AU113" s="419"/>
      <c r="AV113" s="419"/>
      <c r="AW113" s="419"/>
      <c r="AX113" s="419"/>
      <c r="AY113" s="419"/>
      <c r="AZ113" s="424"/>
      <c r="BA113" s="294"/>
      <c r="BB113" s="288"/>
      <c r="BC113" s="288"/>
      <c r="BD113" s="288"/>
      <c r="BE113" s="288"/>
      <c r="BF113" s="288"/>
      <c r="BG113" s="288"/>
      <c r="BH113" s="288"/>
      <c r="BI113" s="288"/>
      <c r="BJ113" s="287"/>
      <c r="BK113" s="288"/>
      <c r="BL113" s="417"/>
      <c r="BM113" s="417"/>
      <c r="BN113" s="417"/>
      <c r="BO113" s="283"/>
      <c r="BP113" s="418"/>
      <c r="BQ113" s="418"/>
      <c r="BR113" s="418"/>
      <c r="BS113" s="418"/>
      <c r="BT113" s="418"/>
      <c r="BU113" s="415"/>
      <c r="BV113" s="419"/>
      <c r="BW113" s="419"/>
      <c r="BX113" s="419"/>
      <c r="BY113" s="419"/>
      <c r="BZ113" s="419"/>
      <c r="CA113" s="415"/>
      <c r="CB113" s="419"/>
      <c r="CC113" s="419"/>
      <c r="CD113" s="419"/>
      <c r="CE113" s="419"/>
      <c r="CF113" s="419"/>
      <c r="CG113" s="201"/>
    </row>
    <row r="114" spans="1:86" ht="15" customHeight="1">
      <c r="A114" s="130"/>
      <c r="B114" s="476"/>
      <c r="C114" s="476"/>
      <c r="D114" s="476"/>
      <c r="E114" s="537"/>
      <c r="F114" s="537"/>
      <c r="G114" s="459"/>
      <c r="H114" s="471"/>
      <c r="I114" s="471"/>
      <c r="J114" s="471"/>
      <c r="K114" s="471"/>
      <c r="L114" s="471"/>
      <c r="M114" s="471"/>
      <c r="N114" s="471"/>
      <c r="O114" s="471"/>
      <c r="P114" s="471"/>
      <c r="Q114" s="471"/>
      <c r="R114" s="471"/>
      <c r="S114" s="471"/>
      <c r="T114" s="471"/>
      <c r="U114" s="471"/>
      <c r="V114" s="471"/>
      <c r="W114" s="471"/>
      <c r="X114" s="471"/>
      <c r="Y114" s="471"/>
      <c r="Z114" s="471"/>
      <c r="AA114" s="472"/>
      <c r="AB114" s="472"/>
      <c r="AC114" s="472"/>
      <c r="AD114" s="423"/>
      <c r="AE114" s="280" t="e">
        <f>IF(LEN(VLOOKUP(AA108,#REF!,3,FALSE))&lt;11,"",LEFT(RIGHT(VLOOKUP(AA108,#REF!,3,FALSE),11),1))</f>
        <v>#REF!</v>
      </c>
      <c r="AF114" s="168"/>
      <c r="AG114" s="280" t="e">
        <f>IF(LEN(VLOOKUP(AA108,#REF!,3,FALSE))&lt;10,"",LEFT(RIGHT(VLOOKUP(AA108,#REF!,3,FALSE),10),1))</f>
        <v>#REF!</v>
      </c>
      <c r="AH114" s="282"/>
      <c r="AI114" s="280" t="e">
        <f>IF(LEN(VLOOKUP(AA108,#REF!,3,FALSE))&lt;9,"",LEFT(RIGHT(VLOOKUP(AA108,#REF!,3,FALSE),9),1))</f>
        <v>#REF!</v>
      </c>
      <c r="AJ114" s="168"/>
      <c r="AK114" s="280" t="e">
        <f>IF(LEN(VLOOKUP(AA108,#REF!,3,FALSE))&lt;8,"",LEFT(RIGHT(VLOOKUP(AA108,#REF!,3,FALSE),8),1))</f>
        <v>#REF!</v>
      </c>
      <c r="AL114" s="282"/>
      <c r="AM114" s="280" t="e">
        <f>IF(LEN(VLOOKUP(AA108,#REF!,3,FALSE))&lt;7,"",LEFT(RIGHT(VLOOKUP(AA108,#REF!,3,FALSE),7),1))</f>
        <v>#REF!</v>
      </c>
      <c r="AN114" s="415"/>
      <c r="AO114" s="280" t="e">
        <f>IF(LEN(VLOOKUP(AA108,#REF!,3,FALSE))&lt;6,"",LEFT(RIGHT(VLOOKUP(AA108,#REF!,3,FALSE),6),1))</f>
        <v>#REF!</v>
      </c>
      <c r="AP114" s="282"/>
      <c r="AQ114" s="280" t="e">
        <f>IF(LEN(VLOOKUP(AA108,#REF!,3,FALSE))&lt;5,"",LEFT(RIGHT(VLOOKUP(AA108,#REF!,3,FALSE),5),1))</f>
        <v>#REF!</v>
      </c>
      <c r="AR114" s="282"/>
      <c r="AS114" s="280" t="e">
        <f>IF(LEN(VLOOKUP(AA108,#REF!,3,FALSE))&lt;4,"",LEFT(RIGHT(VLOOKUP(AA108,#REF!,3,FALSE),4),1))</f>
        <v>#REF!</v>
      </c>
      <c r="AT114" s="415"/>
      <c r="AU114" s="280" t="e">
        <f>IF(LEN(VLOOKUP(AA108,#REF!,3,FALSE))&lt;3,"",LEFT(RIGHT(VLOOKUP(AA108,#REF!,3,FALSE),3),1))</f>
        <v>#REF!</v>
      </c>
      <c r="AV114" s="282"/>
      <c r="AW114" s="280" t="e">
        <f>IF(LEN(VLOOKUP(AA108,#REF!,3,FALSE))&lt;2,"",LEFT(RIGHT(VLOOKUP(AA108,#REF!,3,FALSE),2),1))</f>
        <v>#REF!</v>
      </c>
      <c r="AX114" s="282"/>
      <c r="AY114" s="280" t="e">
        <f>IF(VLOOKUP(AA108,#REF!,3,FALSE)=0,"",IF(LEN(VLOOKUP(AA108,#REF!,3,FALSE))&lt;1,"",LEFT(RIGHT(VLOOKUP(AA108,#REF!,3,FALSE),1),1)))</f>
        <v>#REF!</v>
      </c>
      <c r="AZ114" s="424"/>
      <c r="BA114" s="294"/>
      <c r="BB114" s="288"/>
      <c r="BC114" s="288"/>
      <c r="BD114" s="288"/>
      <c r="BE114" s="288"/>
      <c r="BF114" s="288"/>
      <c r="BG114" s="288"/>
      <c r="BH114" s="288"/>
      <c r="BI114" s="288"/>
      <c r="BJ114" s="287"/>
      <c r="BK114" s="288"/>
      <c r="BL114" s="280" t="e">
        <f>IF(LEN(VLOOKUP(AA108,#REF!,5,FALSE))&lt;11,"",LEFT(RIGHT(VLOOKUP(AA108,#REF!,5,FALSE),11),1))</f>
        <v>#REF!</v>
      </c>
      <c r="BM114" s="168"/>
      <c r="BN114" s="280" t="e">
        <f>IF(LEN(VLOOKUP(AA108,#REF!,5,FALSE))&lt;10,"",LEFT(RIGHT(VLOOKUP(AA108,#REF!,5,FALSE),10),1))</f>
        <v>#REF!</v>
      </c>
      <c r="BO114" s="282"/>
      <c r="BP114" s="280" t="e">
        <f>IF(LEN(VLOOKUP(AA108,#REF!,5,FALSE))&lt;9,"",LEFT(RIGHT(VLOOKUP(AA108,#REF!,5,FALSE),9),1))</f>
        <v>#REF!</v>
      </c>
      <c r="BQ114" s="168"/>
      <c r="BR114" s="280" t="e">
        <f>IF(LEN(VLOOKUP(AA108,#REF!,5,FALSE))&lt;8,"",LEFT(RIGHT(VLOOKUP(AA108,#REF!,5,FALSE),8),1))</f>
        <v>#REF!</v>
      </c>
      <c r="BS114" s="282"/>
      <c r="BT114" s="280" t="e">
        <f>IF(LEN(VLOOKUP(AA108,#REF!,5,FALSE))&lt;7,"",LEFT(RIGHT(VLOOKUP(AA108,#REF!,5,FALSE),7),1))</f>
        <v>#REF!</v>
      </c>
      <c r="BU114" s="415"/>
      <c r="BV114" s="280" t="e">
        <f>IF(LEN(VLOOKUP(AA108,#REF!,5,FALSE))&lt;6,"",LEFT(RIGHT(VLOOKUP(AA108,#REF!,5,FALSE),6),1))</f>
        <v>#REF!</v>
      </c>
      <c r="BW114" s="282"/>
      <c r="BX114" s="280" t="e">
        <f>IF(LEN(VLOOKUP(AA108,#REF!,5,FALSE))&lt;5,"",LEFT(RIGHT(VLOOKUP(AA108,#REF!,5,FALSE),5),1))</f>
        <v>#REF!</v>
      </c>
      <c r="BY114" s="282"/>
      <c r="BZ114" s="280" t="e">
        <f>IF(LEN(VLOOKUP(AA108,#REF!,5,FALSE))&lt;4,"",LEFT(RIGHT(VLOOKUP(AA108,#REF!,5,FALSE),4),1))</f>
        <v>#REF!</v>
      </c>
      <c r="CA114" s="415"/>
      <c r="CB114" s="280" t="e">
        <f>IF(LEN(VLOOKUP(AA108,#REF!,5,FALSE))&lt;3,"",LEFT(RIGHT(VLOOKUP(AA108,#REF!,5,FALSE),3),1))</f>
        <v>#REF!</v>
      </c>
      <c r="CC114" s="282"/>
      <c r="CD114" s="280" t="e">
        <f>IF(LEN(VLOOKUP(AA108,#REF!,5,FALSE))&lt;2,"",LEFT(RIGHT(VLOOKUP(AA108,#REF!,5,FALSE),2),1))</f>
        <v>#REF!</v>
      </c>
      <c r="CE114" s="282"/>
      <c r="CF114" s="280" t="e">
        <f>IF(VLOOKUP(AA108,#REF!,5,FALSE)=0,"",IF(LEN(VLOOKUP(AA108,#REF!,5,FALSE))&lt;1,"",LEFT(RIGHT(VLOOKUP(AA108,#REF!,5,FALSE),1),1)))</f>
        <v>#REF!</v>
      </c>
      <c r="CG114" s="201"/>
    </row>
    <row r="115" spans="1:86" ht="3" customHeight="1">
      <c r="A115" s="130"/>
      <c r="B115" s="476"/>
      <c r="C115" s="476"/>
      <c r="D115" s="476"/>
      <c r="E115" s="537"/>
      <c r="F115" s="537"/>
      <c r="G115" s="459"/>
      <c r="H115" s="471"/>
      <c r="I115" s="471"/>
      <c r="J115" s="471"/>
      <c r="K115" s="471"/>
      <c r="L115" s="471"/>
      <c r="M115" s="471"/>
      <c r="N115" s="471"/>
      <c r="O115" s="471"/>
      <c r="P115" s="471"/>
      <c r="Q115" s="471"/>
      <c r="R115" s="471"/>
      <c r="S115" s="471"/>
      <c r="T115" s="471"/>
      <c r="U115" s="471"/>
      <c r="V115" s="471"/>
      <c r="W115" s="471"/>
      <c r="X115" s="471"/>
      <c r="Y115" s="471"/>
      <c r="Z115" s="471"/>
      <c r="AA115" s="472"/>
      <c r="AB115" s="472"/>
      <c r="AC115" s="472"/>
      <c r="AD115" s="442"/>
      <c r="AE115" s="442"/>
      <c r="AF115" s="442"/>
      <c r="AG115" s="442"/>
      <c r="AH115" s="442"/>
      <c r="AI115" s="442"/>
      <c r="AJ115" s="442"/>
      <c r="AK115" s="442"/>
      <c r="AL115" s="442"/>
      <c r="AM115" s="442"/>
      <c r="AN115" s="442"/>
      <c r="AO115" s="442"/>
      <c r="AP115" s="442"/>
      <c r="AQ115" s="442"/>
      <c r="AR115" s="442"/>
      <c r="AS115" s="442"/>
      <c r="AT115" s="442"/>
      <c r="AU115" s="442"/>
      <c r="AV115" s="442"/>
      <c r="AW115" s="442"/>
      <c r="AX115" s="442"/>
      <c r="AY115" s="442"/>
      <c r="AZ115" s="442"/>
      <c r="BA115" s="295"/>
      <c r="BB115" s="227"/>
      <c r="BC115" s="227"/>
      <c r="BD115" s="227"/>
      <c r="BE115" s="227"/>
      <c r="BF115" s="227"/>
      <c r="BG115" s="227"/>
      <c r="BH115" s="227"/>
      <c r="BI115" s="227"/>
      <c r="BJ115" s="289"/>
      <c r="BK115" s="227"/>
      <c r="BL115" s="227"/>
      <c r="BM115" s="227"/>
      <c r="BN115" s="227"/>
      <c r="BO115" s="227"/>
      <c r="BP115" s="227"/>
      <c r="BQ115" s="227"/>
      <c r="BR115" s="227"/>
      <c r="BS115" s="227"/>
      <c r="BT115" s="227"/>
      <c r="BU115" s="227"/>
      <c r="BV115" s="227"/>
      <c r="BW115" s="227"/>
      <c r="BX115" s="227"/>
      <c r="BY115" s="227"/>
      <c r="BZ115" s="227"/>
      <c r="CA115" s="227"/>
      <c r="CB115" s="227"/>
      <c r="CC115" s="227"/>
      <c r="CD115" s="227"/>
      <c r="CE115" s="227"/>
      <c r="CF115" s="227"/>
      <c r="CG115" s="200"/>
    </row>
    <row r="116" spans="1:86" s="163" customFormat="1" ht="3" customHeight="1">
      <c r="A116" s="130"/>
      <c r="B116" s="476"/>
      <c r="C116" s="476"/>
      <c r="D116" s="476"/>
      <c r="E116" s="478" t="s">
        <v>403</v>
      </c>
      <c r="F116" s="478"/>
      <c r="G116" s="544"/>
      <c r="H116" s="471" t="e">
        <f>#REF!</f>
        <v>#REF!</v>
      </c>
      <c r="I116" s="471"/>
      <c r="J116" s="471"/>
      <c r="K116" s="471"/>
      <c r="L116" s="471"/>
      <c r="M116" s="471"/>
      <c r="N116" s="471"/>
      <c r="O116" s="471"/>
      <c r="P116" s="471"/>
      <c r="Q116" s="471"/>
      <c r="R116" s="471"/>
      <c r="S116" s="471"/>
      <c r="T116" s="471"/>
      <c r="U116" s="471"/>
      <c r="V116" s="471"/>
      <c r="W116" s="471"/>
      <c r="X116" s="471"/>
      <c r="Y116" s="471"/>
      <c r="Z116" s="471"/>
      <c r="AA116" s="472" t="s">
        <v>404</v>
      </c>
      <c r="AB116" s="472"/>
      <c r="AC116" s="472"/>
      <c r="AD116" s="422"/>
      <c r="AE116" s="422"/>
      <c r="AF116" s="422"/>
      <c r="AG116" s="422"/>
      <c r="AH116" s="422"/>
      <c r="AI116" s="422"/>
      <c r="AJ116" s="422"/>
      <c r="AK116" s="422"/>
      <c r="AL116" s="422"/>
      <c r="AM116" s="422"/>
      <c r="AN116" s="422"/>
      <c r="AO116" s="422"/>
      <c r="AP116" s="422"/>
      <c r="AQ116" s="422"/>
      <c r="AR116" s="422"/>
      <c r="AS116" s="422"/>
      <c r="AT116" s="422"/>
      <c r="AU116" s="422"/>
      <c r="AV116" s="422"/>
      <c r="AW116" s="422"/>
      <c r="AX116" s="422"/>
      <c r="AY116" s="422"/>
      <c r="AZ116" s="422"/>
      <c r="BA116" s="464"/>
      <c r="BB116" s="464"/>
      <c r="BC116" s="464"/>
      <c r="BD116" s="464"/>
      <c r="BE116" s="464"/>
      <c r="BF116" s="464"/>
      <c r="BG116" s="464"/>
      <c r="BH116" s="464"/>
      <c r="BI116" s="464"/>
      <c r="BJ116" s="464"/>
      <c r="BK116" s="464"/>
      <c r="BL116" s="464"/>
      <c r="BM116" s="464"/>
      <c r="BN116" s="464"/>
      <c r="BO116" s="464"/>
      <c r="BP116" s="464"/>
      <c r="BQ116" s="464"/>
      <c r="BR116" s="221"/>
      <c r="BS116" s="221"/>
      <c r="BT116" s="221"/>
      <c r="BU116" s="221"/>
      <c r="BV116" s="221"/>
      <c r="BW116" s="292"/>
      <c r="BX116" s="221"/>
      <c r="BY116" s="221"/>
      <c r="BZ116" s="221"/>
      <c r="CA116" s="221"/>
      <c r="CB116" s="221"/>
      <c r="CC116" s="221"/>
      <c r="CD116" s="221"/>
      <c r="CE116" s="221"/>
      <c r="CF116" s="221"/>
      <c r="CG116" s="198"/>
    </row>
    <row r="117" spans="1:86" s="163" customFormat="1" ht="3" customHeight="1">
      <c r="A117" s="130"/>
      <c r="B117" s="476"/>
      <c r="C117" s="476"/>
      <c r="D117" s="476"/>
      <c r="E117" s="478"/>
      <c r="F117" s="478"/>
      <c r="G117" s="544"/>
      <c r="H117" s="471"/>
      <c r="I117" s="471"/>
      <c r="J117" s="471"/>
      <c r="K117" s="471"/>
      <c r="L117" s="471"/>
      <c r="M117" s="471"/>
      <c r="N117" s="471"/>
      <c r="O117" s="471"/>
      <c r="P117" s="471"/>
      <c r="Q117" s="471"/>
      <c r="R117" s="471"/>
      <c r="S117" s="471"/>
      <c r="T117" s="471"/>
      <c r="U117" s="471"/>
      <c r="V117" s="471"/>
      <c r="W117" s="471"/>
      <c r="X117" s="471"/>
      <c r="Y117" s="471"/>
      <c r="Z117" s="471"/>
      <c r="AA117" s="472"/>
      <c r="AB117" s="472"/>
      <c r="AC117" s="472"/>
      <c r="AD117" s="423"/>
      <c r="AE117" s="417"/>
      <c r="AF117" s="417"/>
      <c r="AG117" s="417"/>
      <c r="AH117" s="283"/>
      <c r="AI117" s="418"/>
      <c r="AJ117" s="418"/>
      <c r="AK117" s="418"/>
      <c r="AL117" s="418"/>
      <c r="AM117" s="418"/>
      <c r="AN117" s="415"/>
      <c r="AO117" s="419"/>
      <c r="AP117" s="419"/>
      <c r="AQ117" s="419"/>
      <c r="AR117" s="419"/>
      <c r="AS117" s="419"/>
      <c r="AT117" s="415"/>
      <c r="AU117" s="419"/>
      <c r="AV117" s="419"/>
      <c r="AW117" s="419"/>
      <c r="AX117" s="419"/>
      <c r="AY117" s="419"/>
      <c r="AZ117" s="424"/>
      <c r="BA117" s="423"/>
      <c r="BB117" s="417"/>
      <c r="BC117" s="417"/>
      <c r="BD117" s="417"/>
      <c r="BE117" s="283"/>
      <c r="BF117" s="418"/>
      <c r="BG117" s="418"/>
      <c r="BH117" s="418"/>
      <c r="BI117" s="418"/>
      <c r="BJ117" s="418"/>
      <c r="BK117" s="415"/>
      <c r="BL117" s="419"/>
      <c r="BM117" s="419"/>
      <c r="BN117" s="419"/>
      <c r="BO117" s="419"/>
      <c r="BP117" s="419"/>
      <c r="BQ117" s="415"/>
      <c r="BR117" s="419"/>
      <c r="BS117" s="419"/>
      <c r="BT117" s="419"/>
      <c r="BU117" s="419"/>
      <c r="BV117" s="419"/>
      <c r="BW117" s="287"/>
      <c r="BX117" s="288"/>
      <c r="BY117" s="288"/>
      <c r="BZ117" s="288"/>
      <c r="CA117" s="288"/>
      <c r="CB117" s="288"/>
      <c r="CC117" s="288"/>
      <c r="CD117" s="288"/>
      <c r="CE117" s="288"/>
      <c r="CF117" s="288"/>
      <c r="CG117" s="199"/>
    </row>
    <row r="118" spans="1:86" ht="15" customHeight="1">
      <c r="A118" s="130"/>
      <c r="B118" s="476"/>
      <c r="C118" s="476"/>
      <c r="D118" s="476"/>
      <c r="E118" s="478"/>
      <c r="F118" s="478"/>
      <c r="G118" s="544"/>
      <c r="H118" s="471"/>
      <c r="I118" s="471"/>
      <c r="J118" s="471"/>
      <c r="K118" s="471"/>
      <c r="L118" s="471"/>
      <c r="M118" s="471"/>
      <c r="N118" s="471"/>
      <c r="O118" s="471"/>
      <c r="P118" s="471"/>
      <c r="Q118" s="471"/>
      <c r="R118" s="471"/>
      <c r="S118" s="471"/>
      <c r="T118" s="471"/>
      <c r="U118" s="471"/>
      <c r="V118" s="471"/>
      <c r="W118" s="471"/>
      <c r="X118" s="471"/>
      <c r="Y118" s="471"/>
      <c r="Z118" s="471"/>
      <c r="AA118" s="472"/>
      <c r="AB118" s="472"/>
      <c r="AC118" s="472"/>
      <c r="AD118" s="423"/>
      <c r="AE118" s="280" t="e">
        <f>IF(LEN(VLOOKUP(AA116,#REF!,2,FALSE))&lt;11,"",LEFT(RIGHT(VLOOKUP(AA116,#REF!,2,FALSE),11),1))</f>
        <v>#REF!</v>
      </c>
      <c r="AF118" s="168"/>
      <c r="AG118" s="280" t="e">
        <f>IF(LEN(VLOOKUP(AA116,#REF!,2,FALSE))&lt;10,"",LEFT(RIGHT(VLOOKUP(AA116,#REF!,2,FALSE),10),1))</f>
        <v>#REF!</v>
      </c>
      <c r="AH118" s="282"/>
      <c r="AI118" s="280" t="e">
        <f>IF(LEN(VLOOKUP(AA116,#REF!,2,FALSE))&lt;9,"",LEFT(RIGHT(VLOOKUP(AA116,#REF!,2,FALSE),9),1))</f>
        <v>#REF!</v>
      </c>
      <c r="AJ118" s="168"/>
      <c r="AK118" s="280" t="e">
        <f>IF(LEN(VLOOKUP(AA116,#REF!,2,FALSE))&lt;8,"",LEFT(RIGHT(VLOOKUP(AA116,#REF!,2,FALSE),8),1))</f>
        <v>#REF!</v>
      </c>
      <c r="AL118" s="282"/>
      <c r="AM118" s="280" t="e">
        <f>IF(LEN(VLOOKUP(AA116,#REF!,2,FALSE))&lt;7,"",LEFT(RIGHT(VLOOKUP(AA116,#REF!,2,FALSE),7),1))</f>
        <v>#REF!</v>
      </c>
      <c r="AN118" s="415"/>
      <c r="AO118" s="280" t="e">
        <f>IF(LEN(VLOOKUP(AA116,#REF!,2,FALSE))&lt;6,"",LEFT(RIGHT(VLOOKUP(AA116,#REF!,2,FALSE),6),1))</f>
        <v>#REF!</v>
      </c>
      <c r="AP118" s="282"/>
      <c r="AQ118" s="280" t="e">
        <f>IF(LEN(VLOOKUP(AA116,#REF!,2,FALSE))&lt;5,"",LEFT(RIGHT(VLOOKUP(AA116,#REF!,2,FALSE),5),1))</f>
        <v>#REF!</v>
      </c>
      <c r="AR118" s="282"/>
      <c r="AS118" s="280" t="e">
        <f>IF(LEN(VLOOKUP(AA116,#REF!,2,FALSE))&lt;4,"",LEFT(RIGHT(VLOOKUP(AA116,#REF!,2,FALSE),4),1))</f>
        <v>#REF!</v>
      </c>
      <c r="AT118" s="415"/>
      <c r="AU118" s="280" t="e">
        <f>IF(LEN(VLOOKUP(AA116,#REF!,2,FALSE))&lt;3,"",LEFT(RIGHT(VLOOKUP(AA116,#REF!,2,FALSE),3),1))</f>
        <v>#REF!</v>
      </c>
      <c r="AV118" s="282"/>
      <c r="AW118" s="280" t="e">
        <f>IF(LEN(VLOOKUP(AA116,#REF!,2,FALSE))&lt;2,"",LEFT(RIGHT(VLOOKUP(AA116,#REF!,2,FALSE),2),1))</f>
        <v>#REF!</v>
      </c>
      <c r="AX118" s="282"/>
      <c r="AY118" s="280" t="e">
        <f>IF(VLOOKUP(AA116,#REF!,2,FALSE)=0,"",IF(LEN(VLOOKUP(AA116,#REF!,2,FALSE))&lt;1,"",LEFT(RIGHT(VLOOKUP(AA116,#REF!,2,FALSE),1),1)))</f>
        <v>#REF!</v>
      </c>
      <c r="AZ118" s="424"/>
      <c r="BA118" s="423"/>
      <c r="BB118" s="280" t="e">
        <f>IF(LEN(VLOOKUP(AA116,#REF!,4,FALSE))&lt;11,"",LEFT(RIGHT(VLOOKUP(AA116,#REF!,4,FALSE),11),1))</f>
        <v>#REF!</v>
      </c>
      <c r="BC118" s="168"/>
      <c r="BD118" s="280" t="e">
        <f>IF(LEN(VLOOKUP(AA116,#REF!,4,FALSE))&lt;10,"",LEFT(RIGHT(VLOOKUP(AA116,#REF!,4,FALSE),10),1))</f>
        <v>#REF!</v>
      </c>
      <c r="BE118" s="282"/>
      <c r="BF118" s="280" t="e">
        <f>IF(LEN(VLOOKUP(AA116,#REF!,4,FALSE))&lt;9,"",LEFT(RIGHT(VLOOKUP(AA116,#REF!,4,FALSE),9),1))</f>
        <v>#REF!</v>
      </c>
      <c r="BG118" s="168"/>
      <c r="BH118" s="280" t="e">
        <f>IF(LEN(VLOOKUP(AA116,#REF!,4,FALSE))&lt;8,"",LEFT(RIGHT(VLOOKUP(AA116,#REF!,4,FALSE),8),1))</f>
        <v>#REF!</v>
      </c>
      <c r="BI118" s="282"/>
      <c r="BJ118" s="280" t="e">
        <f>IF(LEN(VLOOKUP(AA116,#REF!,4,FALSE))&lt;7,"",LEFT(RIGHT(VLOOKUP(AA116,#REF!,4,FALSE),7),1))</f>
        <v>#REF!</v>
      </c>
      <c r="BK118" s="415"/>
      <c r="BL118" s="280" t="e">
        <f>IF(LEN(VLOOKUP(AA116,#REF!,4,FALSE))&lt;6,"",LEFT(RIGHT(VLOOKUP(AA116,#REF!,4,FALSE),6),1))</f>
        <v>#REF!</v>
      </c>
      <c r="BM118" s="282"/>
      <c r="BN118" s="280" t="e">
        <f>IF(LEN(VLOOKUP(AA116,#REF!,4,FALSE))&lt;5,"",LEFT(RIGHT(VLOOKUP(AA116,#REF!,4,FALSE),5),1))</f>
        <v>#REF!</v>
      </c>
      <c r="BO118" s="282"/>
      <c r="BP118" s="280" t="e">
        <f>IF(LEN(VLOOKUP(AA116,#REF!,4,FALSE))&lt;4,"",LEFT(RIGHT(VLOOKUP(AA116,#REF!,4,FALSE),4),1))</f>
        <v>#REF!</v>
      </c>
      <c r="BQ118" s="415"/>
      <c r="BR118" s="280" t="e">
        <f>IF(LEN(VLOOKUP(AA116,#REF!,4,FALSE))&lt;3,"",LEFT(RIGHT(VLOOKUP(AA116,#REF!,4,FALSE),3),1))</f>
        <v>#REF!</v>
      </c>
      <c r="BS118" s="282"/>
      <c r="BT118" s="280" t="e">
        <f>IF(LEN(VLOOKUP(AA116,#REF!,4,FALSE))&lt;2,"",LEFT(RIGHT(VLOOKUP(AA116,#REF!,4,FALSE),2),1))</f>
        <v>#REF!</v>
      </c>
      <c r="BU118" s="282"/>
      <c r="BV118" s="280" t="e">
        <f>IF(VLOOKUP(AA116,#REF!,4,FALSE)=0,"",IF(LEN(VLOOKUP(AA116,#REF!,4,FALSE))&lt;1,"",LEFT(RIGHT(VLOOKUP(AA116,#REF!,4,FALSE),1),1)))</f>
        <v>#REF!</v>
      </c>
      <c r="BW118" s="287"/>
      <c r="BX118" s="288"/>
      <c r="BY118" s="288"/>
      <c r="BZ118" s="288"/>
      <c r="CA118" s="288"/>
      <c r="CB118" s="288"/>
      <c r="CC118" s="288"/>
      <c r="CD118" s="288"/>
      <c r="CE118" s="288"/>
      <c r="CF118" s="288"/>
      <c r="CG118" s="199"/>
    </row>
    <row r="119" spans="1:86" ht="3" customHeight="1">
      <c r="A119" s="130"/>
      <c r="B119" s="476"/>
      <c r="C119" s="476"/>
      <c r="D119" s="476"/>
      <c r="E119" s="478"/>
      <c r="F119" s="478"/>
      <c r="G119" s="544"/>
      <c r="H119" s="471"/>
      <c r="I119" s="471"/>
      <c r="J119" s="471"/>
      <c r="K119" s="471"/>
      <c r="L119" s="471"/>
      <c r="M119" s="471"/>
      <c r="N119" s="471"/>
      <c r="O119" s="471"/>
      <c r="P119" s="471"/>
      <c r="Q119" s="471"/>
      <c r="R119" s="471"/>
      <c r="S119" s="471"/>
      <c r="T119" s="471"/>
      <c r="U119" s="471"/>
      <c r="V119" s="471"/>
      <c r="W119" s="471"/>
      <c r="X119" s="471"/>
      <c r="Y119" s="471"/>
      <c r="Z119" s="471"/>
      <c r="AA119" s="472"/>
      <c r="AB119" s="472"/>
      <c r="AC119" s="472"/>
      <c r="AD119" s="442"/>
      <c r="AE119" s="442"/>
      <c r="AF119" s="442"/>
      <c r="AG119" s="442"/>
      <c r="AH119" s="442"/>
      <c r="AI119" s="442"/>
      <c r="AJ119" s="442"/>
      <c r="AK119" s="442"/>
      <c r="AL119" s="442"/>
      <c r="AM119" s="442"/>
      <c r="AN119" s="442"/>
      <c r="AO119" s="442"/>
      <c r="AP119" s="442"/>
      <c r="AQ119" s="442"/>
      <c r="AR119" s="442"/>
      <c r="AS119" s="442"/>
      <c r="AT119" s="442"/>
      <c r="AU119" s="442"/>
      <c r="AV119" s="442"/>
      <c r="AW119" s="442"/>
      <c r="AX119" s="442"/>
      <c r="AY119" s="442"/>
      <c r="AZ119" s="442"/>
      <c r="BA119" s="443"/>
      <c r="BB119" s="443"/>
      <c r="BC119" s="443"/>
      <c r="BD119" s="443"/>
      <c r="BE119" s="443"/>
      <c r="BF119" s="443"/>
      <c r="BG119" s="443"/>
      <c r="BH119" s="443"/>
      <c r="BI119" s="443"/>
      <c r="BJ119" s="443"/>
      <c r="BK119" s="443"/>
      <c r="BL119" s="443"/>
      <c r="BM119" s="443"/>
      <c r="BN119" s="443"/>
      <c r="BO119" s="443"/>
      <c r="BP119" s="443"/>
      <c r="BQ119" s="443"/>
      <c r="BR119" s="227"/>
      <c r="BS119" s="227"/>
      <c r="BT119" s="227"/>
      <c r="BU119" s="227"/>
      <c r="BV119" s="227"/>
      <c r="BW119" s="289"/>
      <c r="BX119" s="227"/>
      <c r="BY119" s="227"/>
      <c r="BZ119" s="227"/>
      <c r="CA119" s="227"/>
      <c r="CB119" s="227"/>
      <c r="CC119" s="227"/>
      <c r="CD119" s="227"/>
      <c r="CE119" s="227"/>
      <c r="CF119" s="227"/>
      <c r="CG119" s="200"/>
    </row>
    <row r="120" spans="1:86" ht="3" customHeight="1">
      <c r="A120" s="130"/>
      <c r="B120" s="476"/>
      <c r="C120" s="476"/>
      <c r="D120" s="476"/>
      <c r="E120" s="478"/>
      <c r="F120" s="478"/>
      <c r="G120" s="544"/>
      <c r="H120" s="471"/>
      <c r="I120" s="471"/>
      <c r="J120" s="471"/>
      <c r="K120" s="471"/>
      <c r="L120" s="471"/>
      <c r="M120" s="471"/>
      <c r="N120" s="471"/>
      <c r="O120" s="471"/>
      <c r="P120" s="471"/>
      <c r="Q120" s="471"/>
      <c r="R120" s="471"/>
      <c r="S120" s="471"/>
      <c r="T120" s="471"/>
      <c r="U120" s="471"/>
      <c r="V120" s="471"/>
      <c r="W120" s="471"/>
      <c r="X120" s="471"/>
      <c r="Y120" s="471"/>
      <c r="Z120" s="471"/>
      <c r="AA120" s="472"/>
      <c r="AB120" s="472"/>
      <c r="AC120" s="472"/>
      <c r="AD120" s="422"/>
      <c r="AE120" s="422"/>
      <c r="AF120" s="422"/>
      <c r="AG120" s="422"/>
      <c r="AH120" s="422"/>
      <c r="AI120" s="422"/>
      <c r="AJ120" s="422"/>
      <c r="AK120" s="422"/>
      <c r="AL120" s="422"/>
      <c r="AM120" s="422"/>
      <c r="AN120" s="422"/>
      <c r="AO120" s="422"/>
      <c r="AP120" s="422"/>
      <c r="AQ120" s="422"/>
      <c r="AR120" s="422"/>
      <c r="AS120" s="422"/>
      <c r="AT120" s="422"/>
      <c r="AU120" s="422"/>
      <c r="AV120" s="422"/>
      <c r="AW120" s="422"/>
      <c r="AX120" s="422"/>
      <c r="AY120" s="422"/>
      <c r="AZ120" s="422"/>
      <c r="BA120" s="293"/>
      <c r="BB120" s="221"/>
      <c r="BC120" s="221"/>
      <c r="BD120" s="221"/>
      <c r="BE120" s="221"/>
      <c r="BF120" s="221"/>
      <c r="BG120" s="221"/>
      <c r="BH120" s="221"/>
      <c r="BI120" s="221"/>
      <c r="BJ120" s="292"/>
      <c r="BK120" s="221"/>
      <c r="BL120" s="221"/>
      <c r="BM120" s="221"/>
      <c r="BN120" s="221"/>
      <c r="BO120" s="221"/>
      <c r="BP120" s="221"/>
      <c r="BQ120" s="221"/>
      <c r="BR120" s="221"/>
      <c r="BS120" s="221"/>
      <c r="BT120" s="221"/>
      <c r="BU120" s="221"/>
      <c r="BV120" s="221"/>
      <c r="BW120" s="221"/>
      <c r="BX120" s="221"/>
      <c r="BY120" s="221"/>
      <c r="BZ120" s="221"/>
      <c r="CA120" s="221"/>
      <c r="CB120" s="221"/>
      <c r="CC120" s="221"/>
      <c r="CD120" s="221"/>
      <c r="CE120" s="221"/>
      <c r="CF120" s="221"/>
      <c r="CG120" s="198"/>
    </row>
    <row r="121" spans="1:86" ht="3" customHeight="1">
      <c r="A121" s="130"/>
      <c r="B121" s="476"/>
      <c r="C121" s="476"/>
      <c r="D121" s="476"/>
      <c r="E121" s="478"/>
      <c r="F121" s="478"/>
      <c r="G121" s="544"/>
      <c r="H121" s="471"/>
      <c r="I121" s="471"/>
      <c r="J121" s="471"/>
      <c r="K121" s="471"/>
      <c r="L121" s="471"/>
      <c r="M121" s="471"/>
      <c r="N121" s="471"/>
      <c r="O121" s="471"/>
      <c r="P121" s="471"/>
      <c r="Q121" s="471"/>
      <c r="R121" s="471"/>
      <c r="S121" s="471"/>
      <c r="T121" s="471"/>
      <c r="U121" s="471"/>
      <c r="V121" s="471"/>
      <c r="W121" s="471"/>
      <c r="X121" s="471"/>
      <c r="Y121" s="471"/>
      <c r="Z121" s="471"/>
      <c r="AA121" s="472"/>
      <c r="AB121" s="472"/>
      <c r="AC121" s="472"/>
      <c r="AD121" s="423"/>
      <c r="AE121" s="417"/>
      <c r="AF121" s="417"/>
      <c r="AG121" s="417"/>
      <c r="AH121" s="283"/>
      <c r="AI121" s="418"/>
      <c r="AJ121" s="418"/>
      <c r="AK121" s="418"/>
      <c r="AL121" s="418"/>
      <c r="AM121" s="418"/>
      <c r="AN121" s="415"/>
      <c r="AO121" s="419"/>
      <c r="AP121" s="419"/>
      <c r="AQ121" s="419"/>
      <c r="AR121" s="419"/>
      <c r="AS121" s="419"/>
      <c r="AT121" s="415"/>
      <c r="AU121" s="419"/>
      <c r="AV121" s="419"/>
      <c r="AW121" s="419"/>
      <c r="AX121" s="419"/>
      <c r="AY121" s="419"/>
      <c r="AZ121" s="424"/>
      <c r="BA121" s="294"/>
      <c r="BB121" s="288"/>
      <c r="BC121" s="288"/>
      <c r="BD121" s="288"/>
      <c r="BE121" s="288"/>
      <c r="BF121" s="288"/>
      <c r="BG121" s="288"/>
      <c r="BH121" s="288"/>
      <c r="BI121" s="288"/>
      <c r="BJ121" s="287"/>
      <c r="BK121" s="288"/>
      <c r="BL121" s="417"/>
      <c r="BM121" s="417"/>
      <c r="BN121" s="417"/>
      <c r="BO121" s="283"/>
      <c r="BP121" s="418"/>
      <c r="BQ121" s="418"/>
      <c r="BR121" s="418"/>
      <c r="BS121" s="418"/>
      <c r="BT121" s="418"/>
      <c r="BU121" s="415"/>
      <c r="BV121" s="419"/>
      <c r="BW121" s="419"/>
      <c r="BX121" s="419"/>
      <c r="BY121" s="419"/>
      <c r="BZ121" s="419"/>
      <c r="CA121" s="415"/>
      <c r="CB121" s="419"/>
      <c r="CC121" s="419"/>
      <c r="CD121" s="419"/>
      <c r="CE121" s="419"/>
      <c r="CF121" s="419"/>
      <c r="CG121" s="201"/>
    </row>
    <row r="122" spans="1:86" ht="15" customHeight="1">
      <c r="A122" s="130"/>
      <c r="B122" s="476"/>
      <c r="C122" s="476"/>
      <c r="D122" s="476"/>
      <c r="E122" s="478"/>
      <c r="F122" s="478"/>
      <c r="G122" s="544"/>
      <c r="H122" s="471"/>
      <c r="I122" s="471"/>
      <c r="J122" s="471"/>
      <c r="K122" s="471"/>
      <c r="L122" s="471"/>
      <c r="M122" s="471"/>
      <c r="N122" s="471"/>
      <c r="O122" s="471"/>
      <c r="P122" s="471"/>
      <c r="Q122" s="471"/>
      <c r="R122" s="471"/>
      <c r="S122" s="471"/>
      <c r="T122" s="471"/>
      <c r="U122" s="471"/>
      <c r="V122" s="471"/>
      <c r="W122" s="471"/>
      <c r="X122" s="471"/>
      <c r="Y122" s="471"/>
      <c r="Z122" s="471"/>
      <c r="AA122" s="472"/>
      <c r="AB122" s="472"/>
      <c r="AC122" s="472"/>
      <c r="AD122" s="423"/>
      <c r="AE122" s="280" t="e">
        <f>IF(LEN(VLOOKUP(AA116,#REF!,3,FALSE))&lt;11,"",LEFT(RIGHT(VLOOKUP(AA116,#REF!,3,FALSE),11),1))</f>
        <v>#REF!</v>
      </c>
      <c r="AF122" s="168"/>
      <c r="AG122" s="280" t="e">
        <f>IF(LEN(VLOOKUP(AA116,#REF!,3,FALSE))&lt;10,"",LEFT(RIGHT(VLOOKUP(AA116,#REF!,3,FALSE),10),1))</f>
        <v>#REF!</v>
      </c>
      <c r="AH122" s="282"/>
      <c r="AI122" s="280" t="e">
        <f>IF(LEN(VLOOKUP(AA116,#REF!,3,FALSE))&lt;9,"",LEFT(RIGHT(VLOOKUP(AA116,#REF!,3,FALSE),9),1))</f>
        <v>#REF!</v>
      </c>
      <c r="AJ122" s="168"/>
      <c r="AK122" s="280" t="e">
        <f>IF(LEN(VLOOKUP(AA116,#REF!,3,FALSE))&lt;8,"",LEFT(RIGHT(VLOOKUP(AA116,#REF!,3,FALSE),8),1))</f>
        <v>#REF!</v>
      </c>
      <c r="AL122" s="282"/>
      <c r="AM122" s="280" t="e">
        <f>IF(LEN(VLOOKUP(AA116,#REF!,3,FALSE))&lt;7,"",LEFT(RIGHT(VLOOKUP(AA116,#REF!,3,FALSE),7),1))</f>
        <v>#REF!</v>
      </c>
      <c r="AN122" s="415"/>
      <c r="AO122" s="280" t="e">
        <f>IF(LEN(VLOOKUP(AA116,#REF!,3,FALSE))&lt;6,"",LEFT(RIGHT(VLOOKUP(AA116,#REF!,3,FALSE),6),1))</f>
        <v>#REF!</v>
      </c>
      <c r="AP122" s="282"/>
      <c r="AQ122" s="280" t="e">
        <f>IF(LEN(VLOOKUP(AA116,#REF!,3,FALSE))&lt;5,"",LEFT(RIGHT(VLOOKUP(AA116,#REF!,3,FALSE),5),1))</f>
        <v>#REF!</v>
      </c>
      <c r="AR122" s="282"/>
      <c r="AS122" s="280" t="e">
        <f>IF(LEN(VLOOKUP(AA116,#REF!,3,FALSE))&lt;4,"",LEFT(RIGHT(VLOOKUP(AA116,#REF!,3,FALSE),4),1))</f>
        <v>#REF!</v>
      </c>
      <c r="AT122" s="415"/>
      <c r="AU122" s="280" t="e">
        <f>IF(LEN(VLOOKUP(AA116,#REF!,3,FALSE))&lt;3,"",LEFT(RIGHT(VLOOKUP(AA116,#REF!,3,FALSE),3),1))</f>
        <v>#REF!</v>
      </c>
      <c r="AV122" s="282"/>
      <c r="AW122" s="280" t="e">
        <f>IF(LEN(VLOOKUP(AA116,#REF!,3,FALSE))&lt;2,"",LEFT(RIGHT(VLOOKUP(AA116,#REF!,3,FALSE),2),1))</f>
        <v>#REF!</v>
      </c>
      <c r="AX122" s="282"/>
      <c r="AY122" s="280" t="e">
        <f>IF(VLOOKUP(AA116,#REF!,3,FALSE)=0,"",IF(LEN(VLOOKUP(AA116,#REF!,3,FALSE))&lt;1,"",LEFT(RIGHT(VLOOKUP(AA116,#REF!,3,FALSE),1),1)))</f>
        <v>#REF!</v>
      </c>
      <c r="AZ122" s="424"/>
      <c r="BA122" s="294"/>
      <c r="BB122" s="288"/>
      <c r="BC122" s="288"/>
      <c r="BD122" s="288"/>
      <c r="BE122" s="288"/>
      <c r="BF122" s="288"/>
      <c r="BG122" s="288"/>
      <c r="BH122" s="288"/>
      <c r="BI122" s="288"/>
      <c r="BJ122" s="287"/>
      <c r="BK122" s="288"/>
      <c r="BL122" s="280" t="e">
        <f>IF(LEN(VLOOKUP(AA116,#REF!,5,FALSE))&lt;11,"",LEFT(RIGHT(VLOOKUP(AA116,#REF!,5,FALSE),11),1))</f>
        <v>#REF!</v>
      </c>
      <c r="BM122" s="168"/>
      <c r="BN122" s="280" t="e">
        <f>IF(LEN(VLOOKUP(AA116,#REF!,5,FALSE))&lt;10,"",LEFT(RIGHT(VLOOKUP(AA116,#REF!,5,FALSE),10),1))</f>
        <v>#REF!</v>
      </c>
      <c r="BO122" s="282"/>
      <c r="BP122" s="280" t="e">
        <f>IF(LEN(VLOOKUP(AA116,#REF!,5,FALSE))&lt;9,"",LEFT(RIGHT(VLOOKUP(AA116,#REF!,5,FALSE),9),1))</f>
        <v>#REF!</v>
      </c>
      <c r="BQ122" s="168"/>
      <c r="BR122" s="280" t="e">
        <f>IF(LEN(VLOOKUP(AA116,#REF!,5,FALSE))&lt;8,"",LEFT(RIGHT(VLOOKUP(AA116,#REF!,5,FALSE),8),1))</f>
        <v>#REF!</v>
      </c>
      <c r="BS122" s="282"/>
      <c r="BT122" s="280" t="e">
        <f>IF(LEN(VLOOKUP(AA116,#REF!,5,FALSE))&lt;7,"",LEFT(RIGHT(VLOOKUP(AA116,#REF!,5,FALSE),7),1))</f>
        <v>#REF!</v>
      </c>
      <c r="BU122" s="415"/>
      <c r="BV122" s="280" t="e">
        <f>IF(LEN(VLOOKUP(AA116,#REF!,5,FALSE))&lt;6,"",LEFT(RIGHT(VLOOKUP(AA116,#REF!,5,FALSE),6),1))</f>
        <v>#REF!</v>
      </c>
      <c r="BW122" s="282"/>
      <c r="BX122" s="280" t="e">
        <f>IF(LEN(VLOOKUP(AA116,#REF!,5,FALSE))&lt;5,"",LEFT(RIGHT(VLOOKUP(AA116,#REF!,5,FALSE),5),1))</f>
        <v>#REF!</v>
      </c>
      <c r="BY122" s="282"/>
      <c r="BZ122" s="280" t="e">
        <f>IF(LEN(VLOOKUP(AA116,#REF!,5,FALSE))&lt;4,"",LEFT(RIGHT(VLOOKUP(AA116,#REF!,5,FALSE),4),1))</f>
        <v>#REF!</v>
      </c>
      <c r="CA122" s="415"/>
      <c r="CB122" s="280" t="e">
        <f>IF(LEN(VLOOKUP(AA116,#REF!,5,FALSE))&lt;3,"",LEFT(RIGHT(VLOOKUP(AA116,#REF!,5,FALSE),3),1))</f>
        <v>#REF!</v>
      </c>
      <c r="CC122" s="282"/>
      <c r="CD122" s="280" t="e">
        <f>IF(LEN(VLOOKUP(AA116,#REF!,5,FALSE))&lt;2,"",LEFT(RIGHT(VLOOKUP(AA116,#REF!,5,FALSE),2),1))</f>
        <v>#REF!</v>
      </c>
      <c r="CE122" s="282"/>
      <c r="CF122" s="280" t="e">
        <f>IF(VLOOKUP(AA116,#REF!,5,FALSE)=0,"",IF(LEN(VLOOKUP(AA116,#REF!,5,FALSE))&lt;1,"",LEFT(RIGHT(VLOOKUP(AA116,#REF!,5,FALSE),1),1)))</f>
        <v>#REF!</v>
      </c>
      <c r="CG122" s="201"/>
    </row>
    <row r="123" spans="1:86" ht="3" customHeight="1">
      <c r="A123" s="130"/>
      <c r="B123" s="476"/>
      <c r="C123" s="476"/>
      <c r="D123" s="476"/>
      <c r="E123" s="478"/>
      <c r="F123" s="478"/>
      <c r="G123" s="544"/>
      <c r="H123" s="471"/>
      <c r="I123" s="471"/>
      <c r="J123" s="471"/>
      <c r="K123" s="471"/>
      <c r="L123" s="471"/>
      <c r="M123" s="471"/>
      <c r="N123" s="471"/>
      <c r="O123" s="471"/>
      <c r="P123" s="471"/>
      <c r="Q123" s="471"/>
      <c r="R123" s="471"/>
      <c r="S123" s="471"/>
      <c r="T123" s="471"/>
      <c r="U123" s="471"/>
      <c r="V123" s="471"/>
      <c r="W123" s="471"/>
      <c r="X123" s="471"/>
      <c r="Y123" s="471"/>
      <c r="Z123" s="471"/>
      <c r="AA123" s="472"/>
      <c r="AB123" s="472"/>
      <c r="AC123" s="472"/>
      <c r="AD123" s="445"/>
      <c r="AE123" s="445"/>
      <c r="AF123" s="445"/>
      <c r="AG123" s="445"/>
      <c r="AH123" s="445"/>
      <c r="AI123" s="445"/>
      <c r="AJ123" s="445"/>
      <c r="AK123" s="445"/>
      <c r="AL123" s="445"/>
      <c r="AM123" s="445"/>
      <c r="AN123" s="445"/>
      <c r="AO123" s="445"/>
      <c r="AP123" s="445"/>
      <c r="AQ123" s="445"/>
      <c r="AR123" s="445"/>
      <c r="AS123" s="445"/>
      <c r="AT123" s="445"/>
      <c r="AU123" s="445"/>
      <c r="AV123" s="445"/>
      <c r="AW123" s="445"/>
      <c r="AX123" s="445"/>
      <c r="AY123" s="445"/>
      <c r="AZ123" s="445"/>
      <c r="BA123" s="174"/>
      <c r="BB123" s="169"/>
      <c r="BC123" s="169"/>
      <c r="BD123" s="169"/>
      <c r="BE123" s="169"/>
      <c r="BF123" s="169"/>
      <c r="BG123" s="169"/>
      <c r="BH123" s="169"/>
      <c r="BI123" s="169"/>
      <c r="BJ123" s="170"/>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200"/>
    </row>
    <row r="124" spans="1:86" ht="3" customHeight="1">
      <c r="B124" s="130"/>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134"/>
      <c r="AE124" s="134"/>
      <c r="AF124" s="134"/>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34"/>
      <c r="BD124" s="134"/>
      <c r="BE124" s="134"/>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row>
    <row r="125" spans="1:86" s="145" customFormat="1" ht="5.25" customHeight="1">
      <c r="A125" s="130"/>
      <c r="B125" s="130"/>
      <c r="C125" s="130"/>
      <c r="D125" s="130"/>
      <c r="E125" s="180"/>
      <c r="F125" s="246"/>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c r="BI125" s="130"/>
      <c r="BJ125" s="130"/>
      <c r="BK125" s="130"/>
      <c r="BL125" s="130"/>
      <c r="BM125" s="130"/>
      <c r="BN125" s="130"/>
      <c r="BO125" s="130"/>
      <c r="BP125" s="130"/>
      <c r="BQ125" s="130"/>
      <c r="BR125" s="130"/>
      <c r="BS125" s="130"/>
      <c r="BT125" s="130"/>
      <c r="BU125" s="130"/>
      <c r="BV125" s="130"/>
      <c r="BW125" s="130"/>
      <c r="BX125" s="130"/>
      <c r="BY125" s="130"/>
      <c r="BZ125" s="130"/>
      <c r="CA125" s="130"/>
      <c r="CB125" s="130"/>
      <c r="CC125" s="130"/>
      <c r="CD125" s="130"/>
      <c r="CE125" s="130"/>
      <c r="CF125" s="246"/>
      <c r="CG125" s="150"/>
      <c r="CH125" s="130"/>
    </row>
    <row r="126" spans="1:86" ht="3.75" customHeight="1">
      <c r="A126" s="145"/>
      <c r="B126" s="130"/>
      <c r="C126" s="145"/>
      <c r="D126" s="145"/>
      <c r="E126" s="180"/>
      <c r="F126" s="246"/>
      <c r="G126" s="181"/>
      <c r="H126" s="152"/>
      <c r="I126" s="152"/>
      <c r="J126" s="152"/>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6"/>
      <c r="CG126" s="150"/>
      <c r="CH126" s="145"/>
    </row>
    <row r="127" spans="1:86" ht="3.75" customHeight="1" thickBot="1">
      <c r="A127" s="145"/>
      <c r="B127" s="130"/>
      <c r="C127" s="145"/>
      <c r="D127" s="145"/>
      <c r="E127" s="182"/>
      <c r="F127" s="183"/>
      <c r="G127" s="181"/>
      <c r="H127" s="152"/>
      <c r="I127" s="152"/>
      <c r="J127" s="152"/>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183"/>
      <c r="CG127" s="184"/>
      <c r="CH127" s="145"/>
    </row>
    <row r="128" spans="1:86" ht="10.5" customHeight="1" thickTop="1">
      <c r="A128" s="145"/>
      <c r="B128" s="130"/>
      <c r="C128" s="145"/>
      <c r="D128" s="145"/>
      <c r="E128" s="145"/>
      <c r="F128" s="145"/>
      <c r="G128" s="181"/>
      <c r="H128" s="236" t="s">
        <v>351</v>
      </c>
      <c r="I128" s="152"/>
      <c r="J128" s="152"/>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71" t="e">
        <f>#REF!</f>
        <v>#REF!</v>
      </c>
      <c r="CE128" s="241"/>
      <c r="CF128" s="241"/>
      <c r="CG128" s="241"/>
      <c r="CH128" s="145"/>
    </row>
    <row r="129" spans="1:88" s="191" customFormat="1">
      <c r="A129" s="186"/>
      <c r="B129" s="185"/>
      <c r="C129" s="186"/>
      <c r="D129" s="186"/>
      <c r="E129" s="187"/>
      <c r="F129" s="187"/>
      <c r="G129" s="187"/>
      <c r="H129" s="188"/>
      <c r="I129" s="188"/>
      <c r="J129" s="188"/>
      <c r="K129" s="189"/>
      <c r="L129" s="189"/>
      <c r="M129" s="189"/>
      <c r="N129" s="189"/>
      <c r="O129" s="189"/>
      <c r="P129" s="189"/>
      <c r="Q129" s="189"/>
      <c r="R129" s="189"/>
      <c r="S129" s="189"/>
      <c r="T129" s="189"/>
      <c r="U129" s="189"/>
      <c r="V129" s="189"/>
      <c r="W129" s="189"/>
      <c r="X129" s="189"/>
      <c r="Y129" s="189"/>
      <c r="Z129" s="189"/>
      <c r="AA129" s="189"/>
      <c r="AB129" s="189"/>
      <c r="AC129" s="189"/>
      <c r="AD129" s="189"/>
      <c r="AE129" s="190">
        <v>10</v>
      </c>
      <c r="AF129" s="189"/>
      <c r="AG129" s="190">
        <v>9</v>
      </c>
      <c r="AH129" s="189"/>
      <c r="AI129" s="190">
        <v>8</v>
      </c>
      <c r="AJ129" s="189"/>
      <c r="AK129" s="190">
        <v>7</v>
      </c>
      <c r="AL129" s="189"/>
      <c r="AM129" s="190">
        <v>6</v>
      </c>
      <c r="AN129" s="189"/>
      <c r="AO129" s="190">
        <v>5</v>
      </c>
      <c r="AP129" s="189"/>
      <c r="AQ129" s="190">
        <v>4</v>
      </c>
      <c r="AR129" s="189"/>
      <c r="AS129" s="190">
        <v>3</v>
      </c>
      <c r="AT129" s="189"/>
      <c r="AU129" s="190">
        <v>2</v>
      </c>
      <c r="AV129" s="189"/>
      <c r="AW129" s="190">
        <v>1</v>
      </c>
      <c r="AX129" s="189"/>
      <c r="AY129" s="190">
        <v>0</v>
      </c>
      <c r="AZ129" s="189"/>
      <c r="BA129" s="189"/>
      <c r="BB129" s="190">
        <v>10</v>
      </c>
      <c r="BC129" s="189"/>
      <c r="BD129" s="190">
        <v>9</v>
      </c>
      <c r="BE129" s="189"/>
      <c r="BF129" s="190">
        <v>8</v>
      </c>
      <c r="BG129" s="189"/>
      <c r="BH129" s="190">
        <v>7</v>
      </c>
      <c r="BI129" s="189"/>
      <c r="BJ129" s="190">
        <v>6</v>
      </c>
      <c r="BK129" s="189"/>
      <c r="BL129" s="190">
        <v>5</v>
      </c>
      <c r="BM129" s="189"/>
      <c r="BN129" s="190">
        <v>4</v>
      </c>
      <c r="BO129" s="189"/>
      <c r="BP129" s="190">
        <v>3</v>
      </c>
      <c r="BQ129" s="189"/>
      <c r="BR129" s="190">
        <v>2</v>
      </c>
      <c r="BS129" s="189"/>
      <c r="BT129" s="190">
        <v>1</v>
      </c>
      <c r="BU129" s="189"/>
      <c r="BV129" s="190">
        <v>0</v>
      </c>
      <c r="BW129" s="189"/>
      <c r="BX129" s="189"/>
      <c r="BY129" s="189"/>
      <c r="BZ129" s="189"/>
      <c r="CA129" s="189"/>
      <c r="CB129" s="189"/>
      <c r="CC129" s="189"/>
      <c r="CD129" s="189"/>
      <c r="CE129" s="189"/>
      <c r="CF129" s="189"/>
      <c r="CG129" s="189"/>
      <c r="CH129" s="186"/>
      <c r="CI129" s="186"/>
      <c r="CJ129" s="186"/>
    </row>
    <row r="130" spans="1:88" s="191" customFormat="1">
      <c r="B130" s="185"/>
      <c r="C130" s="186"/>
      <c r="D130" s="186"/>
      <c r="E130" s="187"/>
      <c r="F130" s="187"/>
      <c r="G130" s="187"/>
      <c r="H130" s="188"/>
      <c r="I130" s="188"/>
      <c r="J130" s="188"/>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89"/>
      <c r="BD130" s="189"/>
      <c r="BE130" s="189"/>
      <c r="BF130" s="189"/>
      <c r="BG130" s="189"/>
      <c r="BH130" s="189"/>
      <c r="BI130" s="189"/>
      <c r="BJ130" s="189"/>
      <c r="BK130" s="189"/>
      <c r="BL130" s="190">
        <v>10</v>
      </c>
      <c r="BM130" s="189"/>
      <c r="BN130" s="190">
        <v>9</v>
      </c>
      <c r="BO130" s="189"/>
      <c r="BP130" s="190">
        <v>8</v>
      </c>
      <c r="BQ130" s="189"/>
      <c r="BR130" s="190">
        <v>7</v>
      </c>
      <c r="BS130" s="189"/>
      <c r="BT130" s="190">
        <v>6</v>
      </c>
      <c r="BU130" s="189"/>
      <c r="BV130" s="190">
        <v>5</v>
      </c>
      <c r="BW130" s="189"/>
      <c r="BX130" s="190">
        <v>4</v>
      </c>
      <c r="BY130" s="189"/>
      <c r="BZ130" s="190">
        <v>3</v>
      </c>
      <c r="CA130" s="189"/>
      <c r="CB130" s="190">
        <v>2</v>
      </c>
      <c r="CC130" s="189"/>
      <c r="CD130" s="190">
        <v>1</v>
      </c>
      <c r="CE130" s="189"/>
      <c r="CF130" s="190">
        <v>0</v>
      </c>
      <c r="CG130" s="189"/>
      <c r="CH130" s="186"/>
      <c r="CJ130" s="186"/>
    </row>
  </sheetData>
  <sheetProtection sheet="1" objects="1" scenarios="1"/>
  <mergeCells count="584">
    <mergeCell ref="AB4:AC5"/>
    <mergeCell ref="AD4:AD5"/>
    <mergeCell ref="AR4:AR5"/>
    <mergeCell ref="E7:F10"/>
    <mergeCell ref="AD7:BQ8"/>
    <mergeCell ref="BR7:CG10"/>
    <mergeCell ref="B8:D8"/>
    <mergeCell ref="G8:Z9"/>
    <mergeCell ref="B9:C45"/>
    <mergeCell ref="D9:D45"/>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CH9:CH5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E13:AG13"/>
    <mergeCell ref="AI13:AM13"/>
    <mergeCell ref="AN13:AN14"/>
    <mergeCell ref="BP17:BT17"/>
    <mergeCell ref="BU17:BU18"/>
    <mergeCell ref="BV17:BZ17"/>
    <mergeCell ref="CA17:CA18"/>
    <mergeCell ref="AZ3:BC4"/>
    <mergeCell ref="BD3:BR3"/>
    <mergeCell ref="AG9:AZ10"/>
    <mergeCell ref="BA9:BQ10"/>
    <mergeCell ref="CB17:CF17"/>
    <mergeCell ref="AD16:AZ16"/>
    <mergeCell ref="AD17:AD18"/>
    <mergeCell ref="AE17:AG17"/>
    <mergeCell ref="AI17:AM17"/>
    <mergeCell ref="AN17:AN18"/>
    <mergeCell ref="AO17:AS17"/>
    <mergeCell ref="AT17:AT18"/>
    <mergeCell ref="AU17:AY17"/>
    <mergeCell ref="AZ17:AZ18"/>
    <mergeCell ref="AD19:AZ19"/>
    <mergeCell ref="E20:F27"/>
    <mergeCell ref="G20:G27"/>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L25:BN25"/>
    <mergeCell ref="BP25:BT25"/>
    <mergeCell ref="BB13:BD13"/>
    <mergeCell ref="AD13:AD14"/>
    <mergeCell ref="BR21:BV21"/>
    <mergeCell ref="BA20:BQ20"/>
    <mergeCell ref="AD21:AD22"/>
    <mergeCell ref="AE21:AG21"/>
    <mergeCell ref="AI21:AM21"/>
    <mergeCell ref="AN21:AN22"/>
    <mergeCell ref="AO21:AS21"/>
    <mergeCell ref="AT21:AT22"/>
    <mergeCell ref="AU21:AY21"/>
    <mergeCell ref="AZ21:AZ22"/>
    <mergeCell ref="BA21:BA22"/>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Q29:BQ30"/>
    <mergeCell ref="BR29:BV29"/>
    <mergeCell ref="AD31:AZ31"/>
    <mergeCell ref="BA31:BQ31"/>
    <mergeCell ref="AO29:AS29"/>
    <mergeCell ref="AT29:AT30"/>
    <mergeCell ref="AU29:AY29"/>
    <mergeCell ref="AZ29:AZ30"/>
    <mergeCell ref="BA29:BA30"/>
    <mergeCell ref="BB29:BD29"/>
    <mergeCell ref="AD29:AD30"/>
    <mergeCell ref="AE29:AG29"/>
    <mergeCell ref="AI29:AM29"/>
    <mergeCell ref="AN29:AN30"/>
    <mergeCell ref="BU33:BU34"/>
    <mergeCell ref="BV33:BZ33"/>
    <mergeCell ref="CA33:CA34"/>
    <mergeCell ref="CB33:CF33"/>
    <mergeCell ref="AD32:AZ32"/>
    <mergeCell ref="AD33:AD34"/>
    <mergeCell ref="AE33:AG33"/>
    <mergeCell ref="AI33:AM33"/>
    <mergeCell ref="AN33:AN34"/>
    <mergeCell ref="AO33:AS33"/>
    <mergeCell ref="AT33:AT34"/>
    <mergeCell ref="AU33:AY33"/>
    <mergeCell ref="AZ33:AZ34"/>
    <mergeCell ref="AD35:AZ35"/>
    <mergeCell ref="E36:F43"/>
    <mergeCell ref="G36:G43"/>
    <mergeCell ref="H36:Z43"/>
    <mergeCell ref="AA36:AC43"/>
    <mergeCell ref="AD36:AZ36"/>
    <mergeCell ref="AD39:AZ39"/>
    <mergeCell ref="AD43:AZ43"/>
    <mergeCell ref="BL33:BN33"/>
    <mergeCell ref="E28:F35"/>
    <mergeCell ref="G28:G35"/>
    <mergeCell ref="H28:Z35"/>
    <mergeCell ref="AA28:AC35"/>
    <mergeCell ref="AD28:AZ28"/>
    <mergeCell ref="BA28:BQ28"/>
    <mergeCell ref="BB37:BD37"/>
    <mergeCell ref="BF37:BJ37"/>
    <mergeCell ref="BK37:BK38"/>
    <mergeCell ref="BL37:BP37"/>
    <mergeCell ref="BQ37:BQ38"/>
    <mergeCell ref="BP33:BT33"/>
    <mergeCell ref="BF29:BJ29"/>
    <mergeCell ref="BK29:BK30"/>
    <mergeCell ref="BL29:BP29"/>
    <mergeCell ref="BR37:BV37"/>
    <mergeCell ref="BA36:BQ36"/>
    <mergeCell ref="AD37:AD38"/>
    <mergeCell ref="AE37:AG37"/>
    <mergeCell ref="AI37:AM37"/>
    <mergeCell ref="AN37:AN38"/>
    <mergeCell ref="AO37:AS37"/>
    <mergeCell ref="AT37:AT38"/>
    <mergeCell ref="AU37:AY37"/>
    <mergeCell ref="AZ37:AZ38"/>
    <mergeCell ref="BA37:BA38"/>
    <mergeCell ref="AI45:AM45"/>
    <mergeCell ref="AN45:AN46"/>
    <mergeCell ref="BL41:BN41"/>
    <mergeCell ref="BP41:BT41"/>
    <mergeCell ref="BU41:BU42"/>
    <mergeCell ref="BV41:BZ41"/>
    <mergeCell ref="CA41:CA42"/>
    <mergeCell ref="CB41:CF41"/>
    <mergeCell ref="BA39:BQ39"/>
    <mergeCell ref="AD40:AZ40"/>
    <mergeCell ref="AD41:AD42"/>
    <mergeCell ref="AE41:AG41"/>
    <mergeCell ref="AI41:AM41"/>
    <mergeCell ref="AN41:AN42"/>
    <mergeCell ref="AO41:AS41"/>
    <mergeCell ref="AT41:AT42"/>
    <mergeCell ref="AU41:AY41"/>
    <mergeCell ref="AZ41:AZ42"/>
    <mergeCell ref="BF45:BJ45"/>
    <mergeCell ref="BK45:BK46"/>
    <mergeCell ref="BL45:BP45"/>
    <mergeCell ref="BQ45:BQ46"/>
    <mergeCell ref="BR45:BV45"/>
    <mergeCell ref="B46:D123"/>
    <mergeCell ref="AD47:AZ47"/>
    <mergeCell ref="BA47:BQ47"/>
    <mergeCell ref="AD48:AZ48"/>
    <mergeCell ref="AD49:AD50"/>
    <mergeCell ref="AO45:AS45"/>
    <mergeCell ref="AT45:AT46"/>
    <mergeCell ref="AU45:AY45"/>
    <mergeCell ref="AZ45:AZ46"/>
    <mergeCell ref="BA45:BA46"/>
    <mergeCell ref="BB45:BD45"/>
    <mergeCell ref="E44:F51"/>
    <mergeCell ref="G44:G51"/>
    <mergeCell ref="H44:Z51"/>
    <mergeCell ref="AA44:AC51"/>
    <mergeCell ref="AD44:AZ44"/>
    <mergeCell ref="BA44:BQ44"/>
    <mergeCell ref="AD45:AD46"/>
    <mergeCell ref="AE45:AG45"/>
    <mergeCell ref="BA55:BQ55"/>
    <mergeCell ref="AD56:AZ56"/>
    <mergeCell ref="AD57:AD58"/>
    <mergeCell ref="AE57:AG57"/>
    <mergeCell ref="AI57:AM57"/>
    <mergeCell ref="CB49:CF49"/>
    <mergeCell ref="AD51:AZ51"/>
    <mergeCell ref="E52:F59"/>
    <mergeCell ref="G52:G59"/>
    <mergeCell ref="H52:Z59"/>
    <mergeCell ref="AA52:AC59"/>
    <mergeCell ref="AD52:AZ52"/>
    <mergeCell ref="BA52:BQ52"/>
    <mergeCell ref="AD53:AD54"/>
    <mergeCell ref="AE53:AG53"/>
    <mergeCell ref="AZ49:AZ50"/>
    <mergeCell ref="BL49:BN49"/>
    <mergeCell ref="BP49:BT49"/>
    <mergeCell ref="BU49:BU50"/>
    <mergeCell ref="BV49:BZ49"/>
    <mergeCell ref="CA49:CA50"/>
    <mergeCell ref="AE49:AG49"/>
    <mergeCell ref="AI49:AM49"/>
    <mergeCell ref="AN49:AN50"/>
    <mergeCell ref="AO49:AS49"/>
    <mergeCell ref="AT49:AT50"/>
    <mergeCell ref="AU49:AY49"/>
    <mergeCell ref="BR53:BV53"/>
    <mergeCell ref="AD55:AZ55"/>
    <mergeCell ref="AI53:AM53"/>
    <mergeCell ref="AN53:AN54"/>
    <mergeCell ref="AO53:AS53"/>
    <mergeCell ref="AT53:AT54"/>
    <mergeCell ref="AU53:AY53"/>
    <mergeCell ref="AZ53:AZ54"/>
    <mergeCell ref="CA57:CA58"/>
    <mergeCell ref="CB57:CF57"/>
    <mergeCell ref="AD59:AZ59"/>
    <mergeCell ref="BU57:BU58"/>
    <mergeCell ref="BV57:BZ57"/>
    <mergeCell ref="AN57:AN58"/>
    <mergeCell ref="AO57:AS57"/>
    <mergeCell ref="AT57:AT58"/>
    <mergeCell ref="BA53:BA54"/>
    <mergeCell ref="BB53:BD53"/>
    <mergeCell ref="BF53:BJ53"/>
    <mergeCell ref="BK53:BK54"/>
    <mergeCell ref="BL53:BP53"/>
    <mergeCell ref="BQ53:BQ54"/>
    <mergeCell ref="E60:F67"/>
    <mergeCell ref="G60:G67"/>
    <mergeCell ref="H60:Z67"/>
    <mergeCell ref="AA60:AC67"/>
    <mergeCell ref="AD60:AZ60"/>
    <mergeCell ref="BA60:BQ60"/>
    <mergeCell ref="AD61:AD62"/>
    <mergeCell ref="AU57:AY57"/>
    <mergeCell ref="AZ57:AZ58"/>
    <mergeCell ref="BL57:BN57"/>
    <mergeCell ref="BP57:BT57"/>
    <mergeCell ref="BQ61:BQ62"/>
    <mergeCell ref="BR61:BV61"/>
    <mergeCell ref="AD63:AZ63"/>
    <mergeCell ref="BA63:BQ63"/>
    <mergeCell ref="AD64:AZ64"/>
    <mergeCell ref="AD65:AD66"/>
    <mergeCell ref="AE65:AG65"/>
    <mergeCell ref="AI65:AM65"/>
    <mergeCell ref="AN65:AN66"/>
    <mergeCell ref="AO65:AS65"/>
    <mergeCell ref="AZ61:AZ62"/>
    <mergeCell ref="BA61:BA62"/>
    <mergeCell ref="BB61:BD61"/>
    <mergeCell ref="BF61:BJ61"/>
    <mergeCell ref="BK61:BK62"/>
    <mergeCell ref="BL61:BP61"/>
    <mergeCell ref="AE61:AG61"/>
    <mergeCell ref="AI61:AM61"/>
    <mergeCell ref="AN61:AN62"/>
    <mergeCell ref="AO61:AS61"/>
    <mergeCell ref="AT61:AT62"/>
    <mergeCell ref="AU61:AY61"/>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BA69:BA70"/>
    <mergeCell ref="BB69:BD69"/>
    <mergeCell ref="BF69:BJ69"/>
    <mergeCell ref="BK69:BK70"/>
    <mergeCell ref="AD69:AD70"/>
    <mergeCell ref="AE69:AG69"/>
    <mergeCell ref="AI69:AM69"/>
    <mergeCell ref="AN69:AN70"/>
    <mergeCell ref="AO69:AS69"/>
    <mergeCell ref="AT69:AT70"/>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BA85:BA86"/>
    <mergeCell ref="BB85:BD85"/>
    <mergeCell ref="BF85:BJ85"/>
    <mergeCell ref="BK85:BK86"/>
    <mergeCell ref="AD85:AD86"/>
    <mergeCell ref="AE85:AG85"/>
    <mergeCell ref="AI85:AM85"/>
    <mergeCell ref="AN85:AN86"/>
    <mergeCell ref="AO85:AS85"/>
    <mergeCell ref="AT85:AT86"/>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BA101:BA102"/>
    <mergeCell ref="BB101:BD101"/>
    <mergeCell ref="BF101:BJ101"/>
    <mergeCell ref="BK101:BK102"/>
    <mergeCell ref="AD101:AD102"/>
    <mergeCell ref="AE101:AG101"/>
    <mergeCell ref="AI101:AM101"/>
    <mergeCell ref="AN101:AN102"/>
    <mergeCell ref="AO101:AS101"/>
    <mergeCell ref="AT101:AT102"/>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BA117:BA118"/>
    <mergeCell ref="BB117:BD117"/>
    <mergeCell ref="BF117:BJ117"/>
    <mergeCell ref="BK117:BK118"/>
    <mergeCell ref="AD117:AD118"/>
    <mergeCell ref="AE117:AG117"/>
    <mergeCell ref="AI117:AM117"/>
    <mergeCell ref="AN117:AN118"/>
    <mergeCell ref="AO117:AS117"/>
    <mergeCell ref="AT117:AT118"/>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A1:CJ130"/>
  <sheetViews>
    <sheetView topLeftCell="A51" zoomScale="110" zoomScaleNormal="110" workbookViewId="0">
      <selection activeCell="E7" sqref="E7:F9"/>
    </sheetView>
  </sheetViews>
  <sheetFormatPr defaultRowHeight="12.75"/>
  <cols>
    <col min="1" max="1" width="0.7109375" style="134" customWidth="1"/>
    <col min="2" max="2" width="0.42578125" style="160" customWidth="1"/>
    <col min="3" max="3" width="0.5703125" style="134" customWidth="1"/>
    <col min="4" max="4" width="0.28515625" style="134" customWidth="1"/>
    <col min="5" max="5" width="3.42578125" style="192" customWidth="1"/>
    <col min="6" max="6" width="0.5703125" style="192" customWidth="1"/>
    <col min="7" max="7" width="0.7109375" style="192" customWidth="1"/>
    <col min="8" max="10" width="0.7109375" style="193" customWidth="1"/>
    <col min="11" max="26" width="0.710937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28515625" style="194" customWidth="1"/>
    <col min="63" max="63" width="0.5703125" style="194" customWidth="1"/>
    <col min="64" max="64" width="2.28515625" style="194" customWidth="1"/>
    <col min="65" max="65" width="0.5703125" style="194" customWidth="1"/>
    <col min="66" max="66" width="2.28515625" style="194" customWidth="1"/>
    <col min="67" max="67" width="0.5703125" style="194" customWidth="1"/>
    <col min="68" max="68" width="2.28515625" style="194" customWidth="1"/>
    <col min="69" max="69" width="0.5703125" style="194" customWidth="1"/>
    <col min="70" max="70" width="2.28515625" style="194" customWidth="1"/>
    <col min="71" max="71" width="0.5703125" style="194" customWidth="1"/>
    <col min="72" max="72" width="2.28515625" style="194" customWidth="1"/>
    <col min="73" max="73" width="0.5703125" style="194" customWidth="1"/>
    <col min="74" max="74" width="2.28515625" style="194" customWidth="1"/>
    <col min="75" max="75" width="0.5703125" style="194" customWidth="1"/>
    <col min="76" max="76" width="2.28515625" style="194" customWidth="1"/>
    <col min="77" max="77" width="0.5703125" style="194" customWidth="1"/>
    <col min="78" max="78" width="2.28515625" style="194" customWidth="1"/>
    <col min="79" max="79" width="0.5703125" style="194" customWidth="1"/>
    <col min="80" max="80" width="2.28515625" style="194" customWidth="1"/>
    <col min="81" max="81" width="0.5703125" style="194" customWidth="1"/>
    <col min="82" max="82" width="2.28515625" style="194" customWidth="1"/>
    <col min="83" max="83" width="0.5703125" style="194" customWidth="1"/>
    <col min="84" max="84" width="2.28515625" style="194" customWidth="1"/>
    <col min="85" max="85" width="0.5703125" style="194" customWidth="1"/>
    <col min="86" max="86" width="1.7109375" style="134" customWidth="1"/>
    <col min="87" max="256" width="9.28515625" style="134"/>
    <col min="257" max="257" width="0.7109375" style="134" customWidth="1"/>
    <col min="258" max="258" width="0.42578125" style="134" customWidth="1"/>
    <col min="259" max="259" width="0.5703125" style="134" customWidth="1"/>
    <col min="260" max="260" width="0.28515625" style="134" customWidth="1"/>
    <col min="261" max="261" width="3.42578125" style="134" customWidth="1"/>
    <col min="262" max="262" width="0.5703125" style="134" customWidth="1"/>
    <col min="263" max="282" width="0.710937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28515625" style="134" customWidth="1"/>
    <col min="319" max="319" width="0.5703125" style="134" customWidth="1"/>
    <col min="320" max="320" width="2.28515625" style="134" customWidth="1"/>
    <col min="321" max="321" width="0.5703125" style="134" customWidth="1"/>
    <col min="322" max="322" width="2.28515625" style="134" customWidth="1"/>
    <col min="323" max="323" width="0.5703125" style="134" customWidth="1"/>
    <col min="324" max="324" width="2.28515625" style="134" customWidth="1"/>
    <col min="325" max="325" width="0.5703125" style="134" customWidth="1"/>
    <col min="326" max="326" width="2.28515625" style="134" customWidth="1"/>
    <col min="327" max="327" width="0.5703125" style="134" customWidth="1"/>
    <col min="328" max="328" width="2.28515625" style="134" customWidth="1"/>
    <col min="329" max="329" width="0.5703125" style="134" customWidth="1"/>
    <col min="330" max="330" width="2.28515625" style="134" customWidth="1"/>
    <col min="331" max="331" width="0.5703125" style="134" customWidth="1"/>
    <col min="332" max="332" width="2.28515625" style="134" customWidth="1"/>
    <col min="333" max="333" width="0.5703125" style="134" customWidth="1"/>
    <col min="334" max="334" width="2.28515625" style="134" customWidth="1"/>
    <col min="335" max="335" width="0.5703125" style="134" customWidth="1"/>
    <col min="336" max="336" width="2.28515625" style="134" customWidth="1"/>
    <col min="337" max="337" width="0.5703125" style="134" customWidth="1"/>
    <col min="338" max="338" width="2.28515625" style="134" customWidth="1"/>
    <col min="339" max="339" width="0.5703125" style="134" customWidth="1"/>
    <col min="340" max="340" width="2.28515625" style="134" customWidth="1"/>
    <col min="341" max="341" width="0.5703125" style="134" customWidth="1"/>
    <col min="342" max="342" width="1.7109375" style="134" customWidth="1"/>
    <col min="343" max="512" width="9.28515625" style="134"/>
    <col min="513" max="513" width="0.7109375" style="134" customWidth="1"/>
    <col min="514" max="514" width="0.42578125" style="134" customWidth="1"/>
    <col min="515" max="515" width="0.5703125" style="134" customWidth="1"/>
    <col min="516" max="516" width="0.28515625" style="134" customWidth="1"/>
    <col min="517" max="517" width="3.42578125" style="134" customWidth="1"/>
    <col min="518" max="518" width="0.5703125" style="134" customWidth="1"/>
    <col min="519" max="538" width="0.710937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28515625" style="134" customWidth="1"/>
    <col min="575" max="575" width="0.5703125" style="134" customWidth="1"/>
    <col min="576" max="576" width="2.28515625" style="134" customWidth="1"/>
    <col min="577" max="577" width="0.5703125" style="134" customWidth="1"/>
    <col min="578" max="578" width="2.28515625" style="134" customWidth="1"/>
    <col min="579" max="579" width="0.5703125" style="134" customWidth="1"/>
    <col min="580" max="580" width="2.28515625" style="134" customWidth="1"/>
    <col min="581" max="581" width="0.5703125" style="134" customWidth="1"/>
    <col min="582" max="582" width="2.28515625" style="134" customWidth="1"/>
    <col min="583" max="583" width="0.5703125" style="134" customWidth="1"/>
    <col min="584" max="584" width="2.28515625" style="134" customWidth="1"/>
    <col min="585" max="585" width="0.5703125" style="134" customWidth="1"/>
    <col min="586" max="586" width="2.28515625" style="134" customWidth="1"/>
    <col min="587" max="587" width="0.5703125" style="134" customWidth="1"/>
    <col min="588" max="588" width="2.28515625" style="134" customWidth="1"/>
    <col min="589" max="589" width="0.5703125" style="134" customWidth="1"/>
    <col min="590" max="590" width="2.28515625" style="134" customWidth="1"/>
    <col min="591" max="591" width="0.5703125" style="134" customWidth="1"/>
    <col min="592" max="592" width="2.28515625" style="134" customWidth="1"/>
    <col min="593" max="593" width="0.5703125" style="134" customWidth="1"/>
    <col min="594" max="594" width="2.28515625" style="134" customWidth="1"/>
    <col min="595" max="595" width="0.5703125" style="134" customWidth="1"/>
    <col min="596" max="596" width="2.28515625" style="134" customWidth="1"/>
    <col min="597" max="597" width="0.5703125" style="134" customWidth="1"/>
    <col min="598" max="598" width="1.7109375" style="134" customWidth="1"/>
    <col min="599" max="768" width="9.28515625" style="134"/>
    <col min="769" max="769" width="0.7109375" style="134" customWidth="1"/>
    <col min="770" max="770" width="0.42578125" style="134" customWidth="1"/>
    <col min="771" max="771" width="0.5703125" style="134" customWidth="1"/>
    <col min="772" max="772" width="0.28515625" style="134" customWidth="1"/>
    <col min="773" max="773" width="3.42578125" style="134" customWidth="1"/>
    <col min="774" max="774" width="0.5703125" style="134" customWidth="1"/>
    <col min="775" max="794" width="0.710937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28515625" style="134" customWidth="1"/>
    <col min="831" max="831" width="0.5703125" style="134" customWidth="1"/>
    <col min="832" max="832" width="2.28515625" style="134" customWidth="1"/>
    <col min="833" max="833" width="0.5703125" style="134" customWidth="1"/>
    <col min="834" max="834" width="2.28515625" style="134" customWidth="1"/>
    <col min="835" max="835" width="0.5703125" style="134" customWidth="1"/>
    <col min="836" max="836" width="2.28515625" style="134" customWidth="1"/>
    <col min="837" max="837" width="0.5703125" style="134" customWidth="1"/>
    <col min="838" max="838" width="2.28515625" style="134" customWidth="1"/>
    <col min="839" max="839" width="0.5703125" style="134" customWidth="1"/>
    <col min="840" max="840" width="2.28515625" style="134" customWidth="1"/>
    <col min="841" max="841" width="0.5703125" style="134" customWidth="1"/>
    <col min="842" max="842" width="2.28515625" style="134" customWidth="1"/>
    <col min="843" max="843" width="0.5703125" style="134" customWidth="1"/>
    <col min="844" max="844" width="2.28515625" style="134" customWidth="1"/>
    <col min="845" max="845" width="0.5703125" style="134" customWidth="1"/>
    <col min="846" max="846" width="2.28515625" style="134" customWidth="1"/>
    <col min="847" max="847" width="0.5703125" style="134" customWidth="1"/>
    <col min="848" max="848" width="2.28515625" style="134" customWidth="1"/>
    <col min="849" max="849" width="0.5703125" style="134" customWidth="1"/>
    <col min="850" max="850" width="2.28515625" style="134" customWidth="1"/>
    <col min="851" max="851" width="0.5703125" style="134" customWidth="1"/>
    <col min="852" max="852" width="2.28515625" style="134" customWidth="1"/>
    <col min="853" max="853" width="0.5703125" style="134" customWidth="1"/>
    <col min="854" max="854" width="1.7109375" style="134" customWidth="1"/>
    <col min="855"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42578125" style="134" customWidth="1"/>
    <col min="1030" max="1030" width="0.5703125" style="134" customWidth="1"/>
    <col min="1031" max="1050" width="0.710937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28515625" style="134" customWidth="1"/>
    <col min="1087" max="1087" width="0.5703125" style="134" customWidth="1"/>
    <col min="1088" max="1088" width="2.28515625" style="134" customWidth="1"/>
    <col min="1089" max="1089" width="0.5703125" style="134" customWidth="1"/>
    <col min="1090" max="1090" width="2.28515625" style="134" customWidth="1"/>
    <col min="1091" max="1091" width="0.5703125" style="134" customWidth="1"/>
    <col min="1092" max="1092" width="2.28515625" style="134" customWidth="1"/>
    <col min="1093" max="1093" width="0.5703125" style="134" customWidth="1"/>
    <col min="1094" max="1094" width="2.28515625" style="134" customWidth="1"/>
    <col min="1095" max="1095" width="0.5703125" style="134" customWidth="1"/>
    <col min="1096" max="1096" width="2.28515625" style="134" customWidth="1"/>
    <col min="1097" max="1097" width="0.5703125" style="134" customWidth="1"/>
    <col min="1098" max="1098" width="2.28515625" style="134" customWidth="1"/>
    <col min="1099" max="1099" width="0.5703125" style="134" customWidth="1"/>
    <col min="1100" max="1100" width="2.28515625" style="134" customWidth="1"/>
    <col min="1101" max="1101" width="0.5703125" style="134" customWidth="1"/>
    <col min="1102" max="1102" width="2.28515625" style="134" customWidth="1"/>
    <col min="1103" max="1103" width="0.5703125" style="134" customWidth="1"/>
    <col min="1104" max="1104" width="2.28515625" style="134" customWidth="1"/>
    <col min="1105" max="1105" width="0.5703125" style="134" customWidth="1"/>
    <col min="1106" max="1106" width="2.28515625" style="134" customWidth="1"/>
    <col min="1107" max="1107" width="0.5703125" style="134" customWidth="1"/>
    <col min="1108" max="1108" width="2.28515625" style="134" customWidth="1"/>
    <col min="1109" max="1109" width="0.5703125" style="134" customWidth="1"/>
    <col min="1110" max="1110" width="1.7109375" style="134" customWidth="1"/>
    <col min="1111"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42578125" style="134" customWidth="1"/>
    <col min="1286" max="1286" width="0.5703125" style="134" customWidth="1"/>
    <col min="1287" max="1306" width="0.710937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28515625" style="134" customWidth="1"/>
    <col min="1343" max="1343" width="0.5703125" style="134" customWidth="1"/>
    <col min="1344" max="1344" width="2.28515625" style="134" customWidth="1"/>
    <col min="1345" max="1345" width="0.5703125" style="134" customWidth="1"/>
    <col min="1346" max="1346" width="2.28515625" style="134" customWidth="1"/>
    <col min="1347" max="1347" width="0.5703125" style="134" customWidth="1"/>
    <col min="1348" max="1348" width="2.28515625" style="134" customWidth="1"/>
    <col min="1349" max="1349" width="0.5703125" style="134" customWidth="1"/>
    <col min="1350" max="1350" width="2.28515625" style="134" customWidth="1"/>
    <col min="1351" max="1351" width="0.5703125" style="134" customWidth="1"/>
    <col min="1352" max="1352" width="2.28515625" style="134" customWidth="1"/>
    <col min="1353" max="1353" width="0.5703125" style="134" customWidth="1"/>
    <col min="1354" max="1354" width="2.28515625" style="134" customWidth="1"/>
    <col min="1355" max="1355" width="0.5703125" style="134" customWidth="1"/>
    <col min="1356" max="1356" width="2.28515625" style="134" customWidth="1"/>
    <col min="1357" max="1357" width="0.5703125" style="134" customWidth="1"/>
    <col min="1358" max="1358" width="2.28515625" style="134" customWidth="1"/>
    <col min="1359" max="1359" width="0.5703125" style="134" customWidth="1"/>
    <col min="1360" max="1360" width="2.28515625" style="134" customWidth="1"/>
    <col min="1361" max="1361" width="0.5703125" style="134" customWidth="1"/>
    <col min="1362" max="1362" width="2.28515625" style="134" customWidth="1"/>
    <col min="1363" max="1363" width="0.5703125" style="134" customWidth="1"/>
    <col min="1364" max="1364" width="2.28515625" style="134" customWidth="1"/>
    <col min="1365" max="1365" width="0.5703125" style="134" customWidth="1"/>
    <col min="1366" max="1366" width="1.7109375" style="134" customWidth="1"/>
    <col min="1367"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42578125" style="134" customWidth="1"/>
    <col min="1542" max="1542" width="0.5703125" style="134" customWidth="1"/>
    <col min="1543" max="1562" width="0.710937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28515625" style="134" customWidth="1"/>
    <col min="1599" max="1599" width="0.5703125" style="134" customWidth="1"/>
    <col min="1600" max="1600" width="2.28515625" style="134" customWidth="1"/>
    <col min="1601" max="1601" width="0.5703125" style="134" customWidth="1"/>
    <col min="1602" max="1602" width="2.28515625" style="134" customWidth="1"/>
    <col min="1603" max="1603" width="0.5703125" style="134" customWidth="1"/>
    <col min="1604" max="1604" width="2.28515625" style="134" customWidth="1"/>
    <col min="1605" max="1605" width="0.5703125" style="134" customWidth="1"/>
    <col min="1606" max="1606" width="2.28515625" style="134" customWidth="1"/>
    <col min="1607" max="1607" width="0.5703125" style="134" customWidth="1"/>
    <col min="1608" max="1608" width="2.28515625" style="134" customWidth="1"/>
    <col min="1609" max="1609" width="0.5703125" style="134" customWidth="1"/>
    <col min="1610" max="1610" width="2.28515625" style="134" customWidth="1"/>
    <col min="1611" max="1611" width="0.5703125" style="134" customWidth="1"/>
    <col min="1612" max="1612" width="2.28515625" style="134" customWidth="1"/>
    <col min="1613" max="1613" width="0.5703125" style="134" customWidth="1"/>
    <col min="1614" max="1614" width="2.28515625" style="134" customWidth="1"/>
    <col min="1615" max="1615" width="0.5703125" style="134" customWidth="1"/>
    <col min="1616" max="1616" width="2.28515625" style="134" customWidth="1"/>
    <col min="1617" max="1617" width="0.5703125" style="134" customWidth="1"/>
    <col min="1618" max="1618" width="2.28515625" style="134" customWidth="1"/>
    <col min="1619" max="1619" width="0.5703125" style="134" customWidth="1"/>
    <col min="1620" max="1620" width="2.28515625" style="134" customWidth="1"/>
    <col min="1621" max="1621" width="0.5703125" style="134" customWidth="1"/>
    <col min="1622" max="1622" width="1.7109375" style="134" customWidth="1"/>
    <col min="1623"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42578125" style="134" customWidth="1"/>
    <col min="1798" max="1798" width="0.5703125" style="134" customWidth="1"/>
    <col min="1799" max="1818" width="0.710937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28515625" style="134" customWidth="1"/>
    <col min="1855" max="1855" width="0.5703125" style="134" customWidth="1"/>
    <col min="1856" max="1856" width="2.28515625" style="134" customWidth="1"/>
    <col min="1857" max="1857" width="0.5703125" style="134" customWidth="1"/>
    <col min="1858" max="1858" width="2.28515625" style="134" customWidth="1"/>
    <col min="1859" max="1859" width="0.5703125" style="134" customWidth="1"/>
    <col min="1860" max="1860" width="2.28515625" style="134" customWidth="1"/>
    <col min="1861" max="1861" width="0.5703125" style="134" customWidth="1"/>
    <col min="1862" max="1862" width="2.28515625" style="134" customWidth="1"/>
    <col min="1863" max="1863" width="0.5703125" style="134" customWidth="1"/>
    <col min="1864" max="1864" width="2.28515625" style="134" customWidth="1"/>
    <col min="1865" max="1865" width="0.5703125" style="134" customWidth="1"/>
    <col min="1866" max="1866" width="2.28515625" style="134" customWidth="1"/>
    <col min="1867" max="1867" width="0.5703125" style="134" customWidth="1"/>
    <col min="1868" max="1868" width="2.28515625" style="134" customWidth="1"/>
    <col min="1869" max="1869" width="0.5703125" style="134" customWidth="1"/>
    <col min="1870" max="1870" width="2.28515625" style="134" customWidth="1"/>
    <col min="1871" max="1871" width="0.5703125" style="134" customWidth="1"/>
    <col min="1872" max="1872" width="2.28515625" style="134" customWidth="1"/>
    <col min="1873" max="1873" width="0.5703125" style="134" customWidth="1"/>
    <col min="1874" max="1874" width="2.28515625" style="134" customWidth="1"/>
    <col min="1875" max="1875" width="0.5703125" style="134" customWidth="1"/>
    <col min="1876" max="1876" width="2.28515625" style="134" customWidth="1"/>
    <col min="1877" max="1877" width="0.5703125" style="134" customWidth="1"/>
    <col min="1878" max="1878" width="1.7109375" style="134" customWidth="1"/>
    <col min="1879"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42578125" style="134" customWidth="1"/>
    <col min="2054" max="2054" width="0.5703125" style="134" customWidth="1"/>
    <col min="2055" max="2074" width="0.710937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28515625" style="134" customWidth="1"/>
    <col min="2111" max="2111" width="0.5703125" style="134" customWidth="1"/>
    <col min="2112" max="2112" width="2.28515625" style="134" customWidth="1"/>
    <col min="2113" max="2113" width="0.5703125" style="134" customWidth="1"/>
    <col min="2114" max="2114" width="2.28515625" style="134" customWidth="1"/>
    <col min="2115" max="2115" width="0.5703125" style="134" customWidth="1"/>
    <col min="2116" max="2116" width="2.28515625" style="134" customWidth="1"/>
    <col min="2117" max="2117" width="0.5703125" style="134" customWidth="1"/>
    <col min="2118" max="2118" width="2.28515625" style="134" customWidth="1"/>
    <col min="2119" max="2119" width="0.5703125" style="134" customWidth="1"/>
    <col min="2120" max="2120" width="2.28515625" style="134" customWidth="1"/>
    <col min="2121" max="2121" width="0.5703125" style="134" customWidth="1"/>
    <col min="2122" max="2122" width="2.28515625" style="134" customWidth="1"/>
    <col min="2123" max="2123" width="0.5703125" style="134" customWidth="1"/>
    <col min="2124" max="2124" width="2.28515625" style="134" customWidth="1"/>
    <col min="2125" max="2125" width="0.5703125" style="134" customWidth="1"/>
    <col min="2126" max="2126" width="2.28515625" style="134" customWidth="1"/>
    <col min="2127" max="2127" width="0.5703125" style="134" customWidth="1"/>
    <col min="2128" max="2128" width="2.28515625" style="134" customWidth="1"/>
    <col min="2129" max="2129" width="0.5703125" style="134" customWidth="1"/>
    <col min="2130" max="2130" width="2.28515625" style="134" customWidth="1"/>
    <col min="2131" max="2131" width="0.5703125" style="134" customWidth="1"/>
    <col min="2132" max="2132" width="2.28515625" style="134" customWidth="1"/>
    <col min="2133" max="2133" width="0.5703125" style="134" customWidth="1"/>
    <col min="2134" max="2134" width="1.7109375" style="134" customWidth="1"/>
    <col min="2135"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42578125" style="134" customWidth="1"/>
    <col min="2310" max="2310" width="0.5703125" style="134" customWidth="1"/>
    <col min="2311" max="2330" width="0.710937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28515625" style="134" customWidth="1"/>
    <col min="2367" max="2367" width="0.5703125" style="134" customWidth="1"/>
    <col min="2368" max="2368" width="2.28515625" style="134" customWidth="1"/>
    <col min="2369" max="2369" width="0.5703125" style="134" customWidth="1"/>
    <col min="2370" max="2370" width="2.28515625" style="134" customWidth="1"/>
    <col min="2371" max="2371" width="0.5703125" style="134" customWidth="1"/>
    <col min="2372" max="2372" width="2.28515625" style="134" customWidth="1"/>
    <col min="2373" max="2373" width="0.5703125" style="134" customWidth="1"/>
    <col min="2374" max="2374" width="2.28515625" style="134" customWidth="1"/>
    <col min="2375" max="2375" width="0.5703125" style="134" customWidth="1"/>
    <col min="2376" max="2376" width="2.28515625" style="134" customWidth="1"/>
    <col min="2377" max="2377" width="0.5703125" style="134" customWidth="1"/>
    <col min="2378" max="2378" width="2.28515625" style="134" customWidth="1"/>
    <col min="2379" max="2379" width="0.5703125" style="134" customWidth="1"/>
    <col min="2380" max="2380" width="2.28515625" style="134" customWidth="1"/>
    <col min="2381" max="2381" width="0.5703125" style="134" customWidth="1"/>
    <col min="2382" max="2382" width="2.28515625" style="134" customWidth="1"/>
    <col min="2383" max="2383" width="0.5703125" style="134" customWidth="1"/>
    <col min="2384" max="2384" width="2.28515625" style="134" customWidth="1"/>
    <col min="2385" max="2385" width="0.5703125" style="134" customWidth="1"/>
    <col min="2386" max="2386" width="2.28515625" style="134" customWidth="1"/>
    <col min="2387" max="2387" width="0.5703125" style="134" customWidth="1"/>
    <col min="2388" max="2388" width="2.28515625" style="134" customWidth="1"/>
    <col min="2389" max="2389" width="0.5703125" style="134" customWidth="1"/>
    <col min="2390" max="2390" width="1.7109375" style="134" customWidth="1"/>
    <col min="2391"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42578125" style="134" customWidth="1"/>
    <col min="2566" max="2566" width="0.5703125" style="134" customWidth="1"/>
    <col min="2567" max="2586" width="0.710937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28515625" style="134" customWidth="1"/>
    <col min="2623" max="2623" width="0.5703125" style="134" customWidth="1"/>
    <col min="2624" max="2624" width="2.28515625" style="134" customWidth="1"/>
    <col min="2625" max="2625" width="0.5703125" style="134" customWidth="1"/>
    <col min="2626" max="2626" width="2.28515625" style="134" customWidth="1"/>
    <col min="2627" max="2627" width="0.5703125" style="134" customWidth="1"/>
    <col min="2628" max="2628" width="2.28515625" style="134" customWidth="1"/>
    <col min="2629" max="2629" width="0.5703125" style="134" customWidth="1"/>
    <col min="2630" max="2630" width="2.28515625" style="134" customWidth="1"/>
    <col min="2631" max="2631" width="0.5703125" style="134" customWidth="1"/>
    <col min="2632" max="2632" width="2.28515625" style="134" customWidth="1"/>
    <col min="2633" max="2633" width="0.5703125" style="134" customWidth="1"/>
    <col min="2634" max="2634" width="2.28515625" style="134" customWidth="1"/>
    <col min="2635" max="2635" width="0.5703125" style="134" customWidth="1"/>
    <col min="2636" max="2636" width="2.28515625" style="134" customWidth="1"/>
    <col min="2637" max="2637" width="0.5703125" style="134" customWidth="1"/>
    <col min="2638" max="2638" width="2.28515625" style="134" customWidth="1"/>
    <col min="2639" max="2639" width="0.5703125" style="134" customWidth="1"/>
    <col min="2640" max="2640" width="2.28515625" style="134" customWidth="1"/>
    <col min="2641" max="2641" width="0.5703125" style="134" customWidth="1"/>
    <col min="2642" max="2642" width="2.28515625" style="134" customWidth="1"/>
    <col min="2643" max="2643" width="0.5703125" style="134" customWidth="1"/>
    <col min="2644" max="2644" width="2.28515625" style="134" customWidth="1"/>
    <col min="2645" max="2645" width="0.5703125" style="134" customWidth="1"/>
    <col min="2646" max="2646" width="1.7109375" style="134" customWidth="1"/>
    <col min="2647"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42578125" style="134" customWidth="1"/>
    <col min="2822" max="2822" width="0.5703125" style="134" customWidth="1"/>
    <col min="2823" max="2842" width="0.710937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28515625" style="134" customWidth="1"/>
    <col min="2879" max="2879" width="0.5703125" style="134" customWidth="1"/>
    <col min="2880" max="2880" width="2.28515625" style="134" customWidth="1"/>
    <col min="2881" max="2881" width="0.5703125" style="134" customWidth="1"/>
    <col min="2882" max="2882" width="2.28515625" style="134" customWidth="1"/>
    <col min="2883" max="2883" width="0.5703125" style="134" customWidth="1"/>
    <col min="2884" max="2884" width="2.28515625" style="134" customWidth="1"/>
    <col min="2885" max="2885" width="0.5703125" style="134" customWidth="1"/>
    <col min="2886" max="2886" width="2.28515625" style="134" customWidth="1"/>
    <col min="2887" max="2887" width="0.5703125" style="134" customWidth="1"/>
    <col min="2888" max="2888" width="2.28515625" style="134" customWidth="1"/>
    <col min="2889" max="2889" width="0.5703125" style="134" customWidth="1"/>
    <col min="2890" max="2890" width="2.28515625" style="134" customWidth="1"/>
    <col min="2891" max="2891" width="0.5703125" style="134" customWidth="1"/>
    <col min="2892" max="2892" width="2.28515625" style="134" customWidth="1"/>
    <col min="2893" max="2893" width="0.5703125" style="134" customWidth="1"/>
    <col min="2894" max="2894" width="2.28515625" style="134" customWidth="1"/>
    <col min="2895" max="2895" width="0.5703125" style="134" customWidth="1"/>
    <col min="2896" max="2896" width="2.28515625" style="134" customWidth="1"/>
    <col min="2897" max="2897" width="0.5703125" style="134" customWidth="1"/>
    <col min="2898" max="2898" width="2.28515625" style="134" customWidth="1"/>
    <col min="2899" max="2899" width="0.5703125" style="134" customWidth="1"/>
    <col min="2900" max="2900" width="2.28515625" style="134" customWidth="1"/>
    <col min="2901" max="2901" width="0.5703125" style="134" customWidth="1"/>
    <col min="2902" max="2902" width="1.7109375" style="134" customWidth="1"/>
    <col min="2903"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42578125" style="134" customWidth="1"/>
    <col min="3078" max="3078" width="0.5703125" style="134" customWidth="1"/>
    <col min="3079" max="3098" width="0.710937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28515625" style="134" customWidth="1"/>
    <col min="3135" max="3135" width="0.5703125" style="134" customWidth="1"/>
    <col min="3136" max="3136" width="2.28515625" style="134" customWidth="1"/>
    <col min="3137" max="3137" width="0.5703125" style="134" customWidth="1"/>
    <col min="3138" max="3138" width="2.28515625" style="134" customWidth="1"/>
    <col min="3139" max="3139" width="0.5703125" style="134" customWidth="1"/>
    <col min="3140" max="3140" width="2.28515625" style="134" customWidth="1"/>
    <col min="3141" max="3141" width="0.5703125" style="134" customWidth="1"/>
    <col min="3142" max="3142" width="2.28515625" style="134" customWidth="1"/>
    <col min="3143" max="3143" width="0.5703125" style="134" customWidth="1"/>
    <col min="3144" max="3144" width="2.28515625" style="134" customWidth="1"/>
    <col min="3145" max="3145" width="0.5703125" style="134" customWidth="1"/>
    <col min="3146" max="3146" width="2.28515625" style="134" customWidth="1"/>
    <col min="3147" max="3147" width="0.5703125" style="134" customWidth="1"/>
    <col min="3148" max="3148" width="2.28515625" style="134" customWidth="1"/>
    <col min="3149" max="3149" width="0.5703125" style="134" customWidth="1"/>
    <col min="3150" max="3150" width="2.28515625" style="134" customWidth="1"/>
    <col min="3151" max="3151" width="0.5703125" style="134" customWidth="1"/>
    <col min="3152" max="3152" width="2.28515625" style="134" customWidth="1"/>
    <col min="3153" max="3153" width="0.5703125" style="134" customWidth="1"/>
    <col min="3154" max="3154" width="2.28515625" style="134" customWidth="1"/>
    <col min="3155" max="3155" width="0.5703125" style="134" customWidth="1"/>
    <col min="3156" max="3156" width="2.28515625" style="134" customWidth="1"/>
    <col min="3157" max="3157" width="0.5703125" style="134" customWidth="1"/>
    <col min="3158" max="3158" width="1.7109375" style="134" customWidth="1"/>
    <col min="3159"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42578125" style="134" customWidth="1"/>
    <col min="3334" max="3334" width="0.5703125" style="134" customWidth="1"/>
    <col min="3335" max="3354" width="0.710937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28515625" style="134" customWidth="1"/>
    <col min="3391" max="3391" width="0.5703125" style="134" customWidth="1"/>
    <col min="3392" max="3392" width="2.28515625" style="134" customWidth="1"/>
    <col min="3393" max="3393" width="0.5703125" style="134" customWidth="1"/>
    <col min="3394" max="3394" width="2.28515625" style="134" customWidth="1"/>
    <col min="3395" max="3395" width="0.5703125" style="134" customWidth="1"/>
    <col min="3396" max="3396" width="2.28515625" style="134" customWidth="1"/>
    <col min="3397" max="3397" width="0.5703125" style="134" customWidth="1"/>
    <col min="3398" max="3398" width="2.28515625" style="134" customWidth="1"/>
    <col min="3399" max="3399" width="0.5703125" style="134" customWidth="1"/>
    <col min="3400" max="3400" width="2.28515625" style="134" customWidth="1"/>
    <col min="3401" max="3401" width="0.5703125" style="134" customWidth="1"/>
    <col min="3402" max="3402" width="2.28515625" style="134" customWidth="1"/>
    <col min="3403" max="3403" width="0.5703125" style="134" customWidth="1"/>
    <col min="3404" max="3404" width="2.28515625" style="134" customWidth="1"/>
    <col min="3405" max="3405" width="0.5703125" style="134" customWidth="1"/>
    <col min="3406" max="3406" width="2.28515625" style="134" customWidth="1"/>
    <col min="3407" max="3407" width="0.5703125" style="134" customWidth="1"/>
    <col min="3408" max="3408" width="2.28515625" style="134" customWidth="1"/>
    <col min="3409" max="3409" width="0.5703125" style="134" customWidth="1"/>
    <col min="3410" max="3410" width="2.28515625" style="134" customWidth="1"/>
    <col min="3411" max="3411" width="0.5703125" style="134" customWidth="1"/>
    <col min="3412" max="3412" width="2.28515625" style="134" customWidth="1"/>
    <col min="3413" max="3413" width="0.5703125" style="134" customWidth="1"/>
    <col min="3414" max="3414" width="1.7109375" style="134" customWidth="1"/>
    <col min="3415"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42578125" style="134" customWidth="1"/>
    <col min="3590" max="3590" width="0.5703125" style="134" customWidth="1"/>
    <col min="3591" max="3610" width="0.710937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28515625" style="134" customWidth="1"/>
    <col min="3647" max="3647" width="0.5703125" style="134" customWidth="1"/>
    <col min="3648" max="3648" width="2.28515625" style="134" customWidth="1"/>
    <col min="3649" max="3649" width="0.5703125" style="134" customWidth="1"/>
    <col min="3650" max="3650" width="2.28515625" style="134" customWidth="1"/>
    <col min="3651" max="3651" width="0.5703125" style="134" customWidth="1"/>
    <col min="3652" max="3652" width="2.28515625" style="134" customWidth="1"/>
    <col min="3653" max="3653" width="0.5703125" style="134" customWidth="1"/>
    <col min="3654" max="3654" width="2.28515625" style="134" customWidth="1"/>
    <col min="3655" max="3655" width="0.5703125" style="134" customWidth="1"/>
    <col min="3656" max="3656" width="2.28515625" style="134" customWidth="1"/>
    <col min="3657" max="3657" width="0.5703125" style="134" customWidth="1"/>
    <col min="3658" max="3658" width="2.28515625" style="134" customWidth="1"/>
    <col min="3659" max="3659" width="0.5703125" style="134" customWidth="1"/>
    <col min="3660" max="3660" width="2.28515625" style="134" customWidth="1"/>
    <col min="3661" max="3661" width="0.5703125" style="134" customWidth="1"/>
    <col min="3662" max="3662" width="2.28515625" style="134" customWidth="1"/>
    <col min="3663" max="3663" width="0.5703125" style="134" customWidth="1"/>
    <col min="3664" max="3664" width="2.28515625" style="134" customWidth="1"/>
    <col min="3665" max="3665" width="0.5703125" style="134" customWidth="1"/>
    <col min="3666" max="3666" width="2.28515625" style="134" customWidth="1"/>
    <col min="3667" max="3667" width="0.5703125" style="134" customWidth="1"/>
    <col min="3668" max="3668" width="2.28515625" style="134" customWidth="1"/>
    <col min="3669" max="3669" width="0.5703125" style="134" customWidth="1"/>
    <col min="3670" max="3670" width="1.7109375" style="134" customWidth="1"/>
    <col min="3671"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42578125" style="134" customWidth="1"/>
    <col min="3846" max="3846" width="0.5703125" style="134" customWidth="1"/>
    <col min="3847" max="3866" width="0.710937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28515625" style="134" customWidth="1"/>
    <col min="3903" max="3903" width="0.5703125" style="134" customWidth="1"/>
    <col min="3904" max="3904" width="2.28515625" style="134" customWidth="1"/>
    <col min="3905" max="3905" width="0.5703125" style="134" customWidth="1"/>
    <col min="3906" max="3906" width="2.28515625" style="134" customWidth="1"/>
    <col min="3907" max="3907" width="0.5703125" style="134" customWidth="1"/>
    <col min="3908" max="3908" width="2.28515625" style="134" customWidth="1"/>
    <col min="3909" max="3909" width="0.5703125" style="134" customWidth="1"/>
    <col min="3910" max="3910" width="2.28515625" style="134" customWidth="1"/>
    <col min="3911" max="3911" width="0.5703125" style="134" customWidth="1"/>
    <col min="3912" max="3912" width="2.28515625" style="134" customWidth="1"/>
    <col min="3913" max="3913" width="0.5703125" style="134" customWidth="1"/>
    <col min="3914" max="3914" width="2.28515625" style="134" customWidth="1"/>
    <col min="3915" max="3915" width="0.5703125" style="134" customWidth="1"/>
    <col min="3916" max="3916" width="2.28515625" style="134" customWidth="1"/>
    <col min="3917" max="3917" width="0.5703125" style="134" customWidth="1"/>
    <col min="3918" max="3918" width="2.28515625" style="134" customWidth="1"/>
    <col min="3919" max="3919" width="0.5703125" style="134" customWidth="1"/>
    <col min="3920" max="3920" width="2.28515625" style="134" customWidth="1"/>
    <col min="3921" max="3921" width="0.5703125" style="134" customWidth="1"/>
    <col min="3922" max="3922" width="2.28515625" style="134" customWidth="1"/>
    <col min="3923" max="3923" width="0.5703125" style="134" customWidth="1"/>
    <col min="3924" max="3924" width="2.28515625" style="134" customWidth="1"/>
    <col min="3925" max="3925" width="0.5703125" style="134" customWidth="1"/>
    <col min="3926" max="3926" width="1.7109375" style="134" customWidth="1"/>
    <col min="3927"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42578125" style="134" customWidth="1"/>
    <col min="4102" max="4102" width="0.5703125" style="134" customWidth="1"/>
    <col min="4103" max="4122" width="0.710937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28515625" style="134" customWidth="1"/>
    <col min="4159" max="4159" width="0.5703125" style="134" customWidth="1"/>
    <col min="4160" max="4160" width="2.28515625" style="134" customWidth="1"/>
    <col min="4161" max="4161" width="0.5703125" style="134" customWidth="1"/>
    <col min="4162" max="4162" width="2.28515625" style="134" customWidth="1"/>
    <col min="4163" max="4163" width="0.5703125" style="134" customWidth="1"/>
    <col min="4164" max="4164" width="2.28515625" style="134" customWidth="1"/>
    <col min="4165" max="4165" width="0.5703125" style="134" customWidth="1"/>
    <col min="4166" max="4166" width="2.28515625" style="134" customWidth="1"/>
    <col min="4167" max="4167" width="0.5703125" style="134" customWidth="1"/>
    <col min="4168" max="4168" width="2.28515625" style="134" customWidth="1"/>
    <col min="4169" max="4169" width="0.5703125" style="134" customWidth="1"/>
    <col min="4170" max="4170" width="2.28515625" style="134" customWidth="1"/>
    <col min="4171" max="4171" width="0.5703125" style="134" customWidth="1"/>
    <col min="4172" max="4172" width="2.28515625" style="134" customWidth="1"/>
    <col min="4173" max="4173" width="0.5703125" style="134" customWidth="1"/>
    <col min="4174" max="4174" width="2.28515625" style="134" customWidth="1"/>
    <col min="4175" max="4175" width="0.5703125" style="134" customWidth="1"/>
    <col min="4176" max="4176" width="2.28515625" style="134" customWidth="1"/>
    <col min="4177" max="4177" width="0.5703125" style="134" customWidth="1"/>
    <col min="4178" max="4178" width="2.28515625" style="134" customWidth="1"/>
    <col min="4179" max="4179" width="0.5703125" style="134" customWidth="1"/>
    <col min="4180" max="4180" width="2.28515625" style="134" customWidth="1"/>
    <col min="4181" max="4181" width="0.5703125" style="134" customWidth="1"/>
    <col min="4182" max="4182" width="1.7109375" style="134" customWidth="1"/>
    <col min="4183"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42578125" style="134" customWidth="1"/>
    <col min="4358" max="4358" width="0.5703125" style="134" customWidth="1"/>
    <col min="4359" max="4378" width="0.710937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28515625" style="134" customWidth="1"/>
    <col min="4415" max="4415" width="0.5703125" style="134" customWidth="1"/>
    <col min="4416" max="4416" width="2.28515625" style="134" customWidth="1"/>
    <col min="4417" max="4417" width="0.5703125" style="134" customWidth="1"/>
    <col min="4418" max="4418" width="2.28515625" style="134" customWidth="1"/>
    <col min="4419" max="4419" width="0.5703125" style="134" customWidth="1"/>
    <col min="4420" max="4420" width="2.28515625" style="134" customWidth="1"/>
    <col min="4421" max="4421" width="0.5703125" style="134" customWidth="1"/>
    <col min="4422" max="4422" width="2.28515625" style="134" customWidth="1"/>
    <col min="4423" max="4423" width="0.5703125" style="134" customWidth="1"/>
    <col min="4424" max="4424" width="2.28515625" style="134" customWidth="1"/>
    <col min="4425" max="4425" width="0.5703125" style="134" customWidth="1"/>
    <col min="4426" max="4426" width="2.28515625" style="134" customWidth="1"/>
    <col min="4427" max="4427" width="0.5703125" style="134" customWidth="1"/>
    <col min="4428" max="4428" width="2.28515625" style="134" customWidth="1"/>
    <col min="4429" max="4429" width="0.5703125" style="134" customWidth="1"/>
    <col min="4430" max="4430" width="2.28515625" style="134" customWidth="1"/>
    <col min="4431" max="4431" width="0.5703125" style="134" customWidth="1"/>
    <col min="4432" max="4432" width="2.28515625" style="134" customWidth="1"/>
    <col min="4433" max="4433" width="0.5703125" style="134" customWidth="1"/>
    <col min="4434" max="4434" width="2.28515625" style="134" customWidth="1"/>
    <col min="4435" max="4435" width="0.5703125" style="134" customWidth="1"/>
    <col min="4436" max="4436" width="2.28515625" style="134" customWidth="1"/>
    <col min="4437" max="4437" width="0.5703125" style="134" customWidth="1"/>
    <col min="4438" max="4438" width="1.7109375" style="134" customWidth="1"/>
    <col min="4439"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42578125" style="134" customWidth="1"/>
    <col min="4614" max="4614" width="0.5703125" style="134" customWidth="1"/>
    <col min="4615" max="4634" width="0.710937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28515625" style="134" customWidth="1"/>
    <col min="4671" max="4671" width="0.5703125" style="134" customWidth="1"/>
    <col min="4672" max="4672" width="2.28515625" style="134" customWidth="1"/>
    <col min="4673" max="4673" width="0.5703125" style="134" customWidth="1"/>
    <col min="4674" max="4674" width="2.28515625" style="134" customWidth="1"/>
    <col min="4675" max="4675" width="0.5703125" style="134" customWidth="1"/>
    <col min="4676" max="4676" width="2.28515625" style="134" customWidth="1"/>
    <col min="4677" max="4677" width="0.5703125" style="134" customWidth="1"/>
    <col min="4678" max="4678" width="2.28515625" style="134" customWidth="1"/>
    <col min="4679" max="4679" width="0.5703125" style="134" customWidth="1"/>
    <col min="4680" max="4680" width="2.28515625" style="134" customWidth="1"/>
    <col min="4681" max="4681" width="0.5703125" style="134" customWidth="1"/>
    <col min="4682" max="4682" width="2.28515625" style="134" customWidth="1"/>
    <col min="4683" max="4683" width="0.5703125" style="134" customWidth="1"/>
    <col min="4684" max="4684" width="2.28515625" style="134" customWidth="1"/>
    <col min="4685" max="4685" width="0.5703125" style="134" customWidth="1"/>
    <col min="4686" max="4686" width="2.28515625" style="134" customWidth="1"/>
    <col min="4687" max="4687" width="0.5703125" style="134" customWidth="1"/>
    <col min="4688" max="4688" width="2.28515625" style="134" customWidth="1"/>
    <col min="4689" max="4689" width="0.5703125" style="134" customWidth="1"/>
    <col min="4690" max="4690" width="2.28515625" style="134" customWidth="1"/>
    <col min="4691" max="4691" width="0.5703125" style="134" customWidth="1"/>
    <col min="4692" max="4692" width="2.28515625" style="134" customWidth="1"/>
    <col min="4693" max="4693" width="0.5703125" style="134" customWidth="1"/>
    <col min="4694" max="4694" width="1.7109375" style="134" customWidth="1"/>
    <col min="4695"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42578125" style="134" customWidth="1"/>
    <col min="4870" max="4870" width="0.5703125" style="134" customWidth="1"/>
    <col min="4871" max="4890" width="0.710937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28515625" style="134" customWidth="1"/>
    <col min="4927" max="4927" width="0.5703125" style="134" customWidth="1"/>
    <col min="4928" max="4928" width="2.28515625" style="134" customWidth="1"/>
    <col min="4929" max="4929" width="0.5703125" style="134" customWidth="1"/>
    <col min="4930" max="4930" width="2.28515625" style="134" customWidth="1"/>
    <col min="4931" max="4931" width="0.5703125" style="134" customWidth="1"/>
    <col min="4932" max="4932" width="2.28515625" style="134" customWidth="1"/>
    <col min="4933" max="4933" width="0.5703125" style="134" customWidth="1"/>
    <col min="4934" max="4934" width="2.28515625" style="134" customWidth="1"/>
    <col min="4935" max="4935" width="0.5703125" style="134" customWidth="1"/>
    <col min="4936" max="4936" width="2.28515625" style="134" customWidth="1"/>
    <col min="4937" max="4937" width="0.5703125" style="134" customWidth="1"/>
    <col min="4938" max="4938" width="2.28515625" style="134" customWidth="1"/>
    <col min="4939" max="4939" width="0.5703125" style="134" customWidth="1"/>
    <col min="4940" max="4940" width="2.28515625" style="134" customWidth="1"/>
    <col min="4941" max="4941" width="0.5703125" style="134" customWidth="1"/>
    <col min="4942" max="4942" width="2.28515625" style="134" customWidth="1"/>
    <col min="4943" max="4943" width="0.5703125" style="134" customWidth="1"/>
    <col min="4944" max="4944" width="2.28515625" style="134" customWidth="1"/>
    <col min="4945" max="4945" width="0.5703125" style="134" customWidth="1"/>
    <col min="4946" max="4946" width="2.28515625" style="134" customWidth="1"/>
    <col min="4947" max="4947" width="0.5703125" style="134" customWidth="1"/>
    <col min="4948" max="4948" width="2.28515625" style="134" customWidth="1"/>
    <col min="4949" max="4949" width="0.5703125" style="134" customWidth="1"/>
    <col min="4950" max="4950" width="1.7109375" style="134" customWidth="1"/>
    <col min="4951"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42578125" style="134" customWidth="1"/>
    <col min="5126" max="5126" width="0.5703125" style="134" customWidth="1"/>
    <col min="5127" max="5146" width="0.710937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28515625" style="134" customWidth="1"/>
    <col min="5183" max="5183" width="0.5703125" style="134" customWidth="1"/>
    <col min="5184" max="5184" width="2.28515625" style="134" customWidth="1"/>
    <col min="5185" max="5185" width="0.5703125" style="134" customWidth="1"/>
    <col min="5186" max="5186" width="2.28515625" style="134" customWidth="1"/>
    <col min="5187" max="5187" width="0.5703125" style="134" customWidth="1"/>
    <col min="5188" max="5188" width="2.28515625" style="134" customWidth="1"/>
    <col min="5189" max="5189" width="0.5703125" style="134" customWidth="1"/>
    <col min="5190" max="5190" width="2.28515625" style="134" customWidth="1"/>
    <col min="5191" max="5191" width="0.5703125" style="134" customWidth="1"/>
    <col min="5192" max="5192" width="2.28515625" style="134" customWidth="1"/>
    <col min="5193" max="5193" width="0.5703125" style="134" customWidth="1"/>
    <col min="5194" max="5194" width="2.28515625" style="134" customWidth="1"/>
    <col min="5195" max="5195" width="0.5703125" style="134" customWidth="1"/>
    <col min="5196" max="5196" width="2.28515625" style="134" customWidth="1"/>
    <col min="5197" max="5197" width="0.5703125" style="134" customWidth="1"/>
    <col min="5198" max="5198" width="2.28515625" style="134" customWidth="1"/>
    <col min="5199" max="5199" width="0.5703125" style="134" customWidth="1"/>
    <col min="5200" max="5200" width="2.28515625" style="134" customWidth="1"/>
    <col min="5201" max="5201" width="0.5703125" style="134" customWidth="1"/>
    <col min="5202" max="5202" width="2.28515625" style="134" customWidth="1"/>
    <col min="5203" max="5203" width="0.5703125" style="134" customWidth="1"/>
    <col min="5204" max="5204" width="2.28515625" style="134" customWidth="1"/>
    <col min="5205" max="5205" width="0.5703125" style="134" customWidth="1"/>
    <col min="5206" max="5206" width="1.7109375" style="134" customWidth="1"/>
    <col min="5207"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42578125" style="134" customWidth="1"/>
    <col min="5382" max="5382" width="0.5703125" style="134" customWidth="1"/>
    <col min="5383" max="5402" width="0.710937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28515625" style="134" customWidth="1"/>
    <col min="5439" max="5439" width="0.5703125" style="134" customWidth="1"/>
    <col min="5440" max="5440" width="2.28515625" style="134" customWidth="1"/>
    <col min="5441" max="5441" width="0.5703125" style="134" customWidth="1"/>
    <col min="5442" max="5442" width="2.28515625" style="134" customWidth="1"/>
    <col min="5443" max="5443" width="0.5703125" style="134" customWidth="1"/>
    <col min="5444" max="5444" width="2.28515625" style="134" customWidth="1"/>
    <col min="5445" max="5445" width="0.5703125" style="134" customWidth="1"/>
    <col min="5446" max="5446" width="2.28515625" style="134" customWidth="1"/>
    <col min="5447" max="5447" width="0.5703125" style="134" customWidth="1"/>
    <col min="5448" max="5448" width="2.28515625" style="134" customWidth="1"/>
    <col min="5449" max="5449" width="0.5703125" style="134" customWidth="1"/>
    <col min="5450" max="5450" width="2.28515625" style="134" customWidth="1"/>
    <col min="5451" max="5451" width="0.5703125" style="134" customWidth="1"/>
    <col min="5452" max="5452" width="2.28515625" style="134" customWidth="1"/>
    <col min="5453" max="5453" width="0.5703125" style="134" customWidth="1"/>
    <col min="5454" max="5454" width="2.28515625" style="134" customWidth="1"/>
    <col min="5455" max="5455" width="0.5703125" style="134" customWidth="1"/>
    <col min="5456" max="5456" width="2.28515625" style="134" customWidth="1"/>
    <col min="5457" max="5457" width="0.5703125" style="134" customWidth="1"/>
    <col min="5458" max="5458" width="2.28515625" style="134" customWidth="1"/>
    <col min="5459" max="5459" width="0.5703125" style="134" customWidth="1"/>
    <col min="5460" max="5460" width="2.28515625" style="134" customWidth="1"/>
    <col min="5461" max="5461" width="0.5703125" style="134" customWidth="1"/>
    <col min="5462" max="5462" width="1.7109375" style="134" customWidth="1"/>
    <col min="5463"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42578125" style="134" customWidth="1"/>
    <col min="5638" max="5638" width="0.5703125" style="134" customWidth="1"/>
    <col min="5639" max="5658" width="0.710937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28515625" style="134" customWidth="1"/>
    <col min="5695" max="5695" width="0.5703125" style="134" customWidth="1"/>
    <col min="5696" max="5696" width="2.28515625" style="134" customWidth="1"/>
    <col min="5697" max="5697" width="0.5703125" style="134" customWidth="1"/>
    <col min="5698" max="5698" width="2.28515625" style="134" customWidth="1"/>
    <col min="5699" max="5699" width="0.5703125" style="134" customWidth="1"/>
    <col min="5700" max="5700" width="2.28515625" style="134" customWidth="1"/>
    <col min="5701" max="5701" width="0.5703125" style="134" customWidth="1"/>
    <col min="5702" max="5702" width="2.28515625" style="134" customWidth="1"/>
    <col min="5703" max="5703" width="0.5703125" style="134" customWidth="1"/>
    <col min="5704" max="5704" width="2.28515625" style="134" customWidth="1"/>
    <col min="5705" max="5705" width="0.5703125" style="134" customWidth="1"/>
    <col min="5706" max="5706" width="2.28515625" style="134" customWidth="1"/>
    <col min="5707" max="5707" width="0.5703125" style="134" customWidth="1"/>
    <col min="5708" max="5708" width="2.28515625" style="134" customWidth="1"/>
    <col min="5709" max="5709" width="0.5703125" style="134" customWidth="1"/>
    <col min="5710" max="5710" width="2.28515625" style="134" customWidth="1"/>
    <col min="5711" max="5711" width="0.5703125" style="134" customWidth="1"/>
    <col min="5712" max="5712" width="2.28515625" style="134" customWidth="1"/>
    <col min="5713" max="5713" width="0.5703125" style="134" customWidth="1"/>
    <col min="5714" max="5714" width="2.28515625" style="134" customWidth="1"/>
    <col min="5715" max="5715" width="0.5703125" style="134" customWidth="1"/>
    <col min="5716" max="5716" width="2.28515625" style="134" customWidth="1"/>
    <col min="5717" max="5717" width="0.5703125" style="134" customWidth="1"/>
    <col min="5718" max="5718" width="1.7109375" style="134" customWidth="1"/>
    <col min="5719"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42578125" style="134" customWidth="1"/>
    <col min="5894" max="5894" width="0.5703125" style="134" customWidth="1"/>
    <col min="5895" max="5914" width="0.710937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28515625" style="134" customWidth="1"/>
    <col min="5951" max="5951" width="0.5703125" style="134" customWidth="1"/>
    <col min="5952" max="5952" width="2.28515625" style="134" customWidth="1"/>
    <col min="5953" max="5953" width="0.5703125" style="134" customWidth="1"/>
    <col min="5954" max="5954" width="2.28515625" style="134" customWidth="1"/>
    <col min="5955" max="5955" width="0.5703125" style="134" customWidth="1"/>
    <col min="5956" max="5956" width="2.28515625" style="134" customWidth="1"/>
    <col min="5957" max="5957" width="0.5703125" style="134" customWidth="1"/>
    <col min="5958" max="5958" width="2.28515625" style="134" customWidth="1"/>
    <col min="5959" max="5959" width="0.5703125" style="134" customWidth="1"/>
    <col min="5960" max="5960" width="2.28515625" style="134" customWidth="1"/>
    <col min="5961" max="5961" width="0.5703125" style="134" customWidth="1"/>
    <col min="5962" max="5962" width="2.28515625" style="134" customWidth="1"/>
    <col min="5963" max="5963" width="0.5703125" style="134" customWidth="1"/>
    <col min="5964" max="5964" width="2.28515625" style="134" customWidth="1"/>
    <col min="5965" max="5965" width="0.5703125" style="134" customWidth="1"/>
    <col min="5966" max="5966" width="2.28515625" style="134" customWidth="1"/>
    <col min="5967" max="5967" width="0.5703125" style="134" customWidth="1"/>
    <col min="5968" max="5968" width="2.28515625" style="134" customWidth="1"/>
    <col min="5969" max="5969" width="0.5703125" style="134" customWidth="1"/>
    <col min="5970" max="5970" width="2.28515625" style="134" customWidth="1"/>
    <col min="5971" max="5971" width="0.5703125" style="134" customWidth="1"/>
    <col min="5972" max="5972" width="2.28515625" style="134" customWidth="1"/>
    <col min="5973" max="5973" width="0.5703125" style="134" customWidth="1"/>
    <col min="5974" max="5974" width="1.7109375" style="134" customWidth="1"/>
    <col min="5975"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42578125" style="134" customWidth="1"/>
    <col min="6150" max="6150" width="0.5703125" style="134" customWidth="1"/>
    <col min="6151" max="6170" width="0.710937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28515625" style="134" customWidth="1"/>
    <col min="6207" max="6207" width="0.5703125" style="134" customWidth="1"/>
    <col min="6208" max="6208" width="2.28515625" style="134" customWidth="1"/>
    <col min="6209" max="6209" width="0.5703125" style="134" customWidth="1"/>
    <col min="6210" max="6210" width="2.28515625" style="134" customWidth="1"/>
    <col min="6211" max="6211" width="0.5703125" style="134" customWidth="1"/>
    <col min="6212" max="6212" width="2.28515625" style="134" customWidth="1"/>
    <col min="6213" max="6213" width="0.5703125" style="134" customWidth="1"/>
    <col min="6214" max="6214" width="2.28515625" style="134" customWidth="1"/>
    <col min="6215" max="6215" width="0.5703125" style="134" customWidth="1"/>
    <col min="6216" max="6216" width="2.28515625" style="134" customWidth="1"/>
    <col min="6217" max="6217" width="0.5703125" style="134" customWidth="1"/>
    <col min="6218" max="6218" width="2.28515625" style="134" customWidth="1"/>
    <col min="6219" max="6219" width="0.5703125" style="134" customWidth="1"/>
    <col min="6220" max="6220" width="2.28515625" style="134" customWidth="1"/>
    <col min="6221" max="6221" width="0.5703125" style="134" customWidth="1"/>
    <col min="6222" max="6222" width="2.28515625" style="134" customWidth="1"/>
    <col min="6223" max="6223" width="0.5703125" style="134" customWidth="1"/>
    <col min="6224" max="6224" width="2.28515625" style="134" customWidth="1"/>
    <col min="6225" max="6225" width="0.5703125" style="134" customWidth="1"/>
    <col min="6226" max="6226" width="2.28515625" style="134" customWidth="1"/>
    <col min="6227" max="6227" width="0.5703125" style="134" customWidth="1"/>
    <col min="6228" max="6228" width="2.28515625" style="134" customWidth="1"/>
    <col min="6229" max="6229" width="0.5703125" style="134" customWidth="1"/>
    <col min="6230" max="6230" width="1.7109375" style="134" customWidth="1"/>
    <col min="6231"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42578125" style="134" customWidth="1"/>
    <col min="6406" max="6406" width="0.5703125" style="134" customWidth="1"/>
    <col min="6407" max="6426" width="0.710937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28515625" style="134" customWidth="1"/>
    <col min="6463" max="6463" width="0.5703125" style="134" customWidth="1"/>
    <col min="6464" max="6464" width="2.28515625" style="134" customWidth="1"/>
    <col min="6465" max="6465" width="0.5703125" style="134" customWidth="1"/>
    <col min="6466" max="6466" width="2.28515625" style="134" customWidth="1"/>
    <col min="6467" max="6467" width="0.5703125" style="134" customWidth="1"/>
    <col min="6468" max="6468" width="2.28515625" style="134" customWidth="1"/>
    <col min="6469" max="6469" width="0.5703125" style="134" customWidth="1"/>
    <col min="6470" max="6470" width="2.28515625" style="134" customWidth="1"/>
    <col min="6471" max="6471" width="0.5703125" style="134" customWidth="1"/>
    <col min="6472" max="6472" width="2.28515625" style="134" customWidth="1"/>
    <col min="6473" max="6473" width="0.5703125" style="134" customWidth="1"/>
    <col min="6474" max="6474" width="2.28515625" style="134" customWidth="1"/>
    <col min="6475" max="6475" width="0.5703125" style="134" customWidth="1"/>
    <col min="6476" max="6476" width="2.28515625" style="134" customWidth="1"/>
    <col min="6477" max="6477" width="0.5703125" style="134" customWidth="1"/>
    <col min="6478" max="6478" width="2.28515625" style="134" customWidth="1"/>
    <col min="6479" max="6479" width="0.5703125" style="134" customWidth="1"/>
    <col min="6480" max="6480" width="2.28515625" style="134" customWidth="1"/>
    <col min="6481" max="6481" width="0.5703125" style="134" customWidth="1"/>
    <col min="6482" max="6482" width="2.28515625" style="134" customWidth="1"/>
    <col min="6483" max="6483" width="0.5703125" style="134" customWidth="1"/>
    <col min="6484" max="6484" width="2.28515625" style="134" customWidth="1"/>
    <col min="6485" max="6485" width="0.5703125" style="134" customWidth="1"/>
    <col min="6486" max="6486" width="1.7109375" style="134" customWidth="1"/>
    <col min="6487"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42578125" style="134" customWidth="1"/>
    <col min="6662" max="6662" width="0.5703125" style="134" customWidth="1"/>
    <col min="6663" max="6682" width="0.710937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28515625" style="134" customWidth="1"/>
    <col min="6719" max="6719" width="0.5703125" style="134" customWidth="1"/>
    <col min="6720" max="6720" width="2.28515625" style="134" customWidth="1"/>
    <col min="6721" max="6721" width="0.5703125" style="134" customWidth="1"/>
    <col min="6722" max="6722" width="2.28515625" style="134" customWidth="1"/>
    <col min="6723" max="6723" width="0.5703125" style="134" customWidth="1"/>
    <col min="6724" max="6724" width="2.28515625" style="134" customWidth="1"/>
    <col min="6725" max="6725" width="0.5703125" style="134" customWidth="1"/>
    <col min="6726" max="6726" width="2.28515625" style="134" customWidth="1"/>
    <col min="6727" max="6727" width="0.5703125" style="134" customWidth="1"/>
    <col min="6728" max="6728" width="2.28515625" style="134" customWidth="1"/>
    <col min="6729" max="6729" width="0.5703125" style="134" customWidth="1"/>
    <col min="6730" max="6730" width="2.28515625" style="134" customWidth="1"/>
    <col min="6731" max="6731" width="0.5703125" style="134" customWidth="1"/>
    <col min="6732" max="6732" width="2.28515625" style="134" customWidth="1"/>
    <col min="6733" max="6733" width="0.5703125" style="134" customWidth="1"/>
    <col min="6734" max="6734" width="2.28515625" style="134" customWidth="1"/>
    <col min="6735" max="6735" width="0.5703125" style="134" customWidth="1"/>
    <col min="6736" max="6736" width="2.28515625" style="134" customWidth="1"/>
    <col min="6737" max="6737" width="0.5703125" style="134" customWidth="1"/>
    <col min="6738" max="6738" width="2.28515625" style="134" customWidth="1"/>
    <col min="6739" max="6739" width="0.5703125" style="134" customWidth="1"/>
    <col min="6740" max="6740" width="2.28515625" style="134" customWidth="1"/>
    <col min="6741" max="6741" width="0.5703125" style="134" customWidth="1"/>
    <col min="6742" max="6742" width="1.7109375" style="134" customWidth="1"/>
    <col min="6743"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42578125" style="134" customWidth="1"/>
    <col min="6918" max="6918" width="0.5703125" style="134" customWidth="1"/>
    <col min="6919" max="6938" width="0.710937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28515625" style="134" customWidth="1"/>
    <col min="6975" max="6975" width="0.5703125" style="134" customWidth="1"/>
    <col min="6976" max="6976" width="2.28515625" style="134" customWidth="1"/>
    <col min="6977" max="6977" width="0.5703125" style="134" customWidth="1"/>
    <col min="6978" max="6978" width="2.28515625" style="134" customWidth="1"/>
    <col min="6979" max="6979" width="0.5703125" style="134" customWidth="1"/>
    <col min="6980" max="6980" width="2.28515625" style="134" customWidth="1"/>
    <col min="6981" max="6981" width="0.5703125" style="134" customWidth="1"/>
    <col min="6982" max="6982" width="2.28515625" style="134" customWidth="1"/>
    <col min="6983" max="6983" width="0.5703125" style="134" customWidth="1"/>
    <col min="6984" max="6984" width="2.28515625" style="134" customWidth="1"/>
    <col min="6985" max="6985" width="0.5703125" style="134" customWidth="1"/>
    <col min="6986" max="6986" width="2.28515625" style="134" customWidth="1"/>
    <col min="6987" max="6987" width="0.5703125" style="134" customWidth="1"/>
    <col min="6988" max="6988" width="2.28515625" style="134" customWidth="1"/>
    <col min="6989" max="6989" width="0.5703125" style="134" customWidth="1"/>
    <col min="6990" max="6990" width="2.28515625" style="134" customWidth="1"/>
    <col min="6991" max="6991" width="0.5703125" style="134" customWidth="1"/>
    <col min="6992" max="6992" width="2.28515625" style="134" customWidth="1"/>
    <col min="6993" max="6993" width="0.5703125" style="134" customWidth="1"/>
    <col min="6994" max="6994" width="2.28515625" style="134" customWidth="1"/>
    <col min="6995" max="6995" width="0.5703125" style="134" customWidth="1"/>
    <col min="6996" max="6996" width="2.28515625" style="134" customWidth="1"/>
    <col min="6997" max="6997" width="0.5703125" style="134" customWidth="1"/>
    <col min="6998" max="6998" width="1.7109375" style="134" customWidth="1"/>
    <col min="6999"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42578125" style="134" customWidth="1"/>
    <col min="7174" max="7174" width="0.5703125" style="134" customWidth="1"/>
    <col min="7175" max="7194" width="0.710937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28515625" style="134" customWidth="1"/>
    <col min="7231" max="7231" width="0.5703125" style="134" customWidth="1"/>
    <col min="7232" max="7232" width="2.28515625" style="134" customWidth="1"/>
    <col min="7233" max="7233" width="0.5703125" style="134" customWidth="1"/>
    <col min="7234" max="7234" width="2.28515625" style="134" customWidth="1"/>
    <col min="7235" max="7235" width="0.5703125" style="134" customWidth="1"/>
    <col min="7236" max="7236" width="2.28515625" style="134" customWidth="1"/>
    <col min="7237" max="7237" width="0.5703125" style="134" customWidth="1"/>
    <col min="7238" max="7238" width="2.28515625" style="134" customWidth="1"/>
    <col min="7239" max="7239" width="0.5703125" style="134" customWidth="1"/>
    <col min="7240" max="7240" width="2.28515625" style="134" customWidth="1"/>
    <col min="7241" max="7241" width="0.5703125" style="134" customWidth="1"/>
    <col min="7242" max="7242" width="2.28515625" style="134" customWidth="1"/>
    <col min="7243" max="7243" width="0.5703125" style="134" customWidth="1"/>
    <col min="7244" max="7244" width="2.28515625" style="134" customWidth="1"/>
    <col min="7245" max="7245" width="0.5703125" style="134" customWidth="1"/>
    <col min="7246" max="7246" width="2.28515625" style="134" customWidth="1"/>
    <col min="7247" max="7247" width="0.5703125" style="134" customWidth="1"/>
    <col min="7248" max="7248" width="2.28515625" style="134" customWidth="1"/>
    <col min="7249" max="7249" width="0.5703125" style="134" customWidth="1"/>
    <col min="7250" max="7250" width="2.28515625" style="134" customWidth="1"/>
    <col min="7251" max="7251" width="0.5703125" style="134" customWidth="1"/>
    <col min="7252" max="7252" width="2.28515625" style="134" customWidth="1"/>
    <col min="7253" max="7253" width="0.5703125" style="134" customWidth="1"/>
    <col min="7254" max="7254" width="1.7109375" style="134" customWidth="1"/>
    <col min="7255"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42578125" style="134" customWidth="1"/>
    <col min="7430" max="7430" width="0.5703125" style="134" customWidth="1"/>
    <col min="7431" max="7450" width="0.710937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28515625" style="134" customWidth="1"/>
    <col min="7487" max="7487" width="0.5703125" style="134" customWidth="1"/>
    <col min="7488" max="7488" width="2.28515625" style="134" customWidth="1"/>
    <col min="7489" max="7489" width="0.5703125" style="134" customWidth="1"/>
    <col min="7490" max="7490" width="2.28515625" style="134" customWidth="1"/>
    <col min="7491" max="7491" width="0.5703125" style="134" customWidth="1"/>
    <col min="7492" max="7492" width="2.28515625" style="134" customWidth="1"/>
    <col min="7493" max="7493" width="0.5703125" style="134" customWidth="1"/>
    <col min="7494" max="7494" width="2.28515625" style="134" customWidth="1"/>
    <col min="7495" max="7495" width="0.5703125" style="134" customWidth="1"/>
    <col min="7496" max="7496" width="2.28515625" style="134" customWidth="1"/>
    <col min="7497" max="7497" width="0.5703125" style="134" customWidth="1"/>
    <col min="7498" max="7498" width="2.28515625" style="134" customWidth="1"/>
    <col min="7499" max="7499" width="0.5703125" style="134" customWidth="1"/>
    <col min="7500" max="7500" width="2.28515625" style="134" customWidth="1"/>
    <col min="7501" max="7501" width="0.5703125" style="134" customWidth="1"/>
    <col min="7502" max="7502" width="2.28515625" style="134" customWidth="1"/>
    <col min="7503" max="7503" width="0.5703125" style="134" customWidth="1"/>
    <col min="7504" max="7504" width="2.28515625" style="134" customWidth="1"/>
    <col min="7505" max="7505" width="0.5703125" style="134" customWidth="1"/>
    <col min="7506" max="7506" width="2.28515625" style="134" customWidth="1"/>
    <col min="7507" max="7507" width="0.5703125" style="134" customWidth="1"/>
    <col min="7508" max="7508" width="2.28515625" style="134" customWidth="1"/>
    <col min="7509" max="7509" width="0.5703125" style="134" customWidth="1"/>
    <col min="7510" max="7510" width="1.7109375" style="134" customWidth="1"/>
    <col min="7511"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42578125" style="134" customWidth="1"/>
    <col min="7686" max="7686" width="0.5703125" style="134" customWidth="1"/>
    <col min="7687" max="7706" width="0.710937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28515625" style="134" customWidth="1"/>
    <col min="7743" max="7743" width="0.5703125" style="134" customWidth="1"/>
    <col min="7744" max="7744" width="2.28515625" style="134" customWidth="1"/>
    <col min="7745" max="7745" width="0.5703125" style="134" customWidth="1"/>
    <col min="7746" max="7746" width="2.28515625" style="134" customWidth="1"/>
    <col min="7747" max="7747" width="0.5703125" style="134" customWidth="1"/>
    <col min="7748" max="7748" width="2.28515625" style="134" customWidth="1"/>
    <col min="7749" max="7749" width="0.5703125" style="134" customWidth="1"/>
    <col min="7750" max="7750" width="2.28515625" style="134" customWidth="1"/>
    <col min="7751" max="7751" width="0.5703125" style="134" customWidth="1"/>
    <col min="7752" max="7752" width="2.28515625" style="134" customWidth="1"/>
    <col min="7753" max="7753" width="0.5703125" style="134" customWidth="1"/>
    <col min="7754" max="7754" width="2.28515625" style="134" customWidth="1"/>
    <col min="7755" max="7755" width="0.5703125" style="134" customWidth="1"/>
    <col min="7756" max="7756" width="2.28515625" style="134" customWidth="1"/>
    <col min="7757" max="7757" width="0.5703125" style="134" customWidth="1"/>
    <col min="7758" max="7758" width="2.28515625" style="134" customWidth="1"/>
    <col min="7759" max="7759" width="0.5703125" style="134" customWidth="1"/>
    <col min="7760" max="7760" width="2.28515625" style="134" customWidth="1"/>
    <col min="7761" max="7761" width="0.5703125" style="134" customWidth="1"/>
    <col min="7762" max="7762" width="2.28515625" style="134" customWidth="1"/>
    <col min="7763" max="7763" width="0.5703125" style="134" customWidth="1"/>
    <col min="7764" max="7764" width="2.28515625" style="134" customWidth="1"/>
    <col min="7765" max="7765" width="0.5703125" style="134" customWidth="1"/>
    <col min="7766" max="7766" width="1.7109375" style="134" customWidth="1"/>
    <col min="7767"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42578125" style="134" customWidth="1"/>
    <col min="7942" max="7942" width="0.5703125" style="134" customWidth="1"/>
    <col min="7943" max="7962" width="0.710937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28515625" style="134" customWidth="1"/>
    <col min="7999" max="7999" width="0.5703125" style="134" customWidth="1"/>
    <col min="8000" max="8000" width="2.28515625" style="134" customWidth="1"/>
    <col min="8001" max="8001" width="0.5703125" style="134" customWidth="1"/>
    <col min="8002" max="8002" width="2.28515625" style="134" customWidth="1"/>
    <col min="8003" max="8003" width="0.5703125" style="134" customWidth="1"/>
    <col min="8004" max="8004" width="2.28515625" style="134" customWidth="1"/>
    <col min="8005" max="8005" width="0.5703125" style="134" customWidth="1"/>
    <col min="8006" max="8006" width="2.28515625" style="134" customWidth="1"/>
    <col min="8007" max="8007" width="0.5703125" style="134" customWidth="1"/>
    <col min="8008" max="8008" width="2.28515625" style="134" customWidth="1"/>
    <col min="8009" max="8009" width="0.5703125" style="134" customWidth="1"/>
    <col min="8010" max="8010" width="2.28515625" style="134" customWidth="1"/>
    <col min="8011" max="8011" width="0.5703125" style="134" customWidth="1"/>
    <col min="8012" max="8012" width="2.28515625" style="134" customWidth="1"/>
    <col min="8013" max="8013" width="0.5703125" style="134" customWidth="1"/>
    <col min="8014" max="8014" width="2.28515625" style="134" customWidth="1"/>
    <col min="8015" max="8015" width="0.5703125" style="134" customWidth="1"/>
    <col min="8016" max="8016" width="2.28515625" style="134" customWidth="1"/>
    <col min="8017" max="8017" width="0.5703125" style="134" customWidth="1"/>
    <col min="8018" max="8018" width="2.28515625" style="134" customWidth="1"/>
    <col min="8019" max="8019" width="0.5703125" style="134" customWidth="1"/>
    <col min="8020" max="8020" width="2.28515625" style="134" customWidth="1"/>
    <col min="8021" max="8021" width="0.5703125" style="134" customWidth="1"/>
    <col min="8022" max="8022" width="1.7109375" style="134" customWidth="1"/>
    <col min="8023"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42578125" style="134" customWidth="1"/>
    <col min="8198" max="8198" width="0.5703125" style="134" customWidth="1"/>
    <col min="8199" max="8218" width="0.710937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28515625" style="134" customWidth="1"/>
    <col min="8255" max="8255" width="0.5703125" style="134" customWidth="1"/>
    <col min="8256" max="8256" width="2.28515625" style="134" customWidth="1"/>
    <col min="8257" max="8257" width="0.5703125" style="134" customWidth="1"/>
    <col min="8258" max="8258" width="2.28515625" style="134" customWidth="1"/>
    <col min="8259" max="8259" width="0.5703125" style="134" customWidth="1"/>
    <col min="8260" max="8260" width="2.28515625" style="134" customWidth="1"/>
    <col min="8261" max="8261" width="0.5703125" style="134" customWidth="1"/>
    <col min="8262" max="8262" width="2.28515625" style="134" customWidth="1"/>
    <col min="8263" max="8263" width="0.5703125" style="134" customWidth="1"/>
    <col min="8264" max="8264" width="2.28515625" style="134" customWidth="1"/>
    <col min="8265" max="8265" width="0.5703125" style="134" customWidth="1"/>
    <col min="8266" max="8266" width="2.28515625" style="134" customWidth="1"/>
    <col min="8267" max="8267" width="0.5703125" style="134" customWidth="1"/>
    <col min="8268" max="8268" width="2.28515625" style="134" customWidth="1"/>
    <col min="8269" max="8269" width="0.5703125" style="134" customWidth="1"/>
    <col min="8270" max="8270" width="2.28515625" style="134" customWidth="1"/>
    <col min="8271" max="8271" width="0.5703125" style="134" customWidth="1"/>
    <col min="8272" max="8272" width="2.28515625" style="134" customWidth="1"/>
    <col min="8273" max="8273" width="0.5703125" style="134" customWidth="1"/>
    <col min="8274" max="8274" width="2.28515625" style="134" customWidth="1"/>
    <col min="8275" max="8275" width="0.5703125" style="134" customWidth="1"/>
    <col min="8276" max="8276" width="2.28515625" style="134" customWidth="1"/>
    <col min="8277" max="8277" width="0.5703125" style="134" customWidth="1"/>
    <col min="8278" max="8278" width="1.7109375" style="134" customWidth="1"/>
    <col min="8279"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42578125" style="134" customWidth="1"/>
    <col min="8454" max="8454" width="0.5703125" style="134" customWidth="1"/>
    <col min="8455" max="8474" width="0.710937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28515625" style="134" customWidth="1"/>
    <col min="8511" max="8511" width="0.5703125" style="134" customWidth="1"/>
    <col min="8512" max="8512" width="2.28515625" style="134" customWidth="1"/>
    <col min="8513" max="8513" width="0.5703125" style="134" customWidth="1"/>
    <col min="8514" max="8514" width="2.28515625" style="134" customWidth="1"/>
    <col min="8515" max="8515" width="0.5703125" style="134" customWidth="1"/>
    <col min="8516" max="8516" width="2.28515625" style="134" customWidth="1"/>
    <col min="8517" max="8517" width="0.5703125" style="134" customWidth="1"/>
    <col min="8518" max="8518" width="2.28515625" style="134" customWidth="1"/>
    <col min="8519" max="8519" width="0.5703125" style="134" customWidth="1"/>
    <col min="8520" max="8520" width="2.28515625" style="134" customWidth="1"/>
    <col min="8521" max="8521" width="0.5703125" style="134" customWidth="1"/>
    <col min="8522" max="8522" width="2.28515625" style="134" customWidth="1"/>
    <col min="8523" max="8523" width="0.5703125" style="134" customWidth="1"/>
    <col min="8524" max="8524" width="2.28515625" style="134" customWidth="1"/>
    <col min="8525" max="8525" width="0.5703125" style="134" customWidth="1"/>
    <col min="8526" max="8526" width="2.28515625" style="134" customWidth="1"/>
    <col min="8527" max="8527" width="0.5703125" style="134" customWidth="1"/>
    <col min="8528" max="8528" width="2.28515625" style="134" customWidth="1"/>
    <col min="8529" max="8529" width="0.5703125" style="134" customWidth="1"/>
    <col min="8530" max="8530" width="2.28515625" style="134" customWidth="1"/>
    <col min="8531" max="8531" width="0.5703125" style="134" customWidth="1"/>
    <col min="8532" max="8532" width="2.28515625" style="134" customWidth="1"/>
    <col min="8533" max="8533" width="0.5703125" style="134" customWidth="1"/>
    <col min="8534" max="8534" width="1.7109375" style="134" customWidth="1"/>
    <col min="8535"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42578125" style="134" customWidth="1"/>
    <col min="8710" max="8710" width="0.5703125" style="134" customWidth="1"/>
    <col min="8711" max="8730" width="0.710937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28515625" style="134" customWidth="1"/>
    <col min="8767" max="8767" width="0.5703125" style="134" customWidth="1"/>
    <col min="8768" max="8768" width="2.28515625" style="134" customWidth="1"/>
    <col min="8769" max="8769" width="0.5703125" style="134" customWidth="1"/>
    <col min="8770" max="8770" width="2.28515625" style="134" customWidth="1"/>
    <col min="8771" max="8771" width="0.5703125" style="134" customWidth="1"/>
    <col min="8772" max="8772" width="2.28515625" style="134" customWidth="1"/>
    <col min="8773" max="8773" width="0.5703125" style="134" customWidth="1"/>
    <col min="8774" max="8774" width="2.28515625" style="134" customWidth="1"/>
    <col min="8775" max="8775" width="0.5703125" style="134" customWidth="1"/>
    <col min="8776" max="8776" width="2.28515625" style="134" customWidth="1"/>
    <col min="8777" max="8777" width="0.5703125" style="134" customWidth="1"/>
    <col min="8778" max="8778" width="2.28515625" style="134" customWidth="1"/>
    <col min="8779" max="8779" width="0.5703125" style="134" customWidth="1"/>
    <col min="8780" max="8780" width="2.28515625" style="134" customWidth="1"/>
    <col min="8781" max="8781" width="0.5703125" style="134" customWidth="1"/>
    <col min="8782" max="8782" width="2.28515625" style="134" customWidth="1"/>
    <col min="8783" max="8783" width="0.5703125" style="134" customWidth="1"/>
    <col min="8784" max="8784" width="2.28515625" style="134" customWidth="1"/>
    <col min="8785" max="8785" width="0.5703125" style="134" customWidth="1"/>
    <col min="8786" max="8786" width="2.28515625" style="134" customWidth="1"/>
    <col min="8787" max="8787" width="0.5703125" style="134" customWidth="1"/>
    <col min="8788" max="8788" width="2.28515625" style="134" customWidth="1"/>
    <col min="8789" max="8789" width="0.5703125" style="134" customWidth="1"/>
    <col min="8790" max="8790" width="1.7109375" style="134" customWidth="1"/>
    <col min="8791"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42578125" style="134" customWidth="1"/>
    <col min="8966" max="8966" width="0.5703125" style="134" customWidth="1"/>
    <col min="8967" max="8986" width="0.710937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28515625" style="134" customWidth="1"/>
    <col min="9023" max="9023" width="0.5703125" style="134" customWidth="1"/>
    <col min="9024" max="9024" width="2.28515625" style="134" customWidth="1"/>
    <col min="9025" max="9025" width="0.5703125" style="134" customWidth="1"/>
    <col min="9026" max="9026" width="2.28515625" style="134" customWidth="1"/>
    <col min="9027" max="9027" width="0.5703125" style="134" customWidth="1"/>
    <col min="9028" max="9028" width="2.28515625" style="134" customWidth="1"/>
    <col min="9029" max="9029" width="0.5703125" style="134" customWidth="1"/>
    <col min="9030" max="9030" width="2.28515625" style="134" customWidth="1"/>
    <col min="9031" max="9031" width="0.5703125" style="134" customWidth="1"/>
    <col min="9032" max="9032" width="2.28515625" style="134" customWidth="1"/>
    <col min="9033" max="9033" width="0.5703125" style="134" customWidth="1"/>
    <col min="9034" max="9034" width="2.28515625" style="134" customWidth="1"/>
    <col min="9035" max="9035" width="0.5703125" style="134" customWidth="1"/>
    <col min="9036" max="9036" width="2.28515625" style="134" customWidth="1"/>
    <col min="9037" max="9037" width="0.5703125" style="134" customWidth="1"/>
    <col min="9038" max="9038" width="2.28515625" style="134" customWidth="1"/>
    <col min="9039" max="9039" width="0.5703125" style="134" customWidth="1"/>
    <col min="9040" max="9040" width="2.28515625" style="134" customWidth="1"/>
    <col min="9041" max="9041" width="0.5703125" style="134" customWidth="1"/>
    <col min="9042" max="9042" width="2.28515625" style="134" customWidth="1"/>
    <col min="9043" max="9043" width="0.5703125" style="134" customWidth="1"/>
    <col min="9044" max="9044" width="2.28515625" style="134" customWidth="1"/>
    <col min="9045" max="9045" width="0.5703125" style="134" customWidth="1"/>
    <col min="9046" max="9046" width="1.7109375" style="134" customWidth="1"/>
    <col min="9047"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42578125" style="134" customWidth="1"/>
    <col min="9222" max="9222" width="0.5703125" style="134" customWidth="1"/>
    <col min="9223" max="9242" width="0.710937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28515625" style="134" customWidth="1"/>
    <col min="9279" max="9279" width="0.5703125" style="134" customWidth="1"/>
    <col min="9280" max="9280" width="2.28515625" style="134" customWidth="1"/>
    <col min="9281" max="9281" width="0.5703125" style="134" customWidth="1"/>
    <col min="9282" max="9282" width="2.28515625" style="134" customWidth="1"/>
    <col min="9283" max="9283" width="0.5703125" style="134" customWidth="1"/>
    <col min="9284" max="9284" width="2.28515625" style="134" customWidth="1"/>
    <col min="9285" max="9285" width="0.5703125" style="134" customWidth="1"/>
    <col min="9286" max="9286" width="2.28515625" style="134" customWidth="1"/>
    <col min="9287" max="9287" width="0.5703125" style="134" customWidth="1"/>
    <col min="9288" max="9288" width="2.28515625" style="134" customWidth="1"/>
    <col min="9289" max="9289" width="0.5703125" style="134" customWidth="1"/>
    <col min="9290" max="9290" width="2.28515625" style="134" customWidth="1"/>
    <col min="9291" max="9291" width="0.5703125" style="134" customWidth="1"/>
    <col min="9292" max="9292" width="2.28515625" style="134" customWidth="1"/>
    <col min="9293" max="9293" width="0.5703125" style="134" customWidth="1"/>
    <col min="9294" max="9294" width="2.28515625" style="134" customWidth="1"/>
    <col min="9295" max="9295" width="0.5703125" style="134" customWidth="1"/>
    <col min="9296" max="9296" width="2.28515625" style="134" customWidth="1"/>
    <col min="9297" max="9297" width="0.5703125" style="134" customWidth="1"/>
    <col min="9298" max="9298" width="2.28515625" style="134" customWidth="1"/>
    <col min="9299" max="9299" width="0.5703125" style="134" customWidth="1"/>
    <col min="9300" max="9300" width="2.28515625" style="134" customWidth="1"/>
    <col min="9301" max="9301" width="0.5703125" style="134" customWidth="1"/>
    <col min="9302" max="9302" width="1.7109375" style="134" customWidth="1"/>
    <col min="9303"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42578125" style="134" customWidth="1"/>
    <col min="9478" max="9478" width="0.5703125" style="134" customWidth="1"/>
    <col min="9479" max="9498" width="0.710937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28515625" style="134" customWidth="1"/>
    <col min="9535" max="9535" width="0.5703125" style="134" customWidth="1"/>
    <col min="9536" max="9536" width="2.28515625" style="134" customWidth="1"/>
    <col min="9537" max="9537" width="0.5703125" style="134" customWidth="1"/>
    <col min="9538" max="9538" width="2.28515625" style="134" customWidth="1"/>
    <col min="9539" max="9539" width="0.5703125" style="134" customWidth="1"/>
    <col min="9540" max="9540" width="2.28515625" style="134" customWidth="1"/>
    <col min="9541" max="9541" width="0.5703125" style="134" customWidth="1"/>
    <col min="9542" max="9542" width="2.28515625" style="134" customWidth="1"/>
    <col min="9543" max="9543" width="0.5703125" style="134" customWidth="1"/>
    <col min="9544" max="9544" width="2.28515625" style="134" customWidth="1"/>
    <col min="9545" max="9545" width="0.5703125" style="134" customWidth="1"/>
    <col min="9546" max="9546" width="2.28515625" style="134" customWidth="1"/>
    <col min="9547" max="9547" width="0.5703125" style="134" customWidth="1"/>
    <col min="9548" max="9548" width="2.28515625" style="134" customWidth="1"/>
    <col min="9549" max="9549" width="0.5703125" style="134" customWidth="1"/>
    <col min="9550" max="9550" width="2.28515625" style="134" customWidth="1"/>
    <col min="9551" max="9551" width="0.5703125" style="134" customWidth="1"/>
    <col min="9552" max="9552" width="2.28515625" style="134" customWidth="1"/>
    <col min="9553" max="9553" width="0.5703125" style="134" customWidth="1"/>
    <col min="9554" max="9554" width="2.28515625" style="134" customWidth="1"/>
    <col min="9555" max="9555" width="0.5703125" style="134" customWidth="1"/>
    <col min="9556" max="9556" width="2.28515625" style="134" customWidth="1"/>
    <col min="9557" max="9557" width="0.5703125" style="134" customWidth="1"/>
    <col min="9558" max="9558" width="1.7109375" style="134" customWidth="1"/>
    <col min="9559"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42578125" style="134" customWidth="1"/>
    <col min="9734" max="9734" width="0.5703125" style="134" customWidth="1"/>
    <col min="9735" max="9754" width="0.710937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28515625" style="134" customWidth="1"/>
    <col min="9791" max="9791" width="0.5703125" style="134" customWidth="1"/>
    <col min="9792" max="9792" width="2.28515625" style="134" customWidth="1"/>
    <col min="9793" max="9793" width="0.5703125" style="134" customWidth="1"/>
    <col min="9794" max="9794" width="2.28515625" style="134" customWidth="1"/>
    <col min="9795" max="9795" width="0.5703125" style="134" customWidth="1"/>
    <col min="9796" max="9796" width="2.28515625" style="134" customWidth="1"/>
    <col min="9797" max="9797" width="0.5703125" style="134" customWidth="1"/>
    <col min="9798" max="9798" width="2.28515625" style="134" customWidth="1"/>
    <col min="9799" max="9799" width="0.5703125" style="134" customWidth="1"/>
    <col min="9800" max="9800" width="2.28515625" style="134" customWidth="1"/>
    <col min="9801" max="9801" width="0.5703125" style="134" customWidth="1"/>
    <col min="9802" max="9802" width="2.28515625" style="134" customWidth="1"/>
    <col min="9803" max="9803" width="0.5703125" style="134" customWidth="1"/>
    <col min="9804" max="9804" width="2.28515625" style="134" customWidth="1"/>
    <col min="9805" max="9805" width="0.5703125" style="134" customWidth="1"/>
    <col min="9806" max="9806" width="2.28515625" style="134" customWidth="1"/>
    <col min="9807" max="9807" width="0.5703125" style="134" customWidth="1"/>
    <col min="9808" max="9808" width="2.28515625" style="134" customWidth="1"/>
    <col min="9809" max="9809" width="0.5703125" style="134" customWidth="1"/>
    <col min="9810" max="9810" width="2.28515625" style="134" customWidth="1"/>
    <col min="9811" max="9811" width="0.5703125" style="134" customWidth="1"/>
    <col min="9812" max="9812" width="2.28515625" style="134" customWidth="1"/>
    <col min="9813" max="9813" width="0.5703125" style="134" customWidth="1"/>
    <col min="9814" max="9814" width="1.7109375" style="134" customWidth="1"/>
    <col min="9815"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42578125" style="134" customWidth="1"/>
    <col min="9990" max="9990" width="0.5703125" style="134" customWidth="1"/>
    <col min="9991" max="10010" width="0.710937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28515625" style="134" customWidth="1"/>
    <col min="10047" max="10047" width="0.5703125" style="134" customWidth="1"/>
    <col min="10048" max="10048" width="2.28515625" style="134" customWidth="1"/>
    <col min="10049" max="10049" width="0.5703125" style="134" customWidth="1"/>
    <col min="10050" max="10050" width="2.28515625" style="134" customWidth="1"/>
    <col min="10051" max="10051" width="0.5703125" style="134" customWidth="1"/>
    <col min="10052" max="10052" width="2.28515625" style="134" customWidth="1"/>
    <col min="10053" max="10053" width="0.5703125" style="134" customWidth="1"/>
    <col min="10054" max="10054" width="2.28515625" style="134" customWidth="1"/>
    <col min="10055" max="10055" width="0.5703125" style="134" customWidth="1"/>
    <col min="10056" max="10056" width="2.28515625" style="134" customWidth="1"/>
    <col min="10057" max="10057" width="0.5703125" style="134" customWidth="1"/>
    <col min="10058" max="10058" width="2.28515625" style="134" customWidth="1"/>
    <col min="10059" max="10059" width="0.5703125" style="134" customWidth="1"/>
    <col min="10060" max="10060" width="2.28515625" style="134" customWidth="1"/>
    <col min="10061" max="10061" width="0.5703125" style="134" customWidth="1"/>
    <col min="10062" max="10062" width="2.28515625" style="134" customWidth="1"/>
    <col min="10063" max="10063" width="0.5703125" style="134" customWidth="1"/>
    <col min="10064" max="10064" width="2.28515625" style="134" customWidth="1"/>
    <col min="10065" max="10065" width="0.5703125" style="134" customWidth="1"/>
    <col min="10066" max="10066" width="2.28515625" style="134" customWidth="1"/>
    <col min="10067" max="10067" width="0.5703125" style="134" customWidth="1"/>
    <col min="10068" max="10068" width="2.28515625" style="134" customWidth="1"/>
    <col min="10069" max="10069" width="0.5703125" style="134" customWidth="1"/>
    <col min="10070" max="10070" width="1.7109375" style="134" customWidth="1"/>
    <col min="10071"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42578125" style="134" customWidth="1"/>
    <col min="10246" max="10246" width="0.5703125" style="134" customWidth="1"/>
    <col min="10247" max="10266" width="0.710937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28515625" style="134" customWidth="1"/>
    <col min="10303" max="10303" width="0.5703125" style="134" customWidth="1"/>
    <col min="10304" max="10304" width="2.28515625" style="134" customWidth="1"/>
    <col min="10305" max="10305" width="0.5703125" style="134" customWidth="1"/>
    <col min="10306" max="10306" width="2.28515625" style="134" customWidth="1"/>
    <col min="10307" max="10307" width="0.5703125" style="134" customWidth="1"/>
    <col min="10308" max="10308" width="2.28515625" style="134" customWidth="1"/>
    <col min="10309" max="10309" width="0.5703125" style="134" customWidth="1"/>
    <col min="10310" max="10310" width="2.28515625" style="134" customWidth="1"/>
    <col min="10311" max="10311" width="0.5703125" style="134" customWidth="1"/>
    <col min="10312" max="10312" width="2.28515625" style="134" customWidth="1"/>
    <col min="10313" max="10313" width="0.5703125" style="134" customWidth="1"/>
    <col min="10314" max="10314" width="2.28515625" style="134" customWidth="1"/>
    <col min="10315" max="10315" width="0.5703125" style="134" customWidth="1"/>
    <col min="10316" max="10316" width="2.28515625" style="134" customWidth="1"/>
    <col min="10317" max="10317" width="0.5703125" style="134" customWidth="1"/>
    <col min="10318" max="10318" width="2.28515625" style="134" customWidth="1"/>
    <col min="10319" max="10319" width="0.5703125" style="134" customWidth="1"/>
    <col min="10320" max="10320" width="2.28515625" style="134" customWidth="1"/>
    <col min="10321" max="10321" width="0.5703125" style="134" customWidth="1"/>
    <col min="10322" max="10322" width="2.28515625" style="134" customWidth="1"/>
    <col min="10323" max="10323" width="0.5703125" style="134" customWidth="1"/>
    <col min="10324" max="10324" width="2.28515625" style="134" customWidth="1"/>
    <col min="10325" max="10325" width="0.5703125" style="134" customWidth="1"/>
    <col min="10326" max="10326" width="1.7109375" style="134" customWidth="1"/>
    <col min="10327"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42578125" style="134" customWidth="1"/>
    <col min="10502" max="10502" width="0.5703125" style="134" customWidth="1"/>
    <col min="10503" max="10522" width="0.710937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28515625" style="134" customWidth="1"/>
    <col min="10559" max="10559" width="0.5703125" style="134" customWidth="1"/>
    <col min="10560" max="10560" width="2.28515625" style="134" customWidth="1"/>
    <col min="10561" max="10561" width="0.5703125" style="134" customWidth="1"/>
    <col min="10562" max="10562" width="2.28515625" style="134" customWidth="1"/>
    <col min="10563" max="10563" width="0.5703125" style="134" customWidth="1"/>
    <col min="10564" max="10564" width="2.28515625" style="134" customWidth="1"/>
    <col min="10565" max="10565" width="0.5703125" style="134" customWidth="1"/>
    <col min="10566" max="10566" width="2.28515625" style="134" customWidth="1"/>
    <col min="10567" max="10567" width="0.5703125" style="134" customWidth="1"/>
    <col min="10568" max="10568" width="2.28515625" style="134" customWidth="1"/>
    <col min="10569" max="10569" width="0.5703125" style="134" customWidth="1"/>
    <col min="10570" max="10570" width="2.28515625" style="134" customWidth="1"/>
    <col min="10571" max="10571" width="0.5703125" style="134" customWidth="1"/>
    <col min="10572" max="10572" width="2.28515625" style="134" customWidth="1"/>
    <col min="10573" max="10573" width="0.5703125" style="134" customWidth="1"/>
    <col min="10574" max="10574" width="2.28515625" style="134" customWidth="1"/>
    <col min="10575" max="10575" width="0.5703125" style="134" customWidth="1"/>
    <col min="10576" max="10576" width="2.28515625" style="134" customWidth="1"/>
    <col min="10577" max="10577" width="0.5703125" style="134" customWidth="1"/>
    <col min="10578" max="10578" width="2.28515625" style="134" customWidth="1"/>
    <col min="10579" max="10579" width="0.5703125" style="134" customWidth="1"/>
    <col min="10580" max="10580" width="2.28515625" style="134" customWidth="1"/>
    <col min="10581" max="10581" width="0.5703125" style="134" customWidth="1"/>
    <col min="10582" max="10582" width="1.7109375" style="134" customWidth="1"/>
    <col min="10583"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42578125" style="134" customWidth="1"/>
    <col min="10758" max="10758" width="0.5703125" style="134" customWidth="1"/>
    <col min="10759" max="10778" width="0.710937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28515625" style="134" customWidth="1"/>
    <col min="10815" max="10815" width="0.5703125" style="134" customWidth="1"/>
    <col min="10816" max="10816" width="2.28515625" style="134" customWidth="1"/>
    <col min="10817" max="10817" width="0.5703125" style="134" customWidth="1"/>
    <col min="10818" max="10818" width="2.28515625" style="134" customWidth="1"/>
    <col min="10819" max="10819" width="0.5703125" style="134" customWidth="1"/>
    <col min="10820" max="10820" width="2.28515625" style="134" customWidth="1"/>
    <col min="10821" max="10821" width="0.5703125" style="134" customWidth="1"/>
    <col min="10822" max="10822" width="2.28515625" style="134" customWidth="1"/>
    <col min="10823" max="10823" width="0.5703125" style="134" customWidth="1"/>
    <col min="10824" max="10824" width="2.28515625" style="134" customWidth="1"/>
    <col min="10825" max="10825" width="0.5703125" style="134" customWidth="1"/>
    <col min="10826" max="10826" width="2.28515625" style="134" customWidth="1"/>
    <col min="10827" max="10827" width="0.5703125" style="134" customWidth="1"/>
    <col min="10828" max="10828" width="2.28515625" style="134" customWidth="1"/>
    <col min="10829" max="10829" width="0.5703125" style="134" customWidth="1"/>
    <col min="10830" max="10830" width="2.28515625" style="134" customWidth="1"/>
    <col min="10831" max="10831" width="0.5703125" style="134" customWidth="1"/>
    <col min="10832" max="10832" width="2.28515625" style="134" customWidth="1"/>
    <col min="10833" max="10833" width="0.5703125" style="134" customWidth="1"/>
    <col min="10834" max="10834" width="2.28515625" style="134" customWidth="1"/>
    <col min="10835" max="10835" width="0.5703125" style="134" customWidth="1"/>
    <col min="10836" max="10836" width="2.28515625" style="134" customWidth="1"/>
    <col min="10837" max="10837" width="0.5703125" style="134" customWidth="1"/>
    <col min="10838" max="10838" width="1.7109375" style="134" customWidth="1"/>
    <col min="10839"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42578125" style="134" customWidth="1"/>
    <col min="11014" max="11014" width="0.5703125" style="134" customWidth="1"/>
    <col min="11015" max="11034" width="0.710937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28515625" style="134" customWidth="1"/>
    <col min="11071" max="11071" width="0.5703125" style="134" customWidth="1"/>
    <col min="11072" max="11072" width="2.28515625" style="134" customWidth="1"/>
    <col min="11073" max="11073" width="0.5703125" style="134" customWidth="1"/>
    <col min="11074" max="11074" width="2.28515625" style="134" customWidth="1"/>
    <col min="11075" max="11075" width="0.5703125" style="134" customWidth="1"/>
    <col min="11076" max="11076" width="2.28515625" style="134" customWidth="1"/>
    <col min="11077" max="11077" width="0.5703125" style="134" customWidth="1"/>
    <col min="11078" max="11078" width="2.28515625" style="134" customWidth="1"/>
    <col min="11079" max="11079" width="0.5703125" style="134" customWidth="1"/>
    <col min="11080" max="11080" width="2.28515625" style="134" customWidth="1"/>
    <col min="11081" max="11081" width="0.5703125" style="134" customWidth="1"/>
    <col min="11082" max="11082" width="2.28515625" style="134" customWidth="1"/>
    <col min="11083" max="11083" width="0.5703125" style="134" customWidth="1"/>
    <col min="11084" max="11084" width="2.28515625" style="134" customWidth="1"/>
    <col min="11085" max="11085" width="0.5703125" style="134" customWidth="1"/>
    <col min="11086" max="11086" width="2.28515625" style="134" customWidth="1"/>
    <col min="11087" max="11087" width="0.5703125" style="134" customWidth="1"/>
    <col min="11088" max="11088" width="2.28515625" style="134" customWidth="1"/>
    <col min="11089" max="11089" width="0.5703125" style="134" customWidth="1"/>
    <col min="11090" max="11090" width="2.28515625" style="134" customWidth="1"/>
    <col min="11091" max="11091" width="0.5703125" style="134" customWidth="1"/>
    <col min="11092" max="11092" width="2.28515625" style="134" customWidth="1"/>
    <col min="11093" max="11093" width="0.5703125" style="134" customWidth="1"/>
    <col min="11094" max="11094" width="1.7109375" style="134" customWidth="1"/>
    <col min="11095"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42578125" style="134" customWidth="1"/>
    <col min="11270" max="11270" width="0.5703125" style="134" customWidth="1"/>
    <col min="11271" max="11290" width="0.710937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28515625" style="134" customWidth="1"/>
    <col min="11327" max="11327" width="0.5703125" style="134" customWidth="1"/>
    <col min="11328" max="11328" width="2.28515625" style="134" customWidth="1"/>
    <col min="11329" max="11329" width="0.5703125" style="134" customWidth="1"/>
    <col min="11330" max="11330" width="2.28515625" style="134" customWidth="1"/>
    <col min="11331" max="11331" width="0.5703125" style="134" customWidth="1"/>
    <col min="11332" max="11332" width="2.28515625" style="134" customWidth="1"/>
    <col min="11333" max="11333" width="0.5703125" style="134" customWidth="1"/>
    <col min="11334" max="11334" width="2.28515625" style="134" customWidth="1"/>
    <col min="11335" max="11335" width="0.5703125" style="134" customWidth="1"/>
    <col min="11336" max="11336" width="2.28515625" style="134" customWidth="1"/>
    <col min="11337" max="11337" width="0.5703125" style="134" customWidth="1"/>
    <col min="11338" max="11338" width="2.28515625" style="134" customWidth="1"/>
    <col min="11339" max="11339" width="0.5703125" style="134" customWidth="1"/>
    <col min="11340" max="11340" width="2.28515625" style="134" customWidth="1"/>
    <col min="11341" max="11341" width="0.5703125" style="134" customWidth="1"/>
    <col min="11342" max="11342" width="2.28515625" style="134" customWidth="1"/>
    <col min="11343" max="11343" width="0.5703125" style="134" customWidth="1"/>
    <col min="11344" max="11344" width="2.28515625" style="134" customWidth="1"/>
    <col min="11345" max="11345" width="0.5703125" style="134" customWidth="1"/>
    <col min="11346" max="11346" width="2.28515625" style="134" customWidth="1"/>
    <col min="11347" max="11347" width="0.5703125" style="134" customWidth="1"/>
    <col min="11348" max="11348" width="2.28515625" style="134" customWidth="1"/>
    <col min="11349" max="11349" width="0.5703125" style="134" customWidth="1"/>
    <col min="11350" max="11350" width="1.7109375" style="134" customWidth="1"/>
    <col min="11351"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42578125" style="134" customWidth="1"/>
    <col min="11526" max="11526" width="0.5703125" style="134" customWidth="1"/>
    <col min="11527" max="11546" width="0.710937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28515625" style="134" customWidth="1"/>
    <col min="11583" max="11583" width="0.5703125" style="134" customWidth="1"/>
    <col min="11584" max="11584" width="2.28515625" style="134" customWidth="1"/>
    <col min="11585" max="11585" width="0.5703125" style="134" customWidth="1"/>
    <col min="11586" max="11586" width="2.28515625" style="134" customWidth="1"/>
    <col min="11587" max="11587" width="0.5703125" style="134" customWidth="1"/>
    <col min="11588" max="11588" width="2.28515625" style="134" customWidth="1"/>
    <col min="11589" max="11589" width="0.5703125" style="134" customWidth="1"/>
    <col min="11590" max="11590" width="2.28515625" style="134" customWidth="1"/>
    <col min="11591" max="11591" width="0.5703125" style="134" customWidth="1"/>
    <col min="11592" max="11592" width="2.28515625" style="134" customWidth="1"/>
    <col min="11593" max="11593" width="0.5703125" style="134" customWidth="1"/>
    <col min="11594" max="11594" width="2.28515625" style="134" customWidth="1"/>
    <col min="11595" max="11595" width="0.5703125" style="134" customWidth="1"/>
    <col min="11596" max="11596" width="2.28515625" style="134" customWidth="1"/>
    <col min="11597" max="11597" width="0.5703125" style="134" customWidth="1"/>
    <col min="11598" max="11598" width="2.28515625" style="134" customWidth="1"/>
    <col min="11599" max="11599" width="0.5703125" style="134" customWidth="1"/>
    <col min="11600" max="11600" width="2.28515625" style="134" customWidth="1"/>
    <col min="11601" max="11601" width="0.5703125" style="134" customWidth="1"/>
    <col min="11602" max="11602" width="2.28515625" style="134" customWidth="1"/>
    <col min="11603" max="11603" width="0.5703125" style="134" customWidth="1"/>
    <col min="11604" max="11604" width="2.28515625" style="134" customWidth="1"/>
    <col min="11605" max="11605" width="0.5703125" style="134" customWidth="1"/>
    <col min="11606" max="11606" width="1.7109375" style="134" customWidth="1"/>
    <col min="11607"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42578125" style="134" customWidth="1"/>
    <col min="11782" max="11782" width="0.5703125" style="134" customWidth="1"/>
    <col min="11783" max="11802" width="0.710937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28515625" style="134" customWidth="1"/>
    <col min="11839" max="11839" width="0.5703125" style="134" customWidth="1"/>
    <col min="11840" max="11840" width="2.28515625" style="134" customWidth="1"/>
    <col min="11841" max="11841" width="0.5703125" style="134" customWidth="1"/>
    <col min="11842" max="11842" width="2.28515625" style="134" customWidth="1"/>
    <col min="11843" max="11843" width="0.5703125" style="134" customWidth="1"/>
    <col min="11844" max="11844" width="2.28515625" style="134" customWidth="1"/>
    <col min="11845" max="11845" width="0.5703125" style="134" customWidth="1"/>
    <col min="11846" max="11846" width="2.28515625" style="134" customWidth="1"/>
    <col min="11847" max="11847" width="0.5703125" style="134" customWidth="1"/>
    <col min="11848" max="11848" width="2.28515625" style="134" customWidth="1"/>
    <col min="11849" max="11849" width="0.5703125" style="134" customWidth="1"/>
    <col min="11850" max="11850" width="2.28515625" style="134" customWidth="1"/>
    <col min="11851" max="11851" width="0.5703125" style="134" customWidth="1"/>
    <col min="11852" max="11852" width="2.28515625" style="134" customWidth="1"/>
    <col min="11853" max="11853" width="0.5703125" style="134" customWidth="1"/>
    <col min="11854" max="11854" width="2.28515625" style="134" customWidth="1"/>
    <col min="11855" max="11855" width="0.5703125" style="134" customWidth="1"/>
    <col min="11856" max="11856" width="2.28515625" style="134" customWidth="1"/>
    <col min="11857" max="11857" width="0.5703125" style="134" customWidth="1"/>
    <col min="11858" max="11858" width="2.28515625" style="134" customWidth="1"/>
    <col min="11859" max="11859" width="0.5703125" style="134" customWidth="1"/>
    <col min="11860" max="11860" width="2.28515625" style="134" customWidth="1"/>
    <col min="11861" max="11861" width="0.5703125" style="134" customWidth="1"/>
    <col min="11862" max="11862" width="1.7109375" style="134" customWidth="1"/>
    <col min="11863"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42578125" style="134" customWidth="1"/>
    <col min="12038" max="12038" width="0.5703125" style="134" customWidth="1"/>
    <col min="12039" max="12058" width="0.710937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28515625" style="134" customWidth="1"/>
    <col min="12095" max="12095" width="0.5703125" style="134" customWidth="1"/>
    <col min="12096" max="12096" width="2.28515625" style="134" customWidth="1"/>
    <col min="12097" max="12097" width="0.5703125" style="134" customWidth="1"/>
    <col min="12098" max="12098" width="2.28515625" style="134" customWidth="1"/>
    <col min="12099" max="12099" width="0.5703125" style="134" customWidth="1"/>
    <col min="12100" max="12100" width="2.28515625" style="134" customWidth="1"/>
    <col min="12101" max="12101" width="0.5703125" style="134" customWidth="1"/>
    <col min="12102" max="12102" width="2.28515625" style="134" customWidth="1"/>
    <col min="12103" max="12103" width="0.5703125" style="134" customWidth="1"/>
    <col min="12104" max="12104" width="2.28515625" style="134" customWidth="1"/>
    <col min="12105" max="12105" width="0.5703125" style="134" customWidth="1"/>
    <col min="12106" max="12106" width="2.28515625" style="134" customWidth="1"/>
    <col min="12107" max="12107" width="0.5703125" style="134" customWidth="1"/>
    <col min="12108" max="12108" width="2.28515625" style="134" customWidth="1"/>
    <col min="12109" max="12109" width="0.5703125" style="134" customWidth="1"/>
    <col min="12110" max="12110" width="2.28515625" style="134" customWidth="1"/>
    <col min="12111" max="12111" width="0.5703125" style="134" customWidth="1"/>
    <col min="12112" max="12112" width="2.28515625" style="134" customWidth="1"/>
    <col min="12113" max="12113" width="0.5703125" style="134" customWidth="1"/>
    <col min="12114" max="12114" width="2.28515625" style="134" customWidth="1"/>
    <col min="12115" max="12115" width="0.5703125" style="134" customWidth="1"/>
    <col min="12116" max="12116" width="2.28515625" style="134" customWidth="1"/>
    <col min="12117" max="12117" width="0.5703125" style="134" customWidth="1"/>
    <col min="12118" max="12118" width="1.7109375" style="134" customWidth="1"/>
    <col min="12119"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42578125" style="134" customWidth="1"/>
    <col min="12294" max="12294" width="0.5703125" style="134" customWidth="1"/>
    <col min="12295" max="12314" width="0.710937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28515625" style="134" customWidth="1"/>
    <col min="12351" max="12351" width="0.5703125" style="134" customWidth="1"/>
    <col min="12352" max="12352" width="2.28515625" style="134" customWidth="1"/>
    <col min="12353" max="12353" width="0.5703125" style="134" customWidth="1"/>
    <col min="12354" max="12354" width="2.28515625" style="134" customWidth="1"/>
    <col min="12355" max="12355" width="0.5703125" style="134" customWidth="1"/>
    <col min="12356" max="12356" width="2.28515625" style="134" customWidth="1"/>
    <col min="12357" max="12357" width="0.5703125" style="134" customWidth="1"/>
    <col min="12358" max="12358" width="2.28515625" style="134" customWidth="1"/>
    <col min="12359" max="12359" width="0.5703125" style="134" customWidth="1"/>
    <col min="12360" max="12360" width="2.28515625" style="134" customWidth="1"/>
    <col min="12361" max="12361" width="0.5703125" style="134" customWidth="1"/>
    <col min="12362" max="12362" width="2.28515625" style="134" customWidth="1"/>
    <col min="12363" max="12363" width="0.5703125" style="134" customWidth="1"/>
    <col min="12364" max="12364" width="2.28515625" style="134" customWidth="1"/>
    <col min="12365" max="12365" width="0.5703125" style="134" customWidth="1"/>
    <col min="12366" max="12366" width="2.28515625" style="134" customWidth="1"/>
    <col min="12367" max="12367" width="0.5703125" style="134" customWidth="1"/>
    <col min="12368" max="12368" width="2.28515625" style="134" customWidth="1"/>
    <col min="12369" max="12369" width="0.5703125" style="134" customWidth="1"/>
    <col min="12370" max="12370" width="2.28515625" style="134" customWidth="1"/>
    <col min="12371" max="12371" width="0.5703125" style="134" customWidth="1"/>
    <col min="12372" max="12372" width="2.28515625" style="134" customWidth="1"/>
    <col min="12373" max="12373" width="0.5703125" style="134" customWidth="1"/>
    <col min="12374" max="12374" width="1.7109375" style="134" customWidth="1"/>
    <col min="12375"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42578125" style="134" customWidth="1"/>
    <col min="12550" max="12550" width="0.5703125" style="134" customWidth="1"/>
    <col min="12551" max="12570" width="0.710937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28515625" style="134" customWidth="1"/>
    <col min="12607" max="12607" width="0.5703125" style="134" customWidth="1"/>
    <col min="12608" max="12608" width="2.28515625" style="134" customWidth="1"/>
    <col min="12609" max="12609" width="0.5703125" style="134" customWidth="1"/>
    <col min="12610" max="12610" width="2.28515625" style="134" customWidth="1"/>
    <col min="12611" max="12611" width="0.5703125" style="134" customWidth="1"/>
    <col min="12612" max="12612" width="2.28515625" style="134" customWidth="1"/>
    <col min="12613" max="12613" width="0.5703125" style="134" customWidth="1"/>
    <col min="12614" max="12614" width="2.28515625" style="134" customWidth="1"/>
    <col min="12615" max="12615" width="0.5703125" style="134" customWidth="1"/>
    <col min="12616" max="12616" width="2.28515625" style="134" customWidth="1"/>
    <col min="12617" max="12617" width="0.5703125" style="134" customWidth="1"/>
    <col min="12618" max="12618" width="2.28515625" style="134" customWidth="1"/>
    <col min="12619" max="12619" width="0.5703125" style="134" customWidth="1"/>
    <col min="12620" max="12620" width="2.28515625" style="134" customWidth="1"/>
    <col min="12621" max="12621" width="0.5703125" style="134" customWidth="1"/>
    <col min="12622" max="12622" width="2.28515625" style="134" customWidth="1"/>
    <col min="12623" max="12623" width="0.5703125" style="134" customWidth="1"/>
    <col min="12624" max="12624" width="2.28515625" style="134" customWidth="1"/>
    <col min="12625" max="12625" width="0.5703125" style="134" customWidth="1"/>
    <col min="12626" max="12626" width="2.28515625" style="134" customWidth="1"/>
    <col min="12627" max="12627" width="0.5703125" style="134" customWidth="1"/>
    <col min="12628" max="12628" width="2.28515625" style="134" customWidth="1"/>
    <col min="12629" max="12629" width="0.5703125" style="134" customWidth="1"/>
    <col min="12630" max="12630" width="1.7109375" style="134" customWidth="1"/>
    <col min="12631"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42578125" style="134" customWidth="1"/>
    <col min="12806" max="12806" width="0.5703125" style="134" customWidth="1"/>
    <col min="12807" max="12826" width="0.710937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28515625" style="134" customWidth="1"/>
    <col min="12863" max="12863" width="0.5703125" style="134" customWidth="1"/>
    <col min="12864" max="12864" width="2.28515625" style="134" customWidth="1"/>
    <col min="12865" max="12865" width="0.5703125" style="134" customWidth="1"/>
    <col min="12866" max="12866" width="2.28515625" style="134" customWidth="1"/>
    <col min="12867" max="12867" width="0.5703125" style="134" customWidth="1"/>
    <col min="12868" max="12868" width="2.28515625" style="134" customWidth="1"/>
    <col min="12869" max="12869" width="0.5703125" style="134" customWidth="1"/>
    <col min="12870" max="12870" width="2.28515625" style="134" customWidth="1"/>
    <col min="12871" max="12871" width="0.5703125" style="134" customWidth="1"/>
    <col min="12872" max="12872" width="2.28515625" style="134" customWidth="1"/>
    <col min="12873" max="12873" width="0.5703125" style="134" customWidth="1"/>
    <col min="12874" max="12874" width="2.28515625" style="134" customWidth="1"/>
    <col min="12875" max="12875" width="0.5703125" style="134" customWidth="1"/>
    <col min="12876" max="12876" width="2.28515625" style="134" customWidth="1"/>
    <col min="12877" max="12877" width="0.5703125" style="134" customWidth="1"/>
    <col min="12878" max="12878" width="2.28515625" style="134" customWidth="1"/>
    <col min="12879" max="12879" width="0.5703125" style="134" customWidth="1"/>
    <col min="12880" max="12880" width="2.28515625" style="134" customWidth="1"/>
    <col min="12881" max="12881" width="0.5703125" style="134" customWidth="1"/>
    <col min="12882" max="12882" width="2.28515625" style="134" customWidth="1"/>
    <col min="12883" max="12883" width="0.5703125" style="134" customWidth="1"/>
    <col min="12884" max="12884" width="2.28515625" style="134" customWidth="1"/>
    <col min="12885" max="12885" width="0.5703125" style="134" customWidth="1"/>
    <col min="12886" max="12886" width="1.7109375" style="134" customWidth="1"/>
    <col min="12887"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42578125" style="134" customWidth="1"/>
    <col min="13062" max="13062" width="0.5703125" style="134" customWidth="1"/>
    <col min="13063" max="13082" width="0.710937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28515625" style="134" customWidth="1"/>
    <col min="13119" max="13119" width="0.5703125" style="134" customWidth="1"/>
    <col min="13120" max="13120" width="2.28515625" style="134" customWidth="1"/>
    <col min="13121" max="13121" width="0.5703125" style="134" customWidth="1"/>
    <col min="13122" max="13122" width="2.28515625" style="134" customWidth="1"/>
    <col min="13123" max="13123" width="0.5703125" style="134" customWidth="1"/>
    <col min="13124" max="13124" width="2.28515625" style="134" customWidth="1"/>
    <col min="13125" max="13125" width="0.5703125" style="134" customWidth="1"/>
    <col min="13126" max="13126" width="2.28515625" style="134" customWidth="1"/>
    <col min="13127" max="13127" width="0.5703125" style="134" customWidth="1"/>
    <col min="13128" max="13128" width="2.28515625" style="134" customWidth="1"/>
    <col min="13129" max="13129" width="0.5703125" style="134" customWidth="1"/>
    <col min="13130" max="13130" width="2.28515625" style="134" customWidth="1"/>
    <col min="13131" max="13131" width="0.5703125" style="134" customWidth="1"/>
    <col min="13132" max="13132" width="2.28515625" style="134" customWidth="1"/>
    <col min="13133" max="13133" width="0.5703125" style="134" customWidth="1"/>
    <col min="13134" max="13134" width="2.28515625" style="134" customWidth="1"/>
    <col min="13135" max="13135" width="0.5703125" style="134" customWidth="1"/>
    <col min="13136" max="13136" width="2.28515625" style="134" customWidth="1"/>
    <col min="13137" max="13137" width="0.5703125" style="134" customWidth="1"/>
    <col min="13138" max="13138" width="2.28515625" style="134" customWidth="1"/>
    <col min="13139" max="13139" width="0.5703125" style="134" customWidth="1"/>
    <col min="13140" max="13140" width="2.28515625" style="134" customWidth="1"/>
    <col min="13141" max="13141" width="0.5703125" style="134" customWidth="1"/>
    <col min="13142" max="13142" width="1.7109375" style="134" customWidth="1"/>
    <col min="13143"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42578125" style="134" customWidth="1"/>
    <col min="13318" max="13318" width="0.5703125" style="134" customWidth="1"/>
    <col min="13319" max="13338" width="0.710937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28515625" style="134" customWidth="1"/>
    <col min="13375" max="13375" width="0.5703125" style="134" customWidth="1"/>
    <col min="13376" max="13376" width="2.28515625" style="134" customWidth="1"/>
    <col min="13377" max="13377" width="0.5703125" style="134" customWidth="1"/>
    <col min="13378" max="13378" width="2.28515625" style="134" customWidth="1"/>
    <col min="13379" max="13379" width="0.5703125" style="134" customWidth="1"/>
    <col min="13380" max="13380" width="2.28515625" style="134" customWidth="1"/>
    <col min="13381" max="13381" width="0.5703125" style="134" customWidth="1"/>
    <col min="13382" max="13382" width="2.28515625" style="134" customWidth="1"/>
    <col min="13383" max="13383" width="0.5703125" style="134" customWidth="1"/>
    <col min="13384" max="13384" width="2.28515625" style="134" customWidth="1"/>
    <col min="13385" max="13385" width="0.5703125" style="134" customWidth="1"/>
    <col min="13386" max="13386" width="2.28515625" style="134" customWidth="1"/>
    <col min="13387" max="13387" width="0.5703125" style="134" customWidth="1"/>
    <col min="13388" max="13388" width="2.28515625" style="134" customWidth="1"/>
    <col min="13389" max="13389" width="0.5703125" style="134" customWidth="1"/>
    <col min="13390" max="13390" width="2.28515625" style="134" customWidth="1"/>
    <col min="13391" max="13391" width="0.5703125" style="134" customWidth="1"/>
    <col min="13392" max="13392" width="2.28515625" style="134" customWidth="1"/>
    <col min="13393" max="13393" width="0.5703125" style="134" customWidth="1"/>
    <col min="13394" max="13394" width="2.28515625" style="134" customWidth="1"/>
    <col min="13395" max="13395" width="0.5703125" style="134" customWidth="1"/>
    <col min="13396" max="13396" width="2.28515625" style="134" customWidth="1"/>
    <col min="13397" max="13397" width="0.5703125" style="134" customWidth="1"/>
    <col min="13398" max="13398" width="1.7109375" style="134" customWidth="1"/>
    <col min="13399"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42578125" style="134" customWidth="1"/>
    <col min="13574" max="13574" width="0.5703125" style="134" customWidth="1"/>
    <col min="13575" max="13594" width="0.710937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28515625" style="134" customWidth="1"/>
    <col min="13631" max="13631" width="0.5703125" style="134" customWidth="1"/>
    <col min="13632" max="13632" width="2.28515625" style="134" customWidth="1"/>
    <col min="13633" max="13633" width="0.5703125" style="134" customWidth="1"/>
    <col min="13634" max="13634" width="2.28515625" style="134" customWidth="1"/>
    <col min="13635" max="13635" width="0.5703125" style="134" customWidth="1"/>
    <col min="13636" max="13636" width="2.28515625" style="134" customWidth="1"/>
    <col min="13637" max="13637" width="0.5703125" style="134" customWidth="1"/>
    <col min="13638" max="13638" width="2.28515625" style="134" customWidth="1"/>
    <col min="13639" max="13639" width="0.5703125" style="134" customWidth="1"/>
    <col min="13640" max="13640" width="2.28515625" style="134" customWidth="1"/>
    <col min="13641" max="13641" width="0.5703125" style="134" customWidth="1"/>
    <col min="13642" max="13642" width="2.28515625" style="134" customWidth="1"/>
    <col min="13643" max="13643" width="0.5703125" style="134" customWidth="1"/>
    <col min="13644" max="13644" width="2.28515625" style="134" customWidth="1"/>
    <col min="13645" max="13645" width="0.5703125" style="134" customWidth="1"/>
    <col min="13646" max="13646" width="2.28515625" style="134" customWidth="1"/>
    <col min="13647" max="13647" width="0.5703125" style="134" customWidth="1"/>
    <col min="13648" max="13648" width="2.28515625" style="134" customWidth="1"/>
    <col min="13649" max="13649" width="0.5703125" style="134" customWidth="1"/>
    <col min="13650" max="13650" width="2.28515625" style="134" customWidth="1"/>
    <col min="13651" max="13651" width="0.5703125" style="134" customWidth="1"/>
    <col min="13652" max="13652" width="2.28515625" style="134" customWidth="1"/>
    <col min="13653" max="13653" width="0.5703125" style="134" customWidth="1"/>
    <col min="13654" max="13654" width="1.7109375" style="134" customWidth="1"/>
    <col min="13655"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42578125" style="134" customWidth="1"/>
    <col min="13830" max="13830" width="0.5703125" style="134" customWidth="1"/>
    <col min="13831" max="13850" width="0.710937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28515625" style="134" customWidth="1"/>
    <col min="13887" max="13887" width="0.5703125" style="134" customWidth="1"/>
    <col min="13888" max="13888" width="2.28515625" style="134" customWidth="1"/>
    <col min="13889" max="13889" width="0.5703125" style="134" customWidth="1"/>
    <col min="13890" max="13890" width="2.28515625" style="134" customWidth="1"/>
    <col min="13891" max="13891" width="0.5703125" style="134" customWidth="1"/>
    <col min="13892" max="13892" width="2.28515625" style="134" customWidth="1"/>
    <col min="13893" max="13893" width="0.5703125" style="134" customWidth="1"/>
    <col min="13894" max="13894" width="2.28515625" style="134" customWidth="1"/>
    <col min="13895" max="13895" width="0.5703125" style="134" customWidth="1"/>
    <col min="13896" max="13896" width="2.28515625" style="134" customWidth="1"/>
    <col min="13897" max="13897" width="0.5703125" style="134" customWidth="1"/>
    <col min="13898" max="13898" width="2.28515625" style="134" customWidth="1"/>
    <col min="13899" max="13899" width="0.5703125" style="134" customWidth="1"/>
    <col min="13900" max="13900" width="2.28515625" style="134" customWidth="1"/>
    <col min="13901" max="13901" width="0.5703125" style="134" customWidth="1"/>
    <col min="13902" max="13902" width="2.28515625" style="134" customWidth="1"/>
    <col min="13903" max="13903" width="0.5703125" style="134" customWidth="1"/>
    <col min="13904" max="13904" width="2.28515625" style="134" customWidth="1"/>
    <col min="13905" max="13905" width="0.5703125" style="134" customWidth="1"/>
    <col min="13906" max="13906" width="2.28515625" style="134" customWidth="1"/>
    <col min="13907" max="13907" width="0.5703125" style="134" customWidth="1"/>
    <col min="13908" max="13908" width="2.28515625" style="134" customWidth="1"/>
    <col min="13909" max="13909" width="0.5703125" style="134" customWidth="1"/>
    <col min="13910" max="13910" width="1.7109375" style="134" customWidth="1"/>
    <col min="13911"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42578125" style="134" customWidth="1"/>
    <col min="14086" max="14086" width="0.5703125" style="134" customWidth="1"/>
    <col min="14087" max="14106" width="0.710937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28515625" style="134" customWidth="1"/>
    <col min="14143" max="14143" width="0.5703125" style="134" customWidth="1"/>
    <col min="14144" max="14144" width="2.28515625" style="134" customWidth="1"/>
    <col min="14145" max="14145" width="0.5703125" style="134" customWidth="1"/>
    <col min="14146" max="14146" width="2.28515625" style="134" customWidth="1"/>
    <col min="14147" max="14147" width="0.5703125" style="134" customWidth="1"/>
    <col min="14148" max="14148" width="2.28515625" style="134" customWidth="1"/>
    <col min="14149" max="14149" width="0.5703125" style="134" customWidth="1"/>
    <col min="14150" max="14150" width="2.28515625" style="134" customWidth="1"/>
    <col min="14151" max="14151" width="0.5703125" style="134" customWidth="1"/>
    <col min="14152" max="14152" width="2.28515625" style="134" customWidth="1"/>
    <col min="14153" max="14153" width="0.5703125" style="134" customWidth="1"/>
    <col min="14154" max="14154" width="2.28515625" style="134" customWidth="1"/>
    <col min="14155" max="14155" width="0.5703125" style="134" customWidth="1"/>
    <col min="14156" max="14156" width="2.28515625" style="134" customWidth="1"/>
    <col min="14157" max="14157" width="0.5703125" style="134" customWidth="1"/>
    <col min="14158" max="14158" width="2.28515625" style="134" customWidth="1"/>
    <col min="14159" max="14159" width="0.5703125" style="134" customWidth="1"/>
    <col min="14160" max="14160" width="2.28515625" style="134" customWidth="1"/>
    <col min="14161" max="14161" width="0.5703125" style="134" customWidth="1"/>
    <col min="14162" max="14162" width="2.28515625" style="134" customWidth="1"/>
    <col min="14163" max="14163" width="0.5703125" style="134" customWidth="1"/>
    <col min="14164" max="14164" width="2.28515625" style="134" customWidth="1"/>
    <col min="14165" max="14165" width="0.5703125" style="134" customWidth="1"/>
    <col min="14166" max="14166" width="1.7109375" style="134" customWidth="1"/>
    <col min="14167"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42578125" style="134" customWidth="1"/>
    <col min="14342" max="14342" width="0.5703125" style="134" customWidth="1"/>
    <col min="14343" max="14362" width="0.710937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28515625" style="134" customWidth="1"/>
    <col min="14399" max="14399" width="0.5703125" style="134" customWidth="1"/>
    <col min="14400" max="14400" width="2.28515625" style="134" customWidth="1"/>
    <col min="14401" max="14401" width="0.5703125" style="134" customWidth="1"/>
    <col min="14402" max="14402" width="2.28515625" style="134" customWidth="1"/>
    <col min="14403" max="14403" width="0.5703125" style="134" customWidth="1"/>
    <col min="14404" max="14404" width="2.28515625" style="134" customWidth="1"/>
    <col min="14405" max="14405" width="0.5703125" style="134" customWidth="1"/>
    <col min="14406" max="14406" width="2.28515625" style="134" customWidth="1"/>
    <col min="14407" max="14407" width="0.5703125" style="134" customWidth="1"/>
    <col min="14408" max="14408" width="2.28515625" style="134" customWidth="1"/>
    <col min="14409" max="14409" width="0.5703125" style="134" customWidth="1"/>
    <col min="14410" max="14410" width="2.28515625" style="134" customWidth="1"/>
    <col min="14411" max="14411" width="0.5703125" style="134" customWidth="1"/>
    <col min="14412" max="14412" width="2.28515625" style="134" customWidth="1"/>
    <col min="14413" max="14413" width="0.5703125" style="134" customWidth="1"/>
    <col min="14414" max="14414" width="2.28515625" style="134" customWidth="1"/>
    <col min="14415" max="14415" width="0.5703125" style="134" customWidth="1"/>
    <col min="14416" max="14416" width="2.28515625" style="134" customWidth="1"/>
    <col min="14417" max="14417" width="0.5703125" style="134" customWidth="1"/>
    <col min="14418" max="14418" width="2.28515625" style="134" customWidth="1"/>
    <col min="14419" max="14419" width="0.5703125" style="134" customWidth="1"/>
    <col min="14420" max="14420" width="2.28515625" style="134" customWidth="1"/>
    <col min="14421" max="14421" width="0.5703125" style="134" customWidth="1"/>
    <col min="14422" max="14422" width="1.7109375" style="134" customWidth="1"/>
    <col min="14423"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42578125" style="134" customWidth="1"/>
    <col min="14598" max="14598" width="0.5703125" style="134" customWidth="1"/>
    <col min="14599" max="14618" width="0.710937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28515625" style="134" customWidth="1"/>
    <col min="14655" max="14655" width="0.5703125" style="134" customWidth="1"/>
    <col min="14656" max="14656" width="2.28515625" style="134" customWidth="1"/>
    <col min="14657" max="14657" width="0.5703125" style="134" customWidth="1"/>
    <col min="14658" max="14658" width="2.28515625" style="134" customWidth="1"/>
    <col min="14659" max="14659" width="0.5703125" style="134" customWidth="1"/>
    <col min="14660" max="14660" width="2.28515625" style="134" customWidth="1"/>
    <col min="14661" max="14661" width="0.5703125" style="134" customWidth="1"/>
    <col min="14662" max="14662" width="2.28515625" style="134" customWidth="1"/>
    <col min="14663" max="14663" width="0.5703125" style="134" customWidth="1"/>
    <col min="14664" max="14664" width="2.28515625" style="134" customWidth="1"/>
    <col min="14665" max="14665" width="0.5703125" style="134" customWidth="1"/>
    <col min="14666" max="14666" width="2.28515625" style="134" customWidth="1"/>
    <col min="14667" max="14667" width="0.5703125" style="134" customWidth="1"/>
    <col min="14668" max="14668" width="2.28515625" style="134" customWidth="1"/>
    <col min="14669" max="14669" width="0.5703125" style="134" customWidth="1"/>
    <col min="14670" max="14670" width="2.28515625" style="134" customWidth="1"/>
    <col min="14671" max="14671" width="0.5703125" style="134" customWidth="1"/>
    <col min="14672" max="14672" width="2.28515625" style="134" customWidth="1"/>
    <col min="14673" max="14673" width="0.5703125" style="134" customWidth="1"/>
    <col min="14674" max="14674" width="2.28515625" style="134" customWidth="1"/>
    <col min="14675" max="14675" width="0.5703125" style="134" customWidth="1"/>
    <col min="14676" max="14676" width="2.28515625" style="134" customWidth="1"/>
    <col min="14677" max="14677" width="0.5703125" style="134" customWidth="1"/>
    <col min="14678" max="14678" width="1.7109375" style="134" customWidth="1"/>
    <col min="14679"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42578125" style="134" customWidth="1"/>
    <col min="14854" max="14854" width="0.5703125" style="134" customWidth="1"/>
    <col min="14855" max="14874" width="0.710937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28515625" style="134" customWidth="1"/>
    <col min="14911" max="14911" width="0.5703125" style="134" customWidth="1"/>
    <col min="14912" max="14912" width="2.28515625" style="134" customWidth="1"/>
    <col min="14913" max="14913" width="0.5703125" style="134" customWidth="1"/>
    <col min="14914" max="14914" width="2.28515625" style="134" customWidth="1"/>
    <col min="14915" max="14915" width="0.5703125" style="134" customWidth="1"/>
    <col min="14916" max="14916" width="2.28515625" style="134" customWidth="1"/>
    <col min="14917" max="14917" width="0.5703125" style="134" customWidth="1"/>
    <col min="14918" max="14918" width="2.28515625" style="134" customWidth="1"/>
    <col min="14919" max="14919" width="0.5703125" style="134" customWidth="1"/>
    <col min="14920" max="14920" width="2.28515625" style="134" customWidth="1"/>
    <col min="14921" max="14921" width="0.5703125" style="134" customWidth="1"/>
    <col min="14922" max="14922" width="2.28515625" style="134" customWidth="1"/>
    <col min="14923" max="14923" width="0.5703125" style="134" customWidth="1"/>
    <col min="14924" max="14924" width="2.28515625" style="134" customWidth="1"/>
    <col min="14925" max="14925" width="0.5703125" style="134" customWidth="1"/>
    <col min="14926" max="14926" width="2.28515625" style="134" customWidth="1"/>
    <col min="14927" max="14927" width="0.5703125" style="134" customWidth="1"/>
    <col min="14928" max="14928" width="2.28515625" style="134" customWidth="1"/>
    <col min="14929" max="14929" width="0.5703125" style="134" customWidth="1"/>
    <col min="14930" max="14930" width="2.28515625" style="134" customWidth="1"/>
    <col min="14931" max="14931" width="0.5703125" style="134" customWidth="1"/>
    <col min="14932" max="14932" width="2.28515625" style="134" customWidth="1"/>
    <col min="14933" max="14933" width="0.5703125" style="134" customWidth="1"/>
    <col min="14934" max="14934" width="1.7109375" style="134" customWidth="1"/>
    <col min="14935"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42578125" style="134" customWidth="1"/>
    <col min="15110" max="15110" width="0.5703125" style="134" customWidth="1"/>
    <col min="15111" max="15130" width="0.710937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28515625" style="134" customWidth="1"/>
    <col min="15167" max="15167" width="0.5703125" style="134" customWidth="1"/>
    <col min="15168" max="15168" width="2.28515625" style="134" customWidth="1"/>
    <col min="15169" max="15169" width="0.5703125" style="134" customWidth="1"/>
    <col min="15170" max="15170" width="2.28515625" style="134" customWidth="1"/>
    <col min="15171" max="15171" width="0.5703125" style="134" customWidth="1"/>
    <col min="15172" max="15172" width="2.28515625" style="134" customWidth="1"/>
    <col min="15173" max="15173" width="0.5703125" style="134" customWidth="1"/>
    <col min="15174" max="15174" width="2.28515625" style="134" customWidth="1"/>
    <col min="15175" max="15175" width="0.5703125" style="134" customWidth="1"/>
    <col min="15176" max="15176" width="2.28515625" style="134" customWidth="1"/>
    <col min="15177" max="15177" width="0.5703125" style="134" customWidth="1"/>
    <col min="15178" max="15178" width="2.28515625" style="134" customWidth="1"/>
    <col min="15179" max="15179" width="0.5703125" style="134" customWidth="1"/>
    <col min="15180" max="15180" width="2.28515625" style="134" customWidth="1"/>
    <col min="15181" max="15181" width="0.5703125" style="134" customWidth="1"/>
    <col min="15182" max="15182" width="2.28515625" style="134" customWidth="1"/>
    <col min="15183" max="15183" width="0.5703125" style="134" customWidth="1"/>
    <col min="15184" max="15184" width="2.28515625" style="134" customWidth="1"/>
    <col min="15185" max="15185" width="0.5703125" style="134" customWidth="1"/>
    <col min="15186" max="15186" width="2.28515625" style="134" customWidth="1"/>
    <col min="15187" max="15187" width="0.5703125" style="134" customWidth="1"/>
    <col min="15188" max="15188" width="2.28515625" style="134" customWidth="1"/>
    <col min="15189" max="15189" width="0.5703125" style="134" customWidth="1"/>
    <col min="15190" max="15190" width="1.7109375" style="134" customWidth="1"/>
    <col min="15191"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42578125" style="134" customWidth="1"/>
    <col min="15366" max="15366" width="0.5703125" style="134" customWidth="1"/>
    <col min="15367" max="15386" width="0.710937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28515625" style="134" customWidth="1"/>
    <col min="15423" max="15423" width="0.5703125" style="134" customWidth="1"/>
    <col min="15424" max="15424" width="2.28515625" style="134" customWidth="1"/>
    <col min="15425" max="15425" width="0.5703125" style="134" customWidth="1"/>
    <col min="15426" max="15426" width="2.28515625" style="134" customWidth="1"/>
    <col min="15427" max="15427" width="0.5703125" style="134" customWidth="1"/>
    <col min="15428" max="15428" width="2.28515625" style="134" customWidth="1"/>
    <col min="15429" max="15429" width="0.5703125" style="134" customWidth="1"/>
    <col min="15430" max="15430" width="2.28515625" style="134" customWidth="1"/>
    <col min="15431" max="15431" width="0.5703125" style="134" customWidth="1"/>
    <col min="15432" max="15432" width="2.28515625" style="134" customWidth="1"/>
    <col min="15433" max="15433" width="0.5703125" style="134" customWidth="1"/>
    <col min="15434" max="15434" width="2.28515625" style="134" customWidth="1"/>
    <col min="15435" max="15435" width="0.5703125" style="134" customWidth="1"/>
    <col min="15436" max="15436" width="2.28515625" style="134" customWidth="1"/>
    <col min="15437" max="15437" width="0.5703125" style="134" customWidth="1"/>
    <col min="15438" max="15438" width="2.28515625" style="134" customWidth="1"/>
    <col min="15439" max="15439" width="0.5703125" style="134" customWidth="1"/>
    <col min="15440" max="15440" width="2.28515625" style="134" customWidth="1"/>
    <col min="15441" max="15441" width="0.5703125" style="134" customWidth="1"/>
    <col min="15442" max="15442" width="2.28515625" style="134" customWidth="1"/>
    <col min="15443" max="15443" width="0.5703125" style="134" customWidth="1"/>
    <col min="15444" max="15444" width="2.28515625" style="134" customWidth="1"/>
    <col min="15445" max="15445" width="0.5703125" style="134" customWidth="1"/>
    <col min="15446" max="15446" width="1.7109375" style="134" customWidth="1"/>
    <col min="15447"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42578125" style="134" customWidth="1"/>
    <col min="15622" max="15622" width="0.5703125" style="134" customWidth="1"/>
    <col min="15623" max="15642" width="0.710937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28515625" style="134" customWidth="1"/>
    <col min="15679" max="15679" width="0.5703125" style="134" customWidth="1"/>
    <col min="15680" max="15680" width="2.28515625" style="134" customWidth="1"/>
    <col min="15681" max="15681" width="0.5703125" style="134" customWidth="1"/>
    <col min="15682" max="15682" width="2.28515625" style="134" customWidth="1"/>
    <col min="15683" max="15683" width="0.5703125" style="134" customWidth="1"/>
    <col min="15684" max="15684" width="2.28515625" style="134" customWidth="1"/>
    <col min="15685" max="15685" width="0.5703125" style="134" customWidth="1"/>
    <col min="15686" max="15686" width="2.28515625" style="134" customWidth="1"/>
    <col min="15687" max="15687" width="0.5703125" style="134" customWidth="1"/>
    <col min="15688" max="15688" width="2.28515625" style="134" customWidth="1"/>
    <col min="15689" max="15689" width="0.5703125" style="134" customWidth="1"/>
    <col min="15690" max="15690" width="2.28515625" style="134" customWidth="1"/>
    <col min="15691" max="15691" width="0.5703125" style="134" customWidth="1"/>
    <col min="15692" max="15692" width="2.28515625" style="134" customWidth="1"/>
    <col min="15693" max="15693" width="0.5703125" style="134" customWidth="1"/>
    <col min="15694" max="15694" width="2.28515625" style="134" customWidth="1"/>
    <col min="15695" max="15695" width="0.5703125" style="134" customWidth="1"/>
    <col min="15696" max="15696" width="2.28515625" style="134" customWidth="1"/>
    <col min="15697" max="15697" width="0.5703125" style="134" customWidth="1"/>
    <col min="15698" max="15698" width="2.28515625" style="134" customWidth="1"/>
    <col min="15699" max="15699" width="0.5703125" style="134" customWidth="1"/>
    <col min="15700" max="15700" width="2.28515625" style="134" customWidth="1"/>
    <col min="15701" max="15701" width="0.5703125" style="134" customWidth="1"/>
    <col min="15702" max="15702" width="1.7109375" style="134" customWidth="1"/>
    <col min="15703"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42578125" style="134" customWidth="1"/>
    <col min="15878" max="15878" width="0.5703125" style="134" customWidth="1"/>
    <col min="15879" max="15898" width="0.710937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28515625" style="134" customWidth="1"/>
    <col min="15935" max="15935" width="0.5703125" style="134" customWidth="1"/>
    <col min="15936" max="15936" width="2.28515625" style="134" customWidth="1"/>
    <col min="15937" max="15937" width="0.5703125" style="134" customWidth="1"/>
    <col min="15938" max="15938" width="2.28515625" style="134" customWidth="1"/>
    <col min="15939" max="15939" width="0.5703125" style="134" customWidth="1"/>
    <col min="15940" max="15940" width="2.28515625" style="134" customWidth="1"/>
    <col min="15941" max="15941" width="0.5703125" style="134" customWidth="1"/>
    <col min="15942" max="15942" width="2.28515625" style="134" customWidth="1"/>
    <col min="15943" max="15943" width="0.5703125" style="134" customWidth="1"/>
    <col min="15944" max="15944" width="2.28515625" style="134" customWidth="1"/>
    <col min="15945" max="15945" width="0.5703125" style="134" customWidth="1"/>
    <col min="15946" max="15946" width="2.28515625" style="134" customWidth="1"/>
    <col min="15947" max="15947" width="0.5703125" style="134" customWidth="1"/>
    <col min="15948" max="15948" width="2.28515625" style="134" customWidth="1"/>
    <col min="15949" max="15949" width="0.5703125" style="134" customWidth="1"/>
    <col min="15950" max="15950" width="2.28515625" style="134" customWidth="1"/>
    <col min="15951" max="15951" width="0.5703125" style="134" customWidth="1"/>
    <col min="15952" max="15952" width="2.28515625" style="134" customWidth="1"/>
    <col min="15953" max="15953" width="0.5703125" style="134" customWidth="1"/>
    <col min="15954" max="15954" width="2.28515625" style="134" customWidth="1"/>
    <col min="15955" max="15955" width="0.5703125" style="134" customWidth="1"/>
    <col min="15956" max="15956" width="2.28515625" style="134" customWidth="1"/>
    <col min="15957" max="15957" width="0.5703125" style="134" customWidth="1"/>
    <col min="15958" max="15958" width="1.7109375" style="134" customWidth="1"/>
    <col min="15959"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42578125" style="134" customWidth="1"/>
    <col min="16134" max="16134" width="0.5703125" style="134" customWidth="1"/>
    <col min="16135" max="16154" width="0.710937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28515625" style="134" customWidth="1"/>
    <col min="16191" max="16191" width="0.5703125" style="134" customWidth="1"/>
    <col min="16192" max="16192" width="2.28515625" style="134" customWidth="1"/>
    <col min="16193" max="16193" width="0.5703125" style="134" customWidth="1"/>
    <col min="16194" max="16194" width="2.28515625" style="134" customWidth="1"/>
    <col min="16195" max="16195" width="0.5703125" style="134" customWidth="1"/>
    <col min="16196" max="16196" width="2.28515625" style="134" customWidth="1"/>
    <col min="16197" max="16197" width="0.5703125" style="134" customWidth="1"/>
    <col min="16198" max="16198" width="2.28515625" style="134" customWidth="1"/>
    <col min="16199" max="16199" width="0.5703125" style="134" customWidth="1"/>
    <col min="16200" max="16200" width="2.28515625" style="134" customWidth="1"/>
    <col min="16201" max="16201" width="0.5703125" style="134" customWidth="1"/>
    <col min="16202" max="16202" width="2.28515625" style="134" customWidth="1"/>
    <col min="16203" max="16203" width="0.5703125" style="134" customWidth="1"/>
    <col min="16204" max="16204" width="2.28515625" style="134" customWidth="1"/>
    <col min="16205" max="16205" width="0.5703125" style="134" customWidth="1"/>
    <col min="16206" max="16206" width="2.28515625" style="134" customWidth="1"/>
    <col min="16207" max="16207" width="0.5703125" style="134" customWidth="1"/>
    <col min="16208" max="16208" width="2.28515625" style="134" customWidth="1"/>
    <col min="16209" max="16209" width="0.5703125" style="134" customWidth="1"/>
    <col min="16210" max="16210" width="2.28515625" style="134" customWidth="1"/>
    <col min="16211" max="16211" width="0.5703125" style="134" customWidth="1"/>
    <col min="16212" max="16212" width="2.28515625" style="134" customWidth="1"/>
    <col min="16213" max="16213" width="0.5703125" style="134" customWidth="1"/>
    <col min="16214" max="16214" width="1.7109375" style="134" customWidth="1"/>
    <col min="16215" max="16384" width="9.28515625" style="134"/>
  </cols>
  <sheetData>
    <row r="1" spans="1:88" s="239" customFormat="1" ht="14.25" customHeight="1" thickBot="1">
      <c r="F1" s="8" t="s">
        <v>405</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CJ1" s="134"/>
    </row>
    <row r="2" spans="1:88" ht="7.5" customHeight="1" thickTop="1">
      <c r="A2" s="130"/>
      <c r="B2" s="246"/>
      <c r="C2" s="131"/>
      <c r="D2" s="246"/>
      <c r="E2" s="132"/>
      <c r="F2" s="246"/>
      <c r="G2" s="133"/>
      <c r="H2" s="510" t="e">
        <f>#REF!</f>
        <v>#REF!</v>
      </c>
      <c r="I2" s="511"/>
      <c r="J2" s="511"/>
      <c r="K2" s="511"/>
      <c r="L2" s="511"/>
      <c r="M2" s="511"/>
      <c r="N2" s="511"/>
      <c r="O2" s="511"/>
      <c r="P2" s="511"/>
      <c r="Q2" s="511"/>
      <c r="R2" s="511"/>
      <c r="S2" s="511"/>
      <c r="T2" s="511"/>
      <c r="U2" s="511"/>
      <c r="V2" s="511"/>
      <c r="W2" s="511"/>
      <c r="X2" s="512"/>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5"/>
      <c r="BT2" s="526"/>
      <c r="BU2" s="526"/>
      <c r="BV2" s="526"/>
      <c r="BW2" s="526"/>
      <c r="BX2" s="526"/>
      <c r="BY2" s="526"/>
      <c r="BZ2" s="526"/>
      <c r="CA2" s="526"/>
      <c r="CB2" s="526"/>
      <c r="CC2" s="526"/>
      <c r="CD2" s="526"/>
      <c r="CE2" s="246"/>
      <c r="CF2" s="246"/>
      <c r="CG2" s="246"/>
      <c r="CH2" s="246"/>
      <c r="CI2" s="246"/>
    </row>
    <row r="3" spans="1:88" ht="3.75" customHeight="1" thickBot="1">
      <c r="A3" s="130"/>
      <c r="B3" s="246"/>
      <c r="C3" s="135"/>
      <c r="D3" s="135"/>
      <c r="E3" s="136"/>
      <c r="F3" s="246"/>
      <c r="G3" s="133"/>
      <c r="H3" s="513"/>
      <c r="I3" s="514"/>
      <c r="J3" s="514"/>
      <c r="K3" s="514"/>
      <c r="L3" s="514"/>
      <c r="M3" s="514"/>
      <c r="N3" s="514"/>
      <c r="O3" s="514"/>
      <c r="P3" s="514"/>
      <c r="Q3" s="514"/>
      <c r="R3" s="514"/>
      <c r="S3" s="514"/>
      <c r="T3" s="514"/>
      <c r="U3" s="514"/>
      <c r="V3" s="514"/>
      <c r="W3" s="514"/>
      <c r="X3" s="515"/>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138"/>
      <c r="BT3" s="526"/>
      <c r="BU3" s="526"/>
      <c r="BV3" s="526"/>
      <c r="BW3" s="526"/>
      <c r="BX3" s="526"/>
      <c r="BY3" s="526"/>
      <c r="BZ3" s="526"/>
      <c r="CA3" s="526"/>
      <c r="CB3" s="526"/>
      <c r="CC3" s="526"/>
      <c r="CD3" s="526"/>
      <c r="CE3" s="246"/>
      <c r="CF3" s="246"/>
      <c r="CG3" s="246"/>
      <c r="CH3" s="246"/>
      <c r="CI3" s="246"/>
    </row>
    <row r="4" spans="1:88" ht="16.5" customHeight="1" thickTop="1">
      <c r="A4" s="130"/>
      <c r="B4" s="246"/>
      <c r="C4" s="135"/>
      <c r="D4" s="135"/>
      <c r="E4" s="139"/>
      <c r="F4" s="246"/>
      <c r="G4" s="133"/>
      <c r="H4" s="516"/>
      <c r="I4" s="517"/>
      <c r="J4" s="517"/>
      <c r="K4" s="517"/>
      <c r="L4" s="517"/>
      <c r="M4" s="517"/>
      <c r="N4" s="517"/>
      <c r="O4" s="517"/>
      <c r="P4" s="517"/>
      <c r="Q4" s="517"/>
      <c r="R4" s="517"/>
      <c r="S4" s="517"/>
      <c r="T4" s="517"/>
      <c r="U4" s="517"/>
      <c r="V4" s="517"/>
      <c r="W4" s="517"/>
      <c r="X4" s="518"/>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49" t="e">
        <f>'Závierka titulka'!$K$27</f>
        <v>#REF!</v>
      </c>
      <c r="BM4" s="142"/>
      <c r="BN4" s="49" t="e">
        <f>'Závierka titulka'!$M$27</f>
        <v>#REF!</v>
      </c>
      <c r="BO4" s="237"/>
      <c r="BP4" s="49" t="e">
        <f>'Závierka titulka'!$O$27</f>
        <v>#REF!</v>
      </c>
      <c r="BQ4" s="237"/>
      <c r="BR4" s="49" t="e">
        <f>'Závierka titulka'!$Q$27</f>
        <v>#REF!</v>
      </c>
      <c r="BS4" s="141"/>
      <c r="BT4" s="526"/>
      <c r="BU4" s="526"/>
      <c r="BV4" s="526"/>
      <c r="BW4" s="526"/>
      <c r="BX4" s="526"/>
      <c r="BY4" s="526"/>
      <c r="BZ4" s="526"/>
      <c r="CA4" s="526"/>
      <c r="CB4" s="526"/>
      <c r="CC4" s="526"/>
      <c r="CD4" s="526"/>
      <c r="CE4" s="130"/>
      <c r="CF4" s="143"/>
      <c r="CG4" s="144"/>
      <c r="CH4" s="145"/>
      <c r="CI4" s="145"/>
    </row>
    <row r="5" spans="1:88"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6"/>
      <c r="BM5" s="149"/>
      <c r="BN5" s="146"/>
      <c r="BO5" s="146"/>
      <c r="BP5" s="146"/>
      <c r="BQ5" s="146"/>
      <c r="BR5" s="146"/>
      <c r="BS5" s="147"/>
      <c r="BT5" s="526"/>
      <c r="BU5" s="526"/>
      <c r="BV5" s="526"/>
      <c r="BW5" s="526"/>
      <c r="BX5" s="526"/>
      <c r="BY5" s="526"/>
      <c r="BZ5" s="526"/>
      <c r="CA5" s="526"/>
      <c r="CB5" s="526"/>
      <c r="CC5" s="526"/>
      <c r="CD5" s="526"/>
      <c r="CE5" s="130"/>
      <c r="CF5" s="246"/>
      <c r="CG5" s="150"/>
      <c r="CH5" s="145"/>
      <c r="CI5" s="145"/>
    </row>
    <row r="6" spans="1:88"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4"/>
      <c r="BX6" s="154"/>
      <c r="BY6" s="154"/>
      <c r="BZ6" s="154"/>
      <c r="CA6" s="154"/>
      <c r="CB6" s="154"/>
      <c r="CC6" s="154"/>
      <c r="CD6" s="154"/>
      <c r="CE6" s="154"/>
      <c r="CF6" s="154"/>
      <c r="CG6" s="154"/>
      <c r="CH6" s="246"/>
      <c r="CI6" s="246"/>
    </row>
    <row r="7" spans="1:88" ht="12.75" customHeight="1" thickBot="1">
      <c r="A7" s="130"/>
      <c r="B7" s="246"/>
      <c r="C7" s="135"/>
      <c r="D7" s="135"/>
      <c r="E7" s="539" t="s">
        <v>387</v>
      </c>
      <c r="F7" s="540"/>
      <c r="G7" s="249"/>
      <c r="H7" s="255"/>
      <c r="I7" s="255"/>
      <c r="J7" s="255"/>
      <c r="K7" s="255"/>
      <c r="L7" s="255"/>
      <c r="M7" s="255"/>
      <c r="N7" s="255"/>
      <c r="O7" s="255"/>
      <c r="P7" s="255"/>
      <c r="Q7" s="255"/>
      <c r="R7" s="255"/>
      <c r="S7" s="255"/>
      <c r="T7" s="255"/>
      <c r="U7" s="255"/>
      <c r="V7" s="255"/>
      <c r="W7" s="195"/>
      <c r="X7" s="195"/>
      <c r="Y7" s="195"/>
      <c r="Z7" s="196"/>
      <c r="AA7" s="195"/>
      <c r="AB7" s="195"/>
      <c r="AC7" s="196"/>
      <c r="AD7" s="542" t="e">
        <f>#REF!</f>
        <v>#REF!</v>
      </c>
      <c r="AE7" s="542"/>
      <c r="AF7" s="542"/>
      <c r="AG7" s="542"/>
      <c r="AH7" s="542"/>
      <c r="AI7" s="542"/>
      <c r="AJ7" s="542"/>
      <c r="AK7" s="542"/>
      <c r="AL7" s="542"/>
      <c r="AM7" s="542"/>
      <c r="AN7" s="542"/>
      <c r="AO7" s="542"/>
      <c r="AP7" s="542"/>
      <c r="AQ7" s="542"/>
      <c r="AR7" s="542"/>
      <c r="AS7" s="542"/>
      <c r="AT7" s="542"/>
      <c r="AU7" s="542"/>
      <c r="AV7" s="542"/>
      <c r="AW7" s="542"/>
      <c r="AX7" s="542"/>
      <c r="AY7" s="542"/>
      <c r="AZ7" s="542"/>
      <c r="BA7" s="542"/>
      <c r="BB7" s="542"/>
      <c r="BC7" s="542"/>
      <c r="BD7" s="542"/>
      <c r="BE7" s="542"/>
      <c r="BF7" s="542"/>
      <c r="BG7" s="542"/>
      <c r="BH7" s="542"/>
      <c r="BI7" s="542"/>
      <c r="BJ7" s="542"/>
      <c r="BK7" s="542"/>
      <c r="BL7" s="542"/>
      <c r="BM7" s="542"/>
      <c r="BN7" s="542"/>
      <c r="BO7" s="542"/>
      <c r="BP7" s="542"/>
      <c r="BQ7" s="542"/>
      <c r="BR7" s="493" t="e">
        <f>#REF!</f>
        <v>#REF!</v>
      </c>
      <c r="BS7" s="493"/>
      <c r="BT7" s="493"/>
      <c r="BU7" s="493"/>
      <c r="BV7" s="493"/>
      <c r="BW7" s="493"/>
      <c r="BX7" s="493"/>
      <c r="BY7" s="493"/>
      <c r="BZ7" s="493"/>
      <c r="CA7" s="493"/>
      <c r="CB7" s="493"/>
      <c r="CC7" s="493"/>
      <c r="CD7" s="493"/>
      <c r="CE7" s="493"/>
      <c r="CF7" s="493"/>
      <c r="CG7" s="493"/>
      <c r="CH7" s="246"/>
    </row>
    <row r="8" spans="1:88" ht="5.0999999999999996" customHeight="1" thickBot="1">
      <c r="A8" s="130"/>
      <c r="B8" s="495"/>
      <c r="C8" s="495"/>
      <c r="D8" s="495"/>
      <c r="E8" s="541"/>
      <c r="F8" s="482"/>
      <c r="G8" s="496" t="e">
        <f>#REF!</f>
        <v>#REF!</v>
      </c>
      <c r="H8" s="496"/>
      <c r="I8" s="496"/>
      <c r="J8" s="496"/>
      <c r="K8" s="496"/>
      <c r="L8" s="496"/>
      <c r="M8" s="496"/>
      <c r="N8" s="496"/>
      <c r="O8" s="496"/>
      <c r="P8" s="496"/>
      <c r="Q8" s="496"/>
      <c r="R8" s="496"/>
      <c r="S8" s="496"/>
      <c r="T8" s="496"/>
      <c r="U8" s="496"/>
      <c r="V8" s="496"/>
      <c r="W8" s="496"/>
      <c r="X8" s="496"/>
      <c r="Y8" s="496"/>
      <c r="Z8" s="496"/>
      <c r="AA8" s="238"/>
      <c r="AB8" s="238"/>
      <c r="AC8" s="197"/>
      <c r="AD8" s="542"/>
      <c r="AE8" s="542"/>
      <c r="AF8" s="542"/>
      <c r="AG8" s="542"/>
      <c r="AH8" s="542"/>
      <c r="AI8" s="542"/>
      <c r="AJ8" s="542"/>
      <c r="AK8" s="542"/>
      <c r="AL8" s="542"/>
      <c r="AM8" s="542"/>
      <c r="AN8" s="542"/>
      <c r="AO8" s="542"/>
      <c r="AP8" s="542"/>
      <c r="AQ8" s="542"/>
      <c r="AR8" s="542"/>
      <c r="AS8" s="542"/>
      <c r="AT8" s="542"/>
      <c r="AU8" s="542"/>
      <c r="AV8" s="542"/>
      <c r="AW8" s="542"/>
      <c r="AX8" s="542"/>
      <c r="AY8" s="542"/>
      <c r="AZ8" s="542"/>
      <c r="BA8" s="542"/>
      <c r="BB8" s="542"/>
      <c r="BC8" s="542"/>
      <c r="BD8" s="542"/>
      <c r="BE8" s="542"/>
      <c r="BF8" s="542"/>
      <c r="BG8" s="542"/>
      <c r="BH8" s="542"/>
      <c r="BI8" s="542"/>
      <c r="BJ8" s="542"/>
      <c r="BK8" s="542"/>
      <c r="BL8" s="542"/>
      <c r="BM8" s="542"/>
      <c r="BN8" s="542"/>
      <c r="BO8" s="542"/>
      <c r="BP8" s="542"/>
      <c r="BQ8" s="542"/>
      <c r="BR8" s="493"/>
      <c r="BS8" s="493"/>
      <c r="BT8" s="493"/>
      <c r="BU8" s="493"/>
      <c r="BV8" s="493"/>
      <c r="BW8" s="493"/>
      <c r="BX8" s="493"/>
      <c r="BY8" s="493"/>
      <c r="BZ8" s="493"/>
      <c r="CA8" s="493"/>
      <c r="CB8" s="493"/>
      <c r="CC8" s="493"/>
      <c r="CD8" s="493"/>
      <c r="CE8" s="493"/>
      <c r="CF8" s="493"/>
      <c r="CG8" s="493"/>
    </row>
    <row r="9" spans="1:88" s="160" customFormat="1" ht="7.15" customHeight="1" thickBot="1">
      <c r="A9" s="130"/>
      <c r="B9" s="498"/>
      <c r="C9" s="498"/>
      <c r="D9" s="495"/>
      <c r="E9" s="541"/>
      <c r="F9" s="482"/>
      <c r="G9" s="496"/>
      <c r="H9" s="496"/>
      <c r="I9" s="496"/>
      <c r="J9" s="496"/>
      <c r="K9" s="496"/>
      <c r="L9" s="496"/>
      <c r="M9" s="496"/>
      <c r="N9" s="496"/>
      <c r="O9" s="496"/>
      <c r="P9" s="496"/>
      <c r="Q9" s="496"/>
      <c r="R9" s="496"/>
      <c r="S9" s="496"/>
      <c r="T9" s="496"/>
      <c r="U9" s="496"/>
      <c r="V9" s="496"/>
      <c r="W9" s="496"/>
      <c r="X9" s="496"/>
      <c r="Y9" s="496"/>
      <c r="Z9" s="496"/>
      <c r="AA9" s="499" t="e">
        <f>#REF!</f>
        <v>#REF!</v>
      </c>
      <c r="AB9" s="499"/>
      <c r="AC9" s="499"/>
      <c r="AD9" s="501" t="s">
        <v>354</v>
      </c>
      <c r="AE9" s="501"/>
      <c r="AF9" s="501"/>
      <c r="AG9" s="503" t="e">
        <f>#REF!</f>
        <v>#REF!</v>
      </c>
      <c r="AH9" s="503"/>
      <c r="AI9" s="503"/>
      <c r="AJ9" s="503"/>
      <c r="AK9" s="503"/>
      <c r="AL9" s="503"/>
      <c r="AM9" s="503"/>
      <c r="AN9" s="503"/>
      <c r="AO9" s="503"/>
      <c r="AP9" s="503"/>
      <c r="AQ9" s="503"/>
      <c r="AR9" s="503"/>
      <c r="AS9" s="503"/>
      <c r="AT9" s="503"/>
      <c r="AU9" s="503"/>
      <c r="AV9" s="503"/>
      <c r="AW9" s="503"/>
      <c r="AX9" s="503"/>
      <c r="AY9" s="503"/>
      <c r="AZ9" s="503"/>
      <c r="BA9" s="503" t="e">
        <f>#REF!</f>
        <v>#REF!</v>
      </c>
      <c r="BB9" s="503"/>
      <c r="BC9" s="503"/>
      <c r="BD9" s="503"/>
      <c r="BE9" s="503"/>
      <c r="BF9" s="503"/>
      <c r="BG9" s="503"/>
      <c r="BH9" s="503"/>
      <c r="BI9" s="503"/>
      <c r="BJ9" s="503"/>
      <c r="BK9" s="503"/>
      <c r="BL9" s="503"/>
      <c r="BM9" s="503"/>
      <c r="BN9" s="503"/>
      <c r="BO9" s="503"/>
      <c r="BP9" s="503"/>
      <c r="BQ9" s="503"/>
      <c r="BR9" s="493"/>
      <c r="BS9" s="493"/>
      <c r="BT9" s="493"/>
      <c r="BU9" s="493"/>
      <c r="BV9" s="493"/>
      <c r="BW9" s="493"/>
      <c r="BX9" s="493"/>
      <c r="BY9" s="493"/>
      <c r="BZ9" s="493"/>
      <c r="CA9" s="493"/>
      <c r="CB9" s="493"/>
      <c r="CC9" s="493"/>
      <c r="CD9" s="493"/>
      <c r="CE9" s="493"/>
      <c r="CF9" s="493"/>
      <c r="CG9" s="493"/>
      <c r="CH9" s="495"/>
    </row>
    <row r="10" spans="1:88" s="160" customFormat="1" ht="7.15" customHeight="1">
      <c r="A10" s="130"/>
      <c r="B10" s="498"/>
      <c r="C10" s="498"/>
      <c r="D10" s="495"/>
      <c r="E10" s="541"/>
      <c r="F10" s="482"/>
      <c r="G10" s="161"/>
      <c r="H10" s="140"/>
      <c r="I10" s="140"/>
      <c r="J10" s="140"/>
      <c r="K10" s="140"/>
      <c r="L10" s="140"/>
      <c r="M10" s="140"/>
      <c r="N10" s="140"/>
      <c r="O10" s="140"/>
      <c r="P10" s="140"/>
      <c r="Q10" s="140"/>
      <c r="R10" s="140"/>
      <c r="S10" s="140"/>
      <c r="T10" s="140"/>
      <c r="U10" s="140"/>
      <c r="V10" s="140"/>
      <c r="W10" s="140"/>
      <c r="X10" s="140"/>
      <c r="Y10" s="140"/>
      <c r="Z10" s="162"/>
      <c r="AA10" s="504" t="e">
        <f>#REF!</f>
        <v>#REF!</v>
      </c>
      <c r="AB10" s="504"/>
      <c r="AC10" s="504"/>
      <c r="AD10" s="501"/>
      <c r="AE10" s="501"/>
      <c r="AF10" s="501"/>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493"/>
      <c r="BS10" s="493"/>
      <c r="BT10" s="493"/>
      <c r="BU10" s="493"/>
      <c r="BV10" s="493"/>
      <c r="BW10" s="493"/>
      <c r="BX10" s="493"/>
      <c r="BY10" s="493"/>
      <c r="BZ10" s="493"/>
      <c r="CA10" s="493"/>
      <c r="CB10" s="493"/>
      <c r="CC10" s="493"/>
      <c r="CD10" s="493"/>
      <c r="CE10" s="493"/>
      <c r="CF10" s="493"/>
      <c r="CG10" s="493"/>
      <c r="CH10" s="495"/>
    </row>
    <row r="11" spans="1:88" s="163" customFormat="1" ht="15" customHeight="1">
      <c r="A11" s="130"/>
      <c r="B11" s="498"/>
      <c r="C11" s="498"/>
      <c r="D11" s="495"/>
      <c r="E11" s="506" t="s">
        <v>1</v>
      </c>
      <c r="F11" s="506"/>
      <c r="G11" s="507" t="s">
        <v>2</v>
      </c>
      <c r="H11" s="507"/>
      <c r="I11" s="507"/>
      <c r="J11" s="507"/>
      <c r="K11" s="507"/>
      <c r="L11" s="507"/>
      <c r="M11" s="507"/>
      <c r="N11" s="507"/>
      <c r="O11" s="507"/>
      <c r="P11" s="507"/>
      <c r="Q11" s="507"/>
      <c r="R11" s="507"/>
      <c r="S11" s="507"/>
      <c r="T11" s="507"/>
      <c r="U11" s="507"/>
      <c r="V11" s="507"/>
      <c r="W11" s="507"/>
      <c r="X11" s="507"/>
      <c r="Y11" s="507"/>
      <c r="Z11" s="507"/>
      <c r="AA11" s="442" t="s">
        <v>3</v>
      </c>
      <c r="AB11" s="442"/>
      <c r="AC11" s="442"/>
      <c r="AD11" s="501"/>
      <c r="AE11" s="501"/>
      <c r="AF11" s="501"/>
      <c r="AG11" s="503" t="e">
        <f>#REF!</f>
        <v>#REF!</v>
      </c>
      <c r="AH11" s="503"/>
      <c r="AI11" s="503"/>
      <c r="AJ11" s="503"/>
      <c r="AK11" s="503"/>
      <c r="AL11" s="503"/>
      <c r="AM11" s="503"/>
      <c r="AN11" s="503"/>
      <c r="AO11" s="503"/>
      <c r="AP11" s="503"/>
      <c r="AQ11" s="503"/>
      <c r="AR11" s="503"/>
      <c r="AS11" s="503"/>
      <c r="AT11" s="503"/>
      <c r="AU11" s="503"/>
      <c r="AV11" s="503"/>
      <c r="AW11" s="503"/>
      <c r="AX11" s="503"/>
      <c r="AY11" s="503"/>
      <c r="AZ11" s="503"/>
      <c r="BA11" s="500"/>
      <c r="BB11" s="500"/>
      <c r="BC11" s="500"/>
      <c r="BD11" s="500"/>
      <c r="BE11" s="500"/>
      <c r="BF11" s="500"/>
      <c r="BG11" s="500"/>
      <c r="BH11" s="500"/>
      <c r="BI11" s="500"/>
      <c r="BJ11" s="500"/>
      <c r="BK11" s="500"/>
      <c r="BL11" s="500"/>
      <c r="BM11" s="500"/>
      <c r="BN11" s="500"/>
      <c r="BO11" s="500"/>
      <c r="BP11" s="500"/>
      <c r="BQ11" s="500"/>
      <c r="BR11" s="508" t="e">
        <f>#REF!</f>
        <v>#REF!</v>
      </c>
      <c r="BS11" s="508"/>
      <c r="BT11" s="508"/>
      <c r="BU11" s="508"/>
      <c r="BV11" s="508"/>
      <c r="BW11" s="508"/>
      <c r="BX11" s="508"/>
      <c r="BY11" s="508"/>
      <c r="BZ11" s="508"/>
      <c r="CA11" s="508"/>
      <c r="CB11" s="508"/>
      <c r="CC11" s="508"/>
      <c r="CD11" s="508"/>
      <c r="CE11" s="508"/>
      <c r="CF11" s="508"/>
      <c r="CG11" s="508"/>
      <c r="CH11" s="495"/>
    </row>
    <row r="12" spans="1:88" s="163" customFormat="1" ht="3" customHeight="1">
      <c r="A12" s="130"/>
      <c r="B12" s="498"/>
      <c r="C12" s="498"/>
      <c r="D12" s="495"/>
      <c r="E12" s="474" t="s">
        <v>406</v>
      </c>
      <c r="F12" s="474"/>
      <c r="G12" s="459"/>
      <c r="H12" s="536" t="e">
        <f>#REF!</f>
        <v>#REF!</v>
      </c>
      <c r="I12" s="536"/>
      <c r="J12" s="536"/>
      <c r="K12" s="536"/>
      <c r="L12" s="536"/>
      <c r="M12" s="536"/>
      <c r="N12" s="536"/>
      <c r="O12" s="536"/>
      <c r="P12" s="536"/>
      <c r="Q12" s="536"/>
      <c r="R12" s="536"/>
      <c r="S12" s="536"/>
      <c r="T12" s="536"/>
      <c r="U12" s="536"/>
      <c r="V12" s="536"/>
      <c r="W12" s="536"/>
      <c r="X12" s="536"/>
      <c r="Y12" s="536"/>
      <c r="Z12" s="536"/>
      <c r="AA12" s="463" t="s">
        <v>407</v>
      </c>
      <c r="AB12" s="463"/>
      <c r="AC12" s="463"/>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1"/>
      <c r="BB12" s="441"/>
      <c r="BC12" s="441"/>
      <c r="BD12" s="441"/>
      <c r="BE12" s="441"/>
      <c r="BF12" s="441"/>
      <c r="BG12" s="441"/>
      <c r="BH12" s="441"/>
      <c r="BI12" s="441"/>
      <c r="BJ12" s="441"/>
      <c r="BK12" s="441"/>
      <c r="BL12" s="441"/>
      <c r="BM12" s="441"/>
      <c r="BN12" s="441"/>
      <c r="BO12" s="441"/>
      <c r="BP12" s="441"/>
      <c r="BQ12" s="441"/>
      <c r="BR12" s="164"/>
      <c r="BS12" s="164"/>
      <c r="BT12" s="164"/>
      <c r="BU12" s="164"/>
      <c r="BV12" s="164"/>
      <c r="BW12" s="165"/>
      <c r="BX12" s="164"/>
      <c r="BY12" s="164"/>
      <c r="BZ12" s="164"/>
      <c r="CA12" s="164"/>
      <c r="CB12" s="164"/>
      <c r="CC12" s="164"/>
      <c r="CD12" s="164"/>
      <c r="CE12" s="164"/>
      <c r="CF12" s="164"/>
      <c r="CG12" s="198"/>
      <c r="CH12" s="495"/>
    </row>
    <row r="13" spans="1:88" s="163" customFormat="1" ht="3" customHeight="1">
      <c r="A13" s="130"/>
      <c r="B13" s="498"/>
      <c r="C13" s="498"/>
      <c r="D13" s="495"/>
      <c r="E13" s="474"/>
      <c r="F13" s="474"/>
      <c r="G13" s="459"/>
      <c r="H13" s="536"/>
      <c r="I13" s="536"/>
      <c r="J13" s="536"/>
      <c r="K13" s="536"/>
      <c r="L13" s="536"/>
      <c r="M13" s="536"/>
      <c r="N13" s="536"/>
      <c r="O13" s="536"/>
      <c r="P13" s="536"/>
      <c r="Q13" s="536"/>
      <c r="R13" s="536"/>
      <c r="S13" s="536"/>
      <c r="T13" s="536"/>
      <c r="U13" s="536"/>
      <c r="V13" s="536"/>
      <c r="W13" s="536"/>
      <c r="X13" s="536"/>
      <c r="Y13" s="536"/>
      <c r="Z13" s="536"/>
      <c r="AA13" s="463"/>
      <c r="AB13" s="463"/>
      <c r="AC13" s="463"/>
      <c r="AD13" s="423"/>
      <c r="AE13" s="417"/>
      <c r="AF13" s="417"/>
      <c r="AG13" s="417"/>
      <c r="AH13" s="283"/>
      <c r="AI13" s="418"/>
      <c r="AJ13" s="418"/>
      <c r="AK13" s="418"/>
      <c r="AL13" s="418"/>
      <c r="AM13" s="418"/>
      <c r="AN13" s="415"/>
      <c r="AO13" s="419"/>
      <c r="AP13" s="419"/>
      <c r="AQ13" s="419"/>
      <c r="AR13" s="419"/>
      <c r="AS13" s="419"/>
      <c r="AT13" s="415"/>
      <c r="AU13" s="419"/>
      <c r="AV13" s="419"/>
      <c r="AW13" s="419"/>
      <c r="AX13" s="419"/>
      <c r="AY13" s="419"/>
      <c r="AZ13" s="424"/>
      <c r="BA13" s="423"/>
      <c r="BB13" s="417"/>
      <c r="BC13" s="417"/>
      <c r="BD13" s="417"/>
      <c r="BE13" s="283"/>
      <c r="BF13" s="418"/>
      <c r="BG13" s="418"/>
      <c r="BH13" s="418"/>
      <c r="BI13" s="418"/>
      <c r="BJ13" s="418"/>
      <c r="BK13" s="415"/>
      <c r="BL13" s="419"/>
      <c r="BM13" s="419"/>
      <c r="BN13" s="419"/>
      <c r="BO13" s="419"/>
      <c r="BP13" s="419"/>
      <c r="BQ13" s="416"/>
      <c r="BR13" s="419"/>
      <c r="BS13" s="419"/>
      <c r="BT13" s="419"/>
      <c r="BU13" s="419"/>
      <c r="BV13" s="419"/>
      <c r="BW13" s="287"/>
      <c r="BX13" s="288"/>
      <c r="BY13" s="288"/>
      <c r="BZ13" s="288"/>
      <c r="CA13" s="288"/>
      <c r="CB13" s="288"/>
      <c r="CC13" s="288"/>
      <c r="CD13" s="288"/>
      <c r="CE13" s="288"/>
      <c r="CF13" s="288"/>
      <c r="CG13" s="199"/>
      <c r="CH13" s="495"/>
    </row>
    <row r="14" spans="1:88" ht="15" customHeight="1">
      <c r="A14" s="130"/>
      <c r="B14" s="498"/>
      <c r="C14" s="498"/>
      <c r="D14" s="495"/>
      <c r="E14" s="474"/>
      <c r="F14" s="474"/>
      <c r="G14" s="459"/>
      <c r="H14" s="536"/>
      <c r="I14" s="536"/>
      <c r="J14" s="536"/>
      <c r="K14" s="536"/>
      <c r="L14" s="536"/>
      <c r="M14" s="536"/>
      <c r="N14" s="536"/>
      <c r="O14" s="536"/>
      <c r="P14" s="536"/>
      <c r="Q14" s="536"/>
      <c r="R14" s="536"/>
      <c r="S14" s="536"/>
      <c r="T14" s="536"/>
      <c r="U14" s="536"/>
      <c r="V14" s="536"/>
      <c r="W14" s="536"/>
      <c r="X14" s="536"/>
      <c r="Y14" s="536"/>
      <c r="Z14" s="536"/>
      <c r="AA14" s="463"/>
      <c r="AB14" s="463"/>
      <c r="AC14" s="463"/>
      <c r="AD14" s="423"/>
      <c r="AE14" s="280" t="e">
        <f>IF(LEN(VLOOKUP(AA12,#REF!,2,FALSE))&lt;11,"",LEFT(RIGHT(VLOOKUP(AA12,#REF!,2,FALSE),11),1))</f>
        <v>#REF!</v>
      </c>
      <c r="AF14" s="168"/>
      <c r="AG14" s="280" t="e">
        <f>IF(LEN(VLOOKUP(AA12,#REF!,2,FALSE))&lt;10,"",LEFT(RIGHT(VLOOKUP(AA12,#REF!,2,FALSE),10),1))</f>
        <v>#REF!</v>
      </c>
      <c r="AH14" s="282"/>
      <c r="AI14" s="280" t="e">
        <f>IF(LEN(VLOOKUP(AA12,#REF!,2,FALSE))&lt;9,"",LEFT(RIGHT(VLOOKUP(AA12,#REF!,2,FALSE),9),1))</f>
        <v>#REF!</v>
      </c>
      <c r="AJ14" s="168"/>
      <c r="AK14" s="280" t="e">
        <f>IF(LEN(VLOOKUP(AA12,#REF!,2,FALSE))&lt;8,"",LEFT(RIGHT(VLOOKUP(AA12,#REF!,2,FALSE),8),1))</f>
        <v>#REF!</v>
      </c>
      <c r="AL14" s="282"/>
      <c r="AM14" s="280" t="e">
        <f>IF(LEN(VLOOKUP(AA12,#REF!,2,FALSE))&lt;7,"",LEFT(RIGHT(VLOOKUP(AA12,#REF!,2,FALSE),7),1))</f>
        <v>#REF!</v>
      </c>
      <c r="AN14" s="415"/>
      <c r="AO14" s="280" t="e">
        <f>IF(LEN(VLOOKUP(AA12,#REF!,2,FALSE))&lt;6,"",LEFT(RIGHT(VLOOKUP(AA12,#REF!,2,FALSE),6),1))</f>
        <v>#REF!</v>
      </c>
      <c r="AP14" s="282"/>
      <c r="AQ14" s="280" t="e">
        <f>IF(LEN(VLOOKUP(AA12,#REF!,2,FALSE))&lt;5,"",LEFT(RIGHT(VLOOKUP(AA12,#REF!,2,FALSE),5),1))</f>
        <v>#REF!</v>
      </c>
      <c r="AR14" s="282"/>
      <c r="AS14" s="280" t="e">
        <f>IF(LEN(VLOOKUP(AA12,#REF!,2,FALSE))&lt;4,"",LEFT(RIGHT(VLOOKUP(AA12,#REF!,2,FALSE),4),1))</f>
        <v>#REF!</v>
      </c>
      <c r="AT14" s="415"/>
      <c r="AU14" s="280" t="e">
        <f>IF(LEN(VLOOKUP(AA12,#REF!,2,FALSE))&lt;3,"",LEFT(RIGHT(VLOOKUP(AA12,#REF!,2,FALSE),3),1))</f>
        <v>#REF!</v>
      </c>
      <c r="AV14" s="282"/>
      <c r="AW14" s="280" t="e">
        <f>IF(LEN(VLOOKUP(AA12,#REF!,2,FALSE))&lt;2,"",LEFT(RIGHT(VLOOKUP(AA12,#REF!,2,FALSE),2),1))</f>
        <v>#REF!</v>
      </c>
      <c r="AX14" s="282"/>
      <c r="AY14" s="280" t="e">
        <f>IF(VLOOKUP(AA12,#REF!,2,FALSE)=0,"",IF(LEN(VLOOKUP(AA12,#REF!,2,FALSE))&lt;1,"",LEFT(RIGHT(VLOOKUP(AA12,#REF!,2,FALSE),1),1)))</f>
        <v>#REF!</v>
      </c>
      <c r="AZ14" s="424"/>
      <c r="BA14" s="423"/>
      <c r="BB14" s="280" t="e">
        <f>IF(LEN(VLOOKUP(AA12,#REF!,4,FALSE))&lt;11,"",LEFT(RIGHT(VLOOKUP(AA12,#REF!,4,FALSE),11),1))</f>
        <v>#REF!</v>
      </c>
      <c r="BC14" s="168"/>
      <c r="BD14" s="280" t="e">
        <f>IF(LEN(VLOOKUP(AA12,#REF!,4,FALSE))&lt;10,"",LEFT(RIGHT(VLOOKUP(AA12,#REF!,4,FALSE),10),1))</f>
        <v>#REF!</v>
      </c>
      <c r="BE14" s="282"/>
      <c r="BF14" s="280" t="e">
        <f>IF(LEN(VLOOKUP(AA12,#REF!,4,FALSE))&lt;9,"",LEFT(RIGHT(VLOOKUP(AA12,#REF!,4,FALSE),9),1))</f>
        <v>#REF!</v>
      </c>
      <c r="BG14" s="168"/>
      <c r="BH14" s="280" t="e">
        <f>IF(LEN(VLOOKUP(AA12,#REF!,4,FALSE))&lt;8,"",LEFT(RIGHT(VLOOKUP(AA12,#REF!,4,FALSE),8),1))</f>
        <v>#REF!</v>
      </c>
      <c r="BI14" s="282"/>
      <c r="BJ14" s="280" t="e">
        <f>IF(LEN(VLOOKUP(AA12,#REF!,4,FALSE))&lt;7,"",LEFT(RIGHT(VLOOKUP(AA12,#REF!,4,FALSE),7),1))</f>
        <v>#REF!</v>
      </c>
      <c r="BK14" s="415"/>
      <c r="BL14" s="280" t="e">
        <f>IF(LEN(VLOOKUP(AA12,#REF!,4,FALSE))&lt;6,"",LEFT(RIGHT(VLOOKUP(AA12,#REF!,4,FALSE),6),1))</f>
        <v>#REF!</v>
      </c>
      <c r="BM14" s="282"/>
      <c r="BN14" s="280" t="e">
        <f>IF(LEN(VLOOKUP(AA12,#REF!,4,FALSE))&lt;5,"",LEFT(RIGHT(VLOOKUP(AA12,#REF!,4,FALSE),5),1))</f>
        <v>#REF!</v>
      </c>
      <c r="BO14" s="282"/>
      <c r="BP14" s="280" t="e">
        <f>IF(LEN(VLOOKUP(AA12,#REF!,4,FALSE))&lt;4,"",LEFT(RIGHT(VLOOKUP(AA12,#REF!,4,FALSE),4),1))</f>
        <v>#REF!</v>
      </c>
      <c r="BQ14" s="416"/>
      <c r="BR14" s="280" t="e">
        <f>IF(LEN(VLOOKUP(AA12,#REF!,4,FALSE))&lt;3,"",LEFT(RIGHT(VLOOKUP(AA12,#REF!,4,FALSE),3),1))</f>
        <v>#REF!</v>
      </c>
      <c r="BS14" s="282"/>
      <c r="BT14" s="280" t="e">
        <f>IF(LEN(VLOOKUP(AA12,#REF!,4,FALSE))&lt;2,"",LEFT(RIGHT(VLOOKUP(AA12,#REF!,4,FALSE),2),1))</f>
        <v>#REF!</v>
      </c>
      <c r="BU14" s="282"/>
      <c r="BV14" s="280" t="e">
        <f>IF(VLOOKUP(AA12,#REF!,4,FALSE)=0,"",IF(LEN(VLOOKUP(AA12,#REF!,4,FALSE))&lt;1,"",LEFT(RIGHT(VLOOKUP(AA12,#REF!,4,FALSE),1),1)))</f>
        <v>#REF!</v>
      </c>
      <c r="BW14" s="287"/>
      <c r="BX14" s="288"/>
      <c r="BY14" s="288"/>
      <c r="BZ14" s="288"/>
      <c r="CA14" s="288"/>
      <c r="CB14" s="288"/>
      <c r="CC14" s="288"/>
      <c r="CD14" s="288"/>
      <c r="CE14" s="288"/>
      <c r="CF14" s="288"/>
      <c r="CG14" s="199"/>
      <c r="CH14" s="495"/>
    </row>
    <row r="15" spans="1:88" ht="3" customHeight="1">
      <c r="A15" s="130"/>
      <c r="B15" s="498"/>
      <c r="C15" s="498"/>
      <c r="D15" s="495"/>
      <c r="E15" s="474"/>
      <c r="F15" s="474"/>
      <c r="G15" s="459"/>
      <c r="H15" s="536"/>
      <c r="I15" s="536"/>
      <c r="J15" s="536"/>
      <c r="K15" s="536"/>
      <c r="L15" s="536"/>
      <c r="M15" s="536"/>
      <c r="N15" s="536"/>
      <c r="O15" s="536"/>
      <c r="P15" s="536"/>
      <c r="Q15" s="536"/>
      <c r="R15" s="536"/>
      <c r="S15" s="536"/>
      <c r="T15" s="536"/>
      <c r="U15" s="536"/>
      <c r="V15" s="536"/>
      <c r="W15" s="536"/>
      <c r="X15" s="536"/>
      <c r="Y15" s="536"/>
      <c r="Z15" s="536"/>
      <c r="AA15" s="463"/>
      <c r="AB15" s="463"/>
      <c r="AC15" s="463"/>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c r="AZ15" s="442"/>
      <c r="BA15" s="443"/>
      <c r="BB15" s="443"/>
      <c r="BC15" s="443"/>
      <c r="BD15" s="443"/>
      <c r="BE15" s="443"/>
      <c r="BF15" s="443"/>
      <c r="BG15" s="443"/>
      <c r="BH15" s="443"/>
      <c r="BI15" s="443"/>
      <c r="BJ15" s="443"/>
      <c r="BK15" s="443"/>
      <c r="BL15" s="443"/>
      <c r="BM15" s="443"/>
      <c r="BN15" s="443"/>
      <c r="BO15" s="443"/>
      <c r="BP15" s="443"/>
      <c r="BQ15" s="443"/>
      <c r="BR15" s="227"/>
      <c r="BS15" s="227"/>
      <c r="BT15" s="227"/>
      <c r="BU15" s="227"/>
      <c r="BV15" s="227"/>
      <c r="BW15" s="289"/>
      <c r="BX15" s="227"/>
      <c r="BY15" s="227"/>
      <c r="BZ15" s="227"/>
      <c r="CA15" s="227"/>
      <c r="CB15" s="227"/>
      <c r="CC15" s="227"/>
      <c r="CD15" s="227"/>
      <c r="CE15" s="227"/>
      <c r="CF15" s="227"/>
      <c r="CG15" s="200"/>
      <c r="CH15" s="495"/>
    </row>
    <row r="16" spans="1:88" ht="3" customHeight="1">
      <c r="A16" s="130"/>
      <c r="B16" s="498"/>
      <c r="C16" s="498"/>
      <c r="D16" s="495"/>
      <c r="E16" s="474"/>
      <c r="F16" s="474"/>
      <c r="G16" s="459"/>
      <c r="H16" s="536"/>
      <c r="I16" s="536"/>
      <c r="J16" s="536"/>
      <c r="K16" s="536"/>
      <c r="L16" s="536"/>
      <c r="M16" s="536"/>
      <c r="N16" s="536"/>
      <c r="O16" s="536"/>
      <c r="P16" s="536"/>
      <c r="Q16" s="536"/>
      <c r="R16" s="536"/>
      <c r="S16" s="536"/>
      <c r="T16" s="536"/>
      <c r="U16" s="536"/>
      <c r="V16" s="536"/>
      <c r="W16" s="536"/>
      <c r="X16" s="536"/>
      <c r="Y16" s="536"/>
      <c r="Z16" s="536"/>
      <c r="AA16" s="463"/>
      <c r="AB16" s="463"/>
      <c r="AC16" s="463"/>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293"/>
      <c r="BB16" s="221"/>
      <c r="BC16" s="221"/>
      <c r="BD16" s="221"/>
      <c r="BE16" s="221"/>
      <c r="BF16" s="221"/>
      <c r="BG16" s="221"/>
      <c r="BH16" s="221"/>
      <c r="BI16" s="221"/>
      <c r="BJ16" s="292"/>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198"/>
      <c r="CH16" s="495"/>
    </row>
    <row r="17" spans="1:86" ht="3" customHeight="1">
      <c r="A17" s="130"/>
      <c r="B17" s="498"/>
      <c r="C17" s="498"/>
      <c r="D17" s="495"/>
      <c r="E17" s="474"/>
      <c r="F17" s="474"/>
      <c r="G17" s="459"/>
      <c r="H17" s="536"/>
      <c r="I17" s="536"/>
      <c r="J17" s="536"/>
      <c r="K17" s="536"/>
      <c r="L17" s="536"/>
      <c r="M17" s="536"/>
      <c r="N17" s="536"/>
      <c r="O17" s="536"/>
      <c r="P17" s="536"/>
      <c r="Q17" s="536"/>
      <c r="R17" s="536"/>
      <c r="S17" s="536"/>
      <c r="T17" s="536"/>
      <c r="U17" s="536"/>
      <c r="V17" s="536"/>
      <c r="W17" s="536"/>
      <c r="X17" s="536"/>
      <c r="Y17" s="536"/>
      <c r="Z17" s="536"/>
      <c r="AA17" s="463"/>
      <c r="AB17" s="463"/>
      <c r="AC17" s="463"/>
      <c r="AD17" s="423"/>
      <c r="AE17" s="417"/>
      <c r="AF17" s="417"/>
      <c r="AG17" s="417"/>
      <c r="AH17" s="283"/>
      <c r="AI17" s="418"/>
      <c r="AJ17" s="418"/>
      <c r="AK17" s="418"/>
      <c r="AL17" s="418"/>
      <c r="AM17" s="418"/>
      <c r="AN17" s="415"/>
      <c r="AO17" s="419"/>
      <c r="AP17" s="419"/>
      <c r="AQ17" s="419"/>
      <c r="AR17" s="419"/>
      <c r="AS17" s="419"/>
      <c r="AT17" s="415"/>
      <c r="AU17" s="419"/>
      <c r="AV17" s="419"/>
      <c r="AW17" s="419"/>
      <c r="AX17" s="419"/>
      <c r="AY17" s="419"/>
      <c r="AZ17" s="424"/>
      <c r="BA17" s="294"/>
      <c r="BB17" s="288"/>
      <c r="BC17" s="288"/>
      <c r="BD17" s="288"/>
      <c r="BE17" s="288"/>
      <c r="BF17" s="288"/>
      <c r="BG17" s="288"/>
      <c r="BH17" s="288"/>
      <c r="BI17" s="288"/>
      <c r="BJ17" s="287"/>
      <c r="BK17" s="288"/>
      <c r="BL17" s="417"/>
      <c r="BM17" s="417"/>
      <c r="BN17" s="417"/>
      <c r="BO17" s="288"/>
      <c r="BP17" s="290"/>
      <c r="BQ17" s="290"/>
      <c r="BR17" s="290"/>
      <c r="BS17" s="290"/>
      <c r="BT17" s="290"/>
      <c r="BU17" s="288"/>
      <c r="BV17" s="290"/>
      <c r="BW17" s="290"/>
      <c r="BX17" s="290"/>
      <c r="BY17" s="290"/>
      <c r="BZ17" s="290"/>
      <c r="CA17" s="291"/>
      <c r="CB17" s="290"/>
      <c r="CC17" s="290"/>
      <c r="CD17" s="290"/>
      <c r="CE17" s="290"/>
      <c r="CF17" s="290"/>
      <c r="CG17" s="201"/>
      <c r="CH17" s="495"/>
    </row>
    <row r="18" spans="1:86" ht="15" customHeight="1">
      <c r="A18" s="130"/>
      <c r="B18" s="498"/>
      <c r="C18" s="498"/>
      <c r="D18" s="495"/>
      <c r="E18" s="474"/>
      <c r="F18" s="474"/>
      <c r="G18" s="459"/>
      <c r="H18" s="536"/>
      <c r="I18" s="536"/>
      <c r="J18" s="536"/>
      <c r="K18" s="536"/>
      <c r="L18" s="536"/>
      <c r="M18" s="536"/>
      <c r="N18" s="536"/>
      <c r="O18" s="536"/>
      <c r="P18" s="536"/>
      <c r="Q18" s="536"/>
      <c r="R18" s="536"/>
      <c r="S18" s="536"/>
      <c r="T18" s="536"/>
      <c r="U18" s="536"/>
      <c r="V18" s="536"/>
      <c r="W18" s="536"/>
      <c r="X18" s="536"/>
      <c r="Y18" s="536"/>
      <c r="Z18" s="536"/>
      <c r="AA18" s="463"/>
      <c r="AB18" s="463"/>
      <c r="AC18" s="463"/>
      <c r="AD18" s="423"/>
      <c r="AE18" s="280" t="e">
        <f>IF(LEN(VLOOKUP(AA12,#REF!,3,FALSE))&lt;11,"",LEFT(RIGHT(VLOOKUP(AA12,#REF!,3,FALSE),11),1))</f>
        <v>#REF!</v>
      </c>
      <c r="AF18" s="168"/>
      <c r="AG18" s="280" t="e">
        <f>IF(LEN(VLOOKUP(AA12,#REF!,3,FALSE))&lt;10,"",LEFT(RIGHT(VLOOKUP(AA12,#REF!,3,FALSE),10),1))</f>
        <v>#REF!</v>
      </c>
      <c r="AH18" s="282"/>
      <c r="AI18" s="280" t="e">
        <f>IF(LEN(VLOOKUP(AA12,#REF!,3,FALSE))&lt;9,"",LEFT(RIGHT(VLOOKUP(AA12,#REF!,3,FALSE),9),1))</f>
        <v>#REF!</v>
      </c>
      <c r="AJ18" s="168"/>
      <c r="AK18" s="280" t="e">
        <f>IF(LEN(VLOOKUP(AA12,#REF!,3,FALSE))&lt;8,"",LEFT(RIGHT(VLOOKUP(AA12,#REF!,3,FALSE),8),1))</f>
        <v>#REF!</v>
      </c>
      <c r="AL18" s="282"/>
      <c r="AM18" s="280" t="e">
        <f>IF(LEN(VLOOKUP(AA12,#REF!,3,FALSE))&lt;7,"",LEFT(RIGHT(VLOOKUP(AA12,#REF!,3,FALSE),7),1))</f>
        <v>#REF!</v>
      </c>
      <c r="AN18" s="415"/>
      <c r="AO18" s="280" t="e">
        <f>IF(LEN(VLOOKUP(AA12,#REF!,3,FALSE))&lt;6,"",LEFT(RIGHT(VLOOKUP(AA12,#REF!,3,FALSE),6),1))</f>
        <v>#REF!</v>
      </c>
      <c r="AP18" s="282"/>
      <c r="AQ18" s="280" t="e">
        <f>IF(LEN(VLOOKUP(AA12,#REF!,3,FALSE))&lt;5,"",LEFT(RIGHT(VLOOKUP(AA12,#REF!,3,FALSE),5),1))</f>
        <v>#REF!</v>
      </c>
      <c r="AR18" s="282"/>
      <c r="AS18" s="280" t="e">
        <f>IF(LEN(VLOOKUP(AA12,#REF!,3,FALSE))&lt;4,"",LEFT(RIGHT(VLOOKUP(AA12,#REF!,3,FALSE),4),1))</f>
        <v>#REF!</v>
      </c>
      <c r="AT18" s="415"/>
      <c r="AU18" s="280" t="e">
        <f>IF(LEN(VLOOKUP(AA12,#REF!,3,FALSE))&lt;3,"",LEFT(RIGHT(VLOOKUP(AA12,#REF!,3,FALSE),3),1))</f>
        <v>#REF!</v>
      </c>
      <c r="AV18" s="282"/>
      <c r="AW18" s="280" t="e">
        <f>IF(LEN(VLOOKUP(AA12,#REF!,3,FALSE))&lt;2,"",LEFT(RIGHT(VLOOKUP(AA12,#REF!,3,FALSE),2),1))</f>
        <v>#REF!</v>
      </c>
      <c r="AX18" s="282"/>
      <c r="AY18" s="280" t="e">
        <f>IF(VLOOKUP(AA12,#REF!,3,FALSE)=0,"",IF(LEN(VLOOKUP(AA12,#REF!,3,FALSE))&lt;1,"",LEFT(RIGHT(VLOOKUP(AA12,#REF!,3,FALSE),1),1)))</f>
        <v>#REF!</v>
      </c>
      <c r="AZ18" s="424"/>
      <c r="BA18" s="294"/>
      <c r="BB18" s="288"/>
      <c r="BC18" s="288"/>
      <c r="BD18" s="288"/>
      <c r="BE18" s="288"/>
      <c r="BF18" s="288"/>
      <c r="BG18" s="288"/>
      <c r="BH18" s="288"/>
      <c r="BI18" s="288"/>
      <c r="BJ18" s="287"/>
      <c r="BK18" s="288"/>
      <c r="BL18" s="280" t="e">
        <f>IF(LEN(VLOOKUP(AA12,#REF!,5,FALSE))&lt;11,"",LEFT(RIGHT(VLOOKUP(AA12,#REF!,5,FALSE),11),1))</f>
        <v>#REF!</v>
      </c>
      <c r="BM18" s="168"/>
      <c r="BN18" s="280" t="e">
        <f>IF(LEN(VLOOKUP(AA12,#REF!,5,FALSE))&lt;10,"",LEFT(RIGHT(VLOOKUP(AA12,#REF!,5,FALSE),10),1))</f>
        <v>#REF!</v>
      </c>
      <c r="BO18" s="288"/>
      <c r="BP18" s="280" t="e">
        <f>IF(LEN(VLOOKUP(AA12,#REF!,5,FALSE))&lt;9,"",LEFT(RIGHT(VLOOKUP(AA12,#REF!,5,FALSE),9),1))</f>
        <v>#REF!</v>
      </c>
      <c r="BQ18" s="282"/>
      <c r="BR18" s="280" t="e">
        <f>IF(LEN(VLOOKUP(AA12,#REF!,5,FALSE))&lt;8,"",LEFT(RIGHT(VLOOKUP(AA12,#REF!,5,FALSE),8),1))</f>
        <v>#REF!</v>
      </c>
      <c r="BS18" s="282"/>
      <c r="BT18" s="280" t="e">
        <f>IF(LEN(VLOOKUP(AA12,#REF!,5,FALSE))&lt;7,"",LEFT(RIGHT(VLOOKUP(AA12,#REF!,5,FALSE),7),1))</f>
        <v>#REF!</v>
      </c>
      <c r="BU18" s="288"/>
      <c r="BV18" s="280" t="e">
        <f>IF(LEN(VLOOKUP(AA12,#REF!,5,FALSE))&lt;6,"",LEFT(RIGHT(VLOOKUP(AA12,#REF!,5,FALSE),6),1))</f>
        <v>#REF!</v>
      </c>
      <c r="BW18" s="282"/>
      <c r="BX18" s="280" t="e">
        <f>IF(LEN(VLOOKUP(AA12,#REF!,5,FALSE))&lt;5,"",LEFT(RIGHT(VLOOKUP(AA12,#REF!,5,FALSE),5),1))</f>
        <v>#REF!</v>
      </c>
      <c r="BY18" s="282"/>
      <c r="BZ18" s="280" t="e">
        <f>IF(LEN(VLOOKUP(AA12,#REF!,5,FALSE))&lt;4,"",LEFT(RIGHT(VLOOKUP(AA12,#REF!,5,FALSE),4),1))</f>
        <v>#REF!</v>
      </c>
      <c r="CA18" s="291"/>
      <c r="CB18" s="280" t="e">
        <f>IF(LEN(VLOOKUP(AA12,#REF!,5,FALSE))&lt;3,"",LEFT(RIGHT(VLOOKUP(AA12,#REF!,5,FALSE),3),1))</f>
        <v>#REF!</v>
      </c>
      <c r="CC18" s="282"/>
      <c r="CD18" s="280" t="e">
        <f>IF(LEN(VLOOKUP(AA12,#REF!,5,FALSE))&lt;2,"",LEFT(RIGHT(VLOOKUP(AA12,#REF!,5,FALSE),2),1))</f>
        <v>#REF!</v>
      </c>
      <c r="CE18" s="282"/>
      <c r="CF18" s="280" t="e">
        <f>IF(VLOOKUP(AA12,#REF!,5,FALSE)=0,"",IF(LEN(VLOOKUP(AA12,#REF!,5,FALSE))&lt;1,"",LEFT(RIGHT(VLOOKUP(AA12,#REF!,5,FALSE),1),1)))</f>
        <v>#REF!</v>
      </c>
      <c r="CG18" s="201"/>
      <c r="CH18" s="495"/>
    </row>
    <row r="19" spans="1:86" ht="6.75" customHeight="1">
      <c r="A19" s="130"/>
      <c r="B19" s="498"/>
      <c r="C19" s="498"/>
      <c r="D19" s="495"/>
      <c r="E19" s="474"/>
      <c r="F19" s="474"/>
      <c r="G19" s="459"/>
      <c r="H19" s="536"/>
      <c r="I19" s="536"/>
      <c r="J19" s="536"/>
      <c r="K19" s="536"/>
      <c r="L19" s="536"/>
      <c r="M19" s="536"/>
      <c r="N19" s="536"/>
      <c r="O19" s="536"/>
      <c r="P19" s="536"/>
      <c r="Q19" s="536"/>
      <c r="R19" s="536"/>
      <c r="S19" s="536"/>
      <c r="T19" s="536"/>
      <c r="U19" s="536"/>
      <c r="V19" s="536"/>
      <c r="W19" s="536"/>
      <c r="X19" s="536"/>
      <c r="Y19" s="536"/>
      <c r="Z19" s="536"/>
      <c r="AA19" s="463"/>
      <c r="AB19" s="463"/>
      <c r="AC19" s="463"/>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295"/>
      <c r="BB19" s="227"/>
      <c r="BC19" s="227"/>
      <c r="BD19" s="227"/>
      <c r="BE19" s="227"/>
      <c r="BF19" s="227"/>
      <c r="BG19" s="227"/>
      <c r="BH19" s="227"/>
      <c r="BI19" s="227"/>
      <c r="BJ19" s="289"/>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00"/>
      <c r="CH19" s="495"/>
    </row>
    <row r="20" spans="1:86" s="163" customFormat="1" ht="3" customHeight="1">
      <c r="A20" s="130"/>
      <c r="B20" s="498"/>
      <c r="C20" s="498"/>
      <c r="D20" s="495"/>
      <c r="E20" s="474" t="s">
        <v>408</v>
      </c>
      <c r="F20" s="474"/>
      <c r="G20" s="459"/>
      <c r="H20" s="556" t="e">
        <f>#REF!</f>
        <v>#REF!</v>
      </c>
      <c r="I20" s="556"/>
      <c r="J20" s="556"/>
      <c r="K20" s="556"/>
      <c r="L20" s="556"/>
      <c r="M20" s="556"/>
      <c r="N20" s="556"/>
      <c r="O20" s="556"/>
      <c r="P20" s="556"/>
      <c r="Q20" s="556"/>
      <c r="R20" s="556"/>
      <c r="S20" s="556"/>
      <c r="T20" s="556"/>
      <c r="U20" s="556"/>
      <c r="V20" s="556"/>
      <c r="W20" s="556"/>
      <c r="X20" s="556"/>
      <c r="Y20" s="556"/>
      <c r="Z20" s="556"/>
      <c r="AA20" s="463" t="s">
        <v>409</v>
      </c>
      <c r="AB20" s="463"/>
      <c r="AC20" s="463"/>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64"/>
      <c r="BB20" s="464"/>
      <c r="BC20" s="464"/>
      <c r="BD20" s="464"/>
      <c r="BE20" s="464"/>
      <c r="BF20" s="464"/>
      <c r="BG20" s="464"/>
      <c r="BH20" s="464"/>
      <c r="BI20" s="464"/>
      <c r="BJ20" s="464"/>
      <c r="BK20" s="464"/>
      <c r="BL20" s="464"/>
      <c r="BM20" s="464"/>
      <c r="BN20" s="464"/>
      <c r="BO20" s="464"/>
      <c r="BP20" s="464"/>
      <c r="BQ20" s="464"/>
      <c r="BR20" s="221"/>
      <c r="BS20" s="221"/>
      <c r="BT20" s="221"/>
      <c r="BU20" s="221"/>
      <c r="BV20" s="221"/>
      <c r="BW20" s="292"/>
      <c r="BX20" s="221"/>
      <c r="BY20" s="221"/>
      <c r="BZ20" s="221"/>
      <c r="CA20" s="221"/>
      <c r="CB20" s="221"/>
      <c r="CC20" s="221"/>
      <c r="CD20" s="221"/>
      <c r="CE20" s="221"/>
      <c r="CF20" s="221"/>
      <c r="CG20" s="198"/>
      <c r="CH20" s="495"/>
    </row>
    <row r="21" spans="1:86" s="163" customFormat="1" ht="3" customHeight="1">
      <c r="A21" s="130"/>
      <c r="B21" s="498"/>
      <c r="C21" s="498"/>
      <c r="D21" s="495"/>
      <c r="E21" s="474"/>
      <c r="F21" s="474"/>
      <c r="G21" s="459"/>
      <c r="H21" s="556"/>
      <c r="I21" s="556"/>
      <c r="J21" s="556"/>
      <c r="K21" s="556"/>
      <c r="L21" s="556"/>
      <c r="M21" s="556"/>
      <c r="N21" s="556"/>
      <c r="O21" s="556"/>
      <c r="P21" s="556"/>
      <c r="Q21" s="556"/>
      <c r="R21" s="556"/>
      <c r="S21" s="556"/>
      <c r="T21" s="556"/>
      <c r="U21" s="556"/>
      <c r="V21" s="556"/>
      <c r="W21" s="556"/>
      <c r="X21" s="556"/>
      <c r="Y21" s="556"/>
      <c r="Z21" s="556"/>
      <c r="AA21" s="463"/>
      <c r="AB21" s="463"/>
      <c r="AC21" s="463"/>
      <c r="AD21" s="423"/>
      <c r="AE21" s="417"/>
      <c r="AF21" s="417"/>
      <c r="AG21" s="417"/>
      <c r="AH21" s="283"/>
      <c r="AI21" s="418"/>
      <c r="AJ21" s="418"/>
      <c r="AK21" s="418"/>
      <c r="AL21" s="418"/>
      <c r="AM21" s="418"/>
      <c r="AN21" s="415"/>
      <c r="AO21" s="419"/>
      <c r="AP21" s="419"/>
      <c r="AQ21" s="419"/>
      <c r="AR21" s="419"/>
      <c r="AS21" s="419"/>
      <c r="AT21" s="415"/>
      <c r="AU21" s="419"/>
      <c r="AV21" s="419"/>
      <c r="AW21" s="419"/>
      <c r="AX21" s="419"/>
      <c r="AY21" s="419"/>
      <c r="AZ21" s="424"/>
      <c r="BA21" s="423"/>
      <c r="BB21" s="417"/>
      <c r="BC21" s="417"/>
      <c r="BD21" s="417"/>
      <c r="BE21" s="283"/>
      <c r="BF21" s="418"/>
      <c r="BG21" s="418"/>
      <c r="BH21" s="418"/>
      <c r="BI21" s="418"/>
      <c r="BJ21" s="418"/>
      <c r="BK21" s="415"/>
      <c r="BL21" s="419"/>
      <c r="BM21" s="419"/>
      <c r="BN21" s="419"/>
      <c r="BO21" s="419"/>
      <c r="BP21" s="419"/>
      <c r="BQ21" s="416"/>
      <c r="BR21" s="419"/>
      <c r="BS21" s="419"/>
      <c r="BT21" s="419"/>
      <c r="BU21" s="419"/>
      <c r="BV21" s="419"/>
      <c r="BW21" s="287"/>
      <c r="BX21" s="288"/>
      <c r="BY21" s="288"/>
      <c r="BZ21" s="288"/>
      <c r="CA21" s="288"/>
      <c r="CB21" s="288"/>
      <c r="CC21" s="288"/>
      <c r="CD21" s="288"/>
      <c r="CE21" s="288"/>
      <c r="CF21" s="288"/>
      <c r="CG21" s="199"/>
      <c r="CH21" s="495"/>
    </row>
    <row r="22" spans="1:86" ht="18.75" customHeight="1">
      <c r="A22" s="130"/>
      <c r="B22" s="498"/>
      <c r="C22" s="498"/>
      <c r="D22" s="495"/>
      <c r="E22" s="474"/>
      <c r="F22" s="474"/>
      <c r="G22" s="459"/>
      <c r="H22" s="556"/>
      <c r="I22" s="556"/>
      <c r="J22" s="556"/>
      <c r="K22" s="556"/>
      <c r="L22" s="556"/>
      <c r="M22" s="556"/>
      <c r="N22" s="556"/>
      <c r="O22" s="556"/>
      <c r="P22" s="556"/>
      <c r="Q22" s="556"/>
      <c r="R22" s="556"/>
      <c r="S22" s="556"/>
      <c r="T22" s="556"/>
      <c r="U22" s="556"/>
      <c r="V22" s="556"/>
      <c r="W22" s="556"/>
      <c r="X22" s="556"/>
      <c r="Y22" s="556"/>
      <c r="Z22" s="556"/>
      <c r="AA22" s="463"/>
      <c r="AB22" s="463"/>
      <c r="AC22" s="463"/>
      <c r="AD22" s="423"/>
      <c r="AE22" s="280" t="e">
        <f>IF(LEN(VLOOKUP(AA20,#REF!,2,FALSE))&lt;11,"",LEFT(RIGHT(VLOOKUP(AA20,#REF!,2,FALSE),11),1))</f>
        <v>#REF!</v>
      </c>
      <c r="AF22" s="168"/>
      <c r="AG22" s="280" t="e">
        <f>IF(LEN(VLOOKUP(AA20,#REF!,2,FALSE))&lt;10,"",LEFT(RIGHT(VLOOKUP(AA20,#REF!,2,FALSE),10),1))</f>
        <v>#REF!</v>
      </c>
      <c r="AH22" s="282"/>
      <c r="AI22" s="280" t="e">
        <f>IF(LEN(VLOOKUP(AA20,#REF!,2,FALSE))&lt;9,"",LEFT(RIGHT(VLOOKUP(AA20,#REF!,2,FALSE),9),1))</f>
        <v>#REF!</v>
      </c>
      <c r="AJ22" s="168"/>
      <c r="AK22" s="280" t="e">
        <f>IF(LEN(VLOOKUP(AA20,#REF!,2,FALSE))&lt;8,"",LEFT(RIGHT(VLOOKUP(AA20,#REF!,2,FALSE),8),1))</f>
        <v>#REF!</v>
      </c>
      <c r="AL22" s="282"/>
      <c r="AM22" s="280" t="e">
        <f>IF(LEN(VLOOKUP(AA20,#REF!,2,FALSE))&lt;7,"",LEFT(RIGHT(VLOOKUP(AA20,#REF!,2,FALSE),7),1))</f>
        <v>#REF!</v>
      </c>
      <c r="AN22" s="415"/>
      <c r="AO22" s="280" t="e">
        <f>IF(LEN(VLOOKUP(AA20,#REF!,2,FALSE))&lt;6,"",LEFT(RIGHT(VLOOKUP(AA20,#REF!,2,FALSE),6),1))</f>
        <v>#REF!</v>
      </c>
      <c r="AP22" s="282"/>
      <c r="AQ22" s="280" t="e">
        <f>IF(LEN(VLOOKUP(AA20,#REF!,2,FALSE))&lt;5,"",LEFT(RIGHT(VLOOKUP(AA20,#REF!,2,FALSE),5),1))</f>
        <v>#REF!</v>
      </c>
      <c r="AR22" s="282"/>
      <c r="AS22" s="280" t="e">
        <f>IF(LEN(VLOOKUP(AA20,#REF!,2,FALSE))&lt;4,"",LEFT(RIGHT(VLOOKUP(AA20,#REF!,2,FALSE),4),1))</f>
        <v>#REF!</v>
      </c>
      <c r="AT22" s="415"/>
      <c r="AU22" s="280" t="e">
        <f>IF(LEN(VLOOKUP(AA20,#REF!,2,FALSE))&lt;3,"",LEFT(RIGHT(VLOOKUP(AA20,#REF!,2,FALSE),3),1))</f>
        <v>#REF!</v>
      </c>
      <c r="AV22" s="282"/>
      <c r="AW22" s="280" t="e">
        <f>IF(LEN(VLOOKUP(AA20,#REF!,2,FALSE))&lt;2,"",LEFT(RIGHT(VLOOKUP(AA20,#REF!,2,FALSE),2),1))</f>
        <v>#REF!</v>
      </c>
      <c r="AX22" s="282"/>
      <c r="AY22" s="280" t="e">
        <f>IF(VLOOKUP(AA20,#REF!,2,FALSE)=0,"",IF(LEN(VLOOKUP(AA20,#REF!,2,FALSE))&lt;1,"",LEFT(RIGHT(VLOOKUP(AA20,#REF!,2,FALSE),1),1)))</f>
        <v>#REF!</v>
      </c>
      <c r="AZ22" s="424"/>
      <c r="BA22" s="423"/>
      <c r="BB22" s="280" t="e">
        <f>IF(LEN(VLOOKUP(AA20,#REF!,4,FALSE))&lt;11,"",LEFT(RIGHT(VLOOKUP(AA20,#REF!,4,FALSE),11),1))</f>
        <v>#REF!</v>
      </c>
      <c r="BC22" s="168"/>
      <c r="BD22" s="280" t="e">
        <f>IF(LEN(VLOOKUP(AA20,#REF!,4,FALSE))&lt;10,"",LEFT(RIGHT(VLOOKUP(AA20,#REF!,4,FALSE),10),1))</f>
        <v>#REF!</v>
      </c>
      <c r="BE22" s="282"/>
      <c r="BF22" s="280" t="e">
        <f>IF(LEN(VLOOKUP(AA20,#REF!,4,FALSE))&lt;9,"",LEFT(RIGHT(VLOOKUP(AA20,#REF!,4,FALSE),9),1))</f>
        <v>#REF!</v>
      </c>
      <c r="BG22" s="168"/>
      <c r="BH22" s="280" t="e">
        <f>IF(LEN(VLOOKUP(AA20,#REF!,4,FALSE))&lt;8,"",LEFT(RIGHT(VLOOKUP(AA20,#REF!,4,FALSE),8),1))</f>
        <v>#REF!</v>
      </c>
      <c r="BI22" s="282"/>
      <c r="BJ22" s="280" t="e">
        <f>IF(LEN(VLOOKUP(AA20,#REF!,4,FALSE))&lt;7,"",LEFT(RIGHT(VLOOKUP(AA20,#REF!,4,FALSE),7),1))</f>
        <v>#REF!</v>
      </c>
      <c r="BK22" s="415"/>
      <c r="BL22" s="280" t="e">
        <f>IF(LEN(VLOOKUP(AA20,#REF!,4,FALSE))&lt;6,"",LEFT(RIGHT(VLOOKUP(AA20,#REF!,4,FALSE),6),1))</f>
        <v>#REF!</v>
      </c>
      <c r="BM22" s="282"/>
      <c r="BN22" s="280" t="e">
        <f>IF(LEN(VLOOKUP(AA20,#REF!,4,FALSE))&lt;5,"",LEFT(RIGHT(VLOOKUP(AA20,#REF!,4,FALSE),5),1))</f>
        <v>#REF!</v>
      </c>
      <c r="BO22" s="282"/>
      <c r="BP22" s="280" t="e">
        <f>IF(LEN(VLOOKUP(AA20,#REF!,4,FALSE))&lt;4,"",LEFT(RIGHT(VLOOKUP(AA20,#REF!,4,FALSE),4),1))</f>
        <v>#REF!</v>
      </c>
      <c r="BQ22" s="416"/>
      <c r="BR22" s="280" t="e">
        <f>IF(LEN(VLOOKUP(AA20,#REF!,4,FALSE))&lt;3,"",LEFT(RIGHT(VLOOKUP(AA20,#REF!,4,FALSE),3),1))</f>
        <v>#REF!</v>
      </c>
      <c r="BS22" s="282"/>
      <c r="BT22" s="280" t="e">
        <f>IF(LEN(VLOOKUP(AA20,#REF!,4,FALSE))&lt;2,"",LEFT(RIGHT(VLOOKUP(AA20,#REF!,4,FALSE),2),1))</f>
        <v>#REF!</v>
      </c>
      <c r="BU22" s="282"/>
      <c r="BV22" s="280" t="e">
        <f>IF(VLOOKUP(AA20,#REF!,4,FALSE)=0,"",IF(LEN(VLOOKUP(AA20,#REF!,4,FALSE))&lt;1,"",LEFT(RIGHT(VLOOKUP(AA20,#REF!,4,FALSE),1),1)))</f>
        <v>#REF!</v>
      </c>
      <c r="BW22" s="287"/>
      <c r="BX22" s="288"/>
      <c r="BY22" s="288"/>
      <c r="BZ22" s="288"/>
      <c r="CA22" s="288"/>
      <c r="CB22" s="288"/>
      <c r="CC22" s="288"/>
      <c r="CD22" s="288"/>
      <c r="CE22" s="288"/>
      <c r="CF22" s="288"/>
      <c r="CG22" s="199"/>
      <c r="CH22" s="495"/>
    </row>
    <row r="23" spans="1:86" ht="2.25" customHeight="1">
      <c r="A23" s="130"/>
      <c r="B23" s="498"/>
      <c r="C23" s="498"/>
      <c r="D23" s="495"/>
      <c r="E23" s="474"/>
      <c r="F23" s="474"/>
      <c r="G23" s="459"/>
      <c r="H23" s="556"/>
      <c r="I23" s="556"/>
      <c r="J23" s="556"/>
      <c r="K23" s="556"/>
      <c r="L23" s="556"/>
      <c r="M23" s="556"/>
      <c r="N23" s="556"/>
      <c r="O23" s="556"/>
      <c r="P23" s="556"/>
      <c r="Q23" s="556"/>
      <c r="R23" s="556"/>
      <c r="S23" s="556"/>
      <c r="T23" s="556"/>
      <c r="U23" s="556"/>
      <c r="V23" s="556"/>
      <c r="W23" s="556"/>
      <c r="X23" s="556"/>
      <c r="Y23" s="556"/>
      <c r="Z23" s="556"/>
      <c r="AA23" s="463"/>
      <c r="AB23" s="463"/>
      <c r="AC23" s="463"/>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c r="AZ23" s="442"/>
      <c r="BA23" s="443"/>
      <c r="BB23" s="443"/>
      <c r="BC23" s="443"/>
      <c r="BD23" s="443"/>
      <c r="BE23" s="443"/>
      <c r="BF23" s="443"/>
      <c r="BG23" s="443"/>
      <c r="BH23" s="443"/>
      <c r="BI23" s="443"/>
      <c r="BJ23" s="443"/>
      <c r="BK23" s="443"/>
      <c r="BL23" s="443"/>
      <c r="BM23" s="443"/>
      <c r="BN23" s="443"/>
      <c r="BO23" s="443"/>
      <c r="BP23" s="443"/>
      <c r="BQ23" s="443"/>
      <c r="BR23" s="227"/>
      <c r="BS23" s="227"/>
      <c r="BT23" s="227"/>
      <c r="BU23" s="227"/>
      <c r="BV23" s="227"/>
      <c r="BW23" s="289"/>
      <c r="BX23" s="227"/>
      <c r="BY23" s="227"/>
      <c r="BZ23" s="227"/>
      <c r="CA23" s="227"/>
      <c r="CB23" s="227"/>
      <c r="CC23" s="227"/>
      <c r="CD23" s="227"/>
      <c r="CE23" s="227"/>
      <c r="CF23" s="227"/>
      <c r="CG23" s="200"/>
      <c r="CH23" s="495"/>
    </row>
    <row r="24" spans="1:86" ht="2.25" customHeight="1">
      <c r="A24" s="130"/>
      <c r="B24" s="498"/>
      <c r="C24" s="498"/>
      <c r="D24" s="495"/>
      <c r="E24" s="474"/>
      <c r="F24" s="474"/>
      <c r="G24" s="459"/>
      <c r="H24" s="556"/>
      <c r="I24" s="556"/>
      <c r="J24" s="556"/>
      <c r="K24" s="556"/>
      <c r="L24" s="556"/>
      <c r="M24" s="556"/>
      <c r="N24" s="556"/>
      <c r="O24" s="556"/>
      <c r="P24" s="556"/>
      <c r="Q24" s="556"/>
      <c r="R24" s="556"/>
      <c r="S24" s="556"/>
      <c r="T24" s="556"/>
      <c r="U24" s="556"/>
      <c r="V24" s="556"/>
      <c r="W24" s="556"/>
      <c r="X24" s="556"/>
      <c r="Y24" s="556"/>
      <c r="Z24" s="556"/>
      <c r="AA24" s="463"/>
      <c r="AB24" s="463"/>
      <c r="AC24" s="463"/>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293"/>
      <c r="BB24" s="221"/>
      <c r="BC24" s="221"/>
      <c r="BD24" s="221"/>
      <c r="BE24" s="221"/>
      <c r="BF24" s="221"/>
      <c r="BG24" s="221"/>
      <c r="BH24" s="221"/>
      <c r="BI24" s="221"/>
      <c r="BJ24" s="292"/>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198"/>
      <c r="CH24" s="495"/>
    </row>
    <row r="25" spans="1:86" ht="2.25" customHeight="1">
      <c r="A25" s="130"/>
      <c r="B25" s="498"/>
      <c r="C25" s="498"/>
      <c r="D25" s="495"/>
      <c r="E25" s="474"/>
      <c r="F25" s="474"/>
      <c r="G25" s="459"/>
      <c r="H25" s="556"/>
      <c r="I25" s="556"/>
      <c r="J25" s="556"/>
      <c r="K25" s="556"/>
      <c r="L25" s="556"/>
      <c r="M25" s="556"/>
      <c r="N25" s="556"/>
      <c r="O25" s="556"/>
      <c r="P25" s="556"/>
      <c r="Q25" s="556"/>
      <c r="R25" s="556"/>
      <c r="S25" s="556"/>
      <c r="T25" s="556"/>
      <c r="U25" s="556"/>
      <c r="V25" s="556"/>
      <c r="W25" s="556"/>
      <c r="X25" s="556"/>
      <c r="Y25" s="556"/>
      <c r="Z25" s="556"/>
      <c r="AA25" s="463"/>
      <c r="AB25" s="463"/>
      <c r="AC25" s="463"/>
      <c r="AD25" s="423"/>
      <c r="AE25" s="417"/>
      <c r="AF25" s="417"/>
      <c r="AG25" s="417"/>
      <c r="AH25" s="283"/>
      <c r="AI25" s="418"/>
      <c r="AJ25" s="418"/>
      <c r="AK25" s="418"/>
      <c r="AL25" s="418"/>
      <c r="AM25" s="418"/>
      <c r="AN25" s="415"/>
      <c r="AO25" s="419"/>
      <c r="AP25" s="419"/>
      <c r="AQ25" s="419"/>
      <c r="AR25" s="419"/>
      <c r="AS25" s="419"/>
      <c r="AT25" s="416"/>
      <c r="AU25" s="419"/>
      <c r="AV25" s="419"/>
      <c r="AW25" s="419"/>
      <c r="AX25" s="419"/>
      <c r="AY25" s="419"/>
      <c r="AZ25" s="424"/>
      <c r="BA25" s="294"/>
      <c r="BB25" s="288"/>
      <c r="BC25" s="288"/>
      <c r="BD25" s="288"/>
      <c r="BE25" s="288"/>
      <c r="BF25" s="288"/>
      <c r="BG25" s="288"/>
      <c r="BH25" s="288"/>
      <c r="BI25" s="288"/>
      <c r="BJ25" s="287"/>
      <c r="BK25" s="288"/>
      <c r="BL25" s="417"/>
      <c r="BM25" s="417"/>
      <c r="BN25" s="417"/>
      <c r="BO25" s="283"/>
      <c r="BP25" s="418"/>
      <c r="BQ25" s="418"/>
      <c r="BR25" s="418"/>
      <c r="BS25" s="418"/>
      <c r="BT25" s="418"/>
      <c r="BU25" s="415"/>
      <c r="BV25" s="419"/>
      <c r="BW25" s="419"/>
      <c r="BX25" s="419"/>
      <c r="BY25" s="419"/>
      <c r="BZ25" s="419"/>
      <c r="CA25" s="416"/>
      <c r="CB25" s="419"/>
      <c r="CC25" s="419"/>
      <c r="CD25" s="419"/>
      <c r="CE25" s="419"/>
      <c r="CF25" s="419"/>
      <c r="CG25" s="201"/>
      <c r="CH25" s="495"/>
    </row>
    <row r="26" spans="1:86" ht="21.75" customHeight="1">
      <c r="A26" s="130"/>
      <c r="B26" s="498"/>
      <c r="C26" s="498"/>
      <c r="D26" s="495"/>
      <c r="E26" s="474"/>
      <c r="F26" s="474"/>
      <c r="G26" s="459"/>
      <c r="H26" s="556"/>
      <c r="I26" s="556"/>
      <c r="J26" s="556"/>
      <c r="K26" s="556"/>
      <c r="L26" s="556"/>
      <c r="M26" s="556"/>
      <c r="N26" s="556"/>
      <c r="O26" s="556"/>
      <c r="P26" s="556"/>
      <c r="Q26" s="556"/>
      <c r="R26" s="556"/>
      <c r="S26" s="556"/>
      <c r="T26" s="556"/>
      <c r="U26" s="556"/>
      <c r="V26" s="556"/>
      <c r="W26" s="556"/>
      <c r="X26" s="556"/>
      <c r="Y26" s="556"/>
      <c r="Z26" s="556"/>
      <c r="AA26" s="463"/>
      <c r="AB26" s="463"/>
      <c r="AC26" s="463"/>
      <c r="AD26" s="423"/>
      <c r="AE26" s="280" t="e">
        <f>IF(LEN(VLOOKUP(AA20,#REF!,3,FALSE))&lt;11,"",LEFT(RIGHT(VLOOKUP(AA20,#REF!,3,FALSE),11),1))</f>
        <v>#REF!</v>
      </c>
      <c r="AF26" s="168"/>
      <c r="AG26" s="280" t="e">
        <f>IF(LEN(VLOOKUP(AA20,#REF!,3,FALSE))&lt;10,"",LEFT(RIGHT(VLOOKUP(AA20,#REF!,3,FALSE),10),1))</f>
        <v>#REF!</v>
      </c>
      <c r="AH26" s="282"/>
      <c r="AI26" s="280" t="e">
        <f>IF(LEN(VLOOKUP(AA20,#REF!,3,FALSE))&lt;9,"",LEFT(RIGHT(VLOOKUP(AA20,#REF!,3,FALSE),9),1))</f>
        <v>#REF!</v>
      </c>
      <c r="AJ26" s="168"/>
      <c r="AK26" s="280" t="e">
        <f>IF(LEN(VLOOKUP(AA20,#REF!,3,FALSE))&lt;8,"",LEFT(RIGHT(VLOOKUP(AA20,#REF!,3,FALSE),8),1))</f>
        <v>#REF!</v>
      </c>
      <c r="AL26" s="282"/>
      <c r="AM26" s="280" t="e">
        <f>IF(LEN(VLOOKUP(AA20,#REF!,3,FALSE))&lt;7,"",LEFT(RIGHT(VLOOKUP(AA20,#REF!,3,FALSE),7),1))</f>
        <v>#REF!</v>
      </c>
      <c r="AN26" s="415"/>
      <c r="AO26" s="280" t="e">
        <f>IF(LEN(VLOOKUP(AA20,#REF!,3,FALSE))&lt;6,"",LEFT(RIGHT(VLOOKUP(AA20,#REF!,3,FALSE),6),1))</f>
        <v>#REF!</v>
      </c>
      <c r="AP26" s="282"/>
      <c r="AQ26" s="280" t="e">
        <f>IF(LEN(VLOOKUP(AA20,#REF!,3,FALSE))&lt;5,"",LEFT(RIGHT(VLOOKUP(AA20,#REF!,3,FALSE),5),1))</f>
        <v>#REF!</v>
      </c>
      <c r="AR26" s="282"/>
      <c r="AS26" s="280" t="e">
        <f>IF(LEN(VLOOKUP(AA20,#REF!,3,FALSE))&lt;4,"",LEFT(RIGHT(VLOOKUP(AA20,#REF!,3,FALSE),4),1))</f>
        <v>#REF!</v>
      </c>
      <c r="AT26" s="416"/>
      <c r="AU26" s="280" t="e">
        <f>IF(LEN(VLOOKUP(AA20,#REF!,3,FALSE))&lt;3,"",LEFT(RIGHT(VLOOKUP(AA20,#REF!,3,FALSE),3),1))</f>
        <v>#REF!</v>
      </c>
      <c r="AV26" s="282"/>
      <c r="AW26" s="280" t="e">
        <f>IF(LEN(VLOOKUP(AA20,#REF!,3,FALSE))&lt;2,"",LEFT(RIGHT(VLOOKUP(AA20,#REF!,3,FALSE),2),1))</f>
        <v>#REF!</v>
      </c>
      <c r="AX26" s="282"/>
      <c r="AY26" s="280" t="e">
        <f>IF(VLOOKUP(AA20,#REF!,3,FALSE)=0,"",IF(LEN(VLOOKUP(AA20,#REF!,3,FALSE))&lt;1,"",LEFT(RIGHT(VLOOKUP(AA20,#REF!,3,FALSE),1),1)))</f>
        <v>#REF!</v>
      </c>
      <c r="AZ26" s="424"/>
      <c r="BA26" s="294"/>
      <c r="BB26" s="288"/>
      <c r="BC26" s="288"/>
      <c r="BD26" s="288"/>
      <c r="BE26" s="288"/>
      <c r="BF26" s="288"/>
      <c r="BG26" s="288"/>
      <c r="BH26" s="288"/>
      <c r="BI26" s="288"/>
      <c r="BJ26" s="287"/>
      <c r="BK26" s="288"/>
      <c r="BL26" s="280" t="e">
        <f>IF(LEN(VLOOKUP(AA20,#REF!,5,FALSE))&lt;11,"",LEFT(RIGHT(VLOOKUP(AA20,#REF!,5,FALSE),11),1))</f>
        <v>#REF!</v>
      </c>
      <c r="BM26" s="168"/>
      <c r="BN26" s="280" t="e">
        <f>IF(LEN(VLOOKUP(AA20,#REF!,5,FALSE))&lt;10,"",LEFT(RIGHT(VLOOKUP(AA20,#REF!,5,FALSE),10),1))</f>
        <v>#REF!</v>
      </c>
      <c r="BO26" s="282"/>
      <c r="BP26" s="280" t="e">
        <f>IF(LEN(VLOOKUP(AA20,#REF!,5,FALSE))&lt;9,"",LEFT(RIGHT(VLOOKUP(AA20,#REF!,5,FALSE),9),1))</f>
        <v>#REF!</v>
      </c>
      <c r="BQ26" s="168"/>
      <c r="BR26" s="280" t="e">
        <f>IF(LEN(VLOOKUP(AA20,#REF!,5,FALSE))&lt;8,"",LEFT(RIGHT(VLOOKUP(AA20,#REF!,5,FALSE),8),1))</f>
        <v>#REF!</v>
      </c>
      <c r="BS26" s="282"/>
      <c r="BT26" s="280" t="e">
        <f>IF(LEN(VLOOKUP(AA20,#REF!,5,FALSE))&lt;7,"",LEFT(RIGHT(VLOOKUP(AA20,#REF!,5,FALSE),7),1))</f>
        <v>#REF!</v>
      </c>
      <c r="BU26" s="415"/>
      <c r="BV26" s="280" t="e">
        <f>IF(LEN(VLOOKUP(AA20,#REF!,5,FALSE))&lt;6,"",LEFT(RIGHT(VLOOKUP(AA20,#REF!,5,FALSE),6),1))</f>
        <v>#REF!</v>
      </c>
      <c r="BW26" s="282"/>
      <c r="BX26" s="280" t="e">
        <f>IF(LEN(VLOOKUP(AA20,#REF!,5,FALSE))&lt;5,"",LEFT(RIGHT(VLOOKUP(AA20,#REF!,5,FALSE),5),1))</f>
        <v>#REF!</v>
      </c>
      <c r="BY26" s="282"/>
      <c r="BZ26" s="280" t="e">
        <f>IF(LEN(VLOOKUP(AA20,#REF!,5,FALSE))&lt;4,"",LEFT(RIGHT(VLOOKUP(AA20,#REF!,5,FALSE),4),1))</f>
        <v>#REF!</v>
      </c>
      <c r="CA26" s="416"/>
      <c r="CB26" s="280" t="e">
        <f>IF(LEN(VLOOKUP(AA20,#REF!,5,FALSE))&lt;3,"",LEFT(RIGHT(VLOOKUP(AA20,#REF!,5,FALSE),3),1))</f>
        <v>#REF!</v>
      </c>
      <c r="CC26" s="282"/>
      <c r="CD26" s="280" t="e">
        <f>IF(LEN(VLOOKUP(AA20,#REF!,5,FALSE))&lt;2,"",LEFT(RIGHT(VLOOKUP(AA20,#REF!,5,FALSE),2),1))</f>
        <v>#REF!</v>
      </c>
      <c r="CE26" s="282"/>
      <c r="CF26" s="280" t="e">
        <f>IF(VLOOKUP(AA20,#REF!,5,FALSE)=0,"",IF(LEN(VLOOKUP(AA20,#REF!,5,FALSE))&lt;1,"",LEFT(RIGHT(VLOOKUP(AA20,#REF!,5,FALSE),1),1)))</f>
        <v>#REF!</v>
      </c>
      <c r="CG26" s="201"/>
      <c r="CH26" s="495"/>
    </row>
    <row r="27" spans="1:86" ht="3" customHeight="1">
      <c r="A27" s="130"/>
      <c r="B27" s="498"/>
      <c r="C27" s="498"/>
      <c r="D27" s="495"/>
      <c r="E27" s="474"/>
      <c r="F27" s="474"/>
      <c r="G27" s="459"/>
      <c r="H27" s="556"/>
      <c r="I27" s="556"/>
      <c r="J27" s="556"/>
      <c r="K27" s="556"/>
      <c r="L27" s="556"/>
      <c r="M27" s="556"/>
      <c r="N27" s="556"/>
      <c r="O27" s="556"/>
      <c r="P27" s="556"/>
      <c r="Q27" s="556"/>
      <c r="R27" s="556"/>
      <c r="S27" s="556"/>
      <c r="T27" s="556"/>
      <c r="U27" s="556"/>
      <c r="V27" s="556"/>
      <c r="W27" s="556"/>
      <c r="X27" s="556"/>
      <c r="Y27" s="556"/>
      <c r="Z27" s="556"/>
      <c r="AA27" s="463"/>
      <c r="AB27" s="463"/>
      <c r="AC27" s="463"/>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295"/>
      <c r="BB27" s="227"/>
      <c r="BC27" s="227"/>
      <c r="BD27" s="227"/>
      <c r="BE27" s="227"/>
      <c r="BF27" s="227"/>
      <c r="BG27" s="227"/>
      <c r="BH27" s="227"/>
      <c r="BI27" s="227"/>
      <c r="BJ27" s="289"/>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00"/>
      <c r="CH27" s="495"/>
    </row>
    <row r="28" spans="1:86" s="163" customFormat="1" ht="3" customHeight="1">
      <c r="A28" s="130"/>
      <c r="B28" s="498"/>
      <c r="C28" s="498"/>
      <c r="D28" s="495"/>
      <c r="E28" s="474" t="s">
        <v>410</v>
      </c>
      <c r="F28" s="474"/>
      <c r="G28" s="459"/>
      <c r="H28" s="461" t="e">
        <f>#REF!</f>
        <v>#REF!</v>
      </c>
      <c r="I28" s="461"/>
      <c r="J28" s="461"/>
      <c r="K28" s="461"/>
      <c r="L28" s="461"/>
      <c r="M28" s="461"/>
      <c r="N28" s="461"/>
      <c r="O28" s="461"/>
      <c r="P28" s="461"/>
      <c r="Q28" s="461"/>
      <c r="R28" s="461"/>
      <c r="S28" s="461"/>
      <c r="T28" s="461"/>
      <c r="U28" s="461"/>
      <c r="V28" s="461"/>
      <c r="W28" s="461"/>
      <c r="X28" s="461"/>
      <c r="Y28" s="461"/>
      <c r="Z28" s="461"/>
      <c r="AA28" s="463" t="s">
        <v>411</v>
      </c>
      <c r="AB28" s="463"/>
      <c r="AC28" s="463"/>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64"/>
      <c r="BB28" s="464"/>
      <c r="BC28" s="464"/>
      <c r="BD28" s="464"/>
      <c r="BE28" s="464"/>
      <c r="BF28" s="464"/>
      <c r="BG28" s="464"/>
      <c r="BH28" s="464"/>
      <c r="BI28" s="464"/>
      <c r="BJ28" s="464"/>
      <c r="BK28" s="464"/>
      <c r="BL28" s="464"/>
      <c r="BM28" s="464"/>
      <c r="BN28" s="464"/>
      <c r="BO28" s="464"/>
      <c r="BP28" s="464"/>
      <c r="BQ28" s="464"/>
      <c r="BR28" s="221"/>
      <c r="BS28" s="221"/>
      <c r="BT28" s="221"/>
      <c r="BU28" s="221"/>
      <c r="BV28" s="221"/>
      <c r="BW28" s="292"/>
      <c r="BX28" s="221"/>
      <c r="BY28" s="221"/>
      <c r="BZ28" s="221"/>
      <c r="CA28" s="221"/>
      <c r="CB28" s="221"/>
      <c r="CC28" s="221"/>
      <c r="CD28" s="221"/>
      <c r="CE28" s="221"/>
      <c r="CF28" s="221"/>
      <c r="CG28" s="198"/>
      <c r="CH28" s="495"/>
    </row>
    <row r="29" spans="1:86" s="163" customFormat="1" ht="3" customHeight="1">
      <c r="A29" s="130"/>
      <c r="B29" s="498"/>
      <c r="C29" s="498"/>
      <c r="D29" s="495"/>
      <c r="E29" s="474"/>
      <c r="F29" s="474"/>
      <c r="G29" s="459"/>
      <c r="H29" s="461"/>
      <c r="I29" s="461"/>
      <c r="J29" s="461"/>
      <c r="K29" s="461"/>
      <c r="L29" s="461"/>
      <c r="M29" s="461"/>
      <c r="N29" s="461"/>
      <c r="O29" s="461"/>
      <c r="P29" s="461"/>
      <c r="Q29" s="461"/>
      <c r="R29" s="461"/>
      <c r="S29" s="461"/>
      <c r="T29" s="461"/>
      <c r="U29" s="461"/>
      <c r="V29" s="461"/>
      <c r="W29" s="461"/>
      <c r="X29" s="461"/>
      <c r="Y29" s="461"/>
      <c r="Z29" s="461"/>
      <c r="AA29" s="463"/>
      <c r="AB29" s="463"/>
      <c r="AC29" s="463"/>
      <c r="AD29" s="423"/>
      <c r="AE29" s="417"/>
      <c r="AF29" s="417"/>
      <c r="AG29" s="417"/>
      <c r="AH29" s="283"/>
      <c r="AI29" s="418"/>
      <c r="AJ29" s="418"/>
      <c r="AK29" s="418"/>
      <c r="AL29" s="418"/>
      <c r="AM29" s="418"/>
      <c r="AN29" s="415"/>
      <c r="AO29" s="419"/>
      <c r="AP29" s="419"/>
      <c r="AQ29" s="419"/>
      <c r="AR29" s="419"/>
      <c r="AS29" s="419"/>
      <c r="AT29" s="416"/>
      <c r="AU29" s="419"/>
      <c r="AV29" s="419"/>
      <c r="AW29" s="419"/>
      <c r="AX29" s="419"/>
      <c r="AY29" s="419"/>
      <c r="AZ29" s="424"/>
      <c r="BA29" s="423"/>
      <c r="BB29" s="417"/>
      <c r="BC29" s="417"/>
      <c r="BD29" s="417"/>
      <c r="BE29" s="283"/>
      <c r="BF29" s="418"/>
      <c r="BG29" s="418"/>
      <c r="BH29" s="418"/>
      <c r="BI29" s="418"/>
      <c r="BJ29" s="418"/>
      <c r="BK29" s="415"/>
      <c r="BL29" s="419"/>
      <c r="BM29" s="419"/>
      <c r="BN29" s="419"/>
      <c r="BO29" s="419"/>
      <c r="BP29" s="419"/>
      <c r="BQ29" s="416"/>
      <c r="BR29" s="419"/>
      <c r="BS29" s="419"/>
      <c r="BT29" s="419"/>
      <c r="BU29" s="419"/>
      <c r="BV29" s="419"/>
      <c r="BW29" s="287"/>
      <c r="BX29" s="288"/>
      <c r="BY29" s="288"/>
      <c r="BZ29" s="288"/>
      <c r="CA29" s="288"/>
      <c r="CB29" s="288"/>
      <c r="CC29" s="288"/>
      <c r="CD29" s="288"/>
      <c r="CE29" s="288"/>
      <c r="CF29" s="288"/>
      <c r="CG29" s="199"/>
      <c r="CH29" s="495"/>
    </row>
    <row r="30" spans="1:86" ht="15" customHeight="1">
      <c r="A30" s="130"/>
      <c r="B30" s="476"/>
      <c r="C30" s="476"/>
      <c r="D30" s="476"/>
      <c r="E30" s="474"/>
      <c r="F30" s="474"/>
      <c r="G30" s="459"/>
      <c r="H30" s="461"/>
      <c r="I30" s="461"/>
      <c r="J30" s="461"/>
      <c r="K30" s="461"/>
      <c r="L30" s="461"/>
      <c r="M30" s="461"/>
      <c r="N30" s="461"/>
      <c r="O30" s="461"/>
      <c r="P30" s="461"/>
      <c r="Q30" s="461"/>
      <c r="R30" s="461"/>
      <c r="S30" s="461"/>
      <c r="T30" s="461"/>
      <c r="U30" s="461"/>
      <c r="V30" s="461"/>
      <c r="W30" s="461"/>
      <c r="X30" s="461"/>
      <c r="Y30" s="461"/>
      <c r="Z30" s="461"/>
      <c r="AA30" s="463"/>
      <c r="AB30" s="463"/>
      <c r="AC30" s="463"/>
      <c r="AD30" s="423"/>
      <c r="AE30" s="280" t="e">
        <f>IF(LEN(VLOOKUP(AA28,#REF!,2,FALSE))&lt;11,"",LEFT(RIGHT(VLOOKUP(AA28,#REF!,2,FALSE),11),1))</f>
        <v>#REF!</v>
      </c>
      <c r="AF30" s="168"/>
      <c r="AG30" s="280" t="e">
        <f>IF(LEN(VLOOKUP(AA28,#REF!,2,FALSE))&lt;10,"",LEFT(RIGHT(VLOOKUP(AA28,#REF!,2,FALSE),10),1))</f>
        <v>#REF!</v>
      </c>
      <c r="AH30" s="282"/>
      <c r="AI30" s="280" t="e">
        <f>IF(LEN(VLOOKUP(AA28,#REF!,2,FALSE))&lt;9,"",LEFT(RIGHT(VLOOKUP(AA28,#REF!,2,FALSE),9),1))</f>
        <v>#REF!</v>
      </c>
      <c r="AJ30" s="168"/>
      <c r="AK30" s="280" t="e">
        <f>IF(LEN(VLOOKUP(AA28,#REF!,2,FALSE))&lt;8,"",LEFT(RIGHT(VLOOKUP(AA28,#REF!,2,FALSE),8),1))</f>
        <v>#REF!</v>
      </c>
      <c r="AL30" s="282"/>
      <c r="AM30" s="280" t="e">
        <f>IF(LEN(VLOOKUP(AA28,#REF!,2,FALSE))&lt;7,"",LEFT(RIGHT(VLOOKUP(AA28,#REF!,2,FALSE),7),1))</f>
        <v>#REF!</v>
      </c>
      <c r="AN30" s="415"/>
      <c r="AO30" s="280" t="e">
        <f>IF(LEN(VLOOKUP(AA28,#REF!,2,FALSE))&lt;6,"",LEFT(RIGHT(VLOOKUP(AA28,#REF!,2,FALSE),6),1))</f>
        <v>#REF!</v>
      </c>
      <c r="AP30" s="282"/>
      <c r="AQ30" s="280" t="e">
        <f>IF(LEN(VLOOKUP(AA28,#REF!,2,FALSE))&lt;5,"",LEFT(RIGHT(VLOOKUP(AA28,#REF!,2,FALSE),5),1))</f>
        <v>#REF!</v>
      </c>
      <c r="AR30" s="282"/>
      <c r="AS30" s="280" t="e">
        <f>IF(LEN(VLOOKUP(AA28,#REF!,2,FALSE))&lt;4,"",LEFT(RIGHT(VLOOKUP(AA28,#REF!,2,FALSE),4),1))</f>
        <v>#REF!</v>
      </c>
      <c r="AT30" s="416"/>
      <c r="AU30" s="280" t="e">
        <f>IF(LEN(VLOOKUP(AA28,#REF!,2,FALSE))&lt;3,"",LEFT(RIGHT(VLOOKUP(AA28,#REF!,2,FALSE),3),1))</f>
        <v>#REF!</v>
      </c>
      <c r="AV30" s="282"/>
      <c r="AW30" s="280" t="e">
        <f>IF(LEN(VLOOKUP(AA28,#REF!,2,FALSE))&lt;2,"",LEFT(RIGHT(VLOOKUP(AA28,#REF!,2,FALSE),2),1))</f>
        <v>#REF!</v>
      </c>
      <c r="AX30" s="282"/>
      <c r="AY30" s="280" t="e">
        <f>IF(VLOOKUP(AA28,#REF!,2,FALSE)=0,"",IF(LEN(VLOOKUP(AA28,#REF!,2,FALSE))&lt;1,"",LEFT(RIGHT(VLOOKUP(AA28,#REF!,2,FALSE),1),1)))</f>
        <v>#REF!</v>
      </c>
      <c r="AZ30" s="424"/>
      <c r="BA30" s="423"/>
      <c r="BB30" s="280" t="e">
        <f>IF(LEN(VLOOKUP(AA28,#REF!,4,FALSE))&lt;11,"",LEFT(RIGHT(VLOOKUP(AA28,#REF!,4,FALSE),11),1))</f>
        <v>#REF!</v>
      </c>
      <c r="BC30" s="168"/>
      <c r="BD30" s="280" t="e">
        <f>IF(LEN(VLOOKUP(AA28,#REF!,4,FALSE))&lt;10,"",LEFT(RIGHT(VLOOKUP(AA28,#REF!,4,FALSE),10),1))</f>
        <v>#REF!</v>
      </c>
      <c r="BE30" s="282"/>
      <c r="BF30" s="280" t="e">
        <f>IF(LEN(VLOOKUP(AA28,#REF!,4,FALSE))&lt;9,"",LEFT(RIGHT(VLOOKUP(AA28,#REF!,4,FALSE),9),1))</f>
        <v>#REF!</v>
      </c>
      <c r="BG30" s="168"/>
      <c r="BH30" s="280" t="e">
        <f>IF(LEN(VLOOKUP(AA28,#REF!,4,FALSE))&lt;8,"",LEFT(RIGHT(VLOOKUP(AA28,#REF!,4,FALSE),8),1))</f>
        <v>#REF!</v>
      </c>
      <c r="BI30" s="282"/>
      <c r="BJ30" s="280" t="e">
        <f>IF(LEN(VLOOKUP(AA28,#REF!,4,FALSE))&lt;7,"",LEFT(RIGHT(VLOOKUP(AA28,#REF!,4,FALSE),7),1))</f>
        <v>#REF!</v>
      </c>
      <c r="BK30" s="415"/>
      <c r="BL30" s="280" t="e">
        <f>IF(LEN(VLOOKUP(AA28,#REF!,4,FALSE))&lt;6,"",LEFT(RIGHT(VLOOKUP(AA28,#REF!,4,FALSE),6),1))</f>
        <v>#REF!</v>
      </c>
      <c r="BM30" s="282"/>
      <c r="BN30" s="280" t="e">
        <f>IF(LEN(VLOOKUP(AA28,#REF!,4,FALSE))&lt;5,"",LEFT(RIGHT(VLOOKUP(AA28,#REF!,4,FALSE),5),1))</f>
        <v>#REF!</v>
      </c>
      <c r="BO30" s="282"/>
      <c r="BP30" s="280" t="e">
        <f>IF(LEN(VLOOKUP(AA28,#REF!,4,FALSE))&lt;4,"",LEFT(RIGHT(VLOOKUP(AA28,#REF!,4,FALSE),4),1))</f>
        <v>#REF!</v>
      </c>
      <c r="BQ30" s="416"/>
      <c r="BR30" s="280" t="e">
        <f>IF(LEN(VLOOKUP(AA28,#REF!,4,FALSE))&lt;3,"",LEFT(RIGHT(VLOOKUP(AA28,#REF!,4,FALSE),3),1))</f>
        <v>#REF!</v>
      </c>
      <c r="BS30" s="282"/>
      <c r="BT30" s="280" t="e">
        <f>IF(LEN(VLOOKUP(AA28,#REF!,4,FALSE))&lt;2,"",LEFT(RIGHT(VLOOKUP(AA28,#REF!,4,FALSE),2),1))</f>
        <v>#REF!</v>
      </c>
      <c r="BU30" s="282"/>
      <c r="BV30" s="280" t="e">
        <f>IF(VLOOKUP(AA28,#REF!,4,FALSE)=0,"",IF(LEN(VLOOKUP(AA28,#REF!,4,FALSE))&lt;1,"",LEFT(RIGHT(VLOOKUP(AA28,#REF!,4,FALSE),1),1)))</f>
        <v>#REF!</v>
      </c>
      <c r="BW30" s="287"/>
      <c r="BX30" s="288"/>
      <c r="BY30" s="288"/>
      <c r="BZ30" s="288"/>
      <c r="CA30" s="288"/>
      <c r="CB30" s="288"/>
      <c r="CC30" s="288"/>
      <c r="CD30" s="288"/>
      <c r="CE30" s="288"/>
      <c r="CF30" s="288"/>
      <c r="CG30" s="199"/>
      <c r="CH30" s="495"/>
    </row>
    <row r="31" spans="1:86" ht="3" customHeight="1">
      <c r="A31" s="130"/>
      <c r="B31" s="476"/>
      <c r="C31" s="476"/>
      <c r="D31" s="476"/>
      <c r="E31" s="474"/>
      <c r="F31" s="474"/>
      <c r="G31" s="459"/>
      <c r="H31" s="461"/>
      <c r="I31" s="461"/>
      <c r="J31" s="461"/>
      <c r="K31" s="461"/>
      <c r="L31" s="461"/>
      <c r="M31" s="461"/>
      <c r="N31" s="461"/>
      <c r="O31" s="461"/>
      <c r="P31" s="461"/>
      <c r="Q31" s="461"/>
      <c r="R31" s="461"/>
      <c r="S31" s="461"/>
      <c r="T31" s="461"/>
      <c r="U31" s="461"/>
      <c r="V31" s="461"/>
      <c r="W31" s="461"/>
      <c r="X31" s="461"/>
      <c r="Y31" s="461"/>
      <c r="Z31" s="461"/>
      <c r="AA31" s="463"/>
      <c r="AB31" s="463"/>
      <c r="AC31" s="463"/>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c r="AZ31" s="442"/>
      <c r="BA31" s="443"/>
      <c r="BB31" s="443"/>
      <c r="BC31" s="443"/>
      <c r="BD31" s="443"/>
      <c r="BE31" s="443"/>
      <c r="BF31" s="443"/>
      <c r="BG31" s="443"/>
      <c r="BH31" s="443"/>
      <c r="BI31" s="443"/>
      <c r="BJ31" s="443"/>
      <c r="BK31" s="443"/>
      <c r="BL31" s="443"/>
      <c r="BM31" s="443"/>
      <c r="BN31" s="443"/>
      <c r="BO31" s="443"/>
      <c r="BP31" s="443"/>
      <c r="BQ31" s="443"/>
      <c r="BR31" s="227"/>
      <c r="BS31" s="227"/>
      <c r="BT31" s="227"/>
      <c r="BU31" s="227"/>
      <c r="BV31" s="227"/>
      <c r="BW31" s="289"/>
      <c r="BX31" s="227"/>
      <c r="BY31" s="227"/>
      <c r="BZ31" s="227"/>
      <c r="CA31" s="227"/>
      <c r="CB31" s="227"/>
      <c r="CC31" s="227"/>
      <c r="CD31" s="227"/>
      <c r="CE31" s="227"/>
      <c r="CF31" s="227"/>
      <c r="CG31" s="200"/>
      <c r="CH31" s="495"/>
    </row>
    <row r="32" spans="1:86" ht="3" customHeight="1">
      <c r="A32" s="130"/>
      <c r="B32" s="476"/>
      <c r="C32" s="476"/>
      <c r="D32" s="476"/>
      <c r="E32" s="474"/>
      <c r="F32" s="474"/>
      <c r="G32" s="459"/>
      <c r="H32" s="461"/>
      <c r="I32" s="461"/>
      <c r="J32" s="461"/>
      <c r="K32" s="461"/>
      <c r="L32" s="461"/>
      <c r="M32" s="461"/>
      <c r="N32" s="461"/>
      <c r="O32" s="461"/>
      <c r="P32" s="461"/>
      <c r="Q32" s="461"/>
      <c r="R32" s="461"/>
      <c r="S32" s="461"/>
      <c r="T32" s="461"/>
      <c r="U32" s="461"/>
      <c r="V32" s="461"/>
      <c r="W32" s="461"/>
      <c r="X32" s="461"/>
      <c r="Y32" s="461"/>
      <c r="Z32" s="461"/>
      <c r="AA32" s="463"/>
      <c r="AB32" s="463"/>
      <c r="AC32" s="463"/>
      <c r="AD32" s="422"/>
      <c r="AE32" s="422"/>
      <c r="AF32" s="422"/>
      <c r="AG32" s="422"/>
      <c r="AH32" s="422"/>
      <c r="AI32" s="422"/>
      <c r="AJ32" s="422"/>
      <c r="AK32" s="422"/>
      <c r="AL32" s="422"/>
      <c r="AM32" s="422"/>
      <c r="AN32" s="422"/>
      <c r="AO32" s="422"/>
      <c r="AP32" s="422"/>
      <c r="AQ32" s="422"/>
      <c r="AR32" s="422"/>
      <c r="AS32" s="422"/>
      <c r="AT32" s="422"/>
      <c r="AU32" s="422"/>
      <c r="AV32" s="422"/>
      <c r="AW32" s="422"/>
      <c r="AX32" s="422"/>
      <c r="AY32" s="422"/>
      <c r="AZ32" s="422"/>
      <c r="BA32" s="293"/>
      <c r="BB32" s="221"/>
      <c r="BC32" s="221"/>
      <c r="BD32" s="221"/>
      <c r="BE32" s="221"/>
      <c r="BF32" s="221"/>
      <c r="BG32" s="221"/>
      <c r="BH32" s="221"/>
      <c r="BI32" s="221"/>
      <c r="BJ32" s="292"/>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198"/>
      <c r="CH32" s="495"/>
    </row>
    <row r="33" spans="1:86" ht="3" customHeight="1">
      <c r="A33" s="130"/>
      <c r="B33" s="476"/>
      <c r="C33" s="476"/>
      <c r="D33" s="476"/>
      <c r="E33" s="474"/>
      <c r="F33" s="474"/>
      <c r="G33" s="459"/>
      <c r="H33" s="461"/>
      <c r="I33" s="461"/>
      <c r="J33" s="461"/>
      <c r="K33" s="461"/>
      <c r="L33" s="461"/>
      <c r="M33" s="461"/>
      <c r="N33" s="461"/>
      <c r="O33" s="461"/>
      <c r="P33" s="461"/>
      <c r="Q33" s="461"/>
      <c r="R33" s="461"/>
      <c r="S33" s="461"/>
      <c r="T33" s="461"/>
      <c r="U33" s="461"/>
      <c r="V33" s="461"/>
      <c r="W33" s="461"/>
      <c r="X33" s="461"/>
      <c r="Y33" s="461"/>
      <c r="Z33" s="461"/>
      <c r="AA33" s="463"/>
      <c r="AB33" s="463"/>
      <c r="AC33" s="463"/>
      <c r="AD33" s="423"/>
      <c r="AE33" s="417"/>
      <c r="AF33" s="417"/>
      <c r="AG33" s="417"/>
      <c r="AH33" s="283"/>
      <c r="AI33" s="418"/>
      <c r="AJ33" s="418"/>
      <c r="AK33" s="418"/>
      <c r="AL33" s="418"/>
      <c r="AM33" s="418"/>
      <c r="AN33" s="415"/>
      <c r="AO33" s="419"/>
      <c r="AP33" s="419"/>
      <c r="AQ33" s="419"/>
      <c r="AR33" s="419"/>
      <c r="AS33" s="419"/>
      <c r="AT33" s="416"/>
      <c r="AU33" s="419"/>
      <c r="AV33" s="419"/>
      <c r="AW33" s="419"/>
      <c r="AX33" s="419"/>
      <c r="AY33" s="419"/>
      <c r="AZ33" s="424"/>
      <c r="BA33" s="294"/>
      <c r="BB33" s="288"/>
      <c r="BC33" s="288"/>
      <c r="BD33" s="288"/>
      <c r="BE33" s="288"/>
      <c r="BF33" s="288"/>
      <c r="BG33" s="288"/>
      <c r="BH33" s="288"/>
      <c r="BI33" s="288"/>
      <c r="BJ33" s="287"/>
      <c r="BK33" s="288"/>
      <c r="BL33" s="417"/>
      <c r="BM33" s="417"/>
      <c r="BN33" s="417"/>
      <c r="BO33" s="283"/>
      <c r="BP33" s="418"/>
      <c r="BQ33" s="418"/>
      <c r="BR33" s="418"/>
      <c r="BS33" s="418"/>
      <c r="BT33" s="418"/>
      <c r="BU33" s="415"/>
      <c r="BV33" s="419"/>
      <c r="BW33" s="419"/>
      <c r="BX33" s="419"/>
      <c r="BY33" s="419"/>
      <c r="BZ33" s="419"/>
      <c r="CA33" s="416"/>
      <c r="CB33" s="419"/>
      <c r="CC33" s="419"/>
      <c r="CD33" s="419"/>
      <c r="CE33" s="419"/>
      <c r="CF33" s="419"/>
      <c r="CG33" s="201"/>
      <c r="CH33" s="495"/>
    </row>
    <row r="34" spans="1:86" ht="15" customHeight="1">
      <c r="A34" s="130"/>
      <c r="B34" s="476"/>
      <c r="C34" s="476"/>
      <c r="D34" s="476"/>
      <c r="E34" s="474"/>
      <c r="F34" s="474"/>
      <c r="G34" s="459"/>
      <c r="H34" s="461"/>
      <c r="I34" s="461"/>
      <c r="J34" s="461"/>
      <c r="K34" s="461"/>
      <c r="L34" s="461"/>
      <c r="M34" s="461"/>
      <c r="N34" s="461"/>
      <c r="O34" s="461"/>
      <c r="P34" s="461"/>
      <c r="Q34" s="461"/>
      <c r="R34" s="461"/>
      <c r="S34" s="461"/>
      <c r="T34" s="461"/>
      <c r="U34" s="461"/>
      <c r="V34" s="461"/>
      <c r="W34" s="461"/>
      <c r="X34" s="461"/>
      <c r="Y34" s="461"/>
      <c r="Z34" s="461"/>
      <c r="AA34" s="463"/>
      <c r="AB34" s="463"/>
      <c r="AC34" s="463"/>
      <c r="AD34" s="423"/>
      <c r="AE34" s="280" t="e">
        <f>IF(LEN(VLOOKUP(AA28,#REF!,3,FALSE))&lt;11,"",LEFT(RIGHT(VLOOKUP(AA28,#REF!,3,FALSE),11),1))</f>
        <v>#REF!</v>
      </c>
      <c r="AF34" s="168"/>
      <c r="AG34" s="280" t="e">
        <f>IF(LEN(VLOOKUP(AA28,#REF!,3,FALSE))&lt;10,"",LEFT(RIGHT(VLOOKUP(AA28,#REF!,3,FALSE),10),1))</f>
        <v>#REF!</v>
      </c>
      <c r="AH34" s="282"/>
      <c r="AI34" s="280" t="e">
        <f>IF(LEN(VLOOKUP(AA28,#REF!,3,FALSE))&lt;9,"",LEFT(RIGHT(VLOOKUP(AA28,#REF!,3,FALSE),9),1))</f>
        <v>#REF!</v>
      </c>
      <c r="AJ34" s="168"/>
      <c r="AK34" s="280" t="e">
        <f>IF(LEN(VLOOKUP(AA28,#REF!,3,FALSE))&lt;8,"",LEFT(RIGHT(VLOOKUP(AA28,#REF!,3,FALSE),8),1))</f>
        <v>#REF!</v>
      </c>
      <c r="AL34" s="282"/>
      <c r="AM34" s="280" t="e">
        <f>IF(LEN(VLOOKUP(AA28,#REF!,3,FALSE))&lt;7,"",LEFT(RIGHT(VLOOKUP(AA28,#REF!,3,FALSE),7),1))</f>
        <v>#REF!</v>
      </c>
      <c r="AN34" s="415"/>
      <c r="AO34" s="280" t="e">
        <f>IF(LEN(VLOOKUP(AA28,#REF!,3,FALSE))&lt;6,"",LEFT(RIGHT(VLOOKUP(AA28,#REF!,3,FALSE),6),1))</f>
        <v>#REF!</v>
      </c>
      <c r="AP34" s="282"/>
      <c r="AQ34" s="280" t="e">
        <f>IF(LEN(VLOOKUP(AA28,#REF!,3,FALSE))&lt;5,"",LEFT(RIGHT(VLOOKUP(AA28,#REF!,3,FALSE),5),1))</f>
        <v>#REF!</v>
      </c>
      <c r="AR34" s="282"/>
      <c r="AS34" s="280" t="e">
        <f>IF(LEN(VLOOKUP(AA28,#REF!,3,FALSE))&lt;4,"",LEFT(RIGHT(VLOOKUP(AA28,#REF!,3,FALSE),4),1))</f>
        <v>#REF!</v>
      </c>
      <c r="AT34" s="416"/>
      <c r="AU34" s="280" t="e">
        <f>IF(LEN(VLOOKUP(AA28,#REF!,3,FALSE))&lt;3,"",LEFT(RIGHT(VLOOKUP(AA28,#REF!,3,FALSE),3),1))</f>
        <v>#REF!</v>
      </c>
      <c r="AV34" s="282"/>
      <c r="AW34" s="280" t="e">
        <f>IF(LEN(VLOOKUP(AA28,#REF!,3,FALSE))&lt;2,"",LEFT(RIGHT(VLOOKUP(AA28,#REF!,3,FALSE),2),1))</f>
        <v>#REF!</v>
      </c>
      <c r="AX34" s="282"/>
      <c r="AY34" s="280" t="e">
        <f>IF(VLOOKUP(AA28,#REF!,3,FALSE)=0,"",IF(LEN(VLOOKUP(AA28,#REF!,3,FALSE))&lt;1,"",LEFT(RIGHT(VLOOKUP(AA28,#REF!,3,FALSE),1),1)))</f>
        <v>#REF!</v>
      </c>
      <c r="AZ34" s="424"/>
      <c r="BA34" s="294"/>
      <c r="BB34" s="288"/>
      <c r="BC34" s="288"/>
      <c r="BD34" s="288"/>
      <c r="BE34" s="288"/>
      <c r="BF34" s="288"/>
      <c r="BG34" s="288"/>
      <c r="BH34" s="288"/>
      <c r="BI34" s="288"/>
      <c r="BJ34" s="287"/>
      <c r="BK34" s="288"/>
      <c r="BL34" s="280" t="e">
        <f>IF(LEN(VLOOKUP(AA28,#REF!,5,FALSE))&lt;11,"",LEFT(RIGHT(VLOOKUP(AA28,#REF!,5,FALSE),11),1))</f>
        <v>#REF!</v>
      </c>
      <c r="BM34" s="168"/>
      <c r="BN34" s="280" t="e">
        <f>IF(LEN(VLOOKUP(AA28,#REF!,5,FALSE))&lt;10,"",LEFT(RIGHT(VLOOKUP(AA28,#REF!,5,FALSE),10),1))</f>
        <v>#REF!</v>
      </c>
      <c r="BO34" s="282"/>
      <c r="BP34" s="280" t="e">
        <f>IF(LEN(VLOOKUP(AA28,#REF!,5,FALSE))&lt;9,"",LEFT(RIGHT(VLOOKUP(AA28,#REF!,5,FALSE),9),1))</f>
        <v>#REF!</v>
      </c>
      <c r="BQ34" s="168"/>
      <c r="BR34" s="280" t="e">
        <f>IF(LEN(VLOOKUP(AA28,#REF!,5,FALSE))&lt;8,"",LEFT(RIGHT(VLOOKUP(AA28,#REF!,5,FALSE),8),1))</f>
        <v>#REF!</v>
      </c>
      <c r="BS34" s="282"/>
      <c r="BT34" s="280" t="e">
        <f>IF(LEN(VLOOKUP(AA28,#REF!,5,FALSE))&lt;7,"",LEFT(RIGHT(VLOOKUP(AA28,#REF!,5,FALSE),7),1))</f>
        <v>#REF!</v>
      </c>
      <c r="BU34" s="415"/>
      <c r="BV34" s="280" t="e">
        <f>IF(LEN(VLOOKUP(AA28,#REF!,5,FALSE))&lt;6,"",LEFT(RIGHT(VLOOKUP(AA28,#REF!,5,FALSE),6),1))</f>
        <v>#REF!</v>
      </c>
      <c r="BW34" s="282"/>
      <c r="BX34" s="280" t="e">
        <f>IF(LEN(VLOOKUP(AA28,#REF!,5,FALSE))&lt;5,"",LEFT(RIGHT(VLOOKUP(AA28,#REF!,5,FALSE),5),1))</f>
        <v>#REF!</v>
      </c>
      <c r="BY34" s="282"/>
      <c r="BZ34" s="280" t="e">
        <f>IF(LEN(VLOOKUP(AA28,#REF!,5,FALSE))&lt;4,"",LEFT(RIGHT(VLOOKUP(AA28,#REF!,5,FALSE),4),1))</f>
        <v>#REF!</v>
      </c>
      <c r="CA34" s="416"/>
      <c r="CB34" s="280" t="e">
        <f>IF(LEN(VLOOKUP(AA28,#REF!,5,FALSE))&lt;3,"",LEFT(RIGHT(VLOOKUP(AA28,#REF!,5,FALSE),3),1))</f>
        <v>#REF!</v>
      </c>
      <c r="CC34" s="282"/>
      <c r="CD34" s="280" t="e">
        <f>IF(LEN(VLOOKUP(AA28,#REF!,5,FALSE))&lt;2,"",LEFT(RIGHT(VLOOKUP(AA28,#REF!,5,FALSE),2),1))</f>
        <v>#REF!</v>
      </c>
      <c r="CE34" s="282"/>
      <c r="CF34" s="280" t="e">
        <f>IF(VLOOKUP(AA28,#REF!,5,FALSE)=0,"",IF(LEN(VLOOKUP(AA28,#REF!,5,FALSE))&lt;1,"",LEFT(RIGHT(VLOOKUP(AA28,#REF!,5,FALSE),1),1)))</f>
        <v>#REF!</v>
      </c>
      <c r="CG34" s="201"/>
      <c r="CH34" s="495"/>
    </row>
    <row r="35" spans="1:86" ht="3" customHeight="1">
      <c r="A35" s="130"/>
      <c r="B35" s="476"/>
      <c r="C35" s="476"/>
      <c r="D35" s="476"/>
      <c r="E35" s="474"/>
      <c r="F35" s="474"/>
      <c r="G35" s="459"/>
      <c r="H35" s="461"/>
      <c r="I35" s="461"/>
      <c r="J35" s="461"/>
      <c r="K35" s="461"/>
      <c r="L35" s="461"/>
      <c r="M35" s="461"/>
      <c r="N35" s="461"/>
      <c r="O35" s="461"/>
      <c r="P35" s="461"/>
      <c r="Q35" s="461"/>
      <c r="R35" s="461"/>
      <c r="S35" s="461"/>
      <c r="T35" s="461"/>
      <c r="U35" s="461"/>
      <c r="V35" s="461"/>
      <c r="W35" s="461"/>
      <c r="X35" s="461"/>
      <c r="Y35" s="461"/>
      <c r="Z35" s="461"/>
      <c r="AA35" s="463"/>
      <c r="AB35" s="463"/>
      <c r="AC35" s="463"/>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295"/>
      <c r="BB35" s="227"/>
      <c r="BC35" s="227"/>
      <c r="BD35" s="227"/>
      <c r="BE35" s="227"/>
      <c r="BF35" s="227"/>
      <c r="BG35" s="227"/>
      <c r="BH35" s="227"/>
      <c r="BI35" s="227"/>
      <c r="BJ35" s="289"/>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00"/>
      <c r="CH35" s="495"/>
    </row>
    <row r="36" spans="1:86" s="163" customFormat="1" ht="3" customHeight="1">
      <c r="A36" s="130"/>
      <c r="B36" s="476"/>
      <c r="C36" s="476"/>
      <c r="D36" s="476"/>
      <c r="E36" s="474" t="s">
        <v>357</v>
      </c>
      <c r="F36" s="474"/>
      <c r="G36" s="459"/>
      <c r="H36" s="461" t="e">
        <f>#REF!</f>
        <v>#REF!</v>
      </c>
      <c r="I36" s="461"/>
      <c r="J36" s="461"/>
      <c r="K36" s="461"/>
      <c r="L36" s="461"/>
      <c r="M36" s="461"/>
      <c r="N36" s="461"/>
      <c r="O36" s="461"/>
      <c r="P36" s="461"/>
      <c r="Q36" s="461"/>
      <c r="R36" s="461"/>
      <c r="S36" s="461"/>
      <c r="T36" s="461"/>
      <c r="U36" s="461"/>
      <c r="V36" s="461"/>
      <c r="W36" s="461"/>
      <c r="X36" s="461"/>
      <c r="Y36" s="461"/>
      <c r="Z36" s="461"/>
      <c r="AA36" s="463" t="s">
        <v>412</v>
      </c>
      <c r="AB36" s="463"/>
      <c r="AC36" s="463"/>
      <c r="AD36" s="422"/>
      <c r="AE36" s="422"/>
      <c r="AF36" s="422"/>
      <c r="AG36" s="422"/>
      <c r="AH36" s="422"/>
      <c r="AI36" s="422"/>
      <c r="AJ36" s="422"/>
      <c r="AK36" s="422"/>
      <c r="AL36" s="422"/>
      <c r="AM36" s="422"/>
      <c r="AN36" s="422"/>
      <c r="AO36" s="422"/>
      <c r="AP36" s="422"/>
      <c r="AQ36" s="422"/>
      <c r="AR36" s="422"/>
      <c r="AS36" s="422"/>
      <c r="AT36" s="422"/>
      <c r="AU36" s="422"/>
      <c r="AV36" s="422"/>
      <c r="AW36" s="422"/>
      <c r="AX36" s="422"/>
      <c r="AY36" s="422"/>
      <c r="AZ36" s="422"/>
      <c r="BA36" s="464"/>
      <c r="BB36" s="464"/>
      <c r="BC36" s="464"/>
      <c r="BD36" s="464"/>
      <c r="BE36" s="464"/>
      <c r="BF36" s="464"/>
      <c r="BG36" s="464"/>
      <c r="BH36" s="464"/>
      <c r="BI36" s="464"/>
      <c r="BJ36" s="464"/>
      <c r="BK36" s="464"/>
      <c r="BL36" s="464"/>
      <c r="BM36" s="464"/>
      <c r="BN36" s="464"/>
      <c r="BO36" s="464"/>
      <c r="BP36" s="464"/>
      <c r="BQ36" s="464"/>
      <c r="BR36" s="221"/>
      <c r="BS36" s="221"/>
      <c r="BT36" s="221"/>
      <c r="BU36" s="221"/>
      <c r="BV36" s="221"/>
      <c r="BW36" s="292"/>
      <c r="BX36" s="221"/>
      <c r="BY36" s="221"/>
      <c r="BZ36" s="221"/>
      <c r="CA36" s="221"/>
      <c r="CB36" s="221"/>
      <c r="CC36" s="221"/>
      <c r="CD36" s="221"/>
      <c r="CE36" s="221"/>
      <c r="CF36" s="221"/>
      <c r="CG36" s="198"/>
      <c r="CH36" s="495"/>
    </row>
    <row r="37" spans="1:86" s="163" customFormat="1" ht="3" customHeight="1">
      <c r="A37" s="130"/>
      <c r="B37" s="476"/>
      <c r="C37" s="476"/>
      <c r="D37" s="476"/>
      <c r="E37" s="474"/>
      <c r="F37" s="474"/>
      <c r="G37" s="459"/>
      <c r="H37" s="461"/>
      <c r="I37" s="461"/>
      <c r="J37" s="461"/>
      <c r="K37" s="461"/>
      <c r="L37" s="461"/>
      <c r="M37" s="461"/>
      <c r="N37" s="461"/>
      <c r="O37" s="461"/>
      <c r="P37" s="461"/>
      <c r="Q37" s="461"/>
      <c r="R37" s="461"/>
      <c r="S37" s="461"/>
      <c r="T37" s="461"/>
      <c r="U37" s="461"/>
      <c r="V37" s="461"/>
      <c r="W37" s="461"/>
      <c r="X37" s="461"/>
      <c r="Y37" s="461"/>
      <c r="Z37" s="461"/>
      <c r="AA37" s="463"/>
      <c r="AB37" s="463"/>
      <c r="AC37" s="463"/>
      <c r="AD37" s="423"/>
      <c r="AE37" s="417"/>
      <c r="AF37" s="417"/>
      <c r="AG37" s="417"/>
      <c r="AH37" s="283"/>
      <c r="AI37" s="418"/>
      <c r="AJ37" s="418"/>
      <c r="AK37" s="418"/>
      <c r="AL37" s="418"/>
      <c r="AM37" s="418"/>
      <c r="AN37" s="415"/>
      <c r="AO37" s="419"/>
      <c r="AP37" s="419"/>
      <c r="AQ37" s="419"/>
      <c r="AR37" s="419"/>
      <c r="AS37" s="419"/>
      <c r="AT37" s="416"/>
      <c r="AU37" s="419"/>
      <c r="AV37" s="419"/>
      <c r="AW37" s="419"/>
      <c r="AX37" s="419"/>
      <c r="AY37" s="419"/>
      <c r="AZ37" s="424"/>
      <c r="BA37" s="423"/>
      <c r="BB37" s="417"/>
      <c r="BC37" s="417"/>
      <c r="BD37" s="417"/>
      <c r="BE37" s="283"/>
      <c r="BF37" s="418"/>
      <c r="BG37" s="418"/>
      <c r="BH37" s="418"/>
      <c r="BI37" s="418"/>
      <c r="BJ37" s="418"/>
      <c r="BK37" s="415"/>
      <c r="BL37" s="419"/>
      <c r="BM37" s="419"/>
      <c r="BN37" s="419"/>
      <c r="BO37" s="419"/>
      <c r="BP37" s="419"/>
      <c r="BQ37" s="416"/>
      <c r="BR37" s="419"/>
      <c r="BS37" s="419"/>
      <c r="BT37" s="419"/>
      <c r="BU37" s="419"/>
      <c r="BV37" s="419"/>
      <c r="BW37" s="287"/>
      <c r="BX37" s="288"/>
      <c r="BY37" s="288"/>
      <c r="BZ37" s="288"/>
      <c r="CA37" s="288"/>
      <c r="CB37" s="288"/>
      <c r="CC37" s="288"/>
      <c r="CD37" s="288"/>
      <c r="CE37" s="288"/>
      <c r="CF37" s="288"/>
      <c r="CG37" s="199"/>
      <c r="CH37" s="495"/>
    </row>
    <row r="38" spans="1:86" ht="15" customHeight="1">
      <c r="A38" s="130"/>
      <c r="B38" s="476"/>
      <c r="C38" s="476"/>
      <c r="D38" s="476"/>
      <c r="E38" s="474"/>
      <c r="F38" s="474"/>
      <c r="G38" s="459"/>
      <c r="H38" s="461"/>
      <c r="I38" s="461"/>
      <c r="J38" s="461"/>
      <c r="K38" s="461"/>
      <c r="L38" s="461"/>
      <c r="M38" s="461"/>
      <c r="N38" s="461"/>
      <c r="O38" s="461"/>
      <c r="P38" s="461"/>
      <c r="Q38" s="461"/>
      <c r="R38" s="461"/>
      <c r="S38" s="461"/>
      <c r="T38" s="461"/>
      <c r="U38" s="461"/>
      <c r="V38" s="461"/>
      <c r="W38" s="461"/>
      <c r="X38" s="461"/>
      <c r="Y38" s="461"/>
      <c r="Z38" s="461"/>
      <c r="AA38" s="463"/>
      <c r="AB38" s="463"/>
      <c r="AC38" s="463"/>
      <c r="AD38" s="423"/>
      <c r="AE38" s="280" t="e">
        <f>IF(LEN(VLOOKUP(AA36,#REF!,2,FALSE))&lt;11,"",LEFT(RIGHT(VLOOKUP(AA36,#REF!,2,FALSE),11),1))</f>
        <v>#REF!</v>
      </c>
      <c r="AF38" s="168"/>
      <c r="AG38" s="280" t="e">
        <f>IF(LEN(VLOOKUP(AA36,#REF!,2,FALSE))&lt;10,"",LEFT(RIGHT(VLOOKUP(AA36,#REF!,2,FALSE),10),1))</f>
        <v>#REF!</v>
      </c>
      <c r="AH38" s="282"/>
      <c r="AI38" s="280" t="e">
        <f>IF(LEN(VLOOKUP(AA36,#REF!,2,FALSE))&lt;9,"",LEFT(RIGHT(VLOOKUP(AA36,#REF!,2,FALSE),9),1))</f>
        <v>#REF!</v>
      </c>
      <c r="AJ38" s="168"/>
      <c r="AK38" s="280" t="e">
        <f>IF(LEN(VLOOKUP(AA36,#REF!,2,FALSE))&lt;8,"",LEFT(RIGHT(VLOOKUP(AA36,#REF!,2,FALSE),8),1))</f>
        <v>#REF!</v>
      </c>
      <c r="AL38" s="282"/>
      <c r="AM38" s="280" t="e">
        <f>IF(LEN(VLOOKUP(AA36,#REF!,2,FALSE))&lt;7,"",LEFT(RIGHT(VLOOKUP(AA36,#REF!,2,FALSE),7),1))</f>
        <v>#REF!</v>
      </c>
      <c r="AN38" s="415"/>
      <c r="AO38" s="280" t="e">
        <f>IF(LEN(VLOOKUP(AA36,#REF!,2,FALSE))&lt;6,"",LEFT(RIGHT(VLOOKUP(AA36,#REF!,2,FALSE),6),1))</f>
        <v>#REF!</v>
      </c>
      <c r="AP38" s="282"/>
      <c r="AQ38" s="280" t="e">
        <f>IF(LEN(VLOOKUP(AA36,#REF!,2,FALSE))&lt;5,"",LEFT(RIGHT(VLOOKUP(AA36,#REF!,2,FALSE),5),1))</f>
        <v>#REF!</v>
      </c>
      <c r="AR38" s="282"/>
      <c r="AS38" s="280" t="e">
        <f>IF(LEN(VLOOKUP(AA36,#REF!,2,FALSE))&lt;4,"",LEFT(RIGHT(VLOOKUP(AA36,#REF!,2,FALSE),4),1))</f>
        <v>#REF!</v>
      </c>
      <c r="AT38" s="416"/>
      <c r="AU38" s="280" t="e">
        <f>IF(LEN(VLOOKUP(AA36,#REF!,2,FALSE))&lt;3,"",LEFT(RIGHT(VLOOKUP(AA36,#REF!,2,FALSE),3),1))</f>
        <v>#REF!</v>
      </c>
      <c r="AV38" s="282"/>
      <c r="AW38" s="280" t="e">
        <f>IF(LEN(VLOOKUP(AA36,#REF!,2,FALSE))&lt;2,"",LEFT(RIGHT(VLOOKUP(AA36,#REF!,2,FALSE),2),1))</f>
        <v>#REF!</v>
      </c>
      <c r="AX38" s="282"/>
      <c r="AY38" s="280" t="e">
        <f>IF(VLOOKUP(AA36,#REF!,2,FALSE)=0,"",IF(LEN(VLOOKUP(AA36,#REF!,2,FALSE))&lt;1,"",LEFT(RIGHT(VLOOKUP(AA36,#REF!,2,FALSE),1),1)))</f>
        <v>#REF!</v>
      </c>
      <c r="AZ38" s="424"/>
      <c r="BA38" s="423"/>
      <c r="BB38" s="280" t="e">
        <f>IF(LEN(VLOOKUP(AA36,#REF!,4,FALSE))&lt;11,"",LEFT(RIGHT(VLOOKUP(AA36,#REF!,4,FALSE),11),1))</f>
        <v>#REF!</v>
      </c>
      <c r="BC38" s="168"/>
      <c r="BD38" s="280" t="e">
        <f>IF(LEN(VLOOKUP(AA36,#REF!,4,FALSE))&lt;10,"",LEFT(RIGHT(VLOOKUP(AA36,#REF!,4,FALSE),10),1))</f>
        <v>#REF!</v>
      </c>
      <c r="BE38" s="282"/>
      <c r="BF38" s="280" t="e">
        <f>IF(LEN(VLOOKUP(AA36,#REF!,4,FALSE))&lt;9,"",LEFT(RIGHT(VLOOKUP(AA36,#REF!,4,FALSE),9),1))</f>
        <v>#REF!</v>
      </c>
      <c r="BG38" s="168"/>
      <c r="BH38" s="280" t="e">
        <f>IF(LEN(VLOOKUP(AA36,#REF!,4,FALSE))&lt;8,"",LEFT(RIGHT(VLOOKUP(AA36,#REF!,4,FALSE),8),1))</f>
        <v>#REF!</v>
      </c>
      <c r="BI38" s="282"/>
      <c r="BJ38" s="280" t="e">
        <f>IF(LEN(VLOOKUP(AA36,#REF!,4,FALSE))&lt;7,"",LEFT(RIGHT(VLOOKUP(AA36,#REF!,4,FALSE),7),1))</f>
        <v>#REF!</v>
      </c>
      <c r="BK38" s="415"/>
      <c r="BL38" s="280" t="e">
        <f>IF(LEN(VLOOKUP(AA36,#REF!,4,FALSE))&lt;6,"",LEFT(RIGHT(VLOOKUP(AA36,#REF!,4,FALSE),6),1))</f>
        <v>#REF!</v>
      </c>
      <c r="BM38" s="282"/>
      <c r="BN38" s="280" t="e">
        <f>IF(LEN(VLOOKUP(AA36,#REF!,4,FALSE))&lt;5,"",LEFT(RIGHT(VLOOKUP(AA36,#REF!,4,FALSE),5),1))</f>
        <v>#REF!</v>
      </c>
      <c r="BO38" s="282"/>
      <c r="BP38" s="280" t="e">
        <f>IF(LEN(VLOOKUP(AA36,#REF!,4,FALSE))&lt;4,"",LEFT(RIGHT(VLOOKUP(AA36,#REF!,4,FALSE),4),1))</f>
        <v>#REF!</v>
      </c>
      <c r="BQ38" s="416"/>
      <c r="BR38" s="280" t="e">
        <f>IF(LEN(VLOOKUP(AA36,#REF!,4,FALSE))&lt;3,"",LEFT(RIGHT(VLOOKUP(AA36,#REF!,4,FALSE),3),1))</f>
        <v>#REF!</v>
      </c>
      <c r="BS38" s="282"/>
      <c r="BT38" s="280" t="e">
        <f>IF(LEN(VLOOKUP(AA36,#REF!,4,FALSE))&lt;2,"",LEFT(RIGHT(VLOOKUP(AA36,#REF!,4,FALSE),2),1))</f>
        <v>#REF!</v>
      </c>
      <c r="BU38" s="282"/>
      <c r="BV38" s="280" t="e">
        <f>IF(VLOOKUP(AA36,#REF!,4,FALSE)=0,"",IF(LEN(VLOOKUP(AA36,#REF!,4,FALSE))&lt;1,"",LEFT(RIGHT(VLOOKUP(AA36,#REF!,4,FALSE),1),1)))</f>
        <v>#REF!</v>
      </c>
      <c r="BW38" s="287"/>
      <c r="BX38" s="288"/>
      <c r="BY38" s="288"/>
      <c r="BZ38" s="288"/>
      <c r="CA38" s="288"/>
      <c r="CB38" s="288"/>
      <c r="CC38" s="288"/>
      <c r="CD38" s="288"/>
      <c r="CE38" s="288"/>
      <c r="CF38" s="288"/>
      <c r="CG38" s="199"/>
      <c r="CH38" s="495"/>
    </row>
    <row r="39" spans="1:86" ht="3" customHeight="1">
      <c r="A39" s="130"/>
      <c r="B39" s="476"/>
      <c r="C39" s="476"/>
      <c r="D39" s="476"/>
      <c r="E39" s="474"/>
      <c r="F39" s="474"/>
      <c r="G39" s="459"/>
      <c r="H39" s="461"/>
      <c r="I39" s="461"/>
      <c r="J39" s="461"/>
      <c r="K39" s="461"/>
      <c r="L39" s="461"/>
      <c r="M39" s="461"/>
      <c r="N39" s="461"/>
      <c r="O39" s="461"/>
      <c r="P39" s="461"/>
      <c r="Q39" s="461"/>
      <c r="R39" s="461"/>
      <c r="S39" s="461"/>
      <c r="T39" s="461"/>
      <c r="U39" s="461"/>
      <c r="V39" s="461"/>
      <c r="W39" s="461"/>
      <c r="X39" s="461"/>
      <c r="Y39" s="461"/>
      <c r="Z39" s="461"/>
      <c r="AA39" s="463"/>
      <c r="AB39" s="463"/>
      <c r="AC39" s="463"/>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3"/>
      <c r="BB39" s="443"/>
      <c r="BC39" s="443"/>
      <c r="BD39" s="443"/>
      <c r="BE39" s="443"/>
      <c r="BF39" s="443"/>
      <c r="BG39" s="443"/>
      <c r="BH39" s="443"/>
      <c r="BI39" s="443"/>
      <c r="BJ39" s="443"/>
      <c r="BK39" s="443"/>
      <c r="BL39" s="443"/>
      <c r="BM39" s="443"/>
      <c r="BN39" s="443"/>
      <c r="BO39" s="443"/>
      <c r="BP39" s="443"/>
      <c r="BQ39" s="443"/>
      <c r="BR39" s="227"/>
      <c r="BS39" s="227"/>
      <c r="BT39" s="227"/>
      <c r="BU39" s="227"/>
      <c r="BV39" s="227"/>
      <c r="BW39" s="289"/>
      <c r="BX39" s="227"/>
      <c r="BY39" s="227"/>
      <c r="BZ39" s="227"/>
      <c r="CA39" s="227"/>
      <c r="CB39" s="227"/>
      <c r="CC39" s="227"/>
      <c r="CD39" s="227"/>
      <c r="CE39" s="227"/>
      <c r="CF39" s="227"/>
      <c r="CG39" s="200"/>
      <c r="CH39" s="246"/>
    </row>
    <row r="40" spans="1:86" ht="3" customHeight="1">
      <c r="A40" s="130"/>
      <c r="B40" s="476"/>
      <c r="C40" s="476"/>
      <c r="D40" s="476"/>
      <c r="E40" s="474"/>
      <c r="F40" s="474"/>
      <c r="G40" s="459"/>
      <c r="H40" s="461"/>
      <c r="I40" s="461"/>
      <c r="J40" s="461"/>
      <c r="K40" s="461"/>
      <c r="L40" s="461"/>
      <c r="M40" s="461"/>
      <c r="N40" s="461"/>
      <c r="O40" s="461"/>
      <c r="P40" s="461"/>
      <c r="Q40" s="461"/>
      <c r="R40" s="461"/>
      <c r="S40" s="461"/>
      <c r="T40" s="461"/>
      <c r="U40" s="461"/>
      <c r="V40" s="461"/>
      <c r="W40" s="461"/>
      <c r="X40" s="461"/>
      <c r="Y40" s="461"/>
      <c r="Z40" s="461"/>
      <c r="AA40" s="463"/>
      <c r="AB40" s="463"/>
      <c r="AC40" s="463"/>
      <c r="AD40" s="422"/>
      <c r="AE40" s="422"/>
      <c r="AF40" s="422"/>
      <c r="AG40" s="422"/>
      <c r="AH40" s="422"/>
      <c r="AI40" s="422"/>
      <c r="AJ40" s="422"/>
      <c r="AK40" s="422"/>
      <c r="AL40" s="422"/>
      <c r="AM40" s="422"/>
      <c r="AN40" s="422"/>
      <c r="AO40" s="422"/>
      <c r="AP40" s="422"/>
      <c r="AQ40" s="422"/>
      <c r="AR40" s="422"/>
      <c r="AS40" s="422"/>
      <c r="AT40" s="422"/>
      <c r="AU40" s="422"/>
      <c r="AV40" s="422"/>
      <c r="AW40" s="422"/>
      <c r="AX40" s="422"/>
      <c r="AY40" s="422"/>
      <c r="AZ40" s="422"/>
      <c r="BA40" s="293"/>
      <c r="BB40" s="221"/>
      <c r="BC40" s="221"/>
      <c r="BD40" s="221"/>
      <c r="BE40" s="221"/>
      <c r="BF40" s="221"/>
      <c r="BG40" s="221"/>
      <c r="BH40" s="221"/>
      <c r="BI40" s="221"/>
      <c r="BJ40" s="292"/>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198"/>
      <c r="CH40" s="246"/>
    </row>
    <row r="41" spans="1:86" ht="3" customHeight="1">
      <c r="A41" s="130"/>
      <c r="B41" s="476"/>
      <c r="C41" s="476"/>
      <c r="D41" s="476"/>
      <c r="E41" s="474"/>
      <c r="F41" s="474"/>
      <c r="G41" s="459"/>
      <c r="H41" s="461"/>
      <c r="I41" s="461"/>
      <c r="J41" s="461"/>
      <c r="K41" s="461"/>
      <c r="L41" s="461"/>
      <c r="M41" s="461"/>
      <c r="N41" s="461"/>
      <c r="O41" s="461"/>
      <c r="P41" s="461"/>
      <c r="Q41" s="461"/>
      <c r="R41" s="461"/>
      <c r="S41" s="461"/>
      <c r="T41" s="461"/>
      <c r="U41" s="461"/>
      <c r="V41" s="461"/>
      <c r="W41" s="461"/>
      <c r="X41" s="461"/>
      <c r="Y41" s="461"/>
      <c r="Z41" s="461"/>
      <c r="AA41" s="463"/>
      <c r="AB41" s="463"/>
      <c r="AC41" s="463"/>
      <c r="AD41" s="423"/>
      <c r="AE41" s="417"/>
      <c r="AF41" s="417"/>
      <c r="AG41" s="417"/>
      <c r="AH41" s="283"/>
      <c r="AI41" s="418"/>
      <c r="AJ41" s="418"/>
      <c r="AK41" s="418"/>
      <c r="AL41" s="418"/>
      <c r="AM41" s="418"/>
      <c r="AN41" s="415"/>
      <c r="AO41" s="419"/>
      <c r="AP41" s="419"/>
      <c r="AQ41" s="419"/>
      <c r="AR41" s="419"/>
      <c r="AS41" s="419"/>
      <c r="AT41" s="416"/>
      <c r="AU41" s="419"/>
      <c r="AV41" s="419"/>
      <c r="AW41" s="419"/>
      <c r="AX41" s="419"/>
      <c r="AY41" s="419"/>
      <c r="AZ41" s="424"/>
      <c r="BA41" s="294"/>
      <c r="BB41" s="288"/>
      <c r="BC41" s="288"/>
      <c r="BD41" s="288"/>
      <c r="BE41" s="288"/>
      <c r="BF41" s="288"/>
      <c r="BG41" s="288"/>
      <c r="BH41" s="288"/>
      <c r="BI41" s="288"/>
      <c r="BJ41" s="287"/>
      <c r="BK41" s="288"/>
      <c r="BL41" s="417"/>
      <c r="BM41" s="417"/>
      <c r="BN41" s="417"/>
      <c r="BO41" s="283"/>
      <c r="BP41" s="418"/>
      <c r="BQ41" s="418"/>
      <c r="BR41" s="418"/>
      <c r="BS41" s="418"/>
      <c r="BT41" s="418"/>
      <c r="BU41" s="415"/>
      <c r="BV41" s="419"/>
      <c r="BW41" s="419"/>
      <c r="BX41" s="419"/>
      <c r="BY41" s="419"/>
      <c r="BZ41" s="419"/>
      <c r="CA41" s="416"/>
      <c r="CB41" s="419"/>
      <c r="CC41" s="419"/>
      <c r="CD41" s="419"/>
      <c r="CE41" s="419"/>
      <c r="CF41" s="419"/>
      <c r="CG41" s="201"/>
      <c r="CH41" s="246"/>
    </row>
    <row r="42" spans="1:86" ht="15" customHeight="1">
      <c r="A42" s="130"/>
      <c r="B42" s="476"/>
      <c r="C42" s="476"/>
      <c r="D42" s="476"/>
      <c r="E42" s="474"/>
      <c r="F42" s="474"/>
      <c r="G42" s="459"/>
      <c r="H42" s="461"/>
      <c r="I42" s="461"/>
      <c r="J42" s="461"/>
      <c r="K42" s="461"/>
      <c r="L42" s="461"/>
      <c r="M42" s="461"/>
      <c r="N42" s="461"/>
      <c r="O42" s="461"/>
      <c r="P42" s="461"/>
      <c r="Q42" s="461"/>
      <c r="R42" s="461"/>
      <c r="S42" s="461"/>
      <c r="T42" s="461"/>
      <c r="U42" s="461"/>
      <c r="V42" s="461"/>
      <c r="W42" s="461"/>
      <c r="X42" s="461"/>
      <c r="Y42" s="461"/>
      <c r="Z42" s="461"/>
      <c r="AA42" s="463"/>
      <c r="AB42" s="463"/>
      <c r="AC42" s="463"/>
      <c r="AD42" s="423"/>
      <c r="AE42" s="280" t="e">
        <f>IF(LEN(VLOOKUP(AA36,#REF!,3,FALSE))&lt;11,"",LEFT(RIGHT(VLOOKUP(AA36,#REF!,3,FALSE),11),1))</f>
        <v>#REF!</v>
      </c>
      <c r="AF42" s="168"/>
      <c r="AG42" s="280" t="e">
        <f>IF(LEN(VLOOKUP(AA36,#REF!,3,FALSE))&lt;10,"",LEFT(RIGHT(VLOOKUP(AA36,#REF!,3,FALSE),10),1))</f>
        <v>#REF!</v>
      </c>
      <c r="AH42" s="282"/>
      <c r="AI42" s="280" t="e">
        <f>IF(LEN(VLOOKUP(AA36,#REF!,3,FALSE))&lt;9,"",LEFT(RIGHT(VLOOKUP(AA36,#REF!,3,FALSE),9),1))</f>
        <v>#REF!</v>
      </c>
      <c r="AJ42" s="168"/>
      <c r="AK42" s="280" t="e">
        <f>IF(LEN(VLOOKUP(AA36,#REF!,3,FALSE))&lt;8,"",LEFT(RIGHT(VLOOKUP(AA36,#REF!,3,FALSE),8),1))</f>
        <v>#REF!</v>
      </c>
      <c r="AL42" s="282"/>
      <c r="AM42" s="280" t="e">
        <f>IF(LEN(VLOOKUP(AA36,#REF!,3,FALSE))&lt;7,"",LEFT(RIGHT(VLOOKUP(AA36,#REF!,3,FALSE),7),1))</f>
        <v>#REF!</v>
      </c>
      <c r="AN42" s="415"/>
      <c r="AO42" s="280" t="e">
        <f>IF(LEN(VLOOKUP(AA36,#REF!,3,FALSE))&lt;6,"",LEFT(RIGHT(VLOOKUP(AA36,#REF!,3,FALSE),6),1))</f>
        <v>#REF!</v>
      </c>
      <c r="AP42" s="282"/>
      <c r="AQ42" s="280" t="e">
        <f>IF(LEN(VLOOKUP(AA36,#REF!,3,FALSE))&lt;5,"",LEFT(RIGHT(VLOOKUP(AA36,#REF!,3,FALSE),5),1))</f>
        <v>#REF!</v>
      </c>
      <c r="AR42" s="282"/>
      <c r="AS42" s="280" t="e">
        <f>IF(LEN(VLOOKUP(AA36,#REF!,3,FALSE))&lt;4,"",LEFT(RIGHT(VLOOKUP(AA36,#REF!,3,FALSE),4),1))</f>
        <v>#REF!</v>
      </c>
      <c r="AT42" s="416"/>
      <c r="AU42" s="280" t="e">
        <f>IF(LEN(VLOOKUP(AA36,#REF!,3,FALSE))&lt;3,"",LEFT(RIGHT(VLOOKUP(AA36,#REF!,3,FALSE),3),1))</f>
        <v>#REF!</v>
      </c>
      <c r="AV42" s="282"/>
      <c r="AW42" s="280" t="e">
        <f>IF(LEN(VLOOKUP(AA36,#REF!,3,FALSE))&lt;2,"",LEFT(RIGHT(VLOOKUP(AA36,#REF!,3,FALSE),2),1))</f>
        <v>#REF!</v>
      </c>
      <c r="AX42" s="282"/>
      <c r="AY42" s="280" t="e">
        <f>IF(VLOOKUP(AA36,#REF!,3,FALSE)=0,"",IF(LEN(VLOOKUP(AA36,#REF!,3,FALSE))&lt;1,"",LEFT(RIGHT(VLOOKUP(AA36,#REF!,3,FALSE),1),1)))</f>
        <v>#REF!</v>
      </c>
      <c r="AZ42" s="424"/>
      <c r="BA42" s="294"/>
      <c r="BB42" s="288"/>
      <c r="BC42" s="288"/>
      <c r="BD42" s="288"/>
      <c r="BE42" s="288"/>
      <c r="BF42" s="288"/>
      <c r="BG42" s="288"/>
      <c r="BH42" s="288"/>
      <c r="BI42" s="288"/>
      <c r="BJ42" s="287"/>
      <c r="BK42" s="288"/>
      <c r="BL42" s="280" t="e">
        <f>IF(LEN(VLOOKUP(AA36,#REF!,5,FALSE))&lt;11,"",LEFT(RIGHT(VLOOKUP(AA36,#REF!,5,FALSE),11),1))</f>
        <v>#REF!</v>
      </c>
      <c r="BM42" s="168"/>
      <c r="BN42" s="280" t="e">
        <f>IF(LEN(VLOOKUP(AA36,#REF!,5,FALSE))&lt;10,"",LEFT(RIGHT(VLOOKUP(AA36,#REF!,5,FALSE),10),1))</f>
        <v>#REF!</v>
      </c>
      <c r="BO42" s="282"/>
      <c r="BP42" s="280" t="e">
        <f>IF(LEN(VLOOKUP(AA36,#REF!,5,FALSE))&lt;9,"",LEFT(RIGHT(VLOOKUP(AA36,#REF!,5,FALSE),9),1))</f>
        <v>#REF!</v>
      </c>
      <c r="BQ42" s="168"/>
      <c r="BR42" s="280" t="e">
        <f>IF(LEN(VLOOKUP(AA36,#REF!,5,FALSE))&lt;8,"",LEFT(RIGHT(VLOOKUP(AA36,#REF!,5,FALSE),8),1))</f>
        <v>#REF!</v>
      </c>
      <c r="BS42" s="282"/>
      <c r="BT42" s="280" t="e">
        <f>IF(LEN(VLOOKUP(AA36,#REF!,5,FALSE))&lt;7,"",LEFT(RIGHT(VLOOKUP(AA36,#REF!,5,FALSE),7),1))</f>
        <v>#REF!</v>
      </c>
      <c r="BU42" s="415"/>
      <c r="BV42" s="280" t="e">
        <f>IF(LEN(VLOOKUP(AA36,#REF!,5,FALSE))&lt;6,"",LEFT(RIGHT(VLOOKUP(AA36,#REF!,5,FALSE),6),1))</f>
        <v>#REF!</v>
      </c>
      <c r="BW42" s="282"/>
      <c r="BX42" s="280" t="e">
        <f>IF(LEN(VLOOKUP(AA36,#REF!,5,FALSE))&lt;5,"",LEFT(RIGHT(VLOOKUP(AA36,#REF!,5,FALSE),5),1))</f>
        <v>#REF!</v>
      </c>
      <c r="BY42" s="282"/>
      <c r="BZ42" s="280" t="e">
        <f>IF(LEN(VLOOKUP(AA36,#REF!,5,FALSE))&lt;4,"",LEFT(RIGHT(VLOOKUP(AA36,#REF!,5,FALSE),4),1))</f>
        <v>#REF!</v>
      </c>
      <c r="CA42" s="416"/>
      <c r="CB42" s="280" t="e">
        <f>IF(LEN(VLOOKUP(AA36,#REF!,5,FALSE))&lt;3,"",LEFT(RIGHT(VLOOKUP(AA36,#REF!,5,FALSE),3),1))</f>
        <v>#REF!</v>
      </c>
      <c r="CC42" s="282"/>
      <c r="CD42" s="280" t="e">
        <f>IF(LEN(VLOOKUP(AA36,#REF!,5,FALSE))&lt;2,"",LEFT(RIGHT(VLOOKUP(AA36,#REF!,5,FALSE),2),1))</f>
        <v>#REF!</v>
      </c>
      <c r="CE42" s="282"/>
      <c r="CF42" s="280" t="e">
        <f>IF(VLOOKUP(AA36,#REF!,5,FALSE)=0,"",IF(LEN(VLOOKUP(AA36,#REF!,5,FALSE))&lt;1,"",LEFT(RIGHT(VLOOKUP(AA36,#REF!,5,FALSE),1),1)))</f>
        <v>#REF!</v>
      </c>
      <c r="CG42" s="201"/>
      <c r="CH42" s="246"/>
    </row>
    <row r="43" spans="1:86" ht="3" customHeight="1">
      <c r="A43" s="130"/>
      <c r="B43" s="476"/>
      <c r="C43" s="476"/>
      <c r="D43" s="476"/>
      <c r="E43" s="474"/>
      <c r="F43" s="474"/>
      <c r="G43" s="459"/>
      <c r="H43" s="461"/>
      <c r="I43" s="461"/>
      <c r="J43" s="461"/>
      <c r="K43" s="461"/>
      <c r="L43" s="461"/>
      <c r="M43" s="461"/>
      <c r="N43" s="461"/>
      <c r="O43" s="461"/>
      <c r="P43" s="461"/>
      <c r="Q43" s="461"/>
      <c r="R43" s="461"/>
      <c r="S43" s="461"/>
      <c r="T43" s="461"/>
      <c r="U43" s="461"/>
      <c r="V43" s="461"/>
      <c r="W43" s="461"/>
      <c r="X43" s="461"/>
      <c r="Y43" s="461"/>
      <c r="Z43" s="461"/>
      <c r="AA43" s="463"/>
      <c r="AB43" s="463"/>
      <c r="AC43" s="463"/>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2"/>
      <c r="AZ43" s="442"/>
      <c r="BA43" s="295"/>
      <c r="BB43" s="227"/>
      <c r="BC43" s="227"/>
      <c r="BD43" s="227"/>
      <c r="BE43" s="227"/>
      <c r="BF43" s="227"/>
      <c r="BG43" s="227"/>
      <c r="BH43" s="227"/>
      <c r="BI43" s="227"/>
      <c r="BJ43" s="289"/>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00"/>
    </row>
    <row r="44" spans="1:86" s="163" customFormat="1" ht="3" customHeight="1">
      <c r="A44" s="130"/>
      <c r="B44" s="476"/>
      <c r="C44" s="476"/>
      <c r="D44" s="476"/>
      <c r="E44" s="474" t="s">
        <v>358</v>
      </c>
      <c r="F44" s="474"/>
      <c r="G44" s="459"/>
      <c r="H44" s="461" t="e">
        <f>#REF!</f>
        <v>#REF!</v>
      </c>
      <c r="I44" s="461"/>
      <c r="J44" s="461"/>
      <c r="K44" s="461"/>
      <c r="L44" s="461"/>
      <c r="M44" s="461"/>
      <c r="N44" s="461"/>
      <c r="O44" s="461"/>
      <c r="P44" s="461"/>
      <c r="Q44" s="461"/>
      <c r="R44" s="461"/>
      <c r="S44" s="461"/>
      <c r="T44" s="461"/>
      <c r="U44" s="461"/>
      <c r="V44" s="461"/>
      <c r="W44" s="461"/>
      <c r="X44" s="461"/>
      <c r="Y44" s="461"/>
      <c r="Z44" s="461"/>
      <c r="AA44" s="463" t="s">
        <v>413</v>
      </c>
      <c r="AB44" s="463"/>
      <c r="AC44" s="463"/>
      <c r="AD44" s="422"/>
      <c r="AE44" s="422"/>
      <c r="AF44" s="422"/>
      <c r="AG44" s="422"/>
      <c r="AH44" s="422"/>
      <c r="AI44" s="422"/>
      <c r="AJ44" s="422"/>
      <c r="AK44" s="422"/>
      <c r="AL44" s="422"/>
      <c r="AM44" s="422"/>
      <c r="AN44" s="422"/>
      <c r="AO44" s="422"/>
      <c r="AP44" s="422"/>
      <c r="AQ44" s="422"/>
      <c r="AR44" s="422"/>
      <c r="AS44" s="422"/>
      <c r="AT44" s="422"/>
      <c r="AU44" s="422"/>
      <c r="AV44" s="422"/>
      <c r="AW44" s="422"/>
      <c r="AX44" s="422"/>
      <c r="AY44" s="422"/>
      <c r="AZ44" s="422"/>
      <c r="BA44" s="464"/>
      <c r="BB44" s="464"/>
      <c r="BC44" s="464"/>
      <c r="BD44" s="464"/>
      <c r="BE44" s="464"/>
      <c r="BF44" s="464"/>
      <c r="BG44" s="464"/>
      <c r="BH44" s="464"/>
      <c r="BI44" s="464"/>
      <c r="BJ44" s="464"/>
      <c r="BK44" s="464"/>
      <c r="BL44" s="464"/>
      <c r="BM44" s="464"/>
      <c r="BN44" s="464"/>
      <c r="BO44" s="464"/>
      <c r="BP44" s="464"/>
      <c r="BQ44" s="464"/>
      <c r="BR44" s="221"/>
      <c r="BS44" s="221"/>
      <c r="BT44" s="221"/>
      <c r="BU44" s="221"/>
      <c r="BV44" s="221"/>
      <c r="BW44" s="292"/>
      <c r="BX44" s="221"/>
      <c r="BY44" s="221"/>
      <c r="BZ44" s="221"/>
      <c r="CA44" s="221"/>
      <c r="CB44" s="221"/>
      <c r="CC44" s="221"/>
      <c r="CD44" s="221"/>
      <c r="CE44" s="221"/>
      <c r="CF44" s="221"/>
      <c r="CG44" s="198"/>
      <c r="CH44" s="134"/>
    </row>
    <row r="45" spans="1:86" s="163" customFormat="1" ht="3" customHeight="1">
      <c r="A45" s="130"/>
      <c r="B45" s="476"/>
      <c r="C45" s="476"/>
      <c r="D45" s="476"/>
      <c r="E45" s="474"/>
      <c r="F45" s="474"/>
      <c r="G45" s="459"/>
      <c r="H45" s="461"/>
      <c r="I45" s="461"/>
      <c r="J45" s="461"/>
      <c r="K45" s="461"/>
      <c r="L45" s="461"/>
      <c r="M45" s="461"/>
      <c r="N45" s="461"/>
      <c r="O45" s="461"/>
      <c r="P45" s="461"/>
      <c r="Q45" s="461"/>
      <c r="R45" s="461"/>
      <c r="S45" s="461"/>
      <c r="T45" s="461"/>
      <c r="U45" s="461"/>
      <c r="V45" s="461"/>
      <c r="W45" s="461"/>
      <c r="X45" s="461"/>
      <c r="Y45" s="461"/>
      <c r="Z45" s="461"/>
      <c r="AA45" s="463"/>
      <c r="AB45" s="463"/>
      <c r="AC45" s="463"/>
      <c r="AD45" s="423"/>
      <c r="AE45" s="417"/>
      <c r="AF45" s="417"/>
      <c r="AG45" s="417"/>
      <c r="AH45" s="283"/>
      <c r="AI45" s="418"/>
      <c r="AJ45" s="418"/>
      <c r="AK45" s="418"/>
      <c r="AL45" s="418"/>
      <c r="AM45" s="418"/>
      <c r="AN45" s="415"/>
      <c r="AO45" s="419"/>
      <c r="AP45" s="419"/>
      <c r="AQ45" s="419"/>
      <c r="AR45" s="419"/>
      <c r="AS45" s="419"/>
      <c r="AT45" s="415"/>
      <c r="AU45" s="419"/>
      <c r="AV45" s="419"/>
      <c r="AW45" s="419"/>
      <c r="AX45" s="419"/>
      <c r="AY45" s="419"/>
      <c r="AZ45" s="424"/>
      <c r="BA45" s="423"/>
      <c r="BB45" s="417"/>
      <c r="BC45" s="417"/>
      <c r="BD45" s="417"/>
      <c r="BE45" s="283"/>
      <c r="BF45" s="418"/>
      <c r="BG45" s="418"/>
      <c r="BH45" s="418"/>
      <c r="BI45" s="418"/>
      <c r="BJ45" s="418"/>
      <c r="BK45" s="415"/>
      <c r="BL45" s="419"/>
      <c r="BM45" s="419"/>
      <c r="BN45" s="419"/>
      <c r="BO45" s="419"/>
      <c r="BP45" s="419"/>
      <c r="BQ45" s="416"/>
      <c r="BR45" s="419"/>
      <c r="BS45" s="419"/>
      <c r="BT45" s="419"/>
      <c r="BU45" s="419"/>
      <c r="BV45" s="419"/>
      <c r="BW45" s="287"/>
      <c r="BX45" s="288"/>
      <c r="BY45" s="288"/>
      <c r="BZ45" s="288"/>
      <c r="CA45" s="288"/>
      <c r="CB45" s="288"/>
      <c r="CC45" s="288"/>
      <c r="CD45" s="288"/>
      <c r="CE45" s="288"/>
      <c r="CF45" s="288"/>
      <c r="CG45" s="199"/>
      <c r="CH45" s="134"/>
    </row>
    <row r="46" spans="1:86" ht="15" customHeight="1">
      <c r="A46" s="130"/>
      <c r="B46" s="476"/>
      <c r="C46" s="476"/>
      <c r="D46" s="476"/>
      <c r="E46" s="474"/>
      <c r="F46" s="474"/>
      <c r="G46" s="459"/>
      <c r="H46" s="461"/>
      <c r="I46" s="461"/>
      <c r="J46" s="461"/>
      <c r="K46" s="461"/>
      <c r="L46" s="461"/>
      <c r="M46" s="461"/>
      <c r="N46" s="461"/>
      <c r="O46" s="461"/>
      <c r="P46" s="461"/>
      <c r="Q46" s="461"/>
      <c r="R46" s="461"/>
      <c r="S46" s="461"/>
      <c r="T46" s="461"/>
      <c r="U46" s="461"/>
      <c r="V46" s="461"/>
      <c r="W46" s="461"/>
      <c r="X46" s="461"/>
      <c r="Y46" s="461"/>
      <c r="Z46" s="461"/>
      <c r="AA46" s="463"/>
      <c r="AB46" s="463"/>
      <c r="AC46" s="463"/>
      <c r="AD46" s="423"/>
      <c r="AE46" s="280" t="e">
        <f>IF(LEN(VLOOKUP(AA44,#REF!,2,FALSE))&lt;11,"",LEFT(RIGHT(VLOOKUP(AA44,#REF!,2,FALSE),11),1))</f>
        <v>#REF!</v>
      </c>
      <c r="AF46" s="168"/>
      <c r="AG46" s="280" t="e">
        <f>IF(LEN(VLOOKUP(AA44,#REF!,2,FALSE))&lt;10,"",LEFT(RIGHT(VLOOKUP(AA44,#REF!,2,FALSE),10),1))</f>
        <v>#REF!</v>
      </c>
      <c r="AH46" s="282"/>
      <c r="AI46" s="280" t="e">
        <f>IF(LEN(VLOOKUP(AA44,#REF!,2,FALSE))&lt;9,"",LEFT(RIGHT(VLOOKUP(AA44,#REF!,2,FALSE),9),1))</f>
        <v>#REF!</v>
      </c>
      <c r="AJ46" s="168"/>
      <c r="AK46" s="280" t="e">
        <f>IF(LEN(VLOOKUP(AA44,#REF!,2,FALSE))&lt;8,"",LEFT(RIGHT(VLOOKUP(AA44,#REF!,2,FALSE),8),1))</f>
        <v>#REF!</v>
      </c>
      <c r="AL46" s="282"/>
      <c r="AM46" s="280" t="e">
        <f>IF(LEN(VLOOKUP(AA44,#REF!,2,FALSE))&lt;7,"",LEFT(RIGHT(VLOOKUP(AA44,#REF!,2,FALSE),7),1))</f>
        <v>#REF!</v>
      </c>
      <c r="AN46" s="415"/>
      <c r="AO46" s="280" t="e">
        <f>IF(LEN(VLOOKUP(AA44,#REF!,2,FALSE))&lt;6,"",LEFT(RIGHT(VLOOKUP(AA44,#REF!,2,FALSE),6),1))</f>
        <v>#REF!</v>
      </c>
      <c r="AP46" s="282"/>
      <c r="AQ46" s="280" t="e">
        <f>IF(LEN(VLOOKUP(AA44,#REF!,2,FALSE))&lt;5,"",LEFT(RIGHT(VLOOKUP(AA44,#REF!,2,FALSE),5),1))</f>
        <v>#REF!</v>
      </c>
      <c r="AR46" s="282"/>
      <c r="AS46" s="280" t="e">
        <f>IF(LEN(VLOOKUP(AA44,#REF!,2,FALSE))&lt;4,"",LEFT(RIGHT(VLOOKUP(AA44,#REF!,2,FALSE),4),1))</f>
        <v>#REF!</v>
      </c>
      <c r="AT46" s="415"/>
      <c r="AU46" s="280" t="e">
        <f>IF(LEN(VLOOKUP(AA44,#REF!,2,FALSE))&lt;3,"",LEFT(RIGHT(VLOOKUP(AA44,#REF!,2,FALSE),3),1))</f>
        <v>#REF!</v>
      </c>
      <c r="AV46" s="282"/>
      <c r="AW46" s="280" t="e">
        <f>IF(LEN(VLOOKUP(AA44,#REF!,2,FALSE))&lt;2,"",LEFT(RIGHT(VLOOKUP(AA44,#REF!,2,FALSE),2),1))</f>
        <v>#REF!</v>
      </c>
      <c r="AX46" s="282"/>
      <c r="AY46" s="280" t="e">
        <f>IF(VLOOKUP(AA44,#REF!,2,FALSE)=0,"",IF(LEN(VLOOKUP(AA44,#REF!,2,FALSE))&lt;1,"",LEFT(RIGHT(VLOOKUP(AA44,#REF!,2,FALSE),1),1)))</f>
        <v>#REF!</v>
      </c>
      <c r="AZ46" s="424"/>
      <c r="BA46" s="423"/>
      <c r="BB46" s="280" t="e">
        <f>IF(LEN(VLOOKUP(AA44,#REF!,4,FALSE))&lt;11,"",LEFT(RIGHT(VLOOKUP(AA44,#REF!,4,FALSE),11),1))</f>
        <v>#REF!</v>
      </c>
      <c r="BC46" s="168"/>
      <c r="BD46" s="280" t="e">
        <f>IF(LEN(VLOOKUP(AA44,#REF!,4,FALSE))&lt;10,"",LEFT(RIGHT(VLOOKUP(AA44,#REF!,4,FALSE),10),1))</f>
        <v>#REF!</v>
      </c>
      <c r="BE46" s="282"/>
      <c r="BF46" s="280" t="e">
        <f>IF(LEN(VLOOKUP(AA44,#REF!,4,FALSE))&lt;9,"",LEFT(RIGHT(VLOOKUP(AA44,#REF!,4,FALSE),9),1))</f>
        <v>#REF!</v>
      </c>
      <c r="BG46" s="168"/>
      <c r="BH46" s="280" t="e">
        <f>IF(LEN(VLOOKUP(AA44,#REF!,4,FALSE))&lt;8,"",LEFT(RIGHT(VLOOKUP(AA44,#REF!,4,FALSE),8),1))</f>
        <v>#REF!</v>
      </c>
      <c r="BI46" s="282"/>
      <c r="BJ46" s="280" t="e">
        <f>IF(LEN(VLOOKUP(AA44,#REF!,4,FALSE))&lt;7,"",LEFT(RIGHT(VLOOKUP(AA44,#REF!,4,FALSE),7),1))</f>
        <v>#REF!</v>
      </c>
      <c r="BK46" s="415"/>
      <c r="BL46" s="280" t="e">
        <f>IF(LEN(VLOOKUP(AA44,#REF!,4,FALSE))&lt;6,"",LEFT(RIGHT(VLOOKUP(AA44,#REF!,4,FALSE),6),1))</f>
        <v>#REF!</v>
      </c>
      <c r="BM46" s="282"/>
      <c r="BN46" s="280" t="e">
        <f>IF(LEN(VLOOKUP(AA44,#REF!,4,FALSE))&lt;5,"",LEFT(RIGHT(VLOOKUP(AA44,#REF!,4,FALSE),5),1))</f>
        <v>#REF!</v>
      </c>
      <c r="BO46" s="282"/>
      <c r="BP46" s="280" t="e">
        <f>IF(LEN(VLOOKUP(AA44,#REF!,4,FALSE))&lt;4,"",LEFT(RIGHT(VLOOKUP(AA44,#REF!,4,FALSE),4),1))</f>
        <v>#REF!</v>
      </c>
      <c r="BQ46" s="416"/>
      <c r="BR46" s="280" t="e">
        <f>IF(LEN(VLOOKUP(AA44,#REF!,4,FALSE))&lt;3,"",LEFT(RIGHT(VLOOKUP(AA44,#REF!,4,FALSE),3),1))</f>
        <v>#REF!</v>
      </c>
      <c r="BS46" s="282"/>
      <c r="BT46" s="280" t="e">
        <f>IF(LEN(VLOOKUP(AA44,#REF!,4,FALSE))&lt;2,"",LEFT(RIGHT(VLOOKUP(AA44,#REF!,4,FALSE),2),1))</f>
        <v>#REF!</v>
      </c>
      <c r="BU46" s="282"/>
      <c r="BV46" s="280" t="e">
        <f>IF(VLOOKUP(AA44,#REF!,4,FALSE)=0,"",IF(LEN(VLOOKUP(AA44,#REF!,4,FALSE))&lt;1,"",LEFT(RIGHT(VLOOKUP(AA44,#REF!,4,FALSE),1),1)))</f>
        <v>#REF!</v>
      </c>
      <c r="BW46" s="287"/>
      <c r="BX46" s="288"/>
      <c r="BY46" s="288"/>
      <c r="BZ46" s="288"/>
      <c r="CA46" s="288"/>
      <c r="CB46" s="288"/>
      <c r="CC46" s="288"/>
      <c r="CD46" s="288"/>
      <c r="CE46" s="288"/>
      <c r="CF46" s="288"/>
      <c r="CG46" s="199"/>
    </row>
    <row r="47" spans="1:86" ht="3" customHeight="1">
      <c r="A47" s="130"/>
      <c r="B47" s="476"/>
      <c r="C47" s="476"/>
      <c r="D47" s="476"/>
      <c r="E47" s="474"/>
      <c r="F47" s="474"/>
      <c r="G47" s="459"/>
      <c r="H47" s="461"/>
      <c r="I47" s="461"/>
      <c r="J47" s="461"/>
      <c r="K47" s="461"/>
      <c r="L47" s="461"/>
      <c r="M47" s="461"/>
      <c r="N47" s="461"/>
      <c r="O47" s="461"/>
      <c r="P47" s="461"/>
      <c r="Q47" s="461"/>
      <c r="R47" s="461"/>
      <c r="S47" s="461"/>
      <c r="T47" s="461"/>
      <c r="U47" s="461"/>
      <c r="V47" s="461"/>
      <c r="W47" s="461"/>
      <c r="X47" s="461"/>
      <c r="Y47" s="461"/>
      <c r="Z47" s="461"/>
      <c r="AA47" s="463"/>
      <c r="AB47" s="463"/>
      <c r="AC47" s="463"/>
      <c r="AD47" s="442"/>
      <c r="AE47" s="442"/>
      <c r="AF47" s="442"/>
      <c r="AG47" s="442"/>
      <c r="AH47" s="442"/>
      <c r="AI47" s="442"/>
      <c r="AJ47" s="442"/>
      <c r="AK47" s="442"/>
      <c r="AL47" s="442"/>
      <c r="AM47" s="442"/>
      <c r="AN47" s="442"/>
      <c r="AO47" s="442"/>
      <c r="AP47" s="442"/>
      <c r="AQ47" s="442"/>
      <c r="AR47" s="442"/>
      <c r="AS47" s="442"/>
      <c r="AT47" s="442"/>
      <c r="AU47" s="442"/>
      <c r="AV47" s="442"/>
      <c r="AW47" s="442"/>
      <c r="AX47" s="442"/>
      <c r="AY47" s="442"/>
      <c r="AZ47" s="442"/>
      <c r="BA47" s="443"/>
      <c r="BB47" s="443"/>
      <c r="BC47" s="443"/>
      <c r="BD47" s="443"/>
      <c r="BE47" s="443"/>
      <c r="BF47" s="443"/>
      <c r="BG47" s="443"/>
      <c r="BH47" s="443"/>
      <c r="BI47" s="443"/>
      <c r="BJ47" s="443"/>
      <c r="BK47" s="443"/>
      <c r="BL47" s="443"/>
      <c r="BM47" s="443"/>
      <c r="BN47" s="443"/>
      <c r="BO47" s="443"/>
      <c r="BP47" s="443"/>
      <c r="BQ47" s="443"/>
      <c r="BR47" s="227"/>
      <c r="BS47" s="227"/>
      <c r="BT47" s="227"/>
      <c r="BU47" s="227"/>
      <c r="BV47" s="227"/>
      <c r="BW47" s="289"/>
      <c r="BX47" s="227"/>
      <c r="BY47" s="227"/>
      <c r="BZ47" s="227"/>
      <c r="CA47" s="227"/>
      <c r="CB47" s="227"/>
      <c r="CC47" s="227"/>
      <c r="CD47" s="227"/>
      <c r="CE47" s="227"/>
      <c r="CF47" s="227"/>
      <c r="CG47" s="200"/>
    </row>
    <row r="48" spans="1:86" ht="3" customHeight="1">
      <c r="A48" s="130"/>
      <c r="B48" s="476"/>
      <c r="C48" s="476"/>
      <c r="D48" s="476"/>
      <c r="E48" s="474"/>
      <c r="F48" s="474"/>
      <c r="G48" s="459"/>
      <c r="H48" s="461"/>
      <c r="I48" s="461"/>
      <c r="J48" s="461"/>
      <c r="K48" s="461"/>
      <c r="L48" s="461"/>
      <c r="M48" s="461"/>
      <c r="N48" s="461"/>
      <c r="O48" s="461"/>
      <c r="P48" s="461"/>
      <c r="Q48" s="461"/>
      <c r="R48" s="461"/>
      <c r="S48" s="461"/>
      <c r="T48" s="461"/>
      <c r="U48" s="461"/>
      <c r="V48" s="461"/>
      <c r="W48" s="461"/>
      <c r="X48" s="461"/>
      <c r="Y48" s="461"/>
      <c r="Z48" s="461"/>
      <c r="AA48" s="463"/>
      <c r="AB48" s="463"/>
      <c r="AC48" s="463"/>
      <c r="AD48" s="422"/>
      <c r="AE48" s="422"/>
      <c r="AF48" s="422"/>
      <c r="AG48" s="422"/>
      <c r="AH48" s="422"/>
      <c r="AI48" s="422"/>
      <c r="AJ48" s="422"/>
      <c r="AK48" s="422"/>
      <c r="AL48" s="422"/>
      <c r="AM48" s="422"/>
      <c r="AN48" s="422"/>
      <c r="AO48" s="422"/>
      <c r="AP48" s="422"/>
      <c r="AQ48" s="422"/>
      <c r="AR48" s="422"/>
      <c r="AS48" s="422"/>
      <c r="AT48" s="422"/>
      <c r="AU48" s="422"/>
      <c r="AV48" s="422"/>
      <c r="AW48" s="422"/>
      <c r="AX48" s="422"/>
      <c r="AY48" s="422"/>
      <c r="AZ48" s="422"/>
      <c r="BA48" s="293"/>
      <c r="BB48" s="221"/>
      <c r="BC48" s="221"/>
      <c r="BD48" s="221"/>
      <c r="BE48" s="221"/>
      <c r="BF48" s="221"/>
      <c r="BG48" s="221"/>
      <c r="BH48" s="221"/>
      <c r="BI48" s="221"/>
      <c r="BJ48" s="292"/>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198"/>
    </row>
    <row r="49" spans="1:86" ht="3" customHeight="1">
      <c r="A49" s="130"/>
      <c r="B49" s="476"/>
      <c r="C49" s="476"/>
      <c r="D49" s="476"/>
      <c r="E49" s="474"/>
      <c r="F49" s="474"/>
      <c r="G49" s="459"/>
      <c r="H49" s="461"/>
      <c r="I49" s="461"/>
      <c r="J49" s="461"/>
      <c r="K49" s="461"/>
      <c r="L49" s="461"/>
      <c r="M49" s="461"/>
      <c r="N49" s="461"/>
      <c r="O49" s="461"/>
      <c r="P49" s="461"/>
      <c r="Q49" s="461"/>
      <c r="R49" s="461"/>
      <c r="S49" s="461"/>
      <c r="T49" s="461"/>
      <c r="U49" s="461"/>
      <c r="V49" s="461"/>
      <c r="W49" s="461"/>
      <c r="X49" s="461"/>
      <c r="Y49" s="461"/>
      <c r="Z49" s="461"/>
      <c r="AA49" s="463"/>
      <c r="AB49" s="463"/>
      <c r="AC49" s="463"/>
      <c r="AD49" s="423"/>
      <c r="AE49" s="417"/>
      <c r="AF49" s="417"/>
      <c r="AG49" s="417"/>
      <c r="AH49" s="283"/>
      <c r="AI49" s="418"/>
      <c r="AJ49" s="418"/>
      <c r="AK49" s="418"/>
      <c r="AL49" s="418"/>
      <c r="AM49" s="418"/>
      <c r="AN49" s="415"/>
      <c r="AO49" s="419"/>
      <c r="AP49" s="419"/>
      <c r="AQ49" s="419"/>
      <c r="AR49" s="419"/>
      <c r="AS49" s="419"/>
      <c r="AT49" s="415"/>
      <c r="AU49" s="419"/>
      <c r="AV49" s="419"/>
      <c r="AW49" s="419"/>
      <c r="AX49" s="419"/>
      <c r="AY49" s="419"/>
      <c r="AZ49" s="424"/>
      <c r="BA49" s="294"/>
      <c r="BB49" s="288"/>
      <c r="BC49" s="288"/>
      <c r="BD49" s="288"/>
      <c r="BE49" s="288"/>
      <c r="BF49" s="288"/>
      <c r="BG49" s="288"/>
      <c r="BH49" s="288"/>
      <c r="BI49" s="288"/>
      <c r="BJ49" s="287"/>
      <c r="BK49" s="288"/>
      <c r="BL49" s="417"/>
      <c r="BM49" s="417"/>
      <c r="BN49" s="417"/>
      <c r="BO49" s="288"/>
      <c r="BP49" s="290"/>
      <c r="BQ49" s="290"/>
      <c r="BR49" s="290"/>
      <c r="BS49" s="290"/>
      <c r="BT49" s="290"/>
      <c r="BU49" s="288"/>
      <c r="BV49" s="290"/>
      <c r="BW49" s="290"/>
      <c r="BX49" s="290"/>
      <c r="BY49" s="290"/>
      <c r="BZ49" s="290"/>
      <c r="CA49" s="291"/>
      <c r="CB49" s="290"/>
      <c r="CC49" s="290"/>
      <c r="CD49" s="290"/>
      <c r="CE49" s="290"/>
      <c r="CF49" s="290"/>
      <c r="CG49" s="201"/>
    </row>
    <row r="50" spans="1:86" ht="15" customHeight="1">
      <c r="A50" s="130"/>
      <c r="B50" s="476"/>
      <c r="C50" s="476"/>
      <c r="D50" s="476"/>
      <c r="E50" s="474"/>
      <c r="F50" s="474"/>
      <c r="G50" s="459"/>
      <c r="H50" s="461"/>
      <c r="I50" s="461"/>
      <c r="J50" s="461"/>
      <c r="K50" s="461"/>
      <c r="L50" s="461"/>
      <c r="M50" s="461"/>
      <c r="N50" s="461"/>
      <c r="O50" s="461"/>
      <c r="P50" s="461"/>
      <c r="Q50" s="461"/>
      <c r="R50" s="461"/>
      <c r="S50" s="461"/>
      <c r="T50" s="461"/>
      <c r="U50" s="461"/>
      <c r="V50" s="461"/>
      <c r="W50" s="461"/>
      <c r="X50" s="461"/>
      <c r="Y50" s="461"/>
      <c r="Z50" s="461"/>
      <c r="AA50" s="463"/>
      <c r="AB50" s="463"/>
      <c r="AC50" s="463"/>
      <c r="AD50" s="423"/>
      <c r="AE50" s="280" t="e">
        <f>IF(LEN(VLOOKUP(AA44,#REF!,3,FALSE))&lt;11,"",LEFT(RIGHT(VLOOKUP(AA44,#REF!,3,FALSE),11),1))</f>
        <v>#REF!</v>
      </c>
      <c r="AF50" s="168"/>
      <c r="AG50" s="280" t="e">
        <f>IF(LEN(VLOOKUP(AA44,#REF!,3,FALSE))&lt;10,"",LEFT(RIGHT(VLOOKUP(AA44,#REF!,3,FALSE),10),1))</f>
        <v>#REF!</v>
      </c>
      <c r="AH50" s="282"/>
      <c r="AI50" s="280" t="e">
        <f>IF(LEN(VLOOKUP(AA44,#REF!,3,FALSE))&lt;9,"",LEFT(RIGHT(VLOOKUP(AA44,#REF!,3,FALSE),9),1))</f>
        <v>#REF!</v>
      </c>
      <c r="AJ50" s="168"/>
      <c r="AK50" s="280" t="e">
        <f>IF(LEN(VLOOKUP(AA44,#REF!,3,FALSE))&lt;8,"",LEFT(RIGHT(VLOOKUP(AA44,#REF!,3,FALSE),8),1))</f>
        <v>#REF!</v>
      </c>
      <c r="AL50" s="282"/>
      <c r="AM50" s="280" t="e">
        <f>IF(LEN(VLOOKUP(AA44,#REF!,3,FALSE))&lt;7,"",LEFT(RIGHT(VLOOKUP(AA44,#REF!,3,FALSE),7),1))</f>
        <v>#REF!</v>
      </c>
      <c r="AN50" s="415"/>
      <c r="AO50" s="280" t="e">
        <f>IF(LEN(VLOOKUP(AA44,#REF!,3,FALSE))&lt;6,"",LEFT(RIGHT(VLOOKUP(AA44,#REF!,3,FALSE),6),1))</f>
        <v>#REF!</v>
      </c>
      <c r="AP50" s="282"/>
      <c r="AQ50" s="280" t="e">
        <f>IF(LEN(VLOOKUP(AA44,#REF!,3,FALSE))&lt;5,"",LEFT(RIGHT(VLOOKUP(AA44,#REF!,3,FALSE),5),1))</f>
        <v>#REF!</v>
      </c>
      <c r="AR50" s="282"/>
      <c r="AS50" s="280" t="e">
        <f>IF(LEN(VLOOKUP(AA44,#REF!,3,FALSE))&lt;4,"",LEFT(RIGHT(VLOOKUP(AA44,#REF!,3,FALSE),4),1))</f>
        <v>#REF!</v>
      </c>
      <c r="AT50" s="415"/>
      <c r="AU50" s="280" t="e">
        <f>IF(LEN(VLOOKUP(AA44,#REF!,3,FALSE))&lt;3,"",LEFT(RIGHT(VLOOKUP(AA44,#REF!,3,FALSE),3),1))</f>
        <v>#REF!</v>
      </c>
      <c r="AV50" s="282"/>
      <c r="AW50" s="280" t="e">
        <f>IF(LEN(VLOOKUP(AA44,#REF!,3,FALSE))&lt;2,"",LEFT(RIGHT(VLOOKUP(AA44,#REF!,3,FALSE),2),1))</f>
        <v>#REF!</v>
      </c>
      <c r="AX50" s="282"/>
      <c r="AY50" s="280" t="e">
        <f>IF(VLOOKUP(AA44,#REF!,3,FALSE)=0,"",IF(LEN(VLOOKUP(AA44,#REF!,3,FALSE))&lt;1,"",LEFT(RIGHT(VLOOKUP(AA44,#REF!,3,FALSE),1),1)))</f>
        <v>#REF!</v>
      </c>
      <c r="AZ50" s="424"/>
      <c r="BA50" s="294"/>
      <c r="BB50" s="288"/>
      <c r="BC50" s="288"/>
      <c r="BD50" s="288"/>
      <c r="BE50" s="288"/>
      <c r="BF50" s="288"/>
      <c r="BG50" s="288"/>
      <c r="BH50" s="288"/>
      <c r="BI50" s="288"/>
      <c r="BJ50" s="287"/>
      <c r="BK50" s="288"/>
      <c r="BL50" s="280" t="e">
        <f>IF(LEN(VLOOKUP(AA44,#REF!,5,FALSE))&lt;11,"",LEFT(RIGHT(VLOOKUP(AA44,#REF!,5,FALSE),11),1))</f>
        <v>#REF!</v>
      </c>
      <c r="BM50" s="168"/>
      <c r="BN50" s="280" t="e">
        <f>IF(LEN(VLOOKUP(AA44,#REF!,5,FALSE))&lt;10,"",LEFT(RIGHT(VLOOKUP(AA44,#REF!,5,FALSE),10),1))</f>
        <v>#REF!</v>
      </c>
      <c r="BO50" s="288"/>
      <c r="BP50" s="280" t="e">
        <f>IF(LEN(VLOOKUP(AA44,#REF!,5,FALSE))&lt;9,"",LEFT(RIGHT(VLOOKUP(AA44,#REF!,5,FALSE),9),1))</f>
        <v>#REF!</v>
      </c>
      <c r="BQ50" s="282"/>
      <c r="BR50" s="280" t="e">
        <f>IF(LEN(VLOOKUP(AA44,#REF!,5,FALSE))&lt;8,"",LEFT(RIGHT(VLOOKUP(AA44,#REF!,5,FALSE),8),1))</f>
        <v>#REF!</v>
      </c>
      <c r="BS50" s="282"/>
      <c r="BT50" s="280" t="e">
        <f>IF(LEN(VLOOKUP(AA44,#REF!,5,FALSE))&lt;7,"",LEFT(RIGHT(VLOOKUP(AA44,#REF!,5,FALSE),7),1))</f>
        <v>#REF!</v>
      </c>
      <c r="BU50" s="288"/>
      <c r="BV50" s="280" t="e">
        <f>IF(LEN(VLOOKUP(AA44,#REF!,5,FALSE))&lt;6,"",LEFT(RIGHT(VLOOKUP(AA44,#REF!,5,FALSE),6),1))</f>
        <v>#REF!</v>
      </c>
      <c r="BW50" s="282"/>
      <c r="BX50" s="280" t="e">
        <f>IF(LEN(VLOOKUP(AA44,#REF!,5,FALSE))&lt;5,"",LEFT(RIGHT(VLOOKUP(AA44,#REF!,5,FALSE),5),1))</f>
        <v>#REF!</v>
      </c>
      <c r="BY50" s="282"/>
      <c r="BZ50" s="280" t="e">
        <f>IF(LEN(VLOOKUP(AA44,#REF!,5,FALSE))&lt;4,"",LEFT(RIGHT(VLOOKUP(AA44,#REF!,5,FALSE),4),1))</f>
        <v>#REF!</v>
      </c>
      <c r="CA50" s="291"/>
      <c r="CB50" s="280" t="e">
        <f>IF(LEN(VLOOKUP(AA44,#REF!,5,FALSE))&lt;3,"",LEFT(RIGHT(VLOOKUP(AA44,#REF!,5,FALSE),3),1))</f>
        <v>#REF!</v>
      </c>
      <c r="CC50" s="282"/>
      <c r="CD50" s="280" t="e">
        <f>IF(LEN(VLOOKUP(AA44,#REF!,5,FALSE))&lt;2,"",LEFT(RIGHT(VLOOKUP(AA44,#REF!,5,FALSE),2),1))</f>
        <v>#REF!</v>
      </c>
      <c r="CE50" s="282"/>
      <c r="CF50" s="280" t="e">
        <f>IF(VLOOKUP(AA44,#REF!,5,FALSE)=0,"",IF(LEN(VLOOKUP(AA44,#REF!,5,FALSE))&lt;1,"",LEFT(RIGHT(VLOOKUP(AA44,#REF!,5,FALSE),1),1)))</f>
        <v>#REF!</v>
      </c>
      <c r="CG50" s="201"/>
    </row>
    <row r="51" spans="1:86" ht="3" customHeight="1">
      <c r="A51" s="130"/>
      <c r="B51" s="476"/>
      <c r="C51" s="476"/>
      <c r="D51" s="476"/>
      <c r="E51" s="474"/>
      <c r="F51" s="474"/>
      <c r="G51" s="459"/>
      <c r="H51" s="461"/>
      <c r="I51" s="461"/>
      <c r="J51" s="461"/>
      <c r="K51" s="461"/>
      <c r="L51" s="461"/>
      <c r="M51" s="461"/>
      <c r="N51" s="461"/>
      <c r="O51" s="461"/>
      <c r="P51" s="461"/>
      <c r="Q51" s="461"/>
      <c r="R51" s="461"/>
      <c r="S51" s="461"/>
      <c r="T51" s="461"/>
      <c r="U51" s="461"/>
      <c r="V51" s="461"/>
      <c r="W51" s="461"/>
      <c r="X51" s="461"/>
      <c r="Y51" s="461"/>
      <c r="Z51" s="461"/>
      <c r="AA51" s="463"/>
      <c r="AB51" s="463"/>
      <c r="AC51" s="463"/>
      <c r="AD51" s="442"/>
      <c r="AE51" s="442"/>
      <c r="AF51" s="442"/>
      <c r="AG51" s="442"/>
      <c r="AH51" s="442"/>
      <c r="AI51" s="442"/>
      <c r="AJ51" s="442"/>
      <c r="AK51" s="442"/>
      <c r="AL51" s="442"/>
      <c r="AM51" s="442"/>
      <c r="AN51" s="442"/>
      <c r="AO51" s="442"/>
      <c r="AP51" s="442"/>
      <c r="AQ51" s="442"/>
      <c r="AR51" s="442"/>
      <c r="AS51" s="442"/>
      <c r="AT51" s="442"/>
      <c r="AU51" s="442"/>
      <c r="AV51" s="442"/>
      <c r="AW51" s="442"/>
      <c r="AX51" s="442"/>
      <c r="AY51" s="442"/>
      <c r="AZ51" s="442"/>
      <c r="BA51" s="295"/>
      <c r="BB51" s="227"/>
      <c r="BC51" s="227"/>
      <c r="BD51" s="227"/>
      <c r="BE51" s="227"/>
      <c r="BF51" s="227"/>
      <c r="BG51" s="227"/>
      <c r="BH51" s="227"/>
      <c r="BI51" s="227"/>
      <c r="BJ51" s="289"/>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00"/>
    </row>
    <row r="52" spans="1:86" s="163" customFormat="1" ht="3" customHeight="1">
      <c r="A52" s="130"/>
      <c r="B52" s="476"/>
      <c r="C52" s="476"/>
      <c r="D52" s="476"/>
      <c r="E52" s="474" t="s">
        <v>359</v>
      </c>
      <c r="F52" s="474"/>
      <c r="G52" s="459"/>
      <c r="H52" s="545" t="e">
        <f>#REF!</f>
        <v>#REF!</v>
      </c>
      <c r="I52" s="545"/>
      <c r="J52" s="545"/>
      <c r="K52" s="545"/>
      <c r="L52" s="545"/>
      <c r="M52" s="545"/>
      <c r="N52" s="545"/>
      <c r="O52" s="545"/>
      <c r="P52" s="545"/>
      <c r="Q52" s="545"/>
      <c r="R52" s="545"/>
      <c r="S52" s="545"/>
      <c r="T52" s="545"/>
      <c r="U52" s="545"/>
      <c r="V52" s="545"/>
      <c r="W52" s="545"/>
      <c r="X52" s="545"/>
      <c r="Y52" s="545"/>
      <c r="Z52" s="545"/>
      <c r="AA52" s="463" t="s">
        <v>414</v>
      </c>
      <c r="AB52" s="463"/>
      <c r="AC52" s="463"/>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64"/>
      <c r="BB52" s="464"/>
      <c r="BC52" s="464"/>
      <c r="BD52" s="464"/>
      <c r="BE52" s="464"/>
      <c r="BF52" s="464"/>
      <c r="BG52" s="464"/>
      <c r="BH52" s="464"/>
      <c r="BI52" s="464"/>
      <c r="BJ52" s="464"/>
      <c r="BK52" s="464"/>
      <c r="BL52" s="464"/>
      <c r="BM52" s="464"/>
      <c r="BN52" s="464"/>
      <c r="BO52" s="464"/>
      <c r="BP52" s="464"/>
      <c r="BQ52" s="464"/>
      <c r="BR52" s="221"/>
      <c r="BS52" s="221"/>
      <c r="BT52" s="221"/>
      <c r="BU52" s="221"/>
      <c r="BV52" s="221"/>
      <c r="BW52" s="292"/>
      <c r="BX52" s="221"/>
      <c r="BY52" s="221"/>
      <c r="BZ52" s="221"/>
      <c r="CA52" s="221"/>
      <c r="CB52" s="221"/>
      <c r="CC52" s="221"/>
      <c r="CD52" s="221"/>
      <c r="CE52" s="221"/>
      <c r="CF52" s="221"/>
      <c r="CG52" s="198"/>
      <c r="CH52" s="134"/>
    </row>
    <row r="53" spans="1:86" s="163" customFormat="1" ht="3" customHeight="1">
      <c r="A53" s="130"/>
      <c r="B53" s="476"/>
      <c r="C53" s="476"/>
      <c r="D53" s="476"/>
      <c r="E53" s="474"/>
      <c r="F53" s="474"/>
      <c r="G53" s="459"/>
      <c r="H53" s="545"/>
      <c r="I53" s="545"/>
      <c r="J53" s="545"/>
      <c r="K53" s="545"/>
      <c r="L53" s="545"/>
      <c r="M53" s="545"/>
      <c r="N53" s="545"/>
      <c r="O53" s="545"/>
      <c r="P53" s="545"/>
      <c r="Q53" s="545"/>
      <c r="R53" s="545"/>
      <c r="S53" s="545"/>
      <c r="T53" s="545"/>
      <c r="U53" s="545"/>
      <c r="V53" s="545"/>
      <c r="W53" s="545"/>
      <c r="X53" s="545"/>
      <c r="Y53" s="545"/>
      <c r="Z53" s="545"/>
      <c r="AA53" s="463"/>
      <c r="AB53" s="463"/>
      <c r="AC53" s="463"/>
      <c r="AD53" s="423"/>
      <c r="AE53" s="417"/>
      <c r="AF53" s="417"/>
      <c r="AG53" s="417"/>
      <c r="AH53" s="283"/>
      <c r="AI53" s="418"/>
      <c r="AJ53" s="418"/>
      <c r="AK53" s="418"/>
      <c r="AL53" s="418"/>
      <c r="AM53" s="418"/>
      <c r="AN53" s="415"/>
      <c r="AO53" s="419"/>
      <c r="AP53" s="419"/>
      <c r="AQ53" s="419"/>
      <c r="AR53" s="419"/>
      <c r="AS53" s="419"/>
      <c r="AT53" s="415"/>
      <c r="AU53" s="419"/>
      <c r="AV53" s="419"/>
      <c r="AW53" s="419"/>
      <c r="AX53" s="419"/>
      <c r="AY53" s="419"/>
      <c r="AZ53" s="424"/>
      <c r="BA53" s="423"/>
      <c r="BB53" s="417"/>
      <c r="BC53" s="417"/>
      <c r="BD53" s="417"/>
      <c r="BE53" s="283"/>
      <c r="BF53" s="418"/>
      <c r="BG53" s="418"/>
      <c r="BH53" s="418"/>
      <c r="BI53" s="418"/>
      <c r="BJ53" s="418"/>
      <c r="BK53" s="415"/>
      <c r="BL53" s="419"/>
      <c r="BM53" s="419"/>
      <c r="BN53" s="419"/>
      <c r="BO53" s="419"/>
      <c r="BP53" s="419"/>
      <c r="BQ53" s="416"/>
      <c r="BR53" s="419"/>
      <c r="BS53" s="419"/>
      <c r="BT53" s="419"/>
      <c r="BU53" s="419"/>
      <c r="BV53" s="419"/>
      <c r="BW53" s="287"/>
      <c r="BX53" s="288"/>
      <c r="BY53" s="288"/>
      <c r="BZ53" s="288"/>
      <c r="CA53" s="288"/>
      <c r="CB53" s="288"/>
      <c r="CC53" s="288"/>
      <c r="CD53" s="288"/>
      <c r="CE53" s="288"/>
      <c r="CF53" s="288"/>
      <c r="CG53" s="199"/>
      <c r="CH53" s="134"/>
    </row>
    <row r="54" spans="1:86" ht="15" customHeight="1">
      <c r="A54" s="130"/>
      <c r="B54" s="476"/>
      <c r="C54" s="476"/>
      <c r="D54" s="476"/>
      <c r="E54" s="474"/>
      <c r="F54" s="474"/>
      <c r="G54" s="459"/>
      <c r="H54" s="545"/>
      <c r="I54" s="545"/>
      <c r="J54" s="545"/>
      <c r="K54" s="545"/>
      <c r="L54" s="545"/>
      <c r="M54" s="545"/>
      <c r="N54" s="545"/>
      <c r="O54" s="545"/>
      <c r="P54" s="545"/>
      <c r="Q54" s="545"/>
      <c r="R54" s="545"/>
      <c r="S54" s="545"/>
      <c r="T54" s="545"/>
      <c r="U54" s="545"/>
      <c r="V54" s="545"/>
      <c r="W54" s="545"/>
      <c r="X54" s="545"/>
      <c r="Y54" s="545"/>
      <c r="Z54" s="545"/>
      <c r="AA54" s="463"/>
      <c r="AB54" s="463"/>
      <c r="AC54" s="463"/>
      <c r="AD54" s="423"/>
      <c r="AE54" s="280" t="e">
        <f>IF(LEN(VLOOKUP(AA52,#REF!,2,FALSE))&lt;11,"",LEFT(RIGHT(VLOOKUP(AA52,#REF!,2,FALSE),11),1))</f>
        <v>#REF!</v>
      </c>
      <c r="AF54" s="168"/>
      <c r="AG54" s="280" t="e">
        <f>IF(LEN(VLOOKUP(AA52,#REF!,2,FALSE))&lt;10,"",LEFT(RIGHT(VLOOKUP(AA52,#REF!,2,FALSE),10),1))</f>
        <v>#REF!</v>
      </c>
      <c r="AH54" s="282"/>
      <c r="AI54" s="280" t="e">
        <f>IF(LEN(VLOOKUP(AA52,#REF!,2,FALSE))&lt;9,"",LEFT(RIGHT(VLOOKUP(AA52,#REF!,2,FALSE),9),1))</f>
        <v>#REF!</v>
      </c>
      <c r="AJ54" s="168"/>
      <c r="AK54" s="280" t="e">
        <f>IF(LEN(VLOOKUP(AA52,#REF!,2,FALSE))&lt;8,"",LEFT(RIGHT(VLOOKUP(AA52,#REF!,2,FALSE),8),1))</f>
        <v>#REF!</v>
      </c>
      <c r="AL54" s="282"/>
      <c r="AM54" s="280" t="e">
        <f>IF(LEN(VLOOKUP(AA52,#REF!,2,FALSE))&lt;7,"",LEFT(RIGHT(VLOOKUP(AA52,#REF!,2,FALSE),7),1))</f>
        <v>#REF!</v>
      </c>
      <c r="AN54" s="415"/>
      <c r="AO54" s="280" t="e">
        <f>IF(LEN(VLOOKUP(AA52,#REF!,2,FALSE))&lt;6,"",LEFT(RIGHT(VLOOKUP(AA52,#REF!,2,FALSE),6),1))</f>
        <v>#REF!</v>
      </c>
      <c r="AP54" s="282"/>
      <c r="AQ54" s="280" t="e">
        <f>IF(LEN(VLOOKUP(AA52,#REF!,2,FALSE))&lt;5,"",LEFT(RIGHT(VLOOKUP(AA52,#REF!,2,FALSE),5),1))</f>
        <v>#REF!</v>
      </c>
      <c r="AR54" s="282"/>
      <c r="AS54" s="280" t="e">
        <f>IF(LEN(VLOOKUP(AA52,#REF!,2,FALSE))&lt;4,"",LEFT(RIGHT(VLOOKUP(AA52,#REF!,2,FALSE),4),1))</f>
        <v>#REF!</v>
      </c>
      <c r="AT54" s="415"/>
      <c r="AU54" s="280" t="e">
        <f>IF(LEN(VLOOKUP(AA52,#REF!,2,FALSE))&lt;3,"",LEFT(RIGHT(VLOOKUP(AA52,#REF!,2,FALSE),3),1))</f>
        <v>#REF!</v>
      </c>
      <c r="AV54" s="282"/>
      <c r="AW54" s="280" t="e">
        <f>IF(LEN(VLOOKUP(AA52,#REF!,2,FALSE))&lt;2,"",LEFT(RIGHT(VLOOKUP(AA52,#REF!,2,FALSE),2),1))</f>
        <v>#REF!</v>
      </c>
      <c r="AX54" s="282"/>
      <c r="AY54" s="280" t="e">
        <f>IF(VLOOKUP(AA52,#REF!,2,FALSE)=0,"",IF(LEN(VLOOKUP(AA52,#REF!,2,FALSE))&lt;1,"",LEFT(RIGHT(VLOOKUP(AA52,#REF!,2,FALSE),1),1)))</f>
        <v>#REF!</v>
      </c>
      <c r="AZ54" s="424"/>
      <c r="BA54" s="423"/>
      <c r="BB54" s="280" t="e">
        <f>IF(LEN(VLOOKUP(AA52,#REF!,4,FALSE))&lt;11,"",LEFT(RIGHT(VLOOKUP(AA52,#REF!,4,FALSE),11),1))</f>
        <v>#REF!</v>
      </c>
      <c r="BC54" s="168"/>
      <c r="BD54" s="280" t="e">
        <f>IF(LEN(VLOOKUP(AA52,#REF!,4,FALSE))&lt;10,"",LEFT(RIGHT(VLOOKUP(AA52,#REF!,4,FALSE),10),1))</f>
        <v>#REF!</v>
      </c>
      <c r="BE54" s="282"/>
      <c r="BF54" s="280" t="e">
        <f>IF(LEN(VLOOKUP(AA52,#REF!,4,FALSE))&lt;9,"",LEFT(RIGHT(VLOOKUP(AA52,#REF!,4,FALSE),9),1))</f>
        <v>#REF!</v>
      </c>
      <c r="BG54" s="168"/>
      <c r="BH54" s="280" t="e">
        <f>IF(LEN(VLOOKUP(AA52,#REF!,4,FALSE))&lt;8,"",LEFT(RIGHT(VLOOKUP(AA52,#REF!,4,FALSE),8),1))</f>
        <v>#REF!</v>
      </c>
      <c r="BI54" s="282"/>
      <c r="BJ54" s="280" t="e">
        <f>IF(LEN(VLOOKUP(AA52,#REF!,4,FALSE))&lt;7,"",LEFT(RIGHT(VLOOKUP(AA52,#REF!,4,FALSE),7),1))</f>
        <v>#REF!</v>
      </c>
      <c r="BK54" s="415"/>
      <c r="BL54" s="280" t="e">
        <f>IF(LEN(VLOOKUP(AA52,#REF!,4,FALSE))&lt;6,"",LEFT(RIGHT(VLOOKUP(AA52,#REF!,4,FALSE),6),1))</f>
        <v>#REF!</v>
      </c>
      <c r="BM54" s="282"/>
      <c r="BN54" s="280" t="e">
        <f>IF(LEN(VLOOKUP(AA52,#REF!,4,FALSE))&lt;5,"",LEFT(RIGHT(VLOOKUP(AA52,#REF!,4,FALSE),5),1))</f>
        <v>#REF!</v>
      </c>
      <c r="BO54" s="282"/>
      <c r="BP54" s="280" t="e">
        <f>IF(LEN(VLOOKUP(AA52,#REF!,4,FALSE))&lt;4,"",LEFT(RIGHT(VLOOKUP(AA52,#REF!,4,FALSE),4),1))</f>
        <v>#REF!</v>
      </c>
      <c r="BQ54" s="416"/>
      <c r="BR54" s="280" t="e">
        <f>IF(LEN(VLOOKUP(AA52,#REF!,4,FALSE))&lt;3,"",LEFT(RIGHT(VLOOKUP(AA52,#REF!,4,FALSE),3),1))</f>
        <v>#REF!</v>
      </c>
      <c r="BS54" s="282"/>
      <c r="BT54" s="280" t="e">
        <f>IF(LEN(VLOOKUP(AA52,#REF!,4,FALSE))&lt;2,"",LEFT(RIGHT(VLOOKUP(AA52,#REF!,4,FALSE),2),1))</f>
        <v>#REF!</v>
      </c>
      <c r="BU54" s="282"/>
      <c r="BV54" s="280" t="e">
        <f>IF(VLOOKUP(AA52,#REF!,4,FALSE)=0,"",IF(LEN(VLOOKUP(AA52,#REF!,4,FALSE))&lt;1,"",LEFT(RIGHT(VLOOKUP(AA52,#REF!,4,FALSE),1),1)))</f>
        <v>#REF!</v>
      </c>
      <c r="BW54" s="287"/>
      <c r="BX54" s="288"/>
      <c r="BY54" s="288"/>
      <c r="BZ54" s="288"/>
      <c r="CA54" s="288"/>
      <c r="CB54" s="288"/>
      <c r="CC54" s="288"/>
      <c r="CD54" s="288"/>
      <c r="CE54" s="288"/>
      <c r="CF54" s="288"/>
      <c r="CG54" s="199"/>
    </row>
    <row r="55" spans="1:86" ht="2.25" customHeight="1">
      <c r="A55" s="130"/>
      <c r="B55" s="476"/>
      <c r="C55" s="476"/>
      <c r="D55" s="476"/>
      <c r="E55" s="474"/>
      <c r="F55" s="474"/>
      <c r="G55" s="459"/>
      <c r="H55" s="545"/>
      <c r="I55" s="545"/>
      <c r="J55" s="545"/>
      <c r="K55" s="545"/>
      <c r="L55" s="545"/>
      <c r="M55" s="545"/>
      <c r="N55" s="545"/>
      <c r="O55" s="545"/>
      <c r="P55" s="545"/>
      <c r="Q55" s="545"/>
      <c r="R55" s="545"/>
      <c r="S55" s="545"/>
      <c r="T55" s="545"/>
      <c r="U55" s="545"/>
      <c r="V55" s="545"/>
      <c r="W55" s="545"/>
      <c r="X55" s="545"/>
      <c r="Y55" s="545"/>
      <c r="Z55" s="545"/>
      <c r="AA55" s="463"/>
      <c r="AB55" s="463"/>
      <c r="AC55" s="463"/>
      <c r="AD55" s="442"/>
      <c r="AE55" s="442"/>
      <c r="AF55" s="442"/>
      <c r="AG55" s="442"/>
      <c r="AH55" s="442"/>
      <c r="AI55" s="442"/>
      <c r="AJ55" s="442"/>
      <c r="AK55" s="442"/>
      <c r="AL55" s="442"/>
      <c r="AM55" s="442"/>
      <c r="AN55" s="442"/>
      <c r="AO55" s="442"/>
      <c r="AP55" s="442"/>
      <c r="AQ55" s="442"/>
      <c r="AR55" s="442"/>
      <c r="AS55" s="442"/>
      <c r="AT55" s="442"/>
      <c r="AU55" s="442"/>
      <c r="AV55" s="442"/>
      <c r="AW55" s="442"/>
      <c r="AX55" s="442"/>
      <c r="AY55" s="442"/>
      <c r="AZ55" s="442"/>
      <c r="BA55" s="443"/>
      <c r="BB55" s="443"/>
      <c r="BC55" s="443"/>
      <c r="BD55" s="443"/>
      <c r="BE55" s="443"/>
      <c r="BF55" s="443"/>
      <c r="BG55" s="443"/>
      <c r="BH55" s="443"/>
      <c r="BI55" s="443"/>
      <c r="BJ55" s="443"/>
      <c r="BK55" s="443"/>
      <c r="BL55" s="443"/>
      <c r="BM55" s="443"/>
      <c r="BN55" s="443"/>
      <c r="BO55" s="443"/>
      <c r="BP55" s="443"/>
      <c r="BQ55" s="443"/>
      <c r="BR55" s="227"/>
      <c r="BS55" s="227"/>
      <c r="BT55" s="227"/>
      <c r="BU55" s="227"/>
      <c r="BV55" s="227"/>
      <c r="BW55" s="289"/>
      <c r="BX55" s="227"/>
      <c r="BY55" s="227"/>
      <c r="BZ55" s="227"/>
      <c r="CA55" s="227"/>
      <c r="CB55" s="227"/>
      <c r="CC55" s="227"/>
      <c r="CD55" s="227"/>
      <c r="CE55" s="227"/>
      <c r="CF55" s="227"/>
      <c r="CG55" s="200"/>
    </row>
    <row r="56" spans="1:86" ht="2.25" customHeight="1">
      <c r="A56" s="130"/>
      <c r="B56" s="476"/>
      <c r="C56" s="476"/>
      <c r="D56" s="476"/>
      <c r="E56" s="474"/>
      <c r="F56" s="474"/>
      <c r="G56" s="459"/>
      <c r="H56" s="545"/>
      <c r="I56" s="545"/>
      <c r="J56" s="545"/>
      <c r="K56" s="545"/>
      <c r="L56" s="545"/>
      <c r="M56" s="545"/>
      <c r="N56" s="545"/>
      <c r="O56" s="545"/>
      <c r="P56" s="545"/>
      <c r="Q56" s="545"/>
      <c r="R56" s="545"/>
      <c r="S56" s="545"/>
      <c r="T56" s="545"/>
      <c r="U56" s="545"/>
      <c r="V56" s="545"/>
      <c r="W56" s="545"/>
      <c r="X56" s="545"/>
      <c r="Y56" s="545"/>
      <c r="Z56" s="545"/>
      <c r="AA56" s="463"/>
      <c r="AB56" s="463"/>
      <c r="AC56" s="463"/>
      <c r="AD56" s="422"/>
      <c r="AE56" s="422"/>
      <c r="AF56" s="422"/>
      <c r="AG56" s="422"/>
      <c r="AH56" s="422"/>
      <c r="AI56" s="422"/>
      <c r="AJ56" s="422"/>
      <c r="AK56" s="422"/>
      <c r="AL56" s="422"/>
      <c r="AM56" s="422"/>
      <c r="AN56" s="422"/>
      <c r="AO56" s="422"/>
      <c r="AP56" s="422"/>
      <c r="AQ56" s="422"/>
      <c r="AR56" s="422"/>
      <c r="AS56" s="422"/>
      <c r="AT56" s="422"/>
      <c r="AU56" s="422"/>
      <c r="AV56" s="422"/>
      <c r="AW56" s="422"/>
      <c r="AX56" s="422"/>
      <c r="AY56" s="422"/>
      <c r="AZ56" s="422"/>
      <c r="BA56" s="293"/>
      <c r="BB56" s="221"/>
      <c r="BC56" s="221"/>
      <c r="BD56" s="221"/>
      <c r="BE56" s="221"/>
      <c r="BF56" s="221"/>
      <c r="BG56" s="221"/>
      <c r="BH56" s="221"/>
      <c r="BI56" s="221"/>
      <c r="BJ56" s="292"/>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198"/>
    </row>
    <row r="57" spans="1:86" ht="2.25" customHeight="1">
      <c r="A57" s="130"/>
      <c r="B57" s="476"/>
      <c r="C57" s="476"/>
      <c r="D57" s="476"/>
      <c r="E57" s="474"/>
      <c r="F57" s="474"/>
      <c r="G57" s="459"/>
      <c r="H57" s="545"/>
      <c r="I57" s="545"/>
      <c r="J57" s="545"/>
      <c r="K57" s="545"/>
      <c r="L57" s="545"/>
      <c r="M57" s="545"/>
      <c r="N57" s="545"/>
      <c r="O57" s="545"/>
      <c r="P57" s="545"/>
      <c r="Q57" s="545"/>
      <c r="R57" s="545"/>
      <c r="S57" s="545"/>
      <c r="T57" s="545"/>
      <c r="U57" s="545"/>
      <c r="V57" s="545"/>
      <c r="W57" s="545"/>
      <c r="X57" s="545"/>
      <c r="Y57" s="545"/>
      <c r="Z57" s="545"/>
      <c r="AA57" s="463"/>
      <c r="AB57" s="463"/>
      <c r="AC57" s="463"/>
      <c r="AD57" s="423"/>
      <c r="AE57" s="417"/>
      <c r="AF57" s="417"/>
      <c r="AG57" s="417"/>
      <c r="AH57" s="283"/>
      <c r="AI57" s="418"/>
      <c r="AJ57" s="418"/>
      <c r="AK57" s="418"/>
      <c r="AL57" s="418"/>
      <c r="AM57" s="418"/>
      <c r="AN57" s="415"/>
      <c r="AO57" s="419"/>
      <c r="AP57" s="419"/>
      <c r="AQ57" s="419"/>
      <c r="AR57" s="419"/>
      <c r="AS57" s="419"/>
      <c r="AT57" s="416"/>
      <c r="AU57" s="419"/>
      <c r="AV57" s="419"/>
      <c r="AW57" s="419"/>
      <c r="AX57" s="419"/>
      <c r="AY57" s="419"/>
      <c r="AZ57" s="424"/>
      <c r="BA57" s="294"/>
      <c r="BB57" s="288"/>
      <c r="BC57" s="288"/>
      <c r="BD57" s="288"/>
      <c r="BE57" s="288"/>
      <c r="BF57" s="288"/>
      <c r="BG57" s="288"/>
      <c r="BH57" s="288"/>
      <c r="BI57" s="288"/>
      <c r="BJ57" s="287"/>
      <c r="BK57" s="288"/>
      <c r="BL57" s="417"/>
      <c r="BM57" s="417"/>
      <c r="BN57" s="417"/>
      <c r="BO57" s="283"/>
      <c r="BP57" s="418"/>
      <c r="BQ57" s="418"/>
      <c r="BR57" s="418"/>
      <c r="BS57" s="418"/>
      <c r="BT57" s="418"/>
      <c r="BU57" s="415"/>
      <c r="BV57" s="419"/>
      <c r="BW57" s="419"/>
      <c r="BX57" s="419"/>
      <c r="BY57" s="419"/>
      <c r="BZ57" s="419"/>
      <c r="CA57" s="416"/>
      <c r="CB57" s="419"/>
      <c r="CC57" s="419"/>
      <c r="CD57" s="419"/>
      <c r="CE57" s="419"/>
      <c r="CF57" s="419"/>
      <c r="CG57" s="201"/>
    </row>
    <row r="58" spans="1:86" ht="17.25" customHeight="1">
      <c r="A58" s="130"/>
      <c r="B58" s="476"/>
      <c r="C58" s="476"/>
      <c r="D58" s="476"/>
      <c r="E58" s="474"/>
      <c r="F58" s="474"/>
      <c r="G58" s="459"/>
      <c r="H58" s="545"/>
      <c r="I58" s="545"/>
      <c r="J58" s="545"/>
      <c r="K58" s="545"/>
      <c r="L58" s="545"/>
      <c r="M58" s="545"/>
      <c r="N58" s="545"/>
      <c r="O58" s="545"/>
      <c r="P58" s="545"/>
      <c r="Q58" s="545"/>
      <c r="R58" s="545"/>
      <c r="S58" s="545"/>
      <c r="T58" s="545"/>
      <c r="U58" s="545"/>
      <c r="V58" s="545"/>
      <c r="W58" s="545"/>
      <c r="X58" s="545"/>
      <c r="Y58" s="545"/>
      <c r="Z58" s="545"/>
      <c r="AA58" s="463"/>
      <c r="AB58" s="463"/>
      <c r="AC58" s="463"/>
      <c r="AD58" s="423"/>
      <c r="AE58" s="280" t="e">
        <f>IF(LEN(VLOOKUP(AA52,#REF!,3,FALSE))&lt;11,"",LEFT(RIGHT(VLOOKUP(AA52,#REF!,3,FALSE),11),1))</f>
        <v>#REF!</v>
      </c>
      <c r="AF58" s="168"/>
      <c r="AG58" s="280" t="e">
        <f>IF(LEN(VLOOKUP(AA52,#REF!,3,FALSE))&lt;10,"",LEFT(RIGHT(VLOOKUP(AA52,#REF!,3,FALSE),10),1))</f>
        <v>#REF!</v>
      </c>
      <c r="AH58" s="282"/>
      <c r="AI58" s="280" t="e">
        <f>IF(LEN(VLOOKUP(AA52,#REF!,3,FALSE))&lt;9,"",LEFT(RIGHT(VLOOKUP(AA52,#REF!,3,FALSE),9),1))</f>
        <v>#REF!</v>
      </c>
      <c r="AJ58" s="168"/>
      <c r="AK58" s="280" t="e">
        <f>IF(LEN(VLOOKUP(AA52,#REF!,3,FALSE))&lt;8,"",LEFT(RIGHT(VLOOKUP(AA52,#REF!,3,FALSE),8),1))</f>
        <v>#REF!</v>
      </c>
      <c r="AL58" s="282"/>
      <c r="AM58" s="280" t="e">
        <f>IF(LEN(VLOOKUP(AA52,#REF!,3,FALSE))&lt;7,"",LEFT(RIGHT(VLOOKUP(AA52,#REF!,3,FALSE),7),1))</f>
        <v>#REF!</v>
      </c>
      <c r="AN58" s="415"/>
      <c r="AO58" s="280" t="e">
        <f>IF(LEN(VLOOKUP(AA52,#REF!,3,FALSE))&lt;6,"",LEFT(RIGHT(VLOOKUP(AA52,#REF!,3,FALSE),6),1))</f>
        <v>#REF!</v>
      </c>
      <c r="AP58" s="282"/>
      <c r="AQ58" s="280" t="e">
        <f>IF(LEN(VLOOKUP(AA52,#REF!,3,FALSE))&lt;5,"",LEFT(RIGHT(VLOOKUP(AA52,#REF!,3,FALSE),5),1))</f>
        <v>#REF!</v>
      </c>
      <c r="AR58" s="282"/>
      <c r="AS58" s="280" t="e">
        <f>IF(LEN(VLOOKUP(AA52,#REF!,3,FALSE))&lt;4,"",LEFT(RIGHT(VLOOKUP(AA52,#REF!,3,FALSE),4),1))</f>
        <v>#REF!</v>
      </c>
      <c r="AT58" s="416"/>
      <c r="AU58" s="280" t="e">
        <f>IF(LEN(VLOOKUP(AA52,#REF!,3,FALSE))&lt;3,"",LEFT(RIGHT(VLOOKUP(AA52,#REF!,3,FALSE),3),1))</f>
        <v>#REF!</v>
      </c>
      <c r="AV58" s="282"/>
      <c r="AW58" s="280" t="e">
        <f>IF(LEN(VLOOKUP(AA52,#REF!,3,FALSE))&lt;2,"",LEFT(RIGHT(VLOOKUP(AA52,#REF!,3,FALSE),2),1))</f>
        <v>#REF!</v>
      </c>
      <c r="AX58" s="282"/>
      <c r="AY58" s="280" t="e">
        <f>IF(VLOOKUP(AA52,#REF!,3,FALSE)=0,"",IF(LEN(VLOOKUP(AA52,#REF!,3,FALSE))&lt;1,"",LEFT(RIGHT(VLOOKUP(AA52,#REF!,3,FALSE),1),1)))</f>
        <v>#REF!</v>
      </c>
      <c r="AZ58" s="424"/>
      <c r="BA58" s="294"/>
      <c r="BB58" s="288"/>
      <c r="BC58" s="288"/>
      <c r="BD58" s="288"/>
      <c r="BE58" s="288"/>
      <c r="BF58" s="288"/>
      <c r="BG58" s="288"/>
      <c r="BH58" s="288"/>
      <c r="BI58" s="288"/>
      <c r="BJ58" s="287"/>
      <c r="BK58" s="288"/>
      <c r="BL58" s="280" t="e">
        <f>IF(LEN(VLOOKUP(AA52,#REF!,5,FALSE))&lt;11,"",LEFT(RIGHT(VLOOKUP(AA52,#REF!,5,FALSE),11),1))</f>
        <v>#REF!</v>
      </c>
      <c r="BM58" s="168"/>
      <c r="BN58" s="280" t="e">
        <f>IF(LEN(VLOOKUP(AA52,#REF!,5,FALSE))&lt;10,"",LEFT(RIGHT(VLOOKUP(AA52,#REF!,5,FALSE),10),1))</f>
        <v>#REF!</v>
      </c>
      <c r="BO58" s="282"/>
      <c r="BP58" s="280" t="e">
        <f>IF(LEN(VLOOKUP(AA52,#REF!,5,FALSE))&lt;9,"",LEFT(RIGHT(VLOOKUP(AA52,#REF!,5,FALSE),9),1))</f>
        <v>#REF!</v>
      </c>
      <c r="BQ58" s="168"/>
      <c r="BR58" s="280" t="e">
        <f>IF(LEN(VLOOKUP(AA52,#REF!,5,FALSE))&lt;8,"",LEFT(RIGHT(VLOOKUP(AA52,#REF!,5,FALSE),8),1))</f>
        <v>#REF!</v>
      </c>
      <c r="BS58" s="282"/>
      <c r="BT58" s="280" t="e">
        <f>IF(LEN(VLOOKUP(AA52,#REF!,5,FALSE))&lt;7,"",LEFT(RIGHT(VLOOKUP(AA52,#REF!,5,FALSE),7),1))</f>
        <v>#REF!</v>
      </c>
      <c r="BU58" s="415"/>
      <c r="BV58" s="280" t="e">
        <f>IF(LEN(VLOOKUP(AA52,#REF!,5,FALSE))&lt;6,"",LEFT(RIGHT(VLOOKUP(AA52,#REF!,5,FALSE),6),1))</f>
        <v>#REF!</v>
      </c>
      <c r="BW58" s="282"/>
      <c r="BX58" s="280" t="e">
        <f>IF(LEN(VLOOKUP(AA52,#REF!,5,FALSE))&lt;5,"",LEFT(RIGHT(VLOOKUP(AA52,#REF!,5,FALSE),5),1))</f>
        <v>#REF!</v>
      </c>
      <c r="BY58" s="282"/>
      <c r="BZ58" s="280" t="e">
        <f>IF(LEN(VLOOKUP(AA52,#REF!,5,FALSE))&lt;4,"",LEFT(RIGHT(VLOOKUP(AA52,#REF!,5,FALSE),4),1))</f>
        <v>#REF!</v>
      </c>
      <c r="CA58" s="416"/>
      <c r="CB58" s="280" t="e">
        <f>IF(LEN(VLOOKUP(AA52,#REF!,5,FALSE))&lt;3,"",LEFT(RIGHT(VLOOKUP(AA52,#REF!,5,FALSE),3),1))</f>
        <v>#REF!</v>
      </c>
      <c r="CC58" s="282"/>
      <c r="CD58" s="280" t="e">
        <f>IF(LEN(VLOOKUP(AA52,#REF!,5,FALSE))&lt;2,"",LEFT(RIGHT(VLOOKUP(AA52,#REF!,5,FALSE),2),1))</f>
        <v>#REF!</v>
      </c>
      <c r="CE58" s="282"/>
      <c r="CF58" s="280" t="e">
        <f>IF(VLOOKUP(AA52,#REF!,5,FALSE)=0,"",IF(LEN(VLOOKUP(AA52,#REF!,5,FALSE))&lt;1,"",LEFT(RIGHT(VLOOKUP(AA52,#REF!,5,FALSE),1),1)))</f>
        <v>#REF!</v>
      </c>
      <c r="CG58" s="201"/>
    </row>
    <row r="59" spans="1:86">
      <c r="A59" s="130"/>
      <c r="B59" s="476"/>
      <c r="C59" s="476"/>
      <c r="D59" s="476"/>
      <c r="E59" s="474"/>
      <c r="F59" s="474"/>
      <c r="G59" s="459"/>
      <c r="H59" s="545"/>
      <c r="I59" s="545"/>
      <c r="J59" s="545"/>
      <c r="K59" s="545"/>
      <c r="L59" s="545"/>
      <c r="M59" s="545"/>
      <c r="N59" s="545"/>
      <c r="O59" s="545"/>
      <c r="P59" s="545"/>
      <c r="Q59" s="545"/>
      <c r="R59" s="545"/>
      <c r="S59" s="545"/>
      <c r="T59" s="545"/>
      <c r="U59" s="545"/>
      <c r="V59" s="545"/>
      <c r="W59" s="545"/>
      <c r="X59" s="545"/>
      <c r="Y59" s="545"/>
      <c r="Z59" s="545"/>
      <c r="AA59" s="463"/>
      <c r="AB59" s="463"/>
      <c r="AC59" s="463"/>
      <c r="AD59" s="445"/>
      <c r="AE59" s="445"/>
      <c r="AF59" s="445"/>
      <c r="AG59" s="445"/>
      <c r="AH59" s="445"/>
      <c r="AI59" s="445"/>
      <c r="AJ59" s="445"/>
      <c r="AK59" s="445"/>
      <c r="AL59" s="445"/>
      <c r="AM59" s="445"/>
      <c r="AN59" s="445"/>
      <c r="AO59" s="445"/>
      <c r="AP59" s="445"/>
      <c r="AQ59" s="445"/>
      <c r="AR59" s="445"/>
      <c r="AS59" s="445"/>
      <c r="AT59" s="445"/>
      <c r="AU59" s="445"/>
      <c r="AV59" s="445"/>
      <c r="AW59" s="445"/>
      <c r="AX59" s="445"/>
      <c r="AY59" s="445"/>
      <c r="AZ59" s="445"/>
      <c r="BA59" s="174"/>
      <c r="BB59" s="169"/>
      <c r="BC59" s="169"/>
      <c r="BD59" s="169"/>
      <c r="BE59" s="169"/>
      <c r="BF59" s="169"/>
      <c r="BG59" s="169"/>
      <c r="BH59" s="169"/>
      <c r="BI59" s="169"/>
      <c r="BJ59" s="170"/>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200"/>
    </row>
    <row r="60" spans="1:86" s="163" customFormat="1" ht="3" customHeight="1">
      <c r="A60" s="130"/>
      <c r="B60" s="476"/>
      <c r="C60" s="476"/>
      <c r="D60" s="476"/>
      <c r="E60" s="474" t="s">
        <v>360</v>
      </c>
      <c r="F60" s="474"/>
      <c r="G60" s="459"/>
      <c r="H60" s="461" t="e">
        <f>#REF!</f>
        <v>#REF!</v>
      </c>
      <c r="I60" s="461"/>
      <c r="J60" s="461"/>
      <c r="K60" s="461"/>
      <c r="L60" s="461"/>
      <c r="M60" s="461"/>
      <c r="N60" s="461"/>
      <c r="O60" s="461"/>
      <c r="P60" s="461"/>
      <c r="Q60" s="461"/>
      <c r="R60" s="461"/>
      <c r="S60" s="461"/>
      <c r="T60" s="461"/>
      <c r="U60" s="461"/>
      <c r="V60" s="461"/>
      <c r="W60" s="461"/>
      <c r="X60" s="461"/>
      <c r="Y60" s="461"/>
      <c r="Z60" s="461"/>
      <c r="AA60" s="463" t="s">
        <v>415</v>
      </c>
      <c r="AB60" s="463"/>
      <c r="AC60" s="463"/>
      <c r="AD60" s="440"/>
      <c r="AE60" s="440"/>
      <c r="AF60" s="440"/>
      <c r="AG60" s="440"/>
      <c r="AH60" s="440"/>
      <c r="AI60" s="440"/>
      <c r="AJ60" s="440"/>
      <c r="AK60" s="440"/>
      <c r="AL60" s="440"/>
      <c r="AM60" s="440"/>
      <c r="AN60" s="440"/>
      <c r="AO60" s="440"/>
      <c r="AP60" s="440"/>
      <c r="AQ60" s="440"/>
      <c r="AR60" s="440"/>
      <c r="AS60" s="440"/>
      <c r="AT60" s="440"/>
      <c r="AU60" s="440"/>
      <c r="AV60" s="440"/>
      <c r="AW60" s="440"/>
      <c r="AX60" s="440"/>
      <c r="AY60" s="440"/>
      <c r="AZ60" s="440"/>
      <c r="BA60" s="441"/>
      <c r="BB60" s="441"/>
      <c r="BC60" s="441"/>
      <c r="BD60" s="441"/>
      <c r="BE60" s="441"/>
      <c r="BF60" s="441"/>
      <c r="BG60" s="441"/>
      <c r="BH60" s="441"/>
      <c r="BI60" s="441"/>
      <c r="BJ60" s="441"/>
      <c r="BK60" s="441"/>
      <c r="BL60" s="441"/>
      <c r="BM60" s="441"/>
      <c r="BN60" s="441"/>
      <c r="BO60" s="441"/>
      <c r="BP60" s="441"/>
      <c r="BQ60" s="441"/>
      <c r="BR60" s="164"/>
      <c r="BS60" s="164"/>
      <c r="BT60" s="164"/>
      <c r="BU60" s="164"/>
      <c r="BV60" s="164"/>
      <c r="BW60" s="165"/>
      <c r="BX60" s="164"/>
      <c r="BY60" s="164"/>
      <c r="BZ60" s="164"/>
      <c r="CA60" s="164"/>
      <c r="CB60" s="164"/>
      <c r="CC60" s="164"/>
      <c r="CD60" s="164"/>
      <c r="CE60" s="164"/>
      <c r="CF60" s="164"/>
      <c r="CG60" s="198"/>
      <c r="CH60" s="134"/>
    </row>
    <row r="61" spans="1:86" s="163" customFormat="1" ht="3" customHeight="1">
      <c r="A61" s="130"/>
      <c r="B61" s="476"/>
      <c r="C61" s="476"/>
      <c r="D61" s="476"/>
      <c r="E61" s="474"/>
      <c r="F61" s="474"/>
      <c r="G61" s="459"/>
      <c r="H61" s="461"/>
      <c r="I61" s="461"/>
      <c r="J61" s="461"/>
      <c r="K61" s="461"/>
      <c r="L61" s="461"/>
      <c r="M61" s="461"/>
      <c r="N61" s="461"/>
      <c r="O61" s="461"/>
      <c r="P61" s="461"/>
      <c r="Q61" s="461"/>
      <c r="R61" s="461"/>
      <c r="S61" s="461"/>
      <c r="T61" s="461"/>
      <c r="U61" s="461"/>
      <c r="V61" s="461"/>
      <c r="W61" s="461"/>
      <c r="X61" s="461"/>
      <c r="Y61" s="461"/>
      <c r="Z61" s="461"/>
      <c r="AA61" s="463"/>
      <c r="AB61" s="463"/>
      <c r="AC61" s="463"/>
      <c r="AD61" s="423"/>
      <c r="AE61" s="417"/>
      <c r="AF61" s="417"/>
      <c r="AG61" s="417"/>
      <c r="AH61" s="283"/>
      <c r="AI61" s="418"/>
      <c r="AJ61" s="418"/>
      <c r="AK61" s="418"/>
      <c r="AL61" s="418"/>
      <c r="AM61" s="418"/>
      <c r="AN61" s="415"/>
      <c r="AO61" s="419"/>
      <c r="AP61" s="419"/>
      <c r="AQ61" s="419"/>
      <c r="AR61" s="419"/>
      <c r="AS61" s="419"/>
      <c r="AT61" s="416"/>
      <c r="AU61" s="419"/>
      <c r="AV61" s="419"/>
      <c r="AW61" s="419"/>
      <c r="AX61" s="419"/>
      <c r="AY61" s="419"/>
      <c r="AZ61" s="424"/>
      <c r="BA61" s="423"/>
      <c r="BB61" s="417"/>
      <c r="BC61" s="417"/>
      <c r="BD61" s="417"/>
      <c r="BE61" s="283"/>
      <c r="BF61" s="418"/>
      <c r="BG61" s="418"/>
      <c r="BH61" s="418"/>
      <c r="BI61" s="418"/>
      <c r="BJ61" s="418"/>
      <c r="BK61" s="415"/>
      <c r="BL61" s="419"/>
      <c r="BM61" s="419"/>
      <c r="BN61" s="419"/>
      <c r="BO61" s="419"/>
      <c r="BP61" s="419"/>
      <c r="BQ61" s="416"/>
      <c r="BR61" s="419"/>
      <c r="BS61" s="419"/>
      <c r="BT61" s="419"/>
      <c r="BU61" s="419"/>
      <c r="BV61" s="419"/>
      <c r="BW61" s="287"/>
      <c r="BX61" s="288"/>
      <c r="BY61" s="288"/>
      <c r="BZ61" s="288"/>
      <c r="CA61" s="288"/>
      <c r="CB61" s="288"/>
      <c r="CC61" s="288"/>
      <c r="CD61" s="288"/>
      <c r="CE61" s="288"/>
      <c r="CF61" s="288"/>
      <c r="CG61" s="199"/>
      <c r="CH61" s="134"/>
    </row>
    <row r="62" spans="1:86" ht="15" customHeight="1">
      <c r="A62" s="130"/>
      <c r="B62" s="476"/>
      <c r="C62" s="476"/>
      <c r="D62" s="476"/>
      <c r="E62" s="474"/>
      <c r="F62" s="474"/>
      <c r="G62" s="459"/>
      <c r="H62" s="461"/>
      <c r="I62" s="461"/>
      <c r="J62" s="461"/>
      <c r="K62" s="461"/>
      <c r="L62" s="461"/>
      <c r="M62" s="461"/>
      <c r="N62" s="461"/>
      <c r="O62" s="461"/>
      <c r="P62" s="461"/>
      <c r="Q62" s="461"/>
      <c r="R62" s="461"/>
      <c r="S62" s="461"/>
      <c r="T62" s="461"/>
      <c r="U62" s="461"/>
      <c r="V62" s="461"/>
      <c r="W62" s="461"/>
      <c r="X62" s="461"/>
      <c r="Y62" s="461"/>
      <c r="Z62" s="461"/>
      <c r="AA62" s="463"/>
      <c r="AB62" s="463"/>
      <c r="AC62" s="463"/>
      <c r="AD62" s="423"/>
      <c r="AE62" s="280" t="e">
        <f>IF(LEN(VLOOKUP(AA60,#REF!,2,FALSE))&lt;11,"",LEFT(RIGHT(VLOOKUP(AA60,#REF!,2,FALSE),11),1))</f>
        <v>#REF!</v>
      </c>
      <c r="AF62" s="168"/>
      <c r="AG62" s="280" t="e">
        <f>IF(LEN(VLOOKUP(AA60,#REF!,2,FALSE))&lt;10,"",LEFT(RIGHT(VLOOKUP(AA60,#REF!,2,FALSE),10),1))</f>
        <v>#REF!</v>
      </c>
      <c r="AH62" s="282"/>
      <c r="AI62" s="280" t="e">
        <f>IF(LEN(VLOOKUP(AA60,#REF!,2,FALSE))&lt;9,"",LEFT(RIGHT(VLOOKUP(AA60,#REF!,2,FALSE),9),1))</f>
        <v>#REF!</v>
      </c>
      <c r="AJ62" s="168"/>
      <c r="AK62" s="280" t="e">
        <f>IF(LEN(VLOOKUP(AA60,#REF!,2,FALSE))&lt;8,"",LEFT(RIGHT(VLOOKUP(AA60,#REF!,2,FALSE),8),1))</f>
        <v>#REF!</v>
      </c>
      <c r="AL62" s="282"/>
      <c r="AM62" s="280" t="e">
        <f>IF(LEN(VLOOKUP(AA60,#REF!,2,FALSE))&lt;7,"",LEFT(RIGHT(VLOOKUP(AA60,#REF!,2,FALSE),7),1))</f>
        <v>#REF!</v>
      </c>
      <c r="AN62" s="415"/>
      <c r="AO62" s="280" t="e">
        <f>IF(LEN(VLOOKUP(AA60,#REF!,2,FALSE))&lt;6,"",LEFT(RIGHT(VLOOKUP(AA60,#REF!,2,FALSE),6),1))</f>
        <v>#REF!</v>
      </c>
      <c r="AP62" s="282"/>
      <c r="AQ62" s="280" t="e">
        <f>IF(LEN(VLOOKUP(AA60,#REF!,2,FALSE))&lt;5,"",LEFT(RIGHT(VLOOKUP(AA60,#REF!,2,FALSE),5),1))</f>
        <v>#REF!</v>
      </c>
      <c r="AR62" s="282"/>
      <c r="AS62" s="280" t="e">
        <f>IF(LEN(VLOOKUP(AA60,#REF!,2,FALSE))&lt;4,"",LEFT(RIGHT(VLOOKUP(AA60,#REF!,2,FALSE),4),1))</f>
        <v>#REF!</v>
      </c>
      <c r="AT62" s="416"/>
      <c r="AU62" s="280" t="e">
        <f>IF(LEN(VLOOKUP(AA60,#REF!,2,FALSE))&lt;3,"",LEFT(RIGHT(VLOOKUP(AA60,#REF!,2,FALSE),3),1))</f>
        <v>#REF!</v>
      </c>
      <c r="AV62" s="282"/>
      <c r="AW62" s="280" t="e">
        <f>IF(LEN(VLOOKUP(AA60,#REF!,2,FALSE))&lt;2,"",LEFT(RIGHT(VLOOKUP(AA60,#REF!,2,FALSE),2),1))</f>
        <v>#REF!</v>
      </c>
      <c r="AX62" s="282"/>
      <c r="AY62" s="280" t="e">
        <f>IF(VLOOKUP(AA60,#REF!,2,FALSE)=0,"",IF(LEN(VLOOKUP(AA60,#REF!,2,FALSE))&lt;1,"",LEFT(RIGHT(VLOOKUP(AA60,#REF!,2,FALSE),1),1)))</f>
        <v>#REF!</v>
      </c>
      <c r="AZ62" s="424"/>
      <c r="BA62" s="423"/>
      <c r="BB62" s="280" t="e">
        <f>IF(LEN(VLOOKUP(AA60,#REF!,4,FALSE))&lt;11,"",LEFT(RIGHT(VLOOKUP(AA60,#REF!,4,FALSE),11),1))</f>
        <v>#REF!</v>
      </c>
      <c r="BC62" s="168"/>
      <c r="BD62" s="280" t="e">
        <f>IF(LEN(VLOOKUP(AA60,#REF!,4,FALSE))&lt;10,"",LEFT(RIGHT(VLOOKUP(AA60,#REF!,4,FALSE),10),1))</f>
        <v>#REF!</v>
      </c>
      <c r="BE62" s="282"/>
      <c r="BF62" s="280" t="e">
        <f>IF(LEN(VLOOKUP(AA60,#REF!,4,FALSE))&lt;9,"",LEFT(RIGHT(VLOOKUP(AA60,#REF!,4,FALSE),9),1))</f>
        <v>#REF!</v>
      </c>
      <c r="BG62" s="168"/>
      <c r="BH62" s="280" t="e">
        <f>IF(LEN(VLOOKUP(AA60,#REF!,4,FALSE))&lt;8,"",LEFT(RIGHT(VLOOKUP(AA60,#REF!,4,FALSE),8),1))</f>
        <v>#REF!</v>
      </c>
      <c r="BI62" s="282"/>
      <c r="BJ62" s="280" t="e">
        <f>IF(LEN(VLOOKUP(AA60,#REF!,4,FALSE))&lt;7,"",LEFT(RIGHT(VLOOKUP(AA60,#REF!,4,FALSE),7),1))</f>
        <v>#REF!</v>
      </c>
      <c r="BK62" s="415"/>
      <c r="BL62" s="280" t="e">
        <f>IF(LEN(VLOOKUP(AA60,#REF!,4,FALSE))&lt;6,"",LEFT(RIGHT(VLOOKUP(AA60,#REF!,4,FALSE),6),1))</f>
        <v>#REF!</v>
      </c>
      <c r="BM62" s="282"/>
      <c r="BN62" s="280" t="e">
        <f>IF(LEN(VLOOKUP(AA60,#REF!,4,FALSE))&lt;5,"",LEFT(RIGHT(VLOOKUP(AA60,#REF!,4,FALSE),5),1))</f>
        <v>#REF!</v>
      </c>
      <c r="BO62" s="282"/>
      <c r="BP62" s="280" t="e">
        <f>IF(LEN(VLOOKUP(AA60,#REF!,4,FALSE))&lt;4,"",LEFT(RIGHT(VLOOKUP(AA60,#REF!,4,FALSE),4),1))</f>
        <v>#REF!</v>
      </c>
      <c r="BQ62" s="416"/>
      <c r="BR62" s="280" t="e">
        <f>IF(LEN(VLOOKUP(AA60,#REF!,4,FALSE))&lt;3,"",LEFT(RIGHT(VLOOKUP(AA60,#REF!,4,FALSE),3),1))</f>
        <v>#REF!</v>
      </c>
      <c r="BS62" s="282"/>
      <c r="BT62" s="280" t="e">
        <f>IF(LEN(VLOOKUP(AA60,#REF!,4,FALSE))&lt;2,"",LEFT(RIGHT(VLOOKUP(AA60,#REF!,4,FALSE),2),1))</f>
        <v>#REF!</v>
      </c>
      <c r="BU62" s="282"/>
      <c r="BV62" s="280" t="e">
        <f>IF(VLOOKUP(AA60,#REF!,4,FALSE)=0,"",IF(LEN(VLOOKUP(AA60,#REF!,4,FALSE))&lt;1,"",LEFT(RIGHT(VLOOKUP(AA60,#REF!,4,FALSE),1),1)))</f>
        <v>#REF!</v>
      </c>
      <c r="BW62" s="287"/>
      <c r="BX62" s="288"/>
      <c r="BY62" s="288"/>
      <c r="BZ62" s="288"/>
      <c r="CA62" s="288"/>
      <c r="CB62" s="288"/>
      <c r="CC62" s="288"/>
      <c r="CD62" s="288"/>
      <c r="CE62" s="288"/>
      <c r="CF62" s="288"/>
      <c r="CG62" s="199"/>
    </row>
    <row r="63" spans="1:86" ht="3" customHeight="1">
      <c r="A63" s="130"/>
      <c r="B63" s="476"/>
      <c r="C63" s="476"/>
      <c r="D63" s="476"/>
      <c r="E63" s="474"/>
      <c r="F63" s="474"/>
      <c r="G63" s="459"/>
      <c r="H63" s="461"/>
      <c r="I63" s="461"/>
      <c r="J63" s="461"/>
      <c r="K63" s="461"/>
      <c r="L63" s="461"/>
      <c r="M63" s="461"/>
      <c r="N63" s="461"/>
      <c r="O63" s="461"/>
      <c r="P63" s="461"/>
      <c r="Q63" s="461"/>
      <c r="R63" s="461"/>
      <c r="S63" s="461"/>
      <c r="T63" s="461"/>
      <c r="U63" s="461"/>
      <c r="V63" s="461"/>
      <c r="W63" s="461"/>
      <c r="X63" s="461"/>
      <c r="Y63" s="461"/>
      <c r="Z63" s="461"/>
      <c r="AA63" s="463"/>
      <c r="AB63" s="463"/>
      <c r="AC63" s="463"/>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442"/>
      <c r="BA63" s="443"/>
      <c r="BB63" s="443"/>
      <c r="BC63" s="443"/>
      <c r="BD63" s="443"/>
      <c r="BE63" s="443"/>
      <c r="BF63" s="443"/>
      <c r="BG63" s="443"/>
      <c r="BH63" s="443"/>
      <c r="BI63" s="443"/>
      <c r="BJ63" s="443"/>
      <c r="BK63" s="443"/>
      <c r="BL63" s="443"/>
      <c r="BM63" s="443"/>
      <c r="BN63" s="443"/>
      <c r="BO63" s="443"/>
      <c r="BP63" s="443"/>
      <c r="BQ63" s="443"/>
      <c r="BR63" s="227"/>
      <c r="BS63" s="227"/>
      <c r="BT63" s="227"/>
      <c r="BU63" s="227"/>
      <c r="BV63" s="227"/>
      <c r="BW63" s="289"/>
      <c r="BX63" s="227"/>
      <c r="BY63" s="227"/>
      <c r="BZ63" s="227"/>
      <c r="CA63" s="227"/>
      <c r="CB63" s="227"/>
      <c r="CC63" s="227"/>
      <c r="CD63" s="227"/>
      <c r="CE63" s="227"/>
      <c r="CF63" s="227"/>
      <c r="CG63" s="200"/>
    </row>
    <row r="64" spans="1:86" ht="3" customHeight="1">
      <c r="A64" s="130"/>
      <c r="B64" s="476"/>
      <c r="C64" s="476"/>
      <c r="D64" s="476"/>
      <c r="E64" s="474"/>
      <c r="F64" s="474"/>
      <c r="G64" s="459"/>
      <c r="H64" s="461"/>
      <c r="I64" s="461"/>
      <c r="J64" s="461"/>
      <c r="K64" s="461"/>
      <c r="L64" s="461"/>
      <c r="M64" s="461"/>
      <c r="N64" s="461"/>
      <c r="O64" s="461"/>
      <c r="P64" s="461"/>
      <c r="Q64" s="461"/>
      <c r="R64" s="461"/>
      <c r="S64" s="461"/>
      <c r="T64" s="461"/>
      <c r="U64" s="461"/>
      <c r="V64" s="461"/>
      <c r="W64" s="461"/>
      <c r="X64" s="461"/>
      <c r="Y64" s="461"/>
      <c r="Z64" s="461"/>
      <c r="AA64" s="463"/>
      <c r="AB64" s="463"/>
      <c r="AC64" s="463"/>
      <c r="AD64" s="422"/>
      <c r="AE64" s="422"/>
      <c r="AF64" s="422"/>
      <c r="AG64" s="422"/>
      <c r="AH64" s="422"/>
      <c r="AI64" s="422"/>
      <c r="AJ64" s="422"/>
      <c r="AK64" s="422"/>
      <c r="AL64" s="422"/>
      <c r="AM64" s="422"/>
      <c r="AN64" s="422"/>
      <c r="AO64" s="422"/>
      <c r="AP64" s="422"/>
      <c r="AQ64" s="422"/>
      <c r="AR64" s="422"/>
      <c r="AS64" s="422"/>
      <c r="AT64" s="422"/>
      <c r="AU64" s="422"/>
      <c r="AV64" s="422"/>
      <c r="AW64" s="422"/>
      <c r="AX64" s="422"/>
      <c r="AY64" s="422"/>
      <c r="AZ64" s="422"/>
      <c r="BA64" s="293"/>
      <c r="BB64" s="221"/>
      <c r="BC64" s="221"/>
      <c r="BD64" s="221"/>
      <c r="BE64" s="221"/>
      <c r="BF64" s="221"/>
      <c r="BG64" s="221"/>
      <c r="BH64" s="221"/>
      <c r="BI64" s="221"/>
      <c r="BJ64" s="292"/>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198"/>
    </row>
    <row r="65" spans="1:86" ht="3" customHeight="1">
      <c r="A65" s="130"/>
      <c r="B65" s="476"/>
      <c r="C65" s="476"/>
      <c r="D65" s="476"/>
      <c r="E65" s="474"/>
      <c r="F65" s="474"/>
      <c r="G65" s="459"/>
      <c r="H65" s="461"/>
      <c r="I65" s="461"/>
      <c r="J65" s="461"/>
      <c r="K65" s="461"/>
      <c r="L65" s="461"/>
      <c r="M65" s="461"/>
      <c r="N65" s="461"/>
      <c r="O65" s="461"/>
      <c r="P65" s="461"/>
      <c r="Q65" s="461"/>
      <c r="R65" s="461"/>
      <c r="S65" s="461"/>
      <c r="T65" s="461"/>
      <c r="U65" s="461"/>
      <c r="V65" s="461"/>
      <c r="W65" s="461"/>
      <c r="X65" s="461"/>
      <c r="Y65" s="461"/>
      <c r="Z65" s="461"/>
      <c r="AA65" s="463"/>
      <c r="AB65" s="463"/>
      <c r="AC65" s="463"/>
      <c r="AD65" s="423"/>
      <c r="AE65" s="417"/>
      <c r="AF65" s="417"/>
      <c r="AG65" s="417"/>
      <c r="AH65" s="283"/>
      <c r="AI65" s="418"/>
      <c r="AJ65" s="418"/>
      <c r="AK65" s="418"/>
      <c r="AL65" s="418"/>
      <c r="AM65" s="418"/>
      <c r="AN65" s="415"/>
      <c r="AO65" s="419"/>
      <c r="AP65" s="419"/>
      <c r="AQ65" s="419"/>
      <c r="AR65" s="419"/>
      <c r="AS65" s="419"/>
      <c r="AT65" s="416"/>
      <c r="AU65" s="419"/>
      <c r="AV65" s="419"/>
      <c r="AW65" s="419"/>
      <c r="AX65" s="419"/>
      <c r="AY65" s="419"/>
      <c r="AZ65" s="424"/>
      <c r="BA65" s="294"/>
      <c r="BB65" s="288"/>
      <c r="BC65" s="288"/>
      <c r="BD65" s="288"/>
      <c r="BE65" s="288"/>
      <c r="BF65" s="288"/>
      <c r="BG65" s="288"/>
      <c r="BH65" s="288"/>
      <c r="BI65" s="288"/>
      <c r="BJ65" s="287"/>
      <c r="BK65" s="288"/>
      <c r="BL65" s="417"/>
      <c r="BM65" s="417"/>
      <c r="BN65" s="417"/>
      <c r="BO65" s="283"/>
      <c r="BP65" s="418"/>
      <c r="BQ65" s="418"/>
      <c r="BR65" s="418"/>
      <c r="BS65" s="418"/>
      <c r="BT65" s="418"/>
      <c r="BU65" s="415"/>
      <c r="BV65" s="419"/>
      <c r="BW65" s="419"/>
      <c r="BX65" s="419"/>
      <c r="BY65" s="419"/>
      <c r="BZ65" s="419"/>
      <c r="CA65" s="416"/>
      <c r="CB65" s="419"/>
      <c r="CC65" s="419"/>
      <c r="CD65" s="419"/>
      <c r="CE65" s="419"/>
      <c r="CF65" s="419"/>
      <c r="CG65" s="201"/>
    </row>
    <row r="66" spans="1:86" ht="15" customHeight="1">
      <c r="A66" s="130"/>
      <c r="B66" s="476"/>
      <c r="C66" s="476"/>
      <c r="D66" s="476"/>
      <c r="E66" s="474"/>
      <c r="F66" s="474"/>
      <c r="G66" s="459"/>
      <c r="H66" s="461"/>
      <c r="I66" s="461"/>
      <c r="J66" s="461"/>
      <c r="K66" s="461"/>
      <c r="L66" s="461"/>
      <c r="M66" s="461"/>
      <c r="N66" s="461"/>
      <c r="O66" s="461"/>
      <c r="P66" s="461"/>
      <c r="Q66" s="461"/>
      <c r="R66" s="461"/>
      <c r="S66" s="461"/>
      <c r="T66" s="461"/>
      <c r="U66" s="461"/>
      <c r="V66" s="461"/>
      <c r="W66" s="461"/>
      <c r="X66" s="461"/>
      <c r="Y66" s="461"/>
      <c r="Z66" s="461"/>
      <c r="AA66" s="463"/>
      <c r="AB66" s="463"/>
      <c r="AC66" s="463"/>
      <c r="AD66" s="423"/>
      <c r="AE66" s="280" t="e">
        <f>IF(LEN(VLOOKUP(AA60,#REF!,3,FALSE))&lt;11,"",LEFT(RIGHT(VLOOKUP(AA60,#REF!,3,FALSE),11),1))</f>
        <v>#REF!</v>
      </c>
      <c r="AF66" s="168"/>
      <c r="AG66" s="280" t="e">
        <f>IF(LEN(VLOOKUP(AA60,#REF!,3,FALSE))&lt;10,"",LEFT(RIGHT(VLOOKUP(AA60,#REF!,3,FALSE),10),1))</f>
        <v>#REF!</v>
      </c>
      <c r="AH66" s="282"/>
      <c r="AI66" s="280" t="e">
        <f>IF(LEN(VLOOKUP(AA60,#REF!,3,FALSE))&lt;9,"",LEFT(RIGHT(VLOOKUP(AA60,#REF!,3,FALSE),9),1))</f>
        <v>#REF!</v>
      </c>
      <c r="AJ66" s="168"/>
      <c r="AK66" s="280" t="e">
        <f>IF(LEN(VLOOKUP(AA60,#REF!,3,FALSE))&lt;8,"",LEFT(RIGHT(VLOOKUP(AA60,#REF!,3,FALSE),8),1))</f>
        <v>#REF!</v>
      </c>
      <c r="AL66" s="282"/>
      <c r="AM66" s="280" t="e">
        <f>IF(LEN(VLOOKUP(AA60,#REF!,3,FALSE))&lt;7,"",LEFT(RIGHT(VLOOKUP(AA60,#REF!,3,FALSE),7),1))</f>
        <v>#REF!</v>
      </c>
      <c r="AN66" s="415"/>
      <c r="AO66" s="280" t="e">
        <f>IF(LEN(VLOOKUP(AA60,#REF!,3,FALSE))&lt;6,"",LEFT(RIGHT(VLOOKUP(AA60,#REF!,3,FALSE),6),1))</f>
        <v>#REF!</v>
      </c>
      <c r="AP66" s="282"/>
      <c r="AQ66" s="280" t="e">
        <f>IF(LEN(VLOOKUP(AA60,#REF!,3,FALSE))&lt;5,"",LEFT(RIGHT(VLOOKUP(AA60,#REF!,3,FALSE),5),1))</f>
        <v>#REF!</v>
      </c>
      <c r="AR66" s="282"/>
      <c r="AS66" s="280" t="e">
        <f>IF(LEN(VLOOKUP(AA60,#REF!,3,FALSE))&lt;4,"",LEFT(RIGHT(VLOOKUP(AA60,#REF!,3,FALSE),4),1))</f>
        <v>#REF!</v>
      </c>
      <c r="AT66" s="416"/>
      <c r="AU66" s="280" t="e">
        <f>IF(LEN(VLOOKUP(AA60,#REF!,3,FALSE))&lt;3,"",LEFT(RIGHT(VLOOKUP(AA60,#REF!,3,FALSE),3),1))</f>
        <v>#REF!</v>
      </c>
      <c r="AV66" s="282"/>
      <c r="AW66" s="280" t="e">
        <f>IF(LEN(VLOOKUP(AA60,#REF!,3,FALSE))&lt;2,"",LEFT(RIGHT(VLOOKUP(AA60,#REF!,3,FALSE),2),1))</f>
        <v>#REF!</v>
      </c>
      <c r="AX66" s="282"/>
      <c r="AY66" s="280" t="e">
        <f>IF(VLOOKUP(AA60,#REF!,3,FALSE)=0,"",IF(LEN(VLOOKUP(AA60,#REF!,3,FALSE))&lt;1,"",LEFT(RIGHT(VLOOKUP(AA60,#REF!,3,FALSE),1),1)))</f>
        <v>#REF!</v>
      </c>
      <c r="AZ66" s="424"/>
      <c r="BA66" s="294"/>
      <c r="BB66" s="288"/>
      <c r="BC66" s="288"/>
      <c r="BD66" s="288"/>
      <c r="BE66" s="288"/>
      <c r="BF66" s="288"/>
      <c r="BG66" s="288"/>
      <c r="BH66" s="288"/>
      <c r="BI66" s="288"/>
      <c r="BJ66" s="287"/>
      <c r="BK66" s="288"/>
      <c r="BL66" s="280" t="e">
        <f>IF(LEN(VLOOKUP(AA60,#REF!,5,FALSE))&lt;11,"",LEFT(RIGHT(VLOOKUP(AA60,#REF!,5,FALSE),11),1))</f>
        <v>#REF!</v>
      </c>
      <c r="BM66" s="168"/>
      <c r="BN66" s="280" t="e">
        <f>IF(LEN(VLOOKUP(AA60,#REF!,5,FALSE))&lt;10,"",LEFT(RIGHT(VLOOKUP(AA60,#REF!,5,FALSE),10),1))</f>
        <v>#REF!</v>
      </c>
      <c r="BO66" s="282"/>
      <c r="BP66" s="280" t="e">
        <f>IF(LEN(VLOOKUP(AA60,#REF!,5,FALSE))&lt;9,"",LEFT(RIGHT(VLOOKUP(AA60,#REF!,5,FALSE),9),1))</f>
        <v>#REF!</v>
      </c>
      <c r="BQ66" s="168"/>
      <c r="BR66" s="280" t="e">
        <f>IF(LEN(VLOOKUP(AA60,#REF!,5,FALSE))&lt;8,"",LEFT(RIGHT(VLOOKUP(AA60,#REF!,5,FALSE),8),1))</f>
        <v>#REF!</v>
      </c>
      <c r="BS66" s="282"/>
      <c r="BT66" s="280" t="e">
        <f>IF(LEN(VLOOKUP(AA60,#REF!,5,FALSE))&lt;7,"",LEFT(RIGHT(VLOOKUP(AA60,#REF!,5,FALSE),7),1))</f>
        <v>#REF!</v>
      </c>
      <c r="BU66" s="415"/>
      <c r="BV66" s="280" t="e">
        <f>IF(LEN(VLOOKUP(AA60,#REF!,5,FALSE))&lt;6,"",LEFT(RIGHT(VLOOKUP(AA60,#REF!,5,FALSE),6),1))</f>
        <v>#REF!</v>
      </c>
      <c r="BW66" s="282"/>
      <c r="BX66" s="280" t="e">
        <f>IF(LEN(VLOOKUP(AA60,#REF!,5,FALSE))&lt;5,"",LEFT(RIGHT(VLOOKUP(AA60,#REF!,5,FALSE),5),1))</f>
        <v>#REF!</v>
      </c>
      <c r="BY66" s="282"/>
      <c r="BZ66" s="280" t="e">
        <f>IF(LEN(VLOOKUP(AA60,#REF!,5,FALSE))&lt;4,"",LEFT(RIGHT(VLOOKUP(AA60,#REF!,5,FALSE),4),1))</f>
        <v>#REF!</v>
      </c>
      <c r="CA66" s="416"/>
      <c r="CB66" s="280" t="e">
        <f>IF(LEN(VLOOKUP(AA60,#REF!,5,FALSE))&lt;3,"",LEFT(RIGHT(VLOOKUP(AA60,#REF!,5,FALSE),3),1))</f>
        <v>#REF!</v>
      </c>
      <c r="CC66" s="282"/>
      <c r="CD66" s="280" t="e">
        <f>IF(LEN(VLOOKUP(AA60,#REF!,5,FALSE))&lt;2,"",LEFT(RIGHT(VLOOKUP(AA60,#REF!,5,FALSE),2),1))</f>
        <v>#REF!</v>
      </c>
      <c r="CE66" s="282"/>
      <c r="CF66" s="280" t="e">
        <f>IF(VLOOKUP(AA60,#REF!,5,FALSE)=0,"",IF(LEN(VLOOKUP(AA60,#REF!,5,FALSE))&lt;1,"",LEFT(RIGHT(VLOOKUP(AA60,#REF!,5,FALSE),1),1)))</f>
        <v>#REF!</v>
      </c>
      <c r="CG66" s="201"/>
    </row>
    <row r="67" spans="1:86" ht="3" customHeight="1">
      <c r="A67" s="130"/>
      <c r="B67" s="476"/>
      <c r="C67" s="476"/>
      <c r="D67" s="476"/>
      <c r="E67" s="474"/>
      <c r="F67" s="474"/>
      <c r="G67" s="459"/>
      <c r="H67" s="461"/>
      <c r="I67" s="461"/>
      <c r="J67" s="461"/>
      <c r="K67" s="461"/>
      <c r="L67" s="461"/>
      <c r="M67" s="461"/>
      <c r="N67" s="461"/>
      <c r="O67" s="461"/>
      <c r="P67" s="461"/>
      <c r="Q67" s="461"/>
      <c r="R67" s="461"/>
      <c r="S67" s="461"/>
      <c r="T67" s="461"/>
      <c r="U67" s="461"/>
      <c r="V67" s="461"/>
      <c r="W67" s="461"/>
      <c r="X67" s="461"/>
      <c r="Y67" s="461"/>
      <c r="Z67" s="461"/>
      <c r="AA67" s="463"/>
      <c r="AB67" s="463"/>
      <c r="AC67" s="463"/>
      <c r="AD67" s="442"/>
      <c r="AE67" s="442"/>
      <c r="AF67" s="442"/>
      <c r="AG67" s="442"/>
      <c r="AH67" s="442"/>
      <c r="AI67" s="442"/>
      <c r="AJ67" s="442"/>
      <c r="AK67" s="442"/>
      <c r="AL67" s="442"/>
      <c r="AM67" s="442"/>
      <c r="AN67" s="442"/>
      <c r="AO67" s="442"/>
      <c r="AP67" s="442"/>
      <c r="AQ67" s="442"/>
      <c r="AR67" s="442"/>
      <c r="AS67" s="442"/>
      <c r="AT67" s="442"/>
      <c r="AU67" s="442"/>
      <c r="AV67" s="442"/>
      <c r="AW67" s="442"/>
      <c r="AX67" s="442"/>
      <c r="AY67" s="442"/>
      <c r="AZ67" s="442"/>
      <c r="BA67" s="295"/>
      <c r="BB67" s="227"/>
      <c r="BC67" s="227"/>
      <c r="BD67" s="227"/>
      <c r="BE67" s="227"/>
      <c r="BF67" s="227"/>
      <c r="BG67" s="227"/>
      <c r="BH67" s="227"/>
      <c r="BI67" s="227"/>
      <c r="BJ67" s="289"/>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00"/>
    </row>
    <row r="68" spans="1:86" s="163" customFormat="1" ht="3" customHeight="1">
      <c r="A68" s="130"/>
      <c r="B68" s="476"/>
      <c r="C68" s="476"/>
      <c r="D68" s="476"/>
      <c r="E68" s="474" t="s">
        <v>361</v>
      </c>
      <c r="F68" s="474"/>
      <c r="G68" s="459"/>
      <c r="H68" s="461" t="e">
        <f>#REF!</f>
        <v>#REF!</v>
      </c>
      <c r="I68" s="461"/>
      <c r="J68" s="461"/>
      <c r="K68" s="461"/>
      <c r="L68" s="461"/>
      <c r="M68" s="461"/>
      <c r="N68" s="461"/>
      <c r="O68" s="461"/>
      <c r="P68" s="461"/>
      <c r="Q68" s="461"/>
      <c r="R68" s="461"/>
      <c r="S68" s="461"/>
      <c r="T68" s="461"/>
      <c r="U68" s="461"/>
      <c r="V68" s="461"/>
      <c r="W68" s="461"/>
      <c r="X68" s="461"/>
      <c r="Y68" s="461"/>
      <c r="Z68" s="461"/>
      <c r="AA68" s="463" t="s">
        <v>416</v>
      </c>
      <c r="AB68" s="463"/>
      <c r="AC68" s="463"/>
      <c r="AD68" s="422"/>
      <c r="AE68" s="422"/>
      <c r="AF68" s="422"/>
      <c r="AG68" s="422"/>
      <c r="AH68" s="422"/>
      <c r="AI68" s="422"/>
      <c r="AJ68" s="422"/>
      <c r="AK68" s="422"/>
      <c r="AL68" s="422"/>
      <c r="AM68" s="422"/>
      <c r="AN68" s="422"/>
      <c r="AO68" s="422"/>
      <c r="AP68" s="422"/>
      <c r="AQ68" s="422"/>
      <c r="AR68" s="422"/>
      <c r="AS68" s="422"/>
      <c r="AT68" s="422"/>
      <c r="AU68" s="422"/>
      <c r="AV68" s="422"/>
      <c r="AW68" s="422"/>
      <c r="AX68" s="422"/>
      <c r="AY68" s="422"/>
      <c r="AZ68" s="422"/>
      <c r="BA68" s="464"/>
      <c r="BB68" s="464"/>
      <c r="BC68" s="464"/>
      <c r="BD68" s="464"/>
      <c r="BE68" s="464"/>
      <c r="BF68" s="464"/>
      <c r="BG68" s="464"/>
      <c r="BH68" s="464"/>
      <c r="BI68" s="464"/>
      <c r="BJ68" s="464"/>
      <c r="BK68" s="464"/>
      <c r="BL68" s="464"/>
      <c r="BM68" s="464"/>
      <c r="BN68" s="464"/>
      <c r="BO68" s="464"/>
      <c r="BP68" s="464"/>
      <c r="BQ68" s="464"/>
      <c r="BR68" s="221"/>
      <c r="BS68" s="221"/>
      <c r="BT68" s="221"/>
      <c r="BU68" s="221"/>
      <c r="BV68" s="221"/>
      <c r="BW68" s="292"/>
      <c r="BX68" s="221"/>
      <c r="BY68" s="221"/>
      <c r="BZ68" s="221"/>
      <c r="CA68" s="221"/>
      <c r="CB68" s="221"/>
      <c r="CC68" s="221"/>
      <c r="CD68" s="221"/>
      <c r="CE68" s="221"/>
      <c r="CF68" s="221"/>
      <c r="CG68" s="198"/>
      <c r="CH68" s="134"/>
    </row>
    <row r="69" spans="1:86" s="163" customFormat="1" ht="3" customHeight="1">
      <c r="A69" s="130"/>
      <c r="B69" s="476"/>
      <c r="C69" s="476"/>
      <c r="D69" s="476"/>
      <c r="E69" s="474"/>
      <c r="F69" s="474"/>
      <c r="G69" s="459"/>
      <c r="H69" s="461"/>
      <c r="I69" s="461"/>
      <c r="J69" s="461"/>
      <c r="K69" s="461"/>
      <c r="L69" s="461"/>
      <c r="M69" s="461"/>
      <c r="N69" s="461"/>
      <c r="O69" s="461"/>
      <c r="P69" s="461"/>
      <c r="Q69" s="461"/>
      <c r="R69" s="461"/>
      <c r="S69" s="461"/>
      <c r="T69" s="461"/>
      <c r="U69" s="461"/>
      <c r="V69" s="461"/>
      <c r="W69" s="461"/>
      <c r="X69" s="461"/>
      <c r="Y69" s="461"/>
      <c r="Z69" s="461"/>
      <c r="AA69" s="463"/>
      <c r="AB69" s="463"/>
      <c r="AC69" s="463"/>
      <c r="AD69" s="423"/>
      <c r="AE69" s="417"/>
      <c r="AF69" s="417"/>
      <c r="AG69" s="417"/>
      <c r="AH69" s="283"/>
      <c r="AI69" s="418"/>
      <c r="AJ69" s="418"/>
      <c r="AK69" s="418"/>
      <c r="AL69" s="418"/>
      <c r="AM69" s="418"/>
      <c r="AN69" s="415"/>
      <c r="AO69" s="419"/>
      <c r="AP69" s="419"/>
      <c r="AQ69" s="419"/>
      <c r="AR69" s="419"/>
      <c r="AS69" s="419"/>
      <c r="AT69" s="416"/>
      <c r="AU69" s="419"/>
      <c r="AV69" s="419"/>
      <c r="AW69" s="419"/>
      <c r="AX69" s="419"/>
      <c r="AY69" s="419"/>
      <c r="AZ69" s="424"/>
      <c r="BA69" s="423"/>
      <c r="BB69" s="417"/>
      <c r="BC69" s="417"/>
      <c r="BD69" s="417"/>
      <c r="BE69" s="283"/>
      <c r="BF69" s="418"/>
      <c r="BG69" s="418"/>
      <c r="BH69" s="418"/>
      <c r="BI69" s="418"/>
      <c r="BJ69" s="418"/>
      <c r="BK69" s="415"/>
      <c r="BL69" s="419"/>
      <c r="BM69" s="419"/>
      <c r="BN69" s="419"/>
      <c r="BO69" s="419"/>
      <c r="BP69" s="419"/>
      <c r="BQ69" s="416"/>
      <c r="BR69" s="419"/>
      <c r="BS69" s="419"/>
      <c r="BT69" s="419"/>
      <c r="BU69" s="419"/>
      <c r="BV69" s="419"/>
      <c r="BW69" s="287"/>
      <c r="BX69" s="288"/>
      <c r="BY69" s="288"/>
      <c r="BZ69" s="288"/>
      <c r="CA69" s="288"/>
      <c r="CB69" s="288"/>
      <c r="CC69" s="288"/>
      <c r="CD69" s="288"/>
      <c r="CE69" s="288"/>
      <c r="CF69" s="288"/>
      <c r="CG69" s="199"/>
      <c r="CH69" s="134"/>
    </row>
    <row r="70" spans="1:86" ht="15" customHeight="1">
      <c r="A70" s="130"/>
      <c r="B70" s="476"/>
      <c r="C70" s="476"/>
      <c r="D70" s="476"/>
      <c r="E70" s="474"/>
      <c r="F70" s="474"/>
      <c r="G70" s="459"/>
      <c r="H70" s="461"/>
      <c r="I70" s="461"/>
      <c r="J70" s="461"/>
      <c r="K70" s="461"/>
      <c r="L70" s="461"/>
      <c r="M70" s="461"/>
      <c r="N70" s="461"/>
      <c r="O70" s="461"/>
      <c r="P70" s="461"/>
      <c r="Q70" s="461"/>
      <c r="R70" s="461"/>
      <c r="S70" s="461"/>
      <c r="T70" s="461"/>
      <c r="U70" s="461"/>
      <c r="V70" s="461"/>
      <c r="W70" s="461"/>
      <c r="X70" s="461"/>
      <c r="Y70" s="461"/>
      <c r="Z70" s="461"/>
      <c r="AA70" s="463"/>
      <c r="AB70" s="463"/>
      <c r="AC70" s="463"/>
      <c r="AD70" s="423"/>
      <c r="AE70" s="280" t="e">
        <f>IF(LEN(VLOOKUP(AA68,#REF!,2,FALSE))&lt;11,"",LEFT(RIGHT(VLOOKUP(AA68,#REF!,2,FALSE),11),1))</f>
        <v>#REF!</v>
      </c>
      <c r="AF70" s="168"/>
      <c r="AG70" s="280" t="e">
        <f>IF(LEN(VLOOKUP(AA68,#REF!,2,FALSE))&lt;10,"",LEFT(RIGHT(VLOOKUP(AA68,#REF!,2,FALSE),10),1))</f>
        <v>#REF!</v>
      </c>
      <c r="AH70" s="282"/>
      <c r="AI70" s="280" t="e">
        <f>IF(LEN(VLOOKUP(AA68,#REF!,2,FALSE))&lt;9,"",LEFT(RIGHT(VLOOKUP(AA68,#REF!,2,FALSE),9),1))</f>
        <v>#REF!</v>
      </c>
      <c r="AJ70" s="168"/>
      <c r="AK70" s="280" t="e">
        <f>IF(LEN(VLOOKUP(AA68,#REF!,2,FALSE))&lt;8,"",LEFT(RIGHT(VLOOKUP(AA68,#REF!,2,FALSE),8),1))</f>
        <v>#REF!</v>
      </c>
      <c r="AL70" s="282"/>
      <c r="AM70" s="280" t="e">
        <f>IF(LEN(VLOOKUP(AA68,#REF!,2,FALSE))&lt;7,"",LEFT(RIGHT(VLOOKUP(AA68,#REF!,2,FALSE),7),1))</f>
        <v>#REF!</v>
      </c>
      <c r="AN70" s="415"/>
      <c r="AO70" s="280" t="e">
        <f>IF(LEN(VLOOKUP(AA68,#REF!,2,FALSE))&lt;6,"",LEFT(RIGHT(VLOOKUP(AA68,#REF!,2,FALSE),6),1))</f>
        <v>#REF!</v>
      </c>
      <c r="AP70" s="282"/>
      <c r="AQ70" s="280" t="e">
        <f>IF(LEN(VLOOKUP(AA68,#REF!,2,FALSE))&lt;5,"",LEFT(RIGHT(VLOOKUP(AA68,#REF!,2,FALSE),5),1))</f>
        <v>#REF!</v>
      </c>
      <c r="AR70" s="282"/>
      <c r="AS70" s="280" t="e">
        <f>IF(LEN(VLOOKUP(AA68,#REF!,2,FALSE))&lt;4,"",LEFT(RIGHT(VLOOKUP(AA68,#REF!,2,FALSE),4),1))</f>
        <v>#REF!</v>
      </c>
      <c r="AT70" s="416"/>
      <c r="AU70" s="280" t="e">
        <f>IF(LEN(VLOOKUP(AA68,#REF!,2,FALSE))&lt;3,"",LEFT(RIGHT(VLOOKUP(AA68,#REF!,2,FALSE),3),1))</f>
        <v>#REF!</v>
      </c>
      <c r="AV70" s="282"/>
      <c r="AW70" s="280" t="e">
        <f>IF(LEN(VLOOKUP(AA68,#REF!,2,FALSE))&lt;2,"",LEFT(RIGHT(VLOOKUP(AA68,#REF!,2,FALSE),2),1))</f>
        <v>#REF!</v>
      </c>
      <c r="AX70" s="282"/>
      <c r="AY70" s="280" t="e">
        <f>IF(VLOOKUP(AA68,#REF!,2,FALSE)=0,"",IF(LEN(VLOOKUP(AA68,#REF!,2,FALSE))&lt;1,"",LEFT(RIGHT(VLOOKUP(AA68,#REF!,2,FALSE),1),1)))</f>
        <v>#REF!</v>
      </c>
      <c r="AZ70" s="424"/>
      <c r="BA70" s="423"/>
      <c r="BB70" s="280" t="e">
        <f>IF(LEN(VLOOKUP(AA68,#REF!,4,FALSE))&lt;11,"",LEFT(RIGHT(VLOOKUP(AA68,#REF!,4,FALSE),11),1))</f>
        <v>#REF!</v>
      </c>
      <c r="BC70" s="168"/>
      <c r="BD70" s="280" t="e">
        <f>IF(LEN(VLOOKUP(AA68,#REF!,4,FALSE))&lt;10,"",LEFT(RIGHT(VLOOKUP(AA68,#REF!,4,FALSE),10),1))</f>
        <v>#REF!</v>
      </c>
      <c r="BE70" s="282"/>
      <c r="BF70" s="280" t="e">
        <f>IF(LEN(VLOOKUP(AA68,#REF!,4,FALSE))&lt;9,"",LEFT(RIGHT(VLOOKUP(AA68,#REF!,4,FALSE),9),1))</f>
        <v>#REF!</v>
      </c>
      <c r="BG70" s="168"/>
      <c r="BH70" s="280" t="e">
        <f>IF(LEN(VLOOKUP(AA68,#REF!,4,FALSE))&lt;8,"",LEFT(RIGHT(VLOOKUP(AA68,#REF!,4,FALSE),8),1))</f>
        <v>#REF!</v>
      </c>
      <c r="BI70" s="282"/>
      <c r="BJ70" s="280" t="e">
        <f>IF(LEN(VLOOKUP(AA68,#REF!,4,FALSE))&lt;7,"",LEFT(RIGHT(VLOOKUP(AA68,#REF!,4,FALSE),7),1))</f>
        <v>#REF!</v>
      </c>
      <c r="BK70" s="415"/>
      <c r="BL70" s="280" t="e">
        <f>IF(LEN(VLOOKUP(AA68,#REF!,4,FALSE))&lt;6,"",LEFT(RIGHT(VLOOKUP(AA68,#REF!,4,FALSE),6),1))</f>
        <v>#REF!</v>
      </c>
      <c r="BM70" s="282"/>
      <c r="BN70" s="280" t="e">
        <f>IF(LEN(VLOOKUP(AA68,#REF!,4,FALSE))&lt;5,"",LEFT(RIGHT(VLOOKUP(AA68,#REF!,4,FALSE),5),1))</f>
        <v>#REF!</v>
      </c>
      <c r="BO70" s="282"/>
      <c r="BP70" s="280" t="e">
        <f>IF(LEN(VLOOKUP(AA68,#REF!,4,FALSE))&lt;4,"",LEFT(RIGHT(VLOOKUP(AA68,#REF!,4,FALSE),4),1))</f>
        <v>#REF!</v>
      </c>
      <c r="BQ70" s="416"/>
      <c r="BR70" s="280" t="e">
        <f>IF(LEN(VLOOKUP(AA68,#REF!,4,FALSE))&lt;3,"",LEFT(RIGHT(VLOOKUP(AA68,#REF!,4,FALSE),3),1))</f>
        <v>#REF!</v>
      </c>
      <c r="BS70" s="282"/>
      <c r="BT70" s="280" t="e">
        <f>IF(LEN(VLOOKUP(AA68,#REF!,4,FALSE))&lt;2,"",LEFT(RIGHT(VLOOKUP(AA68,#REF!,4,FALSE),2),1))</f>
        <v>#REF!</v>
      </c>
      <c r="BU70" s="282"/>
      <c r="BV70" s="280" t="e">
        <f>IF(VLOOKUP(AA68,#REF!,4,FALSE)=0,"",IF(LEN(VLOOKUP(AA68,#REF!,4,FALSE))&lt;1,"",LEFT(RIGHT(VLOOKUP(AA68,#REF!,4,FALSE),1),1)))</f>
        <v>#REF!</v>
      </c>
      <c r="BW70" s="287"/>
      <c r="BX70" s="288"/>
      <c r="BY70" s="288"/>
      <c r="BZ70" s="288"/>
      <c r="CA70" s="288"/>
      <c r="CB70" s="288"/>
      <c r="CC70" s="288"/>
      <c r="CD70" s="288"/>
      <c r="CE70" s="288"/>
      <c r="CF70" s="288"/>
      <c r="CG70" s="199"/>
    </row>
    <row r="71" spans="1:86" ht="3" customHeight="1">
      <c r="A71" s="130"/>
      <c r="B71" s="476"/>
      <c r="C71" s="476"/>
      <c r="D71" s="476"/>
      <c r="E71" s="474"/>
      <c r="F71" s="474"/>
      <c r="G71" s="459"/>
      <c r="H71" s="461"/>
      <c r="I71" s="461"/>
      <c r="J71" s="461"/>
      <c r="K71" s="461"/>
      <c r="L71" s="461"/>
      <c r="M71" s="461"/>
      <c r="N71" s="461"/>
      <c r="O71" s="461"/>
      <c r="P71" s="461"/>
      <c r="Q71" s="461"/>
      <c r="R71" s="461"/>
      <c r="S71" s="461"/>
      <c r="T71" s="461"/>
      <c r="U71" s="461"/>
      <c r="V71" s="461"/>
      <c r="W71" s="461"/>
      <c r="X71" s="461"/>
      <c r="Y71" s="461"/>
      <c r="Z71" s="461"/>
      <c r="AA71" s="463"/>
      <c r="AB71" s="463"/>
      <c r="AC71" s="463"/>
      <c r="AD71" s="442"/>
      <c r="AE71" s="442"/>
      <c r="AF71" s="442"/>
      <c r="AG71" s="442"/>
      <c r="AH71" s="442"/>
      <c r="AI71" s="442"/>
      <c r="AJ71" s="442"/>
      <c r="AK71" s="442"/>
      <c r="AL71" s="442"/>
      <c r="AM71" s="442"/>
      <c r="AN71" s="442"/>
      <c r="AO71" s="442"/>
      <c r="AP71" s="442"/>
      <c r="AQ71" s="442"/>
      <c r="AR71" s="442"/>
      <c r="AS71" s="442"/>
      <c r="AT71" s="442"/>
      <c r="AU71" s="442"/>
      <c r="AV71" s="442"/>
      <c r="AW71" s="442"/>
      <c r="AX71" s="442"/>
      <c r="AY71" s="442"/>
      <c r="AZ71" s="442"/>
      <c r="BA71" s="443"/>
      <c r="BB71" s="443"/>
      <c r="BC71" s="443"/>
      <c r="BD71" s="443"/>
      <c r="BE71" s="443"/>
      <c r="BF71" s="443"/>
      <c r="BG71" s="443"/>
      <c r="BH71" s="443"/>
      <c r="BI71" s="443"/>
      <c r="BJ71" s="443"/>
      <c r="BK71" s="443"/>
      <c r="BL71" s="443"/>
      <c r="BM71" s="443"/>
      <c r="BN71" s="443"/>
      <c r="BO71" s="443"/>
      <c r="BP71" s="443"/>
      <c r="BQ71" s="443"/>
      <c r="BR71" s="227"/>
      <c r="BS71" s="227"/>
      <c r="BT71" s="227"/>
      <c r="BU71" s="227"/>
      <c r="BV71" s="227"/>
      <c r="BW71" s="289"/>
      <c r="BX71" s="227"/>
      <c r="BY71" s="227"/>
      <c r="BZ71" s="227"/>
      <c r="CA71" s="227"/>
      <c r="CB71" s="227"/>
      <c r="CC71" s="227"/>
      <c r="CD71" s="227"/>
      <c r="CE71" s="227"/>
      <c r="CF71" s="227"/>
      <c r="CG71" s="200"/>
      <c r="CH71" s="246"/>
    </row>
    <row r="72" spans="1:86" ht="3" customHeight="1">
      <c r="A72" s="130"/>
      <c r="B72" s="476"/>
      <c r="C72" s="476"/>
      <c r="D72" s="476"/>
      <c r="E72" s="474"/>
      <c r="F72" s="474"/>
      <c r="G72" s="459"/>
      <c r="H72" s="461"/>
      <c r="I72" s="461"/>
      <c r="J72" s="461"/>
      <c r="K72" s="461"/>
      <c r="L72" s="461"/>
      <c r="M72" s="461"/>
      <c r="N72" s="461"/>
      <c r="O72" s="461"/>
      <c r="P72" s="461"/>
      <c r="Q72" s="461"/>
      <c r="R72" s="461"/>
      <c r="S72" s="461"/>
      <c r="T72" s="461"/>
      <c r="U72" s="461"/>
      <c r="V72" s="461"/>
      <c r="W72" s="461"/>
      <c r="X72" s="461"/>
      <c r="Y72" s="461"/>
      <c r="Z72" s="461"/>
      <c r="AA72" s="463"/>
      <c r="AB72" s="463"/>
      <c r="AC72" s="463"/>
      <c r="AD72" s="422"/>
      <c r="AE72" s="422"/>
      <c r="AF72" s="422"/>
      <c r="AG72" s="422"/>
      <c r="AH72" s="422"/>
      <c r="AI72" s="422"/>
      <c r="AJ72" s="422"/>
      <c r="AK72" s="422"/>
      <c r="AL72" s="422"/>
      <c r="AM72" s="422"/>
      <c r="AN72" s="422"/>
      <c r="AO72" s="422"/>
      <c r="AP72" s="422"/>
      <c r="AQ72" s="422"/>
      <c r="AR72" s="422"/>
      <c r="AS72" s="422"/>
      <c r="AT72" s="422"/>
      <c r="AU72" s="422"/>
      <c r="AV72" s="422"/>
      <c r="AW72" s="422"/>
      <c r="AX72" s="422"/>
      <c r="AY72" s="422"/>
      <c r="AZ72" s="422"/>
      <c r="BA72" s="293"/>
      <c r="BB72" s="221"/>
      <c r="BC72" s="221"/>
      <c r="BD72" s="221"/>
      <c r="BE72" s="221"/>
      <c r="BF72" s="221"/>
      <c r="BG72" s="221"/>
      <c r="BH72" s="221"/>
      <c r="BI72" s="221"/>
      <c r="BJ72" s="292"/>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198"/>
      <c r="CH72" s="246"/>
    </row>
    <row r="73" spans="1:86" ht="3" customHeight="1">
      <c r="A73" s="130"/>
      <c r="B73" s="476"/>
      <c r="C73" s="476"/>
      <c r="D73" s="476"/>
      <c r="E73" s="474"/>
      <c r="F73" s="474"/>
      <c r="G73" s="459"/>
      <c r="H73" s="461"/>
      <c r="I73" s="461"/>
      <c r="J73" s="461"/>
      <c r="K73" s="461"/>
      <c r="L73" s="461"/>
      <c r="M73" s="461"/>
      <c r="N73" s="461"/>
      <c r="O73" s="461"/>
      <c r="P73" s="461"/>
      <c r="Q73" s="461"/>
      <c r="R73" s="461"/>
      <c r="S73" s="461"/>
      <c r="T73" s="461"/>
      <c r="U73" s="461"/>
      <c r="V73" s="461"/>
      <c r="W73" s="461"/>
      <c r="X73" s="461"/>
      <c r="Y73" s="461"/>
      <c r="Z73" s="461"/>
      <c r="AA73" s="463"/>
      <c r="AB73" s="463"/>
      <c r="AC73" s="463"/>
      <c r="AD73" s="423"/>
      <c r="AE73" s="417"/>
      <c r="AF73" s="417"/>
      <c r="AG73" s="417"/>
      <c r="AH73" s="283"/>
      <c r="AI73" s="418"/>
      <c r="AJ73" s="418"/>
      <c r="AK73" s="418"/>
      <c r="AL73" s="418"/>
      <c r="AM73" s="418"/>
      <c r="AN73" s="415"/>
      <c r="AO73" s="419"/>
      <c r="AP73" s="419"/>
      <c r="AQ73" s="419"/>
      <c r="AR73" s="419"/>
      <c r="AS73" s="419"/>
      <c r="AT73" s="416"/>
      <c r="AU73" s="419"/>
      <c r="AV73" s="419"/>
      <c r="AW73" s="419"/>
      <c r="AX73" s="419"/>
      <c r="AY73" s="419"/>
      <c r="AZ73" s="424"/>
      <c r="BA73" s="294"/>
      <c r="BB73" s="288"/>
      <c r="BC73" s="288"/>
      <c r="BD73" s="288"/>
      <c r="BE73" s="288"/>
      <c r="BF73" s="288"/>
      <c r="BG73" s="288"/>
      <c r="BH73" s="288"/>
      <c r="BI73" s="288"/>
      <c r="BJ73" s="287"/>
      <c r="BK73" s="288"/>
      <c r="BL73" s="417"/>
      <c r="BM73" s="417"/>
      <c r="BN73" s="417"/>
      <c r="BO73" s="283"/>
      <c r="BP73" s="418"/>
      <c r="BQ73" s="418"/>
      <c r="BR73" s="418"/>
      <c r="BS73" s="418"/>
      <c r="BT73" s="418"/>
      <c r="BU73" s="415"/>
      <c r="BV73" s="419"/>
      <c r="BW73" s="419"/>
      <c r="BX73" s="419"/>
      <c r="BY73" s="419"/>
      <c r="BZ73" s="419"/>
      <c r="CA73" s="416"/>
      <c r="CB73" s="419"/>
      <c r="CC73" s="419"/>
      <c r="CD73" s="419"/>
      <c r="CE73" s="419"/>
      <c r="CF73" s="419"/>
      <c r="CG73" s="201"/>
      <c r="CH73" s="246"/>
    </row>
    <row r="74" spans="1:86" ht="15" customHeight="1">
      <c r="A74" s="130"/>
      <c r="B74" s="476"/>
      <c r="C74" s="476"/>
      <c r="D74" s="476"/>
      <c r="E74" s="474"/>
      <c r="F74" s="474"/>
      <c r="G74" s="459"/>
      <c r="H74" s="461"/>
      <c r="I74" s="461"/>
      <c r="J74" s="461"/>
      <c r="K74" s="461"/>
      <c r="L74" s="461"/>
      <c r="M74" s="461"/>
      <c r="N74" s="461"/>
      <c r="O74" s="461"/>
      <c r="P74" s="461"/>
      <c r="Q74" s="461"/>
      <c r="R74" s="461"/>
      <c r="S74" s="461"/>
      <c r="T74" s="461"/>
      <c r="U74" s="461"/>
      <c r="V74" s="461"/>
      <c r="W74" s="461"/>
      <c r="X74" s="461"/>
      <c r="Y74" s="461"/>
      <c r="Z74" s="461"/>
      <c r="AA74" s="463"/>
      <c r="AB74" s="463"/>
      <c r="AC74" s="463"/>
      <c r="AD74" s="423"/>
      <c r="AE74" s="280" t="e">
        <f>IF(LEN(VLOOKUP(AA68,#REF!,3,FALSE))&lt;11,"",LEFT(RIGHT(VLOOKUP(AA68,#REF!,3,FALSE),11),1))</f>
        <v>#REF!</v>
      </c>
      <c r="AF74" s="168"/>
      <c r="AG74" s="280" t="e">
        <f>IF(LEN(VLOOKUP(AA68,#REF!,3,FALSE))&lt;10,"",LEFT(RIGHT(VLOOKUP(AA68,#REF!,3,FALSE),10),1))</f>
        <v>#REF!</v>
      </c>
      <c r="AH74" s="282"/>
      <c r="AI74" s="280" t="e">
        <f>IF(LEN(VLOOKUP(AA68,#REF!,3,FALSE))&lt;9,"",LEFT(RIGHT(VLOOKUP(AA68,#REF!,3,FALSE),9),1))</f>
        <v>#REF!</v>
      </c>
      <c r="AJ74" s="168"/>
      <c r="AK74" s="280" t="e">
        <f>IF(LEN(VLOOKUP(AA68,#REF!,3,FALSE))&lt;8,"",LEFT(RIGHT(VLOOKUP(AA68,#REF!,3,FALSE),8),1))</f>
        <v>#REF!</v>
      </c>
      <c r="AL74" s="282"/>
      <c r="AM74" s="280" t="e">
        <f>IF(LEN(VLOOKUP(AA68,#REF!,3,FALSE))&lt;7,"",LEFT(RIGHT(VLOOKUP(AA68,#REF!,3,FALSE),7),1))</f>
        <v>#REF!</v>
      </c>
      <c r="AN74" s="415"/>
      <c r="AO74" s="280" t="e">
        <f>IF(LEN(VLOOKUP(AA68,#REF!,3,FALSE))&lt;6,"",LEFT(RIGHT(VLOOKUP(AA68,#REF!,3,FALSE),6),1))</f>
        <v>#REF!</v>
      </c>
      <c r="AP74" s="282"/>
      <c r="AQ74" s="280" t="e">
        <f>IF(LEN(VLOOKUP(AA68,#REF!,3,FALSE))&lt;5,"",LEFT(RIGHT(VLOOKUP(AA68,#REF!,3,FALSE),5),1))</f>
        <v>#REF!</v>
      </c>
      <c r="AR74" s="282"/>
      <c r="AS74" s="280" t="e">
        <f>IF(LEN(VLOOKUP(AA68,#REF!,3,FALSE))&lt;4,"",LEFT(RIGHT(VLOOKUP(AA68,#REF!,3,FALSE),4),1))</f>
        <v>#REF!</v>
      </c>
      <c r="AT74" s="416"/>
      <c r="AU74" s="280" t="e">
        <f>IF(LEN(VLOOKUP(AA68,#REF!,3,FALSE))&lt;3,"",LEFT(RIGHT(VLOOKUP(AA68,#REF!,3,FALSE),3),1))</f>
        <v>#REF!</v>
      </c>
      <c r="AV74" s="282"/>
      <c r="AW74" s="280" t="e">
        <f>IF(LEN(VLOOKUP(AA68,#REF!,3,FALSE))&lt;2,"",LEFT(RIGHT(VLOOKUP(AA68,#REF!,3,FALSE),2),1))</f>
        <v>#REF!</v>
      </c>
      <c r="AX74" s="282"/>
      <c r="AY74" s="280" t="e">
        <f>IF(VLOOKUP(AA68,#REF!,3,FALSE)=0,"",IF(LEN(VLOOKUP(AA68,#REF!,3,FALSE))&lt;1,"",LEFT(RIGHT(VLOOKUP(AA68,#REF!,3,FALSE),1),1)))</f>
        <v>#REF!</v>
      </c>
      <c r="AZ74" s="424"/>
      <c r="BA74" s="294"/>
      <c r="BB74" s="288"/>
      <c r="BC74" s="288"/>
      <c r="BD74" s="288"/>
      <c r="BE74" s="288"/>
      <c r="BF74" s="288"/>
      <c r="BG74" s="288"/>
      <c r="BH74" s="288"/>
      <c r="BI74" s="288"/>
      <c r="BJ74" s="287"/>
      <c r="BK74" s="288"/>
      <c r="BL74" s="280" t="e">
        <f>IF(LEN(VLOOKUP(AA68,#REF!,5,FALSE))&lt;11,"",LEFT(RIGHT(VLOOKUP(AA68,#REF!,5,FALSE),11),1))</f>
        <v>#REF!</v>
      </c>
      <c r="BM74" s="168"/>
      <c r="BN74" s="280" t="e">
        <f>IF(LEN(VLOOKUP(AA68,#REF!,5,FALSE))&lt;10,"",LEFT(RIGHT(VLOOKUP(AA68,#REF!,5,FALSE),10),1))</f>
        <v>#REF!</v>
      </c>
      <c r="BO74" s="282"/>
      <c r="BP74" s="280" t="e">
        <f>IF(LEN(VLOOKUP(AA68,#REF!,5,FALSE))&lt;9,"",LEFT(RIGHT(VLOOKUP(AA68,#REF!,5,FALSE),9),1))</f>
        <v>#REF!</v>
      </c>
      <c r="BQ74" s="168"/>
      <c r="BR74" s="280" t="e">
        <f>IF(LEN(VLOOKUP(AA68,#REF!,5,FALSE))&lt;8,"",LEFT(RIGHT(VLOOKUP(AA68,#REF!,5,FALSE),8),1))</f>
        <v>#REF!</v>
      </c>
      <c r="BS74" s="282"/>
      <c r="BT74" s="280" t="e">
        <f>IF(LEN(VLOOKUP(AA68,#REF!,5,FALSE))&lt;7,"",LEFT(RIGHT(VLOOKUP(AA68,#REF!,5,FALSE),7),1))</f>
        <v>#REF!</v>
      </c>
      <c r="BU74" s="415"/>
      <c r="BV74" s="280" t="e">
        <f>IF(LEN(VLOOKUP(AA68,#REF!,5,FALSE))&lt;6,"",LEFT(RIGHT(VLOOKUP(AA68,#REF!,5,FALSE),6),1))</f>
        <v>#REF!</v>
      </c>
      <c r="BW74" s="282"/>
      <c r="BX74" s="280" t="e">
        <f>IF(LEN(VLOOKUP(AA68,#REF!,5,FALSE))&lt;5,"",LEFT(RIGHT(VLOOKUP(AA68,#REF!,5,FALSE),5),1))</f>
        <v>#REF!</v>
      </c>
      <c r="BY74" s="282"/>
      <c r="BZ74" s="280" t="e">
        <f>IF(LEN(VLOOKUP(AA68,#REF!,5,FALSE))&lt;4,"",LEFT(RIGHT(VLOOKUP(AA68,#REF!,5,FALSE),4),1))</f>
        <v>#REF!</v>
      </c>
      <c r="CA74" s="416"/>
      <c r="CB74" s="280" t="e">
        <f>IF(LEN(VLOOKUP(AA68,#REF!,5,FALSE))&lt;3,"",LEFT(RIGHT(VLOOKUP(AA68,#REF!,5,FALSE),3),1))</f>
        <v>#REF!</v>
      </c>
      <c r="CC74" s="282"/>
      <c r="CD74" s="280" t="e">
        <f>IF(LEN(VLOOKUP(AA68,#REF!,5,FALSE))&lt;2,"",LEFT(RIGHT(VLOOKUP(AA68,#REF!,5,FALSE),2),1))</f>
        <v>#REF!</v>
      </c>
      <c r="CE74" s="282"/>
      <c r="CF74" s="280" t="e">
        <f>IF(VLOOKUP(AA68,#REF!,5,FALSE)=0,"",IF(LEN(VLOOKUP(AA68,#REF!,5,FALSE))&lt;1,"",LEFT(RIGHT(VLOOKUP(AA68,#REF!,5,FALSE),1),1)))</f>
        <v>#REF!</v>
      </c>
      <c r="CG74" s="201"/>
      <c r="CH74" s="246"/>
    </row>
    <row r="75" spans="1:86" ht="3" customHeight="1">
      <c r="A75" s="130"/>
      <c r="B75" s="476"/>
      <c r="C75" s="476"/>
      <c r="D75" s="476"/>
      <c r="E75" s="474"/>
      <c r="F75" s="474"/>
      <c r="G75" s="459"/>
      <c r="H75" s="461"/>
      <c r="I75" s="461"/>
      <c r="J75" s="461"/>
      <c r="K75" s="461"/>
      <c r="L75" s="461"/>
      <c r="M75" s="461"/>
      <c r="N75" s="461"/>
      <c r="O75" s="461"/>
      <c r="P75" s="461"/>
      <c r="Q75" s="461"/>
      <c r="R75" s="461"/>
      <c r="S75" s="461"/>
      <c r="T75" s="461"/>
      <c r="U75" s="461"/>
      <c r="V75" s="461"/>
      <c r="W75" s="461"/>
      <c r="X75" s="461"/>
      <c r="Y75" s="461"/>
      <c r="Z75" s="461"/>
      <c r="AA75" s="463"/>
      <c r="AB75" s="463"/>
      <c r="AC75" s="463"/>
      <c r="AD75" s="442"/>
      <c r="AE75" s="442"/>
      <c r="AF75" s="442"/>
      <c r="AG75" s="442"/>
      <c r="AH75" s="442"/>
      <c r="AI75" s="442"/>
      <c r="AJ75" s="442"/>
      <c r="AK75" s="442"/>
      <c r="AL75" s="442"/>
      <c r="AM75" s="442"/>
      <c r="AN75" s="442"/>
      <c r="AO75" s="442"/>
      <c r="AP75" s="442"/>
      <c r="AQ75" s="442"/>
      <c r="AR75" s="442"/>
      <c r="AS75" s="442"/>
      <c r="AT75" s="442"/>
      <c r="AU75" s="442"/>
      <c r="AV75" s="442"/>
      <c r="AW75" s="442"/>
      <c r="AX75" s="442"/>
      <c r="AY75" s="442"/>
      <c r="AZ75" s="442"/>
      <c r="BA75" s="295"/>
      <c r="BB75" s="227"/>
      <c r="BC75" s="227"/>
      <c r="BD75" s="227"/>
      <c r="BE75" s="227"/>
      <c r="BF75" s="227"/>
      <c r="BG75" s="227"/>
      <c r="BH75" s="227"/>
      <c r="BI75" s="227"/>
      <c r="BJ75" s="289"/>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00"/>
    </row>
    <row r="76" spans="1:86" s="163" customFormat="1" ht="3" customHeight="1">
      <c r="A76" s="130"/>
      <c r="B76" s="476"/>
      <c r="C76" s="476"/>
      <c r="D76" s="476"/>
      <c r="E76" s="474" t="s">
        <v>362</v>
      </c>
      <c r="F76" s="474"/>
      <c r="G76" s="459"/>
      <c r="H76" s="461" t="e">
        <f>#REF!</f>
        <v>#REF!</v>
      </c>
      <c r="I76" s="461"/>
      <c r="J76" s="461"/>
      <c r="K76" s="461"/>
      <c r="L76" s="461"/>
      <c r="M76" s="461"/>
      <c r="N76" s="461"/>
      <c r="O76" s="461"/>
      <c r="P76" s="461"/>
      <c r="Q76" s="461"/>
      <c r="R76" s="461"/>
      <c r="S76" s="461"/>
      <c r="T76" s="461"/>
      <c r="U76" s="461"/>
      <c r="V76" s="461"/>
      <c r="W76" s="461"/>
      <c r="X76" s="461"/>
      <c r="Y76" s="461"/>
      <c r="Z76" s="461"/>
      <c r="AA76" s="463" t="s">
        <v>417</v>
      </c>
      <c r="AB76" s="463"/>
      <c r="AC76" s="463"/>
      <c r="AD76" s="422"/>
      <c r="AE76" s="422"/>
      <c r="AF76" s="422"/>
      <c r="AG76" s="422"/>
      <c r="AH76" s="422"/>
      <c r="AI76" s="422"/>
      <c r="AJ76" s="422"/>
      <c r="AK76" s="422"/>
      <c r="AL76" s="422"/>
      <c r="AM76" s="422"/>
      <c r="AN76" s="422"/>
      <c r="AO76" s="422"/>
      <c r="AP76" s="422"/>
      <c r="AQ76" s="422"/>
      <c r="AR76" s="422"/>
      <c r="AS76" s="422"/>
      <c r="AT76" s="422"/>
      <c r="AU76" s="422"/>
      <c r="AV76" s="422"/>
      <c r="AW76" s="422"/>
      <c r="AX76" s="422"/>
      <c r="AY76" s="422"/>
      <c r="AZ76" s="422"/>
      <c r="BA76" s="464"/>
      <c r="BB76" s="464"/>
      <c r="BC76" s="464"/>
      <c r="BD76" s="464"/>
      <c r="BE76" s="464"/>
      <c r="BF76" s="464"/>
      <c r="BG76" s="464"/>
      <c r="BH76" s="464"/>
      <c r="BI76" s="464"/>
      <c r="BJ76" s="464"/>
      <c r="BK76" s="464"/>
      <c r="BL76" s="464"/>
      <c r="BM76" s="464"/>
      <c r="BN76" s="464"/>
      <c r="BO76" s="464"/>
      <c r="BP76" s="464"/>
      <c r="BQ76" s="464"/>
      <c r="BR76" s="221"/>
      <c r="BS76" s="221"/>
      <c r="BT76" s="221"/>
      <c r="BU76" s="221"/>
      <c r="BV76" s="221"/>
      <c r="BW76" s="292"/>
      <c r="BX76" s="221"/>
      <c r="BY76" s="221"/>
      <c r="BZ76" s="221"/>
      <c r="CA76" s="221"/>
      <c r="CB76" s="221"/>
      <c r="CC76" s="221"/>
      <c r="CD76" s="221"/>
      <c r="CE76" s="221"/>
      <c r="CF76" s="221"/>
      <c r="CG76" s="198"/>
      <c r="CH76" s="134"/>
    </row>
    <row r="77" spans="1:86" s="163" customFormat="1" ht="3" customHeight="1">
      <c r="A77" s="130"/>
      <c r="B77" s="476"/>
      <c r="C77" s="476"/>
      <c r="D77" s="476"/>
      <c r="E77" s="474"/>
      <c r="F77" s="474"/>
      <c r="G77" s="459"/>
      <c r="H77" s="461"/>
      <c r="I77" s="461"/>
      <c r="J77" s="461"/>
      <c r="K77" s="461"/>
      <c r="L77" s="461"/>
      <c r="M77" s="461"/>
      <c r="N77" s="461"/>
      <c r="O77" s="461"/>
      <c r="P77" s="461"/>
      <c r="Q77" s="461"/>
      <c r="R77" s="461"/>
      <c r="S77" s="461"/>
      <c r="T77" s="461"/>
      <c r="U77" s="461"/>
      <c r="V77" s="461"/>
      <c r="W77" s="461"/>
      <c r="X77" s="461"/>
      <c r="Y77" s="461"/>
      <c r="Z77" s="461"/>
      <c r="AA77" s="463"/>
      <c r="AB77" s="463"/>
      <c r="AC77" s="463"/>
      <c r="AD77" s="423"/>
      <c r="AE77" s="417"/>
      <c r="AF77" s="417"/>
      <c r="AG77" s="417"/>
      <c r="AH77" s="283"/>
      <c r="AI77" s="418"/>
      <c r="AJ77" s="418"/>
      <c r="AK77" s="418"/>
      <c r="AL77" s="418"/>
      <c r="AM77" s="418"/>
      <c r="AN77" s="415"/>
      <c r="AO77" s="419"/>
      <c r="AP77" s="419"/>
      <c r="AQ77" s="419"/>
      <c r="AR77" s="419"/>
      <c r="AS77" s="419"/>
      <c r="AT77" s="416"/>
      <c r="AU77" s="419"/>
      <c r="AV77" s="419"/>
      <c r="AW77" s="419"/>
      <c r="AX77" s="419"/>
      <c r="AY77" s="419"/>
      <c r="AZ77" s="424"/>
      <c r="BA77" s="423"/>
      <c r="BB77" s="417"/>
      <c r="BC77" s="417"/>
      <c r="BD77" s="417"/>
      <c r="BE77" s="283"/>
      <c r="BF77" s="418"/>
      <c r="BG77" s="418"/>
      <c r="BH77" s="418"/>
      <c r="BI77" s="418"/>
      <c r="BJ77" s="418"/>
      <c r="BK77" s="415"/>
      <c r="BL77" s="419"/>
      <c r="BM77" s="419"/>
      <c r="BN77" s="419"/>
      <c r="BO77" s="419"/>
      <c r="BP77" s="419"/>
      <c r="BQ77" s="416"/>
      <c r="BR77" s="419"/>
      <c r="BS77" s="419"/>
      <c r="BT77" s="419"/>
      <c r="BU77" s="419"/>
      <c r="BV77" s="419"/>
      <c r="BW77" s="287"/>
      <c r="BX77" s="288"/>
      <c r="BY77" s="288"/>
      <c r="BZ77" s="288"/>
      <c r="CA77" s="288"/>
      <c r="CB77" s="288"/>
      <c r="CC77" s="288"/>
      <c r="CD77" s="288"/>
      <c r="CE77" s="288"/>
      <c r="CF77" s="288"/>
      <c r="CG77" s="199"/>
      <c r="CH77" s="134"/>
    </row>
    <row r="78" spans="1:86" ht="15" customHeight="1">
      <c r="A78" s="130"/>
      <c r="B78" s="476"/>
      <c r="C78" s="476"/>
      <c r="D78" s="476"/>
      <c r="E78" s="474"/>
      <c r="F78" s="474"/>
      <c r="G78" s="459"/>
      <c r="H78" s="461"/>
      <c r="I78" s="461"/>
      <c r="J78" s="461"/>
      <c r="K78" s="461"/>
      <c r="L78" s="461"/>
      <c r="M78" s="461"/>
      <c r="N78" s="461"/>
      <c r="O78" s="461"/>
      <c r="P78" s="461"/>
      <c r="Q78" s="461"/>
      <c r="R78" s="461"/>
      <c r="S78" s="461"/>
      <c r="T78" s="461"/>
      <c r="U78" s="461"/>
      <c r="V78" s="461"/>
      <c r="W78" s="461"/>
      <c r="X78" s="461"/>
      <c r="Y78" s="461"/>
      <c r="Z78" s="461"/>
      <c r="AA78" s="463"/>
      <c r="AB78" s="463"/>
      <c r="AC78" s="463"/>
      <c r="AD78" s="423"/>
      <c r="AE78" s="280" t="e">
        <f>IF(LEN(VLOOKUP(AA76,#REF!,2,FALSE))&lt;11,"",LEFT(RIGHT(VLOOKUP(AA76,#REF!,2,FALSE),11),1))</f>
        <v>#REF!</v>
      </c>
      <c r="AF78" s="168"/>
      <c r="AG78" s="280" t="e">
        <f>IF(LEN(VLOOKUP(AA76,#REF!,2,FALSE))&lt;10,"",LEFT(RIGHT(VLOOKUP(AA76,#REF!,2,FALSE),10),1))</f>
        <v>#REF!</v>
      </c>
      <c r="AH78" s="282"/>
      <c r="AI78" s="280" t="e">
        <f>IF(LEN(VLOOKUP(AA76,#REF!,2,FALSE))&lt;9,"",LEFT(RIGHT(VLOOKUP(AA76,#REF!,2,FALSE),9),1))</f>
        <v>#REF!</v>
      </c>
      <c r="AJ78" s="168"/>
      <c r="AK78" s="280" t="e">
        <f>IF(LEN(VLOOKUP(AA76,#REF!,2,FALSE))&lt;8,"",LEFT(RIGHT(VLOOKUP(AA76,#REF!,2,FALSE),8),1))</f>
        <v>#REF!</v>
      </c>
      <c r="AL78" s="282"/>
      <c r="AM78" s="280" t="e">
        <f>IF(LEN(VLOOKUP(AA76,#REF!,2,FALSE))&lt;7,"",LEFT(RIGHT(VLOOKUP(AA76,#REF!,2,FALSE),7),1))</f>
        <v>#REF!</v>
      </c>
      <c r="AN78" s="415"/>
      <c r="AO78" s="280" t="e">
        <f>IF(LEN(VLOOKUP(AA76,#REF!,2,FALSE))&lt;6,"",LEFT(RIGHT(VLOOKUP(AA76,#REF!,2,FALSE),6),1))</f>
        <v>#REF!</v>
      </c>
      <c r="AP78" s="282"/>
      <c r="AQ78" s="280" t="e">
        <f>IF(LEN(VLOOKUP(AA76,#REF!,2,FALSE))&lt;5,"",LEFT(RIGHT(VLOOKUP(AA76,#REF!,2,FALSE),5),1))</f>
        <v>#REF!</v>
      </c>
      <c r="AR78" s="282"/>
      <c r="AS78" s="280" t="e">
        <f>IF(LEN(VLOOKUP(AA76,#REF!,2,FALSE))&lt;4,"",LEFT(RIGHT(VLOOKUP(AA76,#REF!,2,FALSE),4),1))</f>
        <v>#REF!</v>
      </c>
      <c r="AT78" s="416"/>
      <c r="AU78" s="280" t="e">
        <f>IF(LEN(VLOOKUP(AA76,#REF!,2,FALSE))&lt;3,"",LEFT(RIGHT(VLOOKUP(AA76,#REF!,2,FALSE),3),1))</f>
        <v>#REF!</v>
      </c>
      <c r="AV78" s="282"/>
      <c r="AW78" s="280" t="e">
        <f>IF(LEN(VLOOKUP(AA76,#REF!,2,FALSE))&lt;2,"",LEFT(RIGHT(VLOOKUP(AA76,#REF!,2,FALSE),2),1))</f>
        <v>#REF!</v>
      </c>
      <c r="AX78" s="282"/>
      <c r="AY78" s="280" t="e">
        <f>IF(VLOOKUP(AA76,#REF!,2,FALSE)=0,"",IF(LEN(VLOOKUP(AA76,#REF!,2,FALSE))&lt;1,"",LEFT(RIGHT(VLOOKUP(AA76,#REF!,2,FALSE),1),1)))</f>
        <v>#REF!</v>
      </c>
      <c r="AZ78" s="424"/>
      <c r="BA78" s="423"/>
      <c r="BB78" s="280" t="e">
        <f>IF(LEN(VLOOKUP(AA76,#REF!,4,FALSE))&lt;11,"",LEFT(RIGHT(VLOOKUP(AA76,#REF!,4,FALSE),11),1))</f>
        <v>#REF!</v>
      </c>
      <c r="BC78" s="168"/>
      <c r="BD78" s="280" t="e">
        <f>IF(LEN(VLOOKUP(AA76,#REF!,4,FALSE))&lt;10,"",LEFT(RIGHT(VLOOKUP(AA76,#REF!,4,FALSE),10),1))</f>
        <v>#REF!</v>
      </c>
      <c r="BE78" s="282"/>
      <c r="BF78" s="280" t="e">
        <f>IF(LEN(VLOOKUP(AA76,#REF!,4,FALSE))&lt;9,"",LEFT(RIGHT(VLOOKUP(AA76,#REF!,4,FALSE),9),1))</f>
        <v>#REF!</v>
      </c>
      <c r="BG78" s="168"/>
      <c r="BH78" s="280" t="e">
        <f>IF(LEN(VLOOKUP(AA76,#REF!,4,FALSE))&lt;8,"",LEFT(RIGHT(VLOOKUP(AA76,#REF!,4,FALSE),8),1))</f>
        <v>#REF!</v>
      </c>
      <c r="BI78" s="282"/>
      <c r="BJ78" s="280" t="e">
        <f>IF(LEN(VLOOKUP(AA76,#REF!,4,FALSE))&lt;7,"",LEFT(RIGHT(VLOOKUP(AA76,#REF!,4,FALSE),7),1))</f>
        <v>#REF!</v>
      </c>
      <c r="BK78" s="415"/>
      <c r="BL78" s="280" t="e">
        <f>IF(LEN(VLOOKUP(AA76,#REF!,4,FALSE))&lt;6,"",LEFT(RIGHT(VLOOKUP(AA76,#REF!,4,FALSE),6),1))</f>
        <v>#REF!</v>
      </c>
      <c r="BM78" s="282"/>
      <c r="BN78" s="280" t="e">
        <f>IF(LEN(VLOOKUP(AA76,#REF!,4,FALSE))&lt;5,"",LEFT(RIGHT(VLOOKUP(AA76,#REF!,4,FALSE),5),1))</f>
        <v>#REF!</v>
      </c>
      <c r="BO78" s="282"/>
      <c r="BP78" s="280" t="e">
        <f>IF(LEN(VLOOKUP(AA76,#REF!,4,FALSE))&lt;4,"",LEFT(RIGHT(VLOOKUP(AA76,#REF!,4,FALSE),4),1))</f>
        <v>#REF!</v>
      </c>
      <c r="BQ78" s="416"/>
      <c r="BR78" s="280" t="e">
        <f>IF(LEN(VLOOKUP(AA76,#REF!,4,FALSE))&lt;3,"",LEFT(RIGHT(VLOOKUP(AA76,#REF!,4,FALSE),3),1))</f>
        <v>#REF!</v>
      </c>
      <c r="BS78" s="282"/>
      <c r="BT78" s="280" t="e">
        <f>IF(LEN(VLOOKUP(AA76,#REF!,4,FALSE))&lt;2,"",LEFT(RIGHT(VLOOKUP(AA76,#REF!,4,FALSE),2),1))</f>
        <v>#REF!</v>
      </c>
      <c r="BU78" s="282"/>
      <c r="BV78" s="280" t="e">
        <f>IF(VLOOKUP(AA76,#REF!,4,FALSE)=0,"",IF(LEN(VLOOKUP(AA76,#REF!,4,FALSE))&lt;1,"",LEFT(RIGHT(VLOOKUP(AA76,#REF!,4,FALSE),1),1)))</f>
        <v>#REF!</v>
      </c>
      <c r="BW78" s="287"/>
      <c r="BX78" s="288"/>
      <c r="BY78" s="288"/>
      <c r="BZ78" s="288"/>
      <c r="CA78" s="288"/>
      <c r="CB78" s="288"/>
      <c r="CC78" s="288"/>
      <c r="CD78" s="288"/>
      <c r="CE78" s="288"/>
      <c r="CF78" s="288"/>
      <c r="CG78" s="199"/>
    </row>
    <row r="79" spans="1:86" ht="3" customHeight="1">
      <c r="A79" s="130"/>
      <c r="B79" s="476"/>
      <c r="C79" s="476"/>
      <c r="D79" s="476"/>
      <c r="E79" s="474"/>
      <c r="F79" s="474"/>
      <c r="G79" s="459"/>
      <c r="H79" s="461"/>
      <c r="I79" s="461"/>
      <c r="J79" s="461"/>
      <c r="K79" s="461"/>
      <c r="L79" s="461"/>
      <c r="M79" s="461"/>
      <c r="N79" s="461"/>
      <c r="O79" s="461"/>
      <c r="P79" s="461"/>
      <c r="Q79" s="461"/>
      <c r="R79" s="461"/>
      <c r="S79" s="461"/>
      <c r="T79" s="461"/>
      <c r="U79" s="461"/>
      <c r="V79" s="461"/>
      <c r="W79" s="461"/>
      <c r="X79" s="461"/>
      <c r="Y79" s="461"/>
      <c r="Z79" s="461"/>
      <c r="AA79" s="463"/>
      <c r="AB79" s="463"/>
      <c r="AC79" s="463"/>
      <c r="AD79" s="442"/>
      <c r="AE79" s="442"/>
      <c r="AF79" s="442"/>
      <c r="AG79" s="442"/>
      <c r="AH79" s="442"/>
      <c r="AI79" s="442"/>
      <c r="AJ79" s="442"/>
      <c r="AK79" s="442"/>
      <c r="AL79" s="442"/>
      <c r="AM79" s="442"/>
      <c r="AN79" s="442"/>
      <c r="AO79" s="442"/>
      <c r="AP79" s="442"/>
      <c r="AQ79" s="442"/>
      <c r="AR79" s="442"/>
      <c r="AS79" s="442"/>
      <c r="AT79" s="442"/>
      <c r="AU79" s="442"/>
      <c r="AV79" s="442"/>
      <c r="AW79" s="442"/>
      <c r="AX79" s="442"/>
      <c r="AY79" s="442"/>
      <c r="AZ79" s="442"/>
      <c r="BA79" s="443"/>
      <c r="BB79" s="443"/>
      <c r="BC79" s="443"/>
      <c r="BD79" s="443"/>
      <c r="BE79" s="443"/>
      <c r="BF79" s="443"/>
      <c r="BG79" s="443"/>
      <c r="BH79" s="443"/>
      <c r="BI79" s="443"/>
      <c r="BJ79" s="443"/>
      <c r="BK79" s="443"/>
      <c r="BL79" s="443"/>
      <c r="BM79" s="443"/>
      <c r="BN79" s="443"/>
      <c r="BO79" s="443"/>
      <c r="BP79" s="443"/>
      <c r="BQ79" s="443"/>
      <c r="BR79" s="227"/>
      <c r="BS79" s="227"/>
      <c r="BT79" s="227"/>
      <c r="BU79" s="227"/>
      <c r="BV79" s="227"/>
      <c r="BW79" s="289"/>
      <c r="BX79" s="227"/>
      <c r="BY79" s="227"/>
      <c r="BZ79" s="227"/>
      <c r="CA79" s="227"/>
      <c r="CB79" s="227"/>
      <c r="CC79" s="227"/>
      <c r="CD79" s="227"/>
      <c r="CE79" s="227"/>
      <c r="CF79" s="227"/>
      <c r="CG79" s="200"/>
    </row>
    <row r="80" spans="1:86" ht="3" customHeight="1">
      <c r="A80" s="130"/>
      <c r="B80" s="476"/>
      <c r="C80" s="476"/>
      <c r="D80" s="476"/>
      <c r="E80" s="474"/>
      <c r="F80" s="474"/>
      <c r="G80" s="459"/>
      <c r="H80" s="461"/>
      <c r="I80" s="461"/>
      <c r="J80" s="461"/>
      <c r="K80" s="461"/>
      <c r="L80" s="461"/>
      <c r="M80" s="461"/>
      <c r="N80" s="461"/>
      <c r="O80" s="461"/>
      <c r="P80" s="461"/>
      <c r="Q80" s="461"/>
      <c r="R80" s="461"/>
      <c r="S80" s="461"/>
      <c r="T80" s="461"/>
      <c r="U80" s="461"/>
      <c r="V80" s="461"/>
      <c r="W80" s="461"/>
      <c r="X80" s="461"/>
      <c r="Y80" s="461"/>
      <c r="Z80" s="461"/>
      <c r="AA80" s="463"/>
      <c r="AB80" s="463"/>
      <c r="AC80" s="463"/>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293"/>
      <c r="BB80" s="221"/>
      <c r="BC80" s="221"/>
      <c r="BD80" s="221"/>
      <c r="BE80" s="221"/>
      <c r="BF80" s="221"/>
      <c r="BG80" s="221"/>
      <c r="BH80" s="221"/>
      <c r="BI80" s="221"/>
      <c r="BJ80" s="292"/>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198"/>
    </row>
    <row r="81" spans="1:86" ht="3" customHeight="1">
      <c r="A81" s="130"/>
      <c r="B81" s="476"/>
      <c r="C81" s="476"/>
      <c r="D81" s="476"/>
      <c r="E81" s="474"/>
      <c r="F81" s="474"/>
      <c r="G81" s="459"/>
      <c r="H81" s="461"/>
      <c r="I81" s="461"/>
      <c r="J81" s="461"/>
      <c r="K81" s="461"/>
      <c r="L81" s="461"/>
      <c r="M81" s="461"/>
      <c r="N81" s="461"/>
      <c r="O81" s="461"/>
      <c r="P81" s="461"/>
      <c r="Q81" s="461"/>
      <c r="R81" s="461"/>
      <c r="S81" s="461"/>
      <c r="T81" s="461"/>
      <c r="U81" s="461"/>
      <c r="V81" s="461"/>
      <c r="W81" s="461"/>
      <c r="X81" s="461"/>
      <c r="Y81" s="461"/>
      <c r="Z81" s="461"/>
      <c r="AA81" s="463"/>
      <c r="AB81" s="463"/>
      <c r="AC81" s="463"/>
      <c r="AD81" s="423"/>
      <c r="AE81" s="417"/>
      <c r="AF81" s="417"/>
      <c r="AG81" s="417"/>
      <c r="AH81" s="283"/>
      <c r="AI81" s="418"/>
      <c r="AJ81" s="418"/>
      <c r="AK81" s="418"/>
      <c r="AL81" s="418"/>
      <c r="AM81" s="418"/>
      <c r="AN81" s="415"/>
      <c r="AO81" s="419"/>
      <c r="AP81" s="419"/>
      <c r="AQ81" s="419"/>
      <c r="AR81" s="419"/>
      <c r="AS81" s="419"/>
      <c r="AT81" s="416"/>
      <c r="AU81" s="419"/>
      <c r="AV81" s="419"/>
      <c r="AW81" s="419"/>
      <c r="AX81" s="419"/>
      <c r="AY81" s="419"/>
      <c r="AZ81" s="424"/>
      <c r="BA81" s="294"/>
      <c r="BB81" s="288"/>
      <c r="BC81" s="288"/>
      <c r="BD81" s="288"/>
      <c r="BE81" s="288"/>
      <c r="BF81" s="288"/>
      <c r="BG81" s="288"/>
      <c r="BH81" s="288"/>
      <c r="BI81" s="288"/>
      <c r="BJ81" s="287"/>
      <c r="BK81" s="288"/>
      <c r="BL81" s="417"/>
      <c r="BM81" s="417"/>
      <c r="BN81" s="417"/>
      <c r="BO81" s="283"/>
      <c r="BP81" s="418"/>
      <c r="BQ81" s="418"/>
      <c r="BR81" s="418"/>
      <c r="BS81" s="418"/>
      <c r="BT81" s="418"/>
      <c r="BU81" s="415"/>
      <c r="BV81" s="419"/>
      <c r="BW81" s="419"/>
      <c r="BX81" s="419"/>
      <c r="BY81" s="419"/>
      <c r="BZ81" s="419"/>
      <c r="CA81" s="416"/>
      <c r="CB81" s="419"/>
      <c r="CC81" s="419"/>
      <c r="CD81" s="419"/>
      <c r="CE81" s="419"/>
      <c r="CF81" s="419"/>
      <c r="CG81" s="201"/>
    </row>
    <row r="82" spans="1:86" ht="15" customHeight="1">
      <c r="A82" s="130"/>
      <c r="B82" s="476"/>
      <c r="C82" s="476"/>
      <c r="D82" s="476"/>
      <c r="E82" s="474"/>
      <c r="F82" s="474"/>
      <c r="G82" s="459"/>
      <c r="H82" s="461"/>
      <c r="I82" s="461"/>
      <c r="J82" s="461"/>
      <c r="K82" s="461"/>
      <c r="L82" s="461"/>
      <c r="M82" s="461"/>
      <c r="N82" s="461"/>
      <c r="O82" s="461"/>
      <c r="P82" s="461"/>
      <c r="Q82" s="461"/>
      <c r="R82" s="461"/>
      <c r="S82" s="461"/>
      <c r="T82" s="461"/>
      <c r="U82" s="461"/>
      <c r="V82" s="461"/>
      <c r="W82" s="461"/>
      <c r="X82" s="461"/>
      <c r="Y82" s="461"/>
      <c r="Z82" s="461"/>
      <c r="AA82" s="463"/>
      <c r="AB82" s="463"/>
      <c r="AC82" s="463"/>
      <c r="AD82" s="423"/>
      <c r="AE82" s="280" t="e">
        <f>IF(LEN(VLOOKUP(AA76,#REF!,3,FALSE))&lt;11,"",LEFT(RIGHT(VLOOKUP(AA76,#REF!,3,FALSE),11),1))</f>
        <v>#REF!</v>
      </c>
      <c r="AF82" s="168"/>
      <c r="AG82" s="280" t="e">
        <f>IF(LEN(VLOOKUP(AA76,#REF!,3,FALSE))&lt;10,"",LEFT(RIGHT(VLOOKUP(AA76,#REF!,3,FALSE),10),1))</f>
        <v>#REF!</v>
      </c>
      <c r="AH82" s="282"/>
      <c r="AI82" s="280" t="e">
        <f>IF(LEN(VLOOKUP(AA76,#REF!,3,FALSE))&lt;9,"",LEFT(RIGHT(VLOOKUP(AA76,#REF!,3,FALSE),9),1))</f>
        <v>#REF!</v>
      </c>
      <c r="AJ82" s="168"/>
      <c r="AK82" s="280" t="e">
        <f>IF(LEN(VLOOKUP(AA76,#REF!,3,FALSE))&lt;8,"",LEFT(RIGHT(VLOOKUP(AA76,#REF!,3,FALSE),8),1))</f>
        <v>#REF!</v>
      </c>
      <c r="AL82" s="282"/>
      <c r="AM82" s="280" t="e">
        <f>IF(LEN(VLOOKUP(AA76,#REF!,3,FALSE))&lt;7,"",LEFT(RIGHT(VLOOKUP(AA76,#REF!,3,FALSE),7),1))</f>
        <v>#REF!</v>
      </c>
      <c r="AN82" s="415"/>
      <c r="AO82" s="280" t="e">
        <f>IF(LEN(VLOOKUP(AA76,#REF!,3,FALSE))&lt;6,"",LEFT(RIGHT(VLOOKUP(AA76,#REF!,3,FALSE),6),1))</f>
        <v>#REF!</v>
      </c>
      <c r="AP82" s="282"/>
      <c r="AQ82" s="280" t="e">
        <f>IF(LEN(VLOOKUP(AA76,#REF!,3,FALSE))&lt;5,"",LEFT(RIGHT(VLOOKUP(AA76,#REF!,3,FALSE),5),1))</f>
        <v>#REF!</v>
      </c>
      <c r="AR82" s="282"/>
      <c r="AS82" s="280" t="e">
        <f>IF(LEN(VLOOKUP(AA76,#REF!,3,FALSE))&lt;4,"",LEFT(RIGHT(VLOOKUP(AA76,#REF!,3,FALSE),4),1))</f>
        <v>#REF!</v>
      </c>
      <c r="AT82" s="416"/>
      <c r="AU82" s="280" t="e">
        <f>IF(LEN(VLOOKUP(AA76,#REF!,3,FALSE))&lt;3,"",LEFT(RIGHT(VLOOKUP(AA76,#REF!,3,FALSE),3),1))</f>
        <v>#REF!</v>
      </c>
      <c r="AV82" s="282"/>
      <c r="AW82" s="280" t="e">
        <f>IF(LEN(VLOOKUP(AA76,#REF!,3,FALSE))&lt;2,"",LEFT(RIGHT(VLOOKUP(AA76,#REF!,3,FALSE),2),1))</f>
        <v>#REF!</v>
      </c>
      <c r="AX82" s="282"/>
      <c r="AY82" s="280" t="e">
        <f>IF(VLOOKUP(AA76,#REF!,3,FALSE)=0,"",IF(LEN(VLOOKUP(AA76,#REF!,3,FALSE))&lt;1,"",LEFT(RIGHT(VLOOKUP(AA76,#REF!,3,FALSE),1),1)))</f>
        <v>#REF!</v>
      </c>
      <c r="AZ82" s="424"/>
      <c r="BA82" s="294"/>
      <c r="BB82" s="288"/>
      <c r="BC82" s="288"/>
      <c r="BD82" s="288"/>
      <c r="BE82" s="288"/>
      <c r="BF82" s="288"/>
      <c r="BG82" s="288"/>
      <c r="BH82" s="288"/>
      <c r="BI82" s="288"/>
      <c r="BJ82" s="287"/>
      <c r="BK82" s="288"/>
      <c r="BL82" s="280" t="e">
        <f>IF(LEN(VLOOKUP(AA76,#REF!,5,FALSE))&lt;11,"",LEFT(RIGHT(VLOOKUP(AA76,#REF!,5,FALSE),11),1))</f>
        <v>#REF!</v>
      </c>
      <c r="BM82" s="168"/>
      <c r="BN82" s="280" t="e">
        <f>IF(LEN(VLOOKUP(AA76,#REF!,5,FALSE))&lt;10,"",LEFT(RIGHT(VLOOKUP(AA76,#REF!,5,FALSE),10),1))</f>
        <v>#REF!</v>
      </c>
      <c r="BO82" s="282"/>
      <c r="BP82" s="280" t="e">
        <f>IF(LEN(VLOOKUP(AA76,#REF!,5,FALSE))&lt;9,"",LEFT(RIGHT(VLOOKUP(AA76,#REF!,5,FALSE),9),1))</f>
        <v>#REF!</v>
      </c>
      <c r="BQ82" s="168"/>
      <c r="BR82" s="280" t="e">
        <f>IF(LEN(VLOOKUP(AA76,#REF!,5,FALSE))&lt;8,"",LEFT(RIGHT(VLOOKUP(AA76,#REF!,5,FALSE),8),1))</f>
        <v>#REF!</v>
      </c>
      <c r="BS82" s="282"/>
      <c r="BT82" s="280" t="e">
        <f>IF(LEN(VLOOKUP(AA76,#REF!,5,FALSE))&lt;7,"",LEFT(RIGHT(VLOOKUP(AA76,#REF!,5,FALSE),7),1))</f>
        <v>#REF!</v>
      </c>
      <c r="BU82" s="415"/>
      <c r="BV82" s="280" t="e">
        <f>IF(LEN(VLOOKUP(AA76,#REF!,5,FALSE))&lt;6,"",LEFT(RIGHT(VLOOKUP(AA76,#REF!,5,FALSE),6),1))</f>
        <v>#REF!</v>
      </c>
      <c r="BW82" s="282"/>
      <c r="BX82" s="280" t="e">
        <f>IF(LEN(VLOOKUP(AA76,#REF!,5,FALSE))&lt;5,"",LEFT(RIGHT(VLOOKUP(AA76,#REF!,5,FALSE),5),1))</f>
        <v>#REF!</v>
      </c>
      <c r="BY82" s="282"/>
      <c r="BZ82" s="280" t="e">
        <f>IF(LEN(VLOOKUP(AA76,#REF!,5,FALSE))&lt;4,"",LEFT(RIGHT(VLOOKUP(AA76,#REF!,5,FALSE),4),1))</f>
        <v>#REF!</v>
      </c>
      <c r="CA82" s="416"/>
      <c r="CB82" s="280" t="e">
        <f>IF(LEN(VLOOKUP(AA76,#REF!,5,FALSE))&lt;3,"",LEFT(RIGHT(VLOOKUP(AA76,#REF!,5,FALSE),3),1))</f>
        <v>#REF!</v>
      </c>
      <c r="CC82" s="282"/>
      <c r="CD82" s="280" t="e">
        <f>IF(LEN(VLOOKUP(AA76,#REF!,5,FALSE))&lt;2,"",LEFT(RIGHT(VLOOKUP(AA76,#REF!,5,FALSE),2),1))</f>
        <v>#REF!</v>
      </c>
      <c r="CE82" s="282"/>
      <c r="CF82" s="280" t="e">
        <f>IF(VLOOKUP(AA76,#REF!,5,FALSE)=0,"",IF(LEN(VLOOKUP(AA76,#REF!,5,FALSE))&lt;1,"",LEFT(RIGHT(VLOOKUP(AA76,#REF!,5,FALSE),1),1)))</f>
        <v>#REF!</v>
      </c>
      <c r="CG82" s="201"/>
    </row>
    <row r="83" spans="1:86" ht="3" customHeight="1">
      <c r="A83" s="130"/>
      <c r="B83" s="476"/>
      <c r="C83" s="476"/>
      <c r="D83" s="476"/>
      <c r="E83" s="474"/>
      <c r="F83" s="474"/>
      <c r="G83" s="459"/>
      <c r="H83" s="461"/>
      <c r="I83" s="461"/>
      <c r="J83" s="461"/>
      <c r="K83" s="461"/>
      <c r="L83" s="461"/>
      <c r="M83" s="461"/>
      <c r="N83" s="461"/>
      <c r="O83" s="461"/>
      <c r="P83" s="461"/>
      <c r="Q83" s="461"/>
      <c r="R83" s="461"/>
      <c r="S83" s="461"/>
      <c r="T83" s="461"/>
      <c r="U83" s="461"/>
      <c r="V83" s="461"/>
      <c r="W83" s="461"/>
      <c r="X83" s="461"/>
      <c r="Y83" s="461"/>
      <c r="Z83" s="461"/>
      <c r="AA83" s="463"/>
      <c r="AB83" s="463"/>
      <c r="AC83" s="463"/>
      <c r="AD83" s="442"/>
      <c r="AE83" s="442"/>
      <c r="AF83" s="442"/>
      <c r="AG83" s="442"/>
      <c r="AH83" s="442"/>
      <c r="AI83" s="442"/>
      <c r="AJ83" s="442"/>
      <c r="AK83" s="442"/>
      <c r="AL83" s="442"/>
      <c r="AM83" s="442"/>
      <c r="AN83" s="442"/>
      <c r="AO83" s="442"/>
      <c r="AP83" s="442"/>
      <c r="AQ83" s="442"/>
      <c r="AR83" s="442"/>
      <c r="AS83" s="442"/>
      <c r="AT83" s="442"/>
      <c r="AU83" s="442"/>
      <c r="AV83" s="442"/>
      <c r="AW83" s="442"/>
      <c r="AX83" s="442"/>
      <c r="AY83" s="442"/>
      <c r="AZ83" s="442"/>
      <c r="BA83" s="295"/>
      <c r="BB83" s="227"/>
      <c r="BC83" s="227"/>
      <c r="BD83" s="227"/>
      <c r="BE83" s="227"/>
      <c r="BF83" s="227"/>
      <c r="BG83" s="227"/>
      <c r="BH83" s="227"/>
      <c r="BI83" s="227"/>
      <c r="BJ83" s="289"/>
      <c r="BK83" s="227"/>
      <c r="BL83" s="227"/>
      <c r="BM83" s="227"/>
      <c r="BN83" s="227"/>
      <c r="BO83" s="227"/>
      <c r="BP83" s="227"/>
      <c r="BQ83" s="227"/>
      <c r="BR83" s="227"/>
      <c r="BS83" s="227"/>
      <c r="BT83" s="227"/>
      <c r="BU83" s="227"/>
      <c r="BV83" s="227"/>
      <c r="BW83" s="227"/>
      <c r="BX83" s="227"/>
      <c r="BY83" s="227"/>
      <c r="BZ83" s="227"/>
      <c r="CA83" s="227"/>
      <c r="CB83" s="227"/>
      <c r="CC83" s="227"/>
      <c r="CD83" s="227"/>
      <c r="CE83" s="227"/>
      <c r="CF83" s="227"/>
      <c r="CG83" s="200"/>
    </row>
    <row r="84" spans="1:86" s="163" customFormat="1" ht="3" customHeight="1">
      <c r="A84" s="130"/>
      <c r="B84" s="476"/>
      <c r="C84" s="476"/>
      <c r="D84" s="476"/>
      <c r="E84" s="474" t="s">
        <v>373</v>
      </c>
      <c r="F84" s="474"/>
      <c r="G84" s="459"/>
      <c r="H84" s="461" t="e">
        <f>#REF!</f>
        <v>#REF!</v>
      </c>
      <c r="I84" s="461"/>
      <c r="J84" s="461"/>
      <c r="K84" s="461"/>
      <c r="L84" s="461"/>
      <c r="M84" s="461"/>
      <c r="N84" s="461"/>
      <c r="O84" s="461"/>
      <c r="P84" s="461"/>
      <c r="Q84" s="461"/>
      <c r="R84" s="461"/>
      <c r="S84" s="461"/>
      <c r="T84" s="461"/>
      <c r="U84" s="461"/>
      <c r="V84" s="461"/>
      <c r="W84" s="461"/>
      <c r="X84" s="461"/>
      <c r="Y84" s="461"/>
      <c r="Z84" s="461"/>
      <c r="AA84" s="463" t="s">
        <v>418</v>
      </c>
      <c r="AB84" s="463"/>
      <c r="AC84" s="463"/>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64"/>
      <c r="BB84" s="464"/>
      <c r="BC84" s="464"/>
      <c r="BD84" s="464"/>
      <c r="BE84" s="464"/>
      <c r="BF84" s="464"/>
      <c r="BG84" s="464"/>
      <c r="BH84" s="464"/>
      <c r="BI84" s="464"/>
      <c r="BJ84" s="464"/>
      <c r="BK84" s="464"/>
      <c r="BL84" s="464"/>
      <c r="BM84" s="464"/>
      <c r="BN84" s="464"/>
      <c r="BO84" s="464"/>
      <c r="BP84" s="464"/>
      <c r="BQ84" s="464"/>
      <c r="BR84" s="221"/>
      <c r="BS84" s="221"/>
      <c r="BT84" s="221"/>
      <c r="BU84" s="221"/>
      <c r="BV84" s="221"/>
      <c r="BW84" s="292"/>
      <c r="BX84" s="221"/>
      <c r="BY84" s="221"/>
      <c r="BZ84" s="221"/>
      <c r="CA84" s="221"/>
      <c r="CB84" s="221"/>
      <c r="CC84" s="221"/>
      <c r="CD84" s="221"/>
      <c r="CE84" s="221"/>
      <c r="CF84" s="221"/>
      <c r="CG84" s="198"/>
      <c r="CH84" s="134"/>
    </row>
    <row r="85" spans="1:86" s="163" customFormat="1" ht="3" customHeight="1">
      <c r="A85" s="130"/>
      <c r="B85" s="476"/>
      <c r="C85" s="476"/>
      <c r="D85" s="476"/>
      <c r="E85" s="474"/>
      <c r="F85" s="474"/>
      <c r="G85" s="459"/>
      <c r="H85" s="461"/>
      <c r="I85" s="461"/>
      <c r="J85" s="461"/>
      <c r="K85" s="461"/>
      <c r="L85" s="461"/>
      <c r="M85" s="461"/>
      <c r="N85" s="461"/>
      <c r="O85" s="461"/>
      <c r="P85" s="461"/>
      <c r="Q85" s="461"/>
      <c r="R85" s="461"/>
      <c r="S85" s="461"/>
      <c r="T85" s="461"/>
      <c r="U85" s="461"/>
      <c r="V85" s="461"/>
      <c r="W85" s="461"/>
      <c r="X85" s="461"/>
      <c r="Y85" s="461"/>
      <c r="Z85" s="461"/>
      <c r="AA85" s="463"/>
      <c r="AB85" s="463"/>
      <c r="AC85" s="463"/>
      <c r="AD85" s="423"/>
      <c r="AE85" s="417"/>
      <c r="AF85" s="417"/>
      <c r="AG85" s="417"/>
      <c r="AH85" s="283"/>
      <c r="AI85" s="418"/>
      <c r="AJ85" s="418"/>
      <c r="AK85" s="418"/>
      <c r="AL85" s="418"/>
      <c r="AM85" s="418"/>
      <c r="AN85" s="415"/>
      <c r="AO85" s="419"/>
      <c r="AP85" s="419"/>
      <c r="AQ85" s="419"/>
      <c r="AR85" s="419"/>
      <c r="AS85" s="419"/>
      <c r="AT85" s="416"/>
      <c r="AU85" s="419"/>
      <c r="AV85" s="419"/>
      <c r="AW85" s="419"/>
      <c r="AX85" s="419"/>
      <c r="AY85" s="419"/>
      <c r="AZ85" s="424"/>
      <c r="BA85" s="423"/>
      <c r="BB85" s="417"/>
      <c r="BC85" s="417"/>
      <c r="BD85" s="417"/>
      <c r="BE85" s="283"/>
      <c r="BF85" s="418"/>
      <c r="BG85" s="418"/>
      <c r="BH85" s="418"/>
      <c r="BI85" s="418"/>
      <c r="BJ85" s="418"/>
      <c r="BK85" s="415"/>
      <c r="BL85" s="419"/>
      <c r="BM85" s="419"/>
      <c r="BN85" s="419"/>
      <c r="BO85" s="419"/>
      <c r="BP85" s="419"/>
      <c r="BQ85" s="416"/>
      <c r="BR85" s="419"/>
      <c r="BS85" s="419"/>
      <c r="BT85" s="419"/>
      <c r="BU85" s="419"/>
      <c r="BV85" s="419"/>
      <c r="BW85" s="287"/>
      <c r="BX85" s="288"/>
      <c r="BY85" s="288"/>
      <c r="BZ85" s="288"/>
      <c r="CA85" s="288"/>
      <c r="CB85" s="288"/>
      <c r="CC85" s="288"/>
      <c r="CD85" s="288"/>
      <c r="CE85" s="288"/>
      <c r="CF85" s="288"/>
      <c r="CG85" s="199"/>
      <c r="CH85" s="134"/>
    </row>
    <row r="86" spans="1:86" ht="15" customHeight="1">
      <c r="A86" s="130"/>
      <c r="B86" s="476"/>
      <c r="C86" s="476"/>
      <c r="D86" s="476"/>
      <c r="E86" s="474"/>
      <c r="F86" s="474"/>
      <c r="G86" s="459"/>
      <c r="H86" s="461"/>
      <c r="I86" s="461"/>
      <c r="J86" s="461"/>
      <c r="K86" s="461"/>
      <c r="L86" s="461"/>
      <c r="M86" s="461"/>
      <c r="N86" s="461"/>
      <c r="O86" s="461"/>
      <c r="P86" s="461"/>
      <c r="Q86" s="461"/>
      <c r="R86" s="461"/>
      <c r="S86" s="461"/>
      <c r="T86" s="461"/>
      <c r="U86" s="461"/>
      <c r="V86" s="461"/>
      <c r="W86" s="461"/>
      <c r="X86" s="461"/>
      <c r="Y86" s="461"/>
      <c r="Z86" s="461"/>
      <c r="AA86" s="463"/>
      <c r="AB86" s="463"/>
      <c r="AC86" s="463"/>
      <c r="AD86" s="423"/>
      <c r="AE86" s="280" t="e">
        <f>IF(LEN(VLOOKUP(AA84,#REF!,2,FALSE))&lt;11,"",LEFT(RIGHT(VLOOKUP(AA84,#REF!,2,FALSE),11),1))</f>
        <v>#REF!</v>
      </c>
      <c r="AF86" s="168"/>
      <c r="AG86" s="280" t="e">
        <f>IF(LEN(VLOOKUP(AA84,#REF!,2,FALSE))&lt;10,"",LEFT(RIGHT(VLOOKUP(AA84,#REF!,2,FALSE),10),1))</f>
        <v>#REF!</v>
      </c>
      <c r="AH86" s="282"/>
      <c r="AI86" s="280" t="e">
        <f>IF(LEN(VLOOKUP(AA84,#REF!,2,FALSE))&lt;9,"",LEFT(RIGHT(VLOOKUP(AA84,#REF!,2,FALSE),9),1))</f>
        <v>#REF!</v>
      </c>
      <c r="AJ86" s="168"/>
      <c r="AK86" s="280" t="e">
        <f>IF(LEN(VLOOKUP(AA84,#REF!,2,FALSE))&lt;8,"",LEFT(RIGHT(VLOOKUP(AA84,#REF!,2,FALSE),8),1))</f>
        <v>#REF!</v>
      </c>
      <c r="AL86" s="282"/>
      <c r="AM86" s="280" t="e">
        <f>IF(LEN(VLOOKUP(AA84,#REF!,2,FALSE))&lt;7,"",LEFT(RIGHT(VLOOKUP(AA84,#REF!,2,FALSE),7),1))</f>
        <v>#REF!</v>
      </c>
      <c r="AN86" s="415"/>
      <c r="AO86" s="280" t="e">
        <f>IF(LEN(VLOOKUP(AA84,#REF!,2,FALSE))&lt;6,"",LEFT(RIGHT(VLOOKUP(AA84,#REF!,2,FALSE),6),1))</f>
        <v>#REF!</v>
      </c>
      <c r="AP86" s="282"/>
      <c r="AQ86" s="280" t="e">
        <f>IF(LEN(VLOOKUP(AA84,#REF!,2,FALSE))&lt;5,"",LEFT(RIGHT(VLOOKUP(AA84,#REF!,2,FALSE),5),1))</f>
        <v>#REF!</v>
      </c>
      <c r="AR86" s="282"/>
      <c r="AS86" s="280" t="e">
        <f>IF(LEN(VLOOKUP(AA84,#REF!,2,FALSE))&lt;4,"",LEFT(RIGHT(VLOOKUP(AA84,#REF!,2,FALSE),4),1))</f>
        <v>#REF!</v>
      </c>
      <c r="AT86" s="416"/>
      <c r="AU86" s="280" t="e">
        <f>IF(LEN(VLOOKUP(AA84,#REF!,2,FALSE))&lt;3,"",LEFT(RIGHT(VLOOKUP(AA84,#REF!,2,FALSE),3),1))</f>
        <v>#REF!</v>
      </c>
      <c r="AV86" s="282"/>
      <c r="AW86" s="280" t="e">
        <f>IF(LEN(VLOOKUP(AA84,#REF!,2,FALSE))&lt;2,"",LEFT(RIGHT(VLOOKUP(AA84,#REF!,2,FALSE),2),1))</f>
        <v>#REF!</v>
      </c>
      <c r="AX86" s="282"/>
      <c r="AY86" s="280" t="e">
        <f>IF(VLOOKUP(AA84,#REF!,2,FALSE)=0,"",IF(LEN(VLOOKUP(AA84,#REF!,2,FALSE))&lt;1,"",LEFT(RIGHT(VLOOKUP(AA84,#REF!,2,FALSE),1),1)))</f>
        <v>#REF!</v>
      </c>
      <c r="AZ86" s="424"/>
      <c r="BA86" s="423"/>
      <c r="BB86" s="280" t="e">
        <f>IF(LEN(VLOOKUP(AA84,#REF!,4,FALSE))&lt;11,"",LEFT(RIGHT(VLOOKUP(AA84,#REF!,4,FALSE),11),1))</f>
        <v>#REF!</v>
      </c>
      <c r="BC86" s="168"/>
      <c r="BD86" s="280" t="e">
        <f>IF(LEN(VLOOKUP(AA84,#REF!,4,FALSE))&lt;10,"",LEFT(RIGHT(VLOOKUP(AA84,#REF!,4,FALSE),10),1))</f>
        <v>#REF!</v>
      </c>
      <c r="BE86" s="282"/>
      <c r="BF86" s="280" t="e">
        <f>IF(LEN(VLOOKUP(AA84,#REF!,4,FALSE))&lt;9,"",LEFT(RIGHT(VLOOKUP(AA84,#REF!,4,FALSE),9),1))</f>
        <v>#REF!</v>
      </c>
      <c r="BG86" s="168"/>
      <c r="BH86" s="280" t="e">
        <f>IF(LEN(VLOOKUP(AA84,#REF!,4,FALSE))&lt;8,"",LEFT(RIGHT(VLOOKUP(AA84,#REF!,4,FALSE),8),1))</f>
        <v>#REF!</v>
      </c>
      <c r="BI86" s="282"/>
      <c r="BJ86" s="280" t="e">
        <f>IF(LEN(VLOOKUP(AA84,#REF!,4,FALSE))&lt;7,"",LEFT(RIGHT(VLOOKUP(AA84,#REF!,4,FALSE),7),1))</f>
        <v>#REF!</v>
      </c>
      <c r="BK86" s="415"/>
      <c r="BL86" s="280" t="e">
        <f>IF(LEN(VLOOKUP(AA84,#REF!,4,FALSE))&lt;6,"",LEFT(RIGHT(VLOOKUP(AA84,#REF!,4,FALSE),6),1))</f>
        <v>#REF!</v>
      </c>
      <c r="BM86" s="282"/>
      <c r="BN86" s="280" t="e">
        <f>IF(LEN(VLOOKUP(AA84,#REF!,4,FALSE))&lt;5,"",LEFT(RIGHT(VLOOKUP(AA84,#REF!,4,FALSE),5),1))</f>
        <v>#REF!</v>
      </c>
      <c r="BO86" s="282"/>
      <c r="BP86" s="280" t="e">
        <f>IF(LEN(VLOOKUP(AA84,#REF!,4,FALSE))&lt;4,"",LEFT(RIGHT(VLOOKUP(AA84,#REF!,4,FALSE),4),1))</f>
        <v>#REF!</v>
      </c>
      <c r="BQ86" s="416"/>
      <c r="BR86" s="280" t="e">
        <f>IF(LEN(VLOOKUP(AA84,#REF!,4,FALSE))&lt;3,"",LEFT(RIGHT(VLOOKUP(AA84,#REF!,4,FALSE),3),1))</f>
        <v>#REF!</v>
      </c>
      <c r="BS86" s="282"/>
      <c r="BT86" s="280" t="e">
        <f>IF(LEN(VLOOKUP(AA84,#REF!,4,FALSE))&lt;2,"",LEFT(RIGHT(VLOOKUP(AA84,#REF!,4,FALSE),2),1))</f>
        <v>#REF!</v>
      </c>
      <c r="BU86" s="282"/>
      <c r="BV86" s="280" t="e">
        <f>IF(VLOOKUP(AA84,#REF!,4,FALSE)=0,"",IF(LEN(VLOOKUP(AA84,#REF!,4,FALSE))&lt;1,"",LEFT(RIGHT(VLOOKUP(AA84,#REF!,4,FALSE),1),1)))</f>
        <v>#REF!</v>
      </c>
      <c r="BW86" s="287"/>
      <c r="BX86" s="288"/>
      <c r="BY86" s="288"/>
      <c r="BZ86" s="288"/>
      <c r="CA86" s="288"/>
      <c r="CB86" s="288"/>
      <c r="CC86" s="288"/>
      <c r="CD86" s="288"/>
      <c r="CE86" s="288"/>
      <c r="CF86" s="288"/>
      <c r="CG86" s="199"/>
    </row>
    <row r="87" spans="1:86" ht="3" customHeight="1">
      <c r="A87" s="130"/>
      <c r="B87" s="476"/>
      <c r="C87" s="476"/>
      <c r="D87" s="476"/>
      <c r="E87" s="474"/>
      <c r="F87" s="474"/>
      <c r="G87" s="459"/>
      <c r="H87" s="461"/>
      <c r="I87" s="461"/>
      <c r="J87" s="461"/>
      <c r="K87" s="461"/>
      <c r="L87" s="461"/>
      <c r="M87" s="461"/>
      <c r="N87" s="461"/>
      <c r="O87" s="461"/>
      <c r="P87" s="461"/>
      <c r="Q87" s="461"/>
      <c r="R87" s="461"/>
      <c r="S87" s="461"/>
      <c r="T87" s="461"/>
      <c r="U87" s="461"/>
      <c r="V87" s="461"/>
      <c r="W87" s="461"/>
      <c r="X87" s="461"/>
      <c r="Y87" s="461"/>
      <c r="Z87" s="461"/>
      <c r="AA87" s="463"/>
      <c r="AB87" s="463"/>
      <c r="AC87" s="463"/>
      <c r="AD87" s="442"/>
      <c r="AE87" s="442"/>
      <c r="AF87" s="442"/>
      <c r="AG87" s="442"/>
      <c r="AH87" s="442"/>
      <c r="AI87" s="442"/>
      <c r="AJ87" s="442"/>
      <c r="AK87" s="442"/>
      <c r="AL87" s="442"/>
      <c r="AM87" s="442"/>
      <c r="AN87" s="442"/>
      <c r="AO87" s="442"/>
      <c r="AP87" s="442"/>
      <c r="AQ87" s="442"/>
      <c r="AR87" s="442"/>
      <c r="AS87" s="442"/>
      <c r="AT87" s="442"/>
      <c r="AU87" s="442"/>
      <c r="AV87" s="442"/>
      <c r="AW87" s="442"/>
      <c r="AX87" s="442"/>
      <c r="AY87" s="442"/>
      <c r="AZ87" s="442"/>
      <c r="BA87" s="443"/>
      <c r="BB87" s="443"/>
      <c r="BC87" s="443"/>
      <c r="BD87" s="443"/>
      <c r="BE87" s="443"/>
      <c r="BF87" s="443"/>
      <c r="BG87" s="443"/>
      <c r="BH87" s="443"/>
      <c r="BI87" s="443"/>
      <c r="BJ87" s="443"/>
      <c r="BK87" s="443"/>
      <c r="BL87" s="443"/>
      <c r="BM87" s="443"/>
      <c r="BN87" s="443"/>
      <c r="BO87" s="443"/>
      <c r="BP87" s="443"/>
      <c r="BQ87" s="443"/>
      <c r="BR87" s="227"/>
      <c r="BS87" s="227"/>
      <c r="BT87" s="227"/>
      <c r="BU87" s="227"/>
      <c r="BV87" s="227"/>
      <c r="BW87" s="289"/>
      <c r="BX87" s="227"/>
      <c r="BY87" s="227"/>
      <c r="BZ87" s="227"/>
      <c r="CA87" s="227"/>
      <c r="CB87" s="227"/>
      <c r="CC87" s="227"/>
      <c r="CD87" s="227"/>
      <c r="CE87" s="227"/>
      <c r="CF87" s="227"/>
      <c r="CG87" s="200"/>
      <c r="CH87" s="246"/>
    </row>
    <row r="88" spans="1:86" ht="3" customHeight="1">
      <c r="A88" s="130"/>
      <c r="B88" s="476"/>
      <c r="C88" s="476"/>
      <c r="D88" s="476"/>
      <c r="E88" s="474"/>
      <c r="F88" s="474"/>
      <c r="G88" s="459"/>
      <c r="H88" s="461"/>
      <c r="I88" s="461"/>
      <c r="J88" s="461"/>
      <c r="K88" s="461"/>
      <c r="L88" s="461"/>
      <c r="M88" s="461"/>
      <c r="N88" s="461"/>
      <c r="O88" s="461"/>
      <c r="P88" s="461"/>
      <c r="Q88" s="461"/>
      <c r="R88" s="461"/>
      <c r="S88" s="461"/>
      <c r="T88" s="461"/>
      <c r="U88" s="461"/>
      <c r="V88" s="461"/>
      <c r="W88" s="461"/>
      <c r="X88" s="461"/>
      <c r="Y88" s="461"/>
      <c r="Z88" s="461"/>
      <c r="AA88" s="463"/>
      <c r="AB88" s="463"/>
      <c r="AC88" s="463"/>
      <c r="AD88" s="422"/>
      <c r="AE88" s="422"/>
      <c r="AF88" s="422"/>
      <c r="AG88" s="422"/>
      <c r="AH88" s="422"/>
      <c r="AI88" s="422"/>
      <c r="AJ88" s="422"/>
      <c r="AK88" s="422"/>
      <c r="AL88" s="422"/>
      <c r="AM88" s="422"/>
      <c r="AN88" s="422"/>
      <c r="AO88" s="422"/>
      <c r="AP88" s="422"/>
      <c r="AQ88" s="422"/>
      <c r="AR88" s="422"/>
      <c r="AS88" s="422"/>
      <c r="AT88" s="422"/>
      <c r="AU88" s="422"/>
      <c r="AV88" s="422"/>
      <c r="AW88" s="422"/>
      <c r="AX88" s="422"/>
      <c r="AY88" s="422"/>
      <c r="AZ88" s="422"/>
      <c r="BA88" s="293"/>
      <c r="BB88" s="221"/>
      <c r="BC88" s="221"/>
      <c r="BD88" s="221"/>
      <c r="BE88" s="221"/>
      <c r="BF88" s="221"/>
      <c r="BG88" s="221"/>
      <c r="BH88" s="221"/>
      <c r="BI88" s="221"/>
      <c r="BJ88" s="292"/>
      <c r="BK88" s="221"/>
      <c r="BL88" s="221"/>
      <c r="BM88" s="221"/>
      <c r="BN88" s="221"/>
      <c r="BO88" s="221"/>
      <c r="BP88" s="221"/>
      <c r="BQ88" s="221"/>
      <c r="BR88" s="221"/>
      <c r="BS88" s="221"/>
      <c r="BT88" s="221"/>
      <c r="BU88" s="221"/>
      <c r="BV88" s="221"/>
      <c r="BW88" s="221"/>
      <c r="BX88" s="221"/>
      <c r="BY88" s="221"/>
      <c r="BZ88" s="221"/>
      <c r="CA88" s="221"/>
      <c r="CB88" s="221"/>
      <c r="CC88" s="221"/>
      <c r="CD88" s="221"/>
      <c r="CE88" s="221"/>
      <c r="CF88" s="221"/>
      <c r="CG88" s="198"/>
      <c r="CH88" s="246"/>
    </row>
    <row r="89" spans="1:86" ht="3" customHeight="1">
      <c r="A89" s="130"/>
      <c r="B89" s="476"/>
      <c r="C89" s="476"/>
      <c r="D89" s="476"/>
      <c r="E89" s="474"/>
      <c r="F89" s="474"/>
      <c r="G89" s="459"/>
      <c r="H89" s="461"/>
      <c r="I89" s="461"/>
      <c r="J89" s="461"/>
      <c r="K89" s="461"/>
      <c r="L89" s="461"/>
      <c r="M89" s="461"/>
      <c r="N89" s="461"/>
      <c r="O89" s="461"/>
      <c r="P89" s="461"/>
      <c r="Q89" s="461"/>
      <c r="R89" s="461"/>
      <c r="S89" s="461"/>
      <c r="T89" s="461"/>
      <c r="U89" s="461"/>
      <c r="V89" s="461"/>
      <c r="W89" s="461"/>
      <c r="X89" s="461"/>
      <c r="Y89" s="461"/>
      <c r="Z89" s="461"/>
      <c r="AA89" s="463"/>
      <c r="AB89" s="463"/>
      <c r="AC89" s="463"/>
      <c r="AD89" s="423"/>
      <c r="AE89" s="417"/>
      <c r="AF89" s="417"/>
      <c r="AG89" s="417"/>
      <c r="AH89" s="283"/>
      <c r="AI89" s="418"/>
      <c r="AJ89" s="418"/>
      <c r="AK89" s="418"/>
      <c r="AL89" s="418"/>
      <c r="AM89" s="418"/>
      <c r="AN89" s="415"/>
      <c r="AO89" s="419"/>
      <c r="AP89" s="419"/>
      <c r="AQ89" s="419"/>
      <c r="AR89" s="419"/>
      <c r="AS89" s="419"/>
      <c r="AT89" s="416"/>
      <c r="AU89" s="419"/>
      <c r="AV89" s="419"/>
      <c r="AW89" s="419"/>
      <c r="AX89" s="419"/>
      <c r="AY89" s="419"/>
      <c r="AZ89" s="424"/>
      <c r="BA89" s="294"/>
      <c r="BB89" s="288"/>
      <c r="BC89" s="288"/>
      <c r="BD89" s="288"/>
      <c r="BE89" s="288"/>
      <c r="BF89" s="288"/>
      <c r="BG89" s="288"/>
      <c r="BH89" s="288"/>
      <c r="BI89" s="288"/>
      <c r="BJ89" s="287"/>
      <c r="BK89" s="288"/>
      <c r="BL89" s="417"/>
      <c r="BM89" s="417"/>
      <c r="BN89" s="417"/>
      <c r="BO89" s="283"/>
      <c r="BP89" s="418"/>
      <c r="BQ89" s="418"/>
      <c r="BR89" s="418"/>
      <c r="BS89" s="418"/>
      <c r="BT89" s="418"/>
      <c r="BU89" s="415"/>
      <c r="BV89" s="419"/>
      <c r="BW89" s="419"/>
      <c r="BX89" s="419"/>
      <c r="BY89" s="419"/>
      <c r="BZ89" s="419"/>
      <c r="CA89" s="416"/>
      <c r="CB89" s="419"/>
      <c r="CC89" s="419"/>
      <c r="CD89" s="419"/>
      <c r="CE89" s="419"/>
      <c r="CF89" s="419"/>
      <c r="CG89" s="201"/>
      <c r="CH89" s="246"/>
    </row>
    <row r="90" spans="1:86" ht="15" customHeight="1">
      <c r="A90" s="130"/>
      <c r="B90" s="476"/>
      <c r="C90" s="476"/>
      <c r="D90" s="476"/>
      <c r="E90" s="474"/>
      <c r="F90" s="474"/>
      <c r="G90" s="459"/>
      <c r="H90" s="461"/>
      <c r="I90" s="461"/>
      <c r="J90" s="461"/>
      <c r="K90" s="461"/>
      <c r="L90" s="461"/>
      <c r="M90" s="461"/>
      <c r="N90" s="461"/>
      <c r="O90" s="461"/>
      <c r="P90" s="461"/>
      <c r="Q90" s="461"/>
      <c r="R90" s="461"/>
      <c r="S90" s="461"/>
      <c r="T90" s="461"/>
      <c r="U90" s="461"/>
      <c r="V90" s="461"/>
      <c r="W90" s="461"/>
      <c r="X90" s="461"/>
      <c r="Y90" s="461"/>
      <c r="Z90" s="461"/>
      <c r="AA90" s="463"/>
      <c r="AB90" s="463"/>
      <c r="AC90" s="463"/>
      <c r="AD90" s="423"/>
      <c r="AE90" s="280" t="e">
        <f>IF(LEN(VLOOKUP(AA84,#REF!,3,FALSE))&lt;11,"",LEFT(RIGHT(VLOOKUP(AA84,#REF!,3,FALSE),11),1))</f>
        <v>#REF!</v>
      </c>
      <c r="AF90" s="168"/>
      <c r="AG90" s="280" t="e">
        <f>IF(LEN(VLOOKUP(AA84,#REF!,3,FALSE))&lt;10,"",LEFT(RIGHT(VLOOKUP(AA84,#REF!,3,FALSE),10),1))</f>
        <v>#REF!</v>
      </c>
      <c r="AH90" s="282"/>
      <c r="AI90" s="280" t="e">
        <f>IF(LEN(VLOOKUP(AA84,#REF!,3,FALSE))&lt;9,"",LEFT(RIGHT(VLOOKUP(AA84,#REF!,3,FALSE),9),1))</f>
        <v>#REF!</v>
      </c>
      <c r="AJ90" s="168"/>
      <c r="AK90" s="280" t="e">
        <f>IF(LEN(VLOOKUP(AA84,#REF!,3,FALSE))&lt;8,"",LEFT(RIGHT(VLOOKUP(AA84,#REF!,3,FALSE),8),1))</f>
        <v>#REF!</v>
      </c>
      <c r="AL90" s="282"/>
      <c r="AM90" s="280" t="e">
        <f>IF(LEN(VLOOKUP(AA84,#REF!,3,FALSE))&lt;7,"",LEFT(RIGHT(VLOOKUP(AA84,#REF!,3,FALSE),7),1))</f>
        <v>#REF!</v>
      </c>
      <c r="AN90" s="415"/>
      <c r="AO90" s="280" t="e">
        <f>IF(LEN(VLOOKUP(AA84,#REF!,3,FALSE))&lt;6,"",LEFT(RIGHT(VLOOKUP(AA84,#REF!,3,FALSE),6),1))</f>
        <v>#REF!</v>
      </c>
      <c r="AP90" s="282"/>
      <c r="AQ90" s="280" t="e">
        <f>IF(LEN(VLOOKUP(AA84,#REF!,3,FALSE))&lt;5,"",LEFT(RIGHT(VLOOKUP(AA84,#REF!,3,FALSE),5),1))</f>
        <v>#REF!</v>
      </c>
      <c r="AR90" s="282"/>
      <c r="AS90" s="280" t="e">
        <f>IF(LEN(VLOOKUP(AA84,#REF!,3,FALSE))&lt;4,"",LEFT(RIGHT(VLOOKUP(AA84,#REF!,3,FALSE),4),1))</f>
        <v>#REF!</v>
      </c>
      <c r="AT90" s="416"/>
      <c r="AU90" s="280" t="e">
        <f>IF(LEN(VLOOKUP(AA84,#REF!,3,FALSE))&lt;3,"",LEFT(RIGHT(VLOOKUP(AA84,#REF!,3,FALSE),3),1))</f>
        <v>#REF!</v>
      </c>
      <c r="AV90" s="282"/>
      <c r="AW90" s="280" t="e">
        <f>IF(LEN(VLOOKUP(AA84,#REF!,3,FALSE))&lt;2,"",LEFT(RIGHT(VLOOKUP(AA84,#REF!,3,FALSE),2),1))</f>
        <v>#REF!</v>
      </c>
      <c r="AX90" s="282"/>
      <c r="AY90" s="280" t="e">
        <f>IF(VLOOKUP(AA84,#REF!,3,FALSE)=0,"",IF(LEN(VLOOKUP(AA84,#REF!,3,FALSE))&lt;1,"",LEFT(RIGHT(VLOOKUP(AA84,#REF!,3,FALSE),1),1)))</f>
        <v>#REF!</v>
      </c>
      <c r="AZ90" s="424"/>
      <c r="BA90" s="294"/>
      <c r="BB90" s="288"/>
      <c r="BC90" s="288"/>
      <c r="BD90" s="288"/>
      <c r="BE90" s="288"/>
      <c r="BF90" s="288"/>
      <c r="BG90" s="288"/>
      <c r="BH90" s="288"/>
      <c r="BI90" s="288"/>
      <c r="BJ90" s="287"/>
      <c r="BK90" s="288"/>
      <c r="BL90" s="280" t="e">
        <f>IF(LEN(VLOOKUP(AA84,#REF!,5,FALSE))&lt;11,"",LEFT(RIGHT(VLOOKUP(AA84,#REF!,5,FALSE),11),1))</f>
        <v>#REF!</v>
      </c>
      <c r="BM90" s="168"/>
      <c r="BN90" s="280" t="e">
        <f>IF(LEN(VLOOKUP(AA84,#REF!,5,FALSE))&lt;10,"",LEFT(RIGHT(VLOOKUP(AA84,#REF!,5,FALSE),10),1))</f>
        <v>#REF!</v>
      </c>
      <c r="BO90" s="282"/>
      <c r="BP90" s="280" t="e">
        <f>IF(LEN(VLOOKUP(AA84,#REF!,5,FALSE))&lt;9,"",LEFT(RIGHT(VLOOKUP(AA84,#REF!,5,FALSE),9),1))</f>
        <v>#REF!</v>
      </c>
      <c r="BQ90" s="168"/>
      <c r="BR90" s="280" t="e">
        <f>IF(LEN(VLOOKUP(AA84,#REF!,5,FALSE))&lt;8,"",LEFT(RIGHT(VLOOKUP(AA84,#REF!,5,FALSE),8),1))</f>
        <v>#REF!</v>
      </c>
      <c r="BS90" s="282"/>
      <c r="BT90" s="280" t="e">
        <f>IF(LEN(VLOOKUP(AA84,#REF!,5,FALSE))&lt;7,"",LEFT(RIGHT(VLOOKUP(AA84,#REF!,5,FALSE),7),1))</f>
        <v>#REF!</v>
      </c>
      <c r="BU90" s="415"/>
      <c r="BV90" s="280" t="e">
        <f>IF(LEN(VLOOKUP(AA84,#REF!,5,FALSE))&lt;6,"",LEFT(RIGHT(VLOOKUP(AA84,#REF!,5,FALSE),6),1))</f>
        <v>#REF!</v>
      </c>
      <c r="BW90" s="282"/>
      <c r="BX90" s="280" t="e">
        <f>IF(LEN(VLOOKUP(AA84,#REF!,5,FALSE))&lt;5,"",LEFT(RIGHT(VLOOKUP(AA84,#REF!,5,FALSE),5),1))</f>
        <v>#REF!</v>
      </c>
      <c r="BY90" s="282"/>
      <c r="BZ90" s="280" t="e">
        <f>IF(LEN(VLOOKUP(AA84,#REF!,5,FALSE))&lt;4,"",LEFT(RIGHT(VLOOKUP(AA84,#REF!,5,FALSE),4),1))</f>
        <v>#REF!</v>
      </c>
      <c r="CA90" s="416"/>
      <c r="CB90" s="280" t="e">
        <f>IF(LEN(VLOOKUP(AA84,#REF!,5,FALSE))&lt;3,"",LEFT(RIGHT(VLOOKUP(AA84,#REF!,5,FALSE),3),1))</f>
        <v>#REF!</v>
      </c>
      <c r="CC90" s="282"/>
      <c r="CD90" s="280" t="e">
        <f>IF(LEN(VLOOKUP(AA84,#REF!,5,FALSE))&lt;2,"",LEFT(RIGHT(VLOOKUP(AA84,#REF!,5,FALSE),2),1))</f>
        <v>#REF!</v>
      </c>
      <c r="CE90" s="282"/>
      <c r="CF90" s="280" t="e">
        <f>IF(VLOOKUP(AA84,#REF!,5,FALSE)=0,"",IF(LEN(VLOOKUP(AA84,#REF!,5,FALSE))&lt;1,"",LEFT(RIGHT(VLOOKUP(AA84,#REF!,5,FALSE),1),1)))</f>
        <v>#REF!</v>
      </c>
      <c r="CG90" s="201"/>
      <c r="CH90" s="246"/>
    </row>
    <row r="91" spans="1:86" ht="3" customHeight="1">
      <c r="A91" s="130"/>
      <c r="B91" s="476"/>
      <c r="C91" s="476"/>
      <c r="D91" s="476"/>
      <c r="E91" s="474"/>
      <c r="F91" s="474"/>
      <c r="G91" s="459"/>
      <c r="H91" s="461"/>
      <c r="I91" s="461"/>
      <c r="J91" s="461"/>
      <c r="K91" s="461"/>
      <c r="L91" s="461"/>
      <c r="M91" s="461"/>
      <c r="N91" s="461"/>
      <c r="O91" s="461"/>
      <c r="P91" s="461"/>
      <c r="Q91" s="461"/>
      <c r="R91" s="461"/>
      <c r="S91" s="461"/>
      <c r="T91" s="461"/>
      <c r="U91" s="461"/>
      <c r="V91" s="461"/>
      <c r="W91" s="461"/>
      <c r="X91" s="461"/>
      <c r="Y91" s="461"/>
      <c r="Z91" s="461"/>
      <c r="AA91" s="463"/>
      <c r="AB91" s="463"/>
      <c r="AC91" s="463"/>
      <c r="AD91" s="442"/>
      <c r="AE91" s="442"/>
      <c r="AF91" s="442"/>
      <c r="AG91" s="442"/>
      <c r="AH91" s="442"/>
      <c r="AI91" s="442"/>
      <c r="AJ91" s="442"/>
      <c r="AK91" s="442"/>
      <c r="AL91" s="442"/>
      <c r="AM91" s="442"/>
      <c r="AN91" s="442"/>
      <c r="AO91" s="442"/>
      <c r="AP91" s="442"/>
      <c r="AQ91" s="442"/>
      <c r="AR91" s="442"/>
      <c r="AS91" s="442"/>
      <c r="AT91" s="442"/>
      <c r="AU91" s="442"/>
      <c r="AV91" s="442"/>
      <c r="AW91" s="442"/>
      <c r="AX91" s="442"/>
      <c r="AY91" s="442"/>
      <c r="AZ91" s="442"/>
      <c r="BA91" s="295"/>
      <c r="BB91" s="227"/>
      <c r="BC91" s="227"/>
      <c r="BD91" s="227"/>
      <c r="BE91" s="227"/>
      <c r="BF91" s="227"/>
      <c r="BG91" s="227"/>
      <c r="BH91" s="227"/>
      <c r="BI91" s="227"/>
      <c r="BJ91" s="289"/>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7"/>
      <c r="CG91" s="200"/>
    </row>
    <row r="92" spans="1:86" s="163" customFormat="1" ht="3" customHeight="1">
      <c r="A92" s="130"/>
      <c r="B92" s="476"/>
      <c r="C92" s="476"/>
      <c r="D92" s="476"/>
      <c r="E92" s="537" t="s">
        <v>15</v>
      </c>
      <c r="F92" s="537"/>
      <c r="G92" s="459"/>
      <c r="H92" s="471" t="e">
        <f>#REF!</f>
        <v>#REF!</v>
      </c>
      <c r="I92" s="471"/>
      <c r="J92" s="471"/>
      <c r="K92" s="471"/>
      <c r="L92" s="471"/>
      <c r="M92" s="471"/>
      <c r="N92" s="471"/>
      <c r="O92" s="471"/>
      <c r="P92" s="471"/>
      <c r="Q92" s="471"/>
      <c r="R92" s="471"/>
      <c r="S92" s="471"/>
      <c r="T92" s="471"/>
      <c r="U92" s="471"/>
      <c r="V92" s="471"/>
      <c r="W92" s="471"/>
      <c r="X92" s="471"/>
      <c r="Y92" s="471"/>
      <c r="Z92" s="471"/>
      <c r="AA92" s="472" t="s">
        <v>419</v>
      </c>
      <c r="AB92" s="472"/>
      <c r="AC92" s="472"/>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2"/>
      <c r="AZ92" s="422"/>
      <c r="BA92" s="464"/>
      <c r="BB92" s="464"/>
      <c r="BC92" s="464"/>
      <c r="BD92" s="464"/>
      <c r="BE92" s="464"/>
      <c r="BF92" s="464"/>
      <c r="BG92" s="464"/>
      <c r="BH92" s="464"/>
      <c r="BI92" s="464"/>
      <c r="BJ92" s="464"/>
      <c r="BK92" s="464"/>
      <c r="BL92" s="464"/>
      <c r="BM92" s="464"/>
      <c r="BN92" s="464"/>
      <c r="BO92" s="464"/>
      <c r="BP92" s="464"/>
      <c r="BQ92" s="464"/>
      <c r="BR92" s="221"/>
      <c r="BS92" s="221"/>
      <c r="BT92" s="221"/>
      <c r="BU92" s="221"/>
      <c r="BV92" s="221"/>
      <c r="BW92" s="292"/>
      <c r="BX92" s="221"/>
      <c r="BY92" s="221"/>
      <c r="BZ92" s="221"/>
      <c r="CA92" s="221"/>
      <c r="CB92" s="221"/>
      <c r="CC92" s="221"/>
      <c r="CD92" s="221"/>
      <c r="CE92" s="221"/>
      <c r="CF92" s="221"/>
      <c r="CG92" s="198"/>
    </row>
    <row r="93" spans="1:86" s="163" customFormat="1" ht="3" customHeight="1">
      <c r="A93" s="130"/>
      <c r="B93" s="476"/>
      <c r="C93" s="476"/>
      <c r="D93" s="476"/>
      <c r="E93" s="537"/>
      <c r="F93" s="537"/>
      <c r="G93" s="459"/>
      <c r="H93" s="471"/>
      <c r="I93" s="471"/>
      <c r="J93" s="471"/>
      <c r="K93" s="471"/>
      <c r="L93" s="471"/>
      <c r="M93" s="471"/>
      <c r="N93" s="471"/>
      <c r="O93" s="471"/>
      <c r="P93" s="471"/>
      <c r="Q93" s="471"/>
      <c r="R93" s="471"/>
      <c r="S93" s="471"/>
      <c r="T93" s="471"/>
      <c r="U93" s="471"/>
      <c r="V93" s="471"/>
      <c r="W93" s="471"/>
      <c r="X93" s="471"/>
      <c r="Y93" s="471"/>
      <c r="Z93" s="471"/>
      <c r="AA93" s="472"/>
      <c r="AB93" s="472"/>
      <c r="AC93" s="472"/>
      <c r="AD93" s="423"/>
      <c r="AE93" s="417"/>
      <c r="AF93" s="417"/>
      <c r="AG93" s="417"/>
      <c r="AH93" s="283"/>
      <c r="AI93" s="418"/>
      <c r="AJ93" s="418"/>
      <c r="AK93" s="418"/>
      <c r="AL93" s="418"/>
      <c r="AM93" s="418"/>
      <c r="AN93" s="415"/>
      <c r="AO93" s="419"/>
      <c r="AP93" s="419"/>
      <c r="AQ93" s="419"/>
      <c r="AR93" s="419"/>
      <c r="AS93" s="419"/>
      <c r="AT93" s="416"/>
      <c r="AU93" s="419"/>
      <c r="AV93" s="419"/>
      <c r="AW93" s="419"/>
      <c r="AX93" s="419"/>
      <c r="AY93" s="419"/>
      <c r="AZ93" s="424"/>
      <c r="BA93" s="423"/>
      <c r="BB93" s="417"/>
      <c r="BC93" s="417"/>
      <c r="BD93" s="417"/>
      <c r="BE93" s="283"/>
      <c r="BF93" s="418"/>
      <c r="BG93" s="418"/>
      <c r="BH93" s="418"/>
      <c r="BI93" s="418"/>
      <c r="BJ93" s="418"/>
      <c r="BK93" s="415"/>
      <c r="BL93" s="419"/>
      <c r="BM93" s="419"/>
      <c r="BN93" s="419"/>
      <c r="BO93" s="419"/>
      <c r="BP93" s="419"/>
      <c r="BQ93" s="416"/>
      <c r="BR93" s="419"/>
      <c r="BS93" s="419"/>
      <c r="BT93" s="419"/>
      <c r="BU93" s="419"/>
      <c r="BV93" s="419"/>
      <c r="BW93" s="287"/>
      <c r="BX93" s="288"/>
      <c r="BY93" s="288"/>
      <c r="BZ93" s="288"/>
      <c r="CA93" s="288"/>
      <c r="CB93" s="288"/>
      <c r="CC93" s="288"/>
      <c r="CD93" s="288"/>
      <c r="CE93" s="288"/>
      <c r="CF93" s="288"/>
      <c r="CG93" s="199"/>
    </row>
    <row r="94" spans="1:86" ht="15" customHeight="1">
      <c r="A94" s="130"/>
      <c r="B94" s="476"/>
      <c r="C94" s="476"/>
      <c r="D94" s="476"/>
      <c r="E94" s="537"/>
      <c r="F94" s="537"/>
      <c r="G94" s="459"/>
      <c r="H94" s="471"/>
      <c r="I94" s="471"/>
      <c r="J94" s="471"/>
      <c r="K94" s="471"/>
      <c r="L94" s="471"/>
      <c r="M94" s="471"/>
      <c r="N94" s="471"/>
      <c r="O94" s="471"/>
      <c r="P94" s="471"/>
      <c r="Q94" s="471"/>
      <c r="R94" s="471"/>
      <c r="S94" s="471"/>
      <c r="T94" s="471"/>
      <c r="U94" s="471"/>
      <c r="V94" s="471"/>
      <c r="W94" s="471"/>
      <c r="X94" s="471"/>
      <c r="Y94" s="471"/>
      <c r="Z94" s="471"/>
      <c r="AA94" s="472"/>
      <c r="AB94" s="472"/>
      <c r="AC94" s="472"/>
      <c r="AD94" s="423"/>
      <c r="AE94" s="280" t="e">
        <f>IF(LEN(VLOOKUP(AA92,#REF!,2,FALSE))&lt;11,"",LEFT(RIGHT(VLOOKUP(AA92,#REF!,2,FALSE),11),1))</f>
        <v>#REF!</v>
      </c>
      <c r="AF94" s="168"/>
      <c r="AG94" s="280" t="e">
        <f>IF(LEN(VLOOKUP(AA92,#REF!,2,FALSE))&lt;10,"",LEFT(RIGHT(VLOOKUP(AA92,#REF!,2,FALSE),10),1))</f>
        <v>#REF!</v>
      </c>
      <c r="AH94" s="282"/>
      <c r="AI94" s="280" t="e">
        <f>IF(LEN(VLOOKUP(AA92,#REF!,2,FALSE))&lt;9,"",LEFT(RIGHT(VLOOKUP(AA92,#REF!,2,FALSE),9),1))</f>
        <v>#REF!</v>
      </c>
      <c r="AJ94" s="168"/>
      <c r="AK94" s="280" t="e">
        <f>IF(LEN(VLOOKUP(AA92,#REF!,2,FALSE))&lt;8,"",LEFT(RIGHT(VLOOKUP(AA92,#REF!,2,FALSE),8),1))</f>
        <v>#REF!</v>
      </c>
      <c r="AL94" s="282"/>
      <c r="AM94" s="280" t="e">
        <f>IF(LEN(VLOOKUP(AA92,#REF!,2,FALSE))&lt;7,"",LEFT(RIGHT(VLOOKUP(AA92,#REF!,2,FALSE),7),1))</f>
        <v>#REF!</v>
      </c>
      <c r="AN94" s="415"/>
      <c r="AO94" s="280" t="e">
        <f>IF(LEN(VLOOKUP(AA92,#REF!,2,FALSE))&lt;6,"",LEFT(RIGHT(VLOOKUP(AA92,#REF!,2,FALSE),6),1))</f>
        <v>#REF!</v>
      </c>
      <c r="AP94" s="282"/>
      <c r="AQ94" s="280" t="e">
        <f>IF(LEN(VLOOKUP(AA92,#REF!,2,FALSE))&lt;5,"",LEFT(RIGHT(VLOOKUP(AA92,#REF!,2,FALSE),5),1))</f>
        <v>#REF!</v>
      </c>
      <c r="AR94" s="282"/>
      <c r="AS94" s="280" t="e">
        <f>IF(LEN(VLOOKUP(AA92,#REF!,2,FALSE))&lt;4,"",LEFT(RIGHT(VLOOKUP(AA92,#REF!,2,FALSE),4),1))</f>
        <v>#REF!</v>
      </c>
      <c r="AT94" s="416"/>
      <c r="AU94" s="280" t="e">
        <f>IF(LEN(VLOOKUP(AA92,#REF!,2,FALSE))&lt;3,"",LEFT(RIGHT(VLOOKUP(AA92,#REF!,2,FALSE),3),1))</f>
        <v>#REF!</v>
      </c>
      <c r="AV94" s="282"/>
      <c r="AW94" s="280" t="e">
        <f>IF(LEN(VLOOKUP(AA92,#REF!,2,FALSE))&lt;2,"",LEFT(RIGHT(VLOOKUP(AA92,#REF!,2,FALSE),2),1))</f>
        <v>#REF!</v>
      </c>
      <c r="AX94" s="282"/>
      <c r="AY94" s="280" t="e">
        <f>IF(VLOOKUP(AA92,#REF!,2,FALSE)=0,"",IF(LEN(VLOOKUP(AA92,#REF!,2,FALSE))&lt;1,"",LEFT(RIGHT(VLOOKUP(AA92,#REF!,2,FALSE),1),1)))</f>
        <v>#REF!</v>
      </c>
      <c r="AZ94" s="424"/>
      <c r="BA94" s="423"/>
      <c r="BB94" s="280" t="e">
        <f>IF(LEN(VLOOKUP(AA92,#REF!,4,FALSE))&lt;11,"",LEFT(RIGHT(VLOOKUP(AA92,#REF!,4,FALSE),11),1))</f>
        <v>#REF!</v>
      </c>
      <c r="BC94" s="168"/>
      <c r="BD94" s="280" t="e">
        <f>IF(LEN(VLOOKUP(AA92,#REF!,4,FALSE))&lt;10,"",LEFT(RIGHT(VLOOKUP(AA92,#REF!,4,FALSE),10),1))</f>
        <v>#REF!</v>
      </c>
      <c r="BE94" s="282"/>
      <c r="BF94" s="280" t="e">
        <f>IF(LEN(VLOOKUP(AA92,#REF!,4,FALSE))&lt;9,"",LEFT(RIGHT(VLOOKUP(AA92,#REF!,4,FALSE),9),1))</f>
        <v>#REF!</v>
      </c>
      <c r="BG94" s="168"/>
      <c r="BH94" s="280" t="e">
        <f>IF(LEN(VLOOKUP(AA92,#REF!,4,FALSE))&lt;8,"",LEFT(RIGHT(VLOOKUP(AA92,#REF!,4,FALSE),8),1))</f>
        <v>#REF!</v>
      </c>
      <c r="BI94" s="282"/>
      <c r="BJ94" s="280" t="e">
        <f>IF(LEN(VLOOKUP(AA92,#REF!,4,FALSE))&lt;7,"",LEFT(RIGHT(VLOOKUP(AA92,#REF!,4,FALSE),7),1))</f>
        <v>#REF!</v>
      </c>
      <c r="BK94" s="415"/>
      <c r="BL94" s="280" t="e">
        <f>IF(LEN(VLOOKUP(AA92,#REF!,4,FALSE))&lt;6,"",LEFT(RIGHT(VLOOKUP(AA92,#REF!,4,FALSE),6),1))</f>
        <v>#REF!</v>
      </c>
      <c r="BM94" s="282"/>
      <c r="BN94" s="280" t="e">
        <f>IF(LEN(VLOOKUP(AA92,#REF!,4,FALSE))&lt;5,"",LEFT(RIGHT(VLOOKUP(AA92,#REF!,4,FALSE),5),1))</f>
        <v>#REF!</v>
      </c>
      <c r="BO94" s="282"/>
      <c r="BP94" s="280" t="e">
        <f>IF(LEN(VLOOKUP(AA92,#REF!,4,FALSE))&lt;4,"",LEFT(RIGHT(VLOOKUP(AA92,#REF!,4,FALSE),4),1))</f>
        <v>#REF!</v>
      </c>
      <c r="BQ94" s="416"/>
      <c r="BR94" s="280" t="e">
        <f>IF(LEN(VLOOKUP(AA92,#REF!,4,FALSE))&lt;3,"",LEFT(RIGHT(VLOOKUP(AA92,#REF!,4,FALSE),3),1))</f>
        <v>#REF!</v>
      </c>
      <c r="BS94" s="282"/>
      <c r="BT94" s="280" t="e">
        <f>IF(LEN(VLOOKUP(AA92,#REF!,4,FALSE))&lt;2,"",LEFT(RIGHT(VLOOKUP(AA92,#REF!,4,FALSE),2),1))</f>
        <v>#REF!</v>
      </c>
      <c r="BU94" s="282"/>
      <c r="BV94" s="280" t="e">
        <f>IF(VLOOKUP(AA92,#REF!,4,FALSE)=0,"",IF(LEN(VLOOKUP(AA92,#REF!,4,FALSE))&lt;1,"",LEFT(RIGHT(VLOOKUP(AA92,#REF!,4,FALSE),1),1)))</f>
        <v>#REF!</v>
      </c>
      <c r="BW94" s="287"/>
      <c r="BX94" s="288"/>
      <c r="BY94" s="288"/>
      <c r="BZ94" s="288"/>
      <c r="CA94" s="288"/>
      <c r="CB94" s="288"/>
      <c r="CC94" s="288"/>
      <c r="CD94" s="288"/>
      <c r="CE94" s="288"/>
      <c r="CF94" s="288"/>
      <c r="CG94" s="199"/>
    </row>
    <row r="95" spans="1:86" ht="3" customHeight="1">
      <c r="A95" s="130"/>
      <c r="B95" s="476"/>
      <c r="C95" s="476"/>
      <c r="D95" s="476"/>
      <c r="E95" s="537"/>
      <c r="F95" s="537"/>
      <c r="G95" s="459"/>
      <c r="H95" s="471"/>
      <c r="I95" s="471"/>
      <c r="J95" s="471"/>
      <c r="K95" s="471"/>
      <c r="L95" s="471"/>
      <c r="M95" s="471"/>
      <c r="N95" s="471"/>
      <c r="O95" s="471"/>
      <c r="P95" s="471"/>
      <c r="Q95" s="471"/>
      <c r="R95" s="471"/>
      <c r="S95" s="471"/>
      <c r="T95" s="471"/>
      <c r="U95" s="471"/>
      <c r="V95" s="471"/>
      <c r="W95" s="471"/>
      <c r="X95" s="471"/>
      <c r="Y95" s="471"/>
      <c r="Z95" s="471"/>
      <c r="AA95" s="472"/>
      <c r="AB95" s="472"/>
      <c r="AC95" s="472"/>
      <c r="AD95" s="442"/>
      <c r="AE95" s="442"/>
      <c r="AF95" s="442"/>
      <c r="AG95" s="442"/>
      <c r="AH95" s="442"/>
      <c r="AI95" s="442"/>
      <c r="AJ95" s="442"/>
      <c r="AK95" s="442"/>
      <c r="AL95" s="442"/>
      <c r="AM95" s="442"/>
      <c r="AN95" s="442"/>
      <c r="AO95" s="442"/>
      <c r="AP95" s="442"/>
      <c r="AQ95" s="442"/>
      <c r="AR95" s="442"/>
      <c r="AS95" s="442"/>
      <c r="AT95" s="442"/>
      <c r="AU95" s="442"/>
      <c r="AV95" s="442"/>
      <c r="AW95" s="442"/>
      <c r="AX95" s="442"/>
      <c r="AY95" s="442"/>
      <c r="AZ95" s="442"/>
      <c r="BA95" s="443"/>
      <c r="BB95" s="443"/>
      <c r="BC95" s="443"/>
      <c r="BD95" s="443"/>
      <c r="BE95" s="443"/>
      <c r="BF95" s="443"/>
      <c r="BG95" s="443"/>
      <c r="BH95" s="443"/>
      <c r="BI95" s="443"/>
      <c r="BJ95" s="443"/>
      <c r="BK95" s="443"/>
      <c r="BL95" s="443"/>
      <c r="BM95" s="443"/>
      <c r="BN95" s="443"/>
      <c r="BO95" s="443"/>
      <c r="BP95" s="443"/>
      <c r="BQ95" s="443"/>
      <c r="BR95" s="227"/>
      <c r="BS95" s="227"/>
      <c r="BT95" s="227"/>
      <c r="BU95" s="227"/>
      <c r="BV95" s="227"/>
      <c r="BW95" s="289"/>
      <c r="BX95" s="227"/>
      <c r="BY95" s="227"/>
      <c r="BZ95" s="227"/>
      <c r="CA95" s="227"/>
      <c r="CB95" s="227"/>
      <c r="CC95" s="227"/>
      <c r="CD95" s="227"/>
      <c r="CE95" s="227"/>
      <c r="CF95" s="227"/>
      <c r="CG95" s="200"/>
    </row>
    <row r="96" spans="1:86" ht="3" customHeight="1">
      <c r="A96" s="130"/>
      <c r="B96" s="476"/>
      <c r="C96" s="476"/>
      <c r="D96" s="476"/>
      <c r="E96" s="537"/>
      <c r="F96" s="537"/>
      <c r="G96" s="459"/>
      <c r="H96" s="471"/>
      <c r="I96" s="471"/>
      <c r="J96" s="471"/>
      <c r="K96" s="471"/>
      <c r="L96" s="471"/>
      <c r="M96" s="471"/>
      <c r="N96" s="471"/>
      <c r="O96" s="471"/>
      <c r="P96" s="471"/>
      <c r="Q96" s="471"/>
      <c r="R96" s="471"/>
      <c r="S96" s="471"/>
      <c r="T96" s="471"/>
      <c r="U96" s="471"/>
      <c r="V96" s="471"/>
      <c r="W96" s="471"/>
      <c r="X96" s="471"/>
      <c r="Y96" s="471"/>
      <c r="Z96" s="471"/>
      <c r="AA96" s="472"/>
      <c r="AB96" s="472"/>
      <c r="AC96" s="472"/>
      <c r="AD96" s="422"/>
      <c r="AE96" s="422"/>
      <c r="AF96" s="422"/>
      <c r="AG96" s="422"/>
      <c r="AH96" s="422"/>
      <c r="AI96" s="422"/>
      <c r="AJ96" s="422"/>
      <c r="AK96" s="422"/>
      <c r="AL96" s="422"/>
      <c r="AM96" s="422"/>
      <c r="AN96" s="422"/>
      <c r="AO96" s="422"/>
      <c r="AP96" s="422"/>
      <c r="AQ96" s="422"/>
      <c r="AR96" s="422"/>
      <c r="AS96" s="422"/>
      <c r="AT96" s="422"/>
      <c r="AU96" s="422"/>
      <c r="AV96" s="422"/>
      <c r="AW96" s="422"/>
      <c r="AX96" s="422"/>
      <c r="AY96" s="422"/>
      <c r="AZ96" s="422"/>
      <c r="BA96" s="293"/>
      <c r="BB96" s="221"/>
      <c r="BC96" s="221"/>
      <c r="BD96" s="221"/>
      <c r="BE96" s="221"/>
      <c r="BF96" s="221"/>
      <c r="BG96" s="221"/>
      <c r="BH96" s="221"/>
      <c r="BI96" s="221"/>
      <c r="BJ96" s="292"/>
      <c r="BK96" s="221"/>
      <c r="BL96" s="221"/>
      <c r="BM96" s="221"/>
      <c r="BN96" s="221"/>
      <c r="BO96" s="221"/>
      <c r="BP96" s="221"/>
      <c r="BQ96" s="221"/>
      <c r="BR96" s="221"/>
      <c r="BS96" s="221"/>
      <c r="BT96" s="221"/>
      <c r="BU96" s="221"/>
      <c r="BV96" s="221"/>
      <c r="BW96" s="221"/>
      <c r="BX96" s="221"/>
      <c r="BY96" s="221"/>
      <c r="BZ96" s="221"/>
      <c r="CA96" s="221"/>
      <c r="CB96" s="221"/>
      <c r="CC96" s="221"/>
      <c r="CD96" s="221"/>
      <c r="CE96" s="221"/>
      <c r="CF96" s="221"/>
      <c r="CG96" s="198"/>
    </row>
    <row r="97" spans="1:85" ht="3" customHeight="1">
      <c r="A97" s="130"/>
      <c r="B97" s="476"/>
      <c r="C97" s="476"/>
      <c r="D97" s="476"/>
      <c r="E97" s="537"/>
      <c r="F97" s="537"/>
      <c r="G97" s="459"/>
      <c r="H97" s="471"/>
      <c r="I97" s="471"/>
      <c r="J97" s="471"/>
      <c r="K97" s="471"/>
      <c r="L97" s="471"/>
      <c r="M97" s="471"/>
      <c r="N97" s="471"/>
      <c r="O97" s="471"/>
      <c r="P97" s="471"/>
      <c r="Q97" s="471"/>
      <c r="R97" s="471"/>
      <c r="S97" s="471"/>
      <c r="T97" s="471"/>
      <c r="U97" s="471"/>
      <c r="V97" s="471"/>
      <c r="W97" s="471"/>
      <c r="X97" s="471"/>
      <c r="Y97" s="471"/>
      <c r="Z97" s="471"/>
      <c r="AA97" s="472"/>
      <c r="AB97" s="472"/>
      <c r="AC97" s="472"/>
      <c r="AD97" s="423"/>
      <c r="AE97" s="417"/>
      <c r="AF97" s="417"/>
      <c r="AG97" s="417"/>
      <c r="AH97" s="283"/>
      <c r="AI97" s="418"/>
      <c r="AJ97" s="418"/>
      <c r="AK97" s="418"/>
      <c r="AL97" s="418"/>
      <c r="AM97" s="418"/>
      <c r="AN97" s="415"/>
      <c r="AO97" s="419"/>
      <c r="AP97" s="419"/>
      <c r="AQ97" s="419"/>
      <c r="AR97" s="419"/>
      <c r="AS97" s="419"/>
      <c r="AT97" s="416"/>
      <c r="AU97" s="419"/>
      <c r="AV97" s="419"/>
      <c r="AW97" s="419"/>
      <c r="AX97" s="419"/>
      <c r="AY97" s="419"/>
      <c r="AZ97" s="424"/>
      <c r="BA97" s="294"/>
      <c r="BB97" s="288"/>
      <c r="BC97" s="288"/>
      <c r="BD97" s="288"/>
      <c r="BE97" s="288"/>
      <c r="BF97" s="288"/>
      <c r="BG97" s="288"/>
      <c r="BH97" s="288"/>
      <c r="BI97" s="288"/>
      <c r="BJ97" s="287"/>
      <c r="BK97" s="288"/>
      <c r="BL97" s="417"/>
      <c r="BM97" s="417"/>
      <c r="BN97" s="417"/>
      <c r="BO97" s="283"/>
      <c r="BP97" s="418"/>
      <c r="BQ97" s="418"/>
      <c r="BR97" s="418"/>
      <c r="BS97" s="418"/>
      <c r="BT97" s="418"/>
      <c r="BU97" s="415"/>
      <c r="BV97" s="419"/>
      <c r="BW97" s="419"/>
      <c r="BX97" s="419"/>
      <c r="BY97" s="419"/>
      <c r="BZ97" s="419"/>
      <c r="CA97" s="416"/>
      <c r="CB97" s="419"/>
      <c r="CC97" s="419"/>
      <c r="CD97" s="419"/>
      <c r="CE97" s="419"/>
      <c r="CF97" s="419"/>
      <c r="CG97" s="201"/>
    </row>
    <row r="98" spans="1:85" ht="15" customHeight="1">
      <c r="A98" s="130"/>
      <c r="B98" s="476"/>
      <c r="C98" s="476"/>
      <c r="D98" s="476"/>
      <c r="E98" s="537"/>
      <c r="F98" s="537"/>
      <c r="G98" s="459"/>
      <c r="H98" s="471"/>
      <c r="I98" s="471"/>
      <c r="J98" s="471"/>
      <c r="K98" s="471"/>
      <c r="L98" s="471"/>
      <c r="M98" s="471"/>
      <c r="N98" s="471"/>
      <c r="O98" s="471"/>
      <c r="P98" s="471"/>
      <c r="Q98" s="471"/>
      <c r="R98" s="471"/>
      <c r="S98" s="471"/>
      <c r="T98" s="471"/>
      <c r="U98" s="471"/>
      <c r="V98" s="471"/>
      <c r="W98" s="471"/>
      <c r="X98" s="471"/>
      <c r="Y98" s="471"/>
      <c r="Z98" s="471"/>
      <c r="AA98" s="472"/>
      <c r="AB98" s="472"/>
      <c r="AC98" s="472"/>
      <c r="AD98" s="423"/>
      <c r="AE98" s="280" t="e">
        <f>IF(LEN(VLOOKUP(AA92,#REF!,3,FALSE))&lt;11,"",LEFT(RIGHT(VLOOKUP(AA92,#REF!,3,FALSE),11),1))</f>
        <v>#REF!</v>
      </c>
      <c r="AF98" s="168"/>
      <c r="AG98" s="280" t="e">
        <f>IF(LEN(VLOOKUP(AA92,#REF!,3,FALSE))&lt;10,"",LEFT(RIGHT(VLOOKUP(AA92,#REF!,3,FALSE),10),1))</f>
        <v>#REF!</v>
      </c>
      <c r="AH98" s="282"/>
      <c r="AI98" s="280" t="e">
        <f>IF(LEN(VLOOKUP(AA92,#REF!,3,FALSE))&lt;9,"",LEFT(RIGHT(VLOOKUP(AA92,#REF!,3,FALSE),9),1))</f>
        <v>#REF!</v>
      </c>
      <c r="AJ98" s="168"/>
      <c r="AK98" s="280" t="e">
        <f>IF(LEN(VLOOKUP(AA92,#REF!,3,FALSE))&lt;8,"",LEFT(RIGHT(VLOOKUP(AA92,#REF!,3,FALSE),8),1))</f>
        <v>#REF!</v>
      </c>
      <c r="AL98" s="282"/>
      <c r="AM98" s="280" t="e">
        <f>IF(LEN(VLOOKUP(AA92,#REF!,3,FALSE))&lt;7,"",LEFT(RIGHT(VLOOKUP(AA92,#REF!,3,FALSE),7),1))</f>
        <v>#REF!</v>
      </c>
      <c r="AN98" s="415"/>
      <c r="AO98" s="280" t="e">
        <f>IF(LEN(VLOOKUP(AA92,#REF!,3,FALSE))&lt;6,"",LEFT(RIGHT(VLOOKUP(AA92,#REF!,3,FALSE),6),1))</f>
        <v>#REF!</v>
      </c>
      <c r="AP98" s="282"/>
      <c r="AQ98" s="280" t="e">
        <f>IF(LEN(VLOOKUP(AA92,#REF!,3,FALSE))&lt;5,"",LEFT(RIGHT(VLOOKUP(AA92,#REF!,3,FALSE),5),1))</f>
        <v>#REF!</v>
      </c>
      <c r="AR98" s="282"/>
      <c r="AS98" s="280" t="e">
        <f>IF(LEN(VLOOKUP(AA92,#REF!,3,FALSE))&lt;4,"",LEFT(RIGHT(VLOOKUP(AA92,#REF!,3,FALSE),4),1))</f>
        <v>#REF!</v>
      </c>
      <c r="AT98" s="416"/>
      <c r="AU98" s="280" t="e">
        <f>IF(LEN(VLOOKUP(AA92,#REF!,3,FALSE))&lt;3,"",LEFT(RIGHT(VLOOKUP(AA92,#REF!,3,FALSE),3),1))</f>
        <v>#REF!</v>
      </c>
      <c r="AV98" s="282"/>
      <c r="AW98" s="280" t="e">
        <f>IF(LEN(VLOOKUP(AA92,#REF!,3,FALSE))&lt;2,"",LEFT(RIGHT(VLOOKUP(AA92,#REF!,3,FALSE),2),1))</f>
        <v>#REF!</v>
      </c>
      <c r="AX98" s="282"/>
      <c r="AY98" s="280" t="e">
        <f>IF(VLOOKUP(AA92,#REF!,3,FALSE)=0,"",IF(LEN(VLOOKUP(AA92,#REF!,3,FALSE))&lt;1,"",LEFT(RIGHT(VLOOKUP(AA92,#REF!,3,FALSE),1),1)))</f>
        <v>#REF!</v>
      </c>
      <c r="AZ98" s="424"/>
      <c r="BA98" s="294"/>
      <c r="BB98" s="288"/>
      <c r="BC98" s="288"/>
      <c r="BD98" s="288"/>
      <c r="BE98" s="288"/>
      <c r="BF98" s="288"/>
      <c r="BG98" s="288"/>
      <c r="BH98" s="288"/>
      <c r="BI98" s="288"/>
      <c r="BJ98" s="287"/>
      <c r="BK98" s="288"/>
      <c r="BL98" s="280" t="e">
        <f>IF(LEN(VLOOKUP(AA92,#REF!,5,FALSE))&lt;11,"",LEFT(RIGHT(VLOOKUP(AA92,#REF!,5,FALSE),11),1))</f>
        <v>#REF!</v>
      </c>
      <c r="BM98" s="168"/>
      <c r="BN98" s="280" t="e">
        <f>IF(LEN(VLOOKUP(AA92,#REF!,5,FALSE))&lt;10,"",LEFT(RIGHT(VLOOKUP(AA92,#REF!,5,FALSE),10),1))</f>
        <v>#REF!</v>
      </c>
      <c r="BO98" s="282"/>
      <c r="BP98" s="280" t="e">
        <f>IF(LEN(VLOOKUP(AA92,#REF!,5,FALSE))&lt;9,"",LEFT(RIGHT(VLOOKUP(AA92,#REF!,5,FALSE),9),1))</f>
        <v>#REF!</v>
      </c>
      <c r="BQ98" s="168"/>
      <c r="BR98" s="280" t="e">
        <f>IF(LEN(VLOOKUP(AA92,#REF!,5,FALSE))&lt;8,"",LEFT(RIGHT(VLOOKUP(AA92,#REF!,5,FALSE),8),1))</f>
        <v>#REF!</v>
      </c>
      <c r="BS98" s="282"/>
      <c r="BT98" s="280" t="e">
        <f>IF(LEN(VLOOKUP(AA92,#REF!,5,FALSE))&lt;7,"",LEFT(RIGHT(VLOOKUP(AA92,#REF!,5,FALSE),7),1))</f>
        <v>#REF!</v>
      </c>
      <c r="BU98" s="415"/>
      <c r="BV98" s="280" t="e">
        <f>IF(LEN(VLOOKUP(AA92,#REF!,5,FALSE))&lt;6,"",LEFT(RIGHT(VLOOKUP(AA92,#REF!,5,FALSE),6),1))</f>
        <v>#REF!</v>
      </c>
      <c r="BW98" s="282"/>
      <c r="BX98" s="280" t="e">
        <f>IF(LEN(VLOOKUP(AA92,#REF!,5,FALSE))&lt;5,"",LEFT(RIGHT(VLOOKUP(AA92,#REF!,5,FALSE),5),1))</f>
        <v>#REF!</v>
      </c>
      <c r="BY98" s="282"/>
      <c r="BZ98" s="280" t="e">
        <f>IF(LEN(VLOOKUP(AA92,#REF!,5,FALSE))&lt;4,"",LEFT(RIGHT(VLOOKUP(AA92,#REF!,5,FALSE),4),1))</f>
        <v>#REF!</v>
      </c>
      <c r="CA98" s="416"/>
      <c r="CB98" s="280" t="e">
        <f>IF(LEN(VLOOKUP(AA92,#REF!,5,FALSE))&lt;3,"",LEFT(RIGHT(VLOOKUP(AA92,#REF!,5,FALSE),3),1))</f>
        <v>#REF!</v>
      </c>
      <c r="CC98" s="282"/>
      <c r="CD98" s="280" t="e">
        <f>IF(LEN(VLOOKUP(AA92,#REF!,5,FALSE))&lt;2,"",LEFT(RIGHT(VLOOKUP(AA92,#REF!,5,FALSE),2),1))</f>
        <v>#REF!</v>
      </c>
      <c r="CE98" s="282"/>
      <c r="CF98" s="280" t="e">
        <f>IF(VLOOKUP(AA92,#REF!,5,FALSE)=0,"",IF(LEN(VLOOKUP(AA92,#REF!,5,FALSE))&lt;1,"",LEFT(RIGHT(VLOOKUP(AA92,#REF!,5,FALSE),1),1)))</f>
        <v>#REF!</v>
      </c>
      <c r="CG98" s="201"/>
    </row>
    <row r="99" spans="1:85" ht="3" customHeight="1">
      <c r="A99" s="130"/>
      <c r="B99" s="476"/>
      <c r="C99" s="476"/>
      <c r="D99" s="476"/>
      <c r="E99" s="537"/>
      <c r="F99" s="537"/>
      <c r="G99" s="459"/>
      <c r="H99" s="471"/>
      <c r="I99" s="471"/>
      <c r="J99" s="471"/>
      <c r="K99" s="471"/>
      <c r="L99" s="471"/>
      <c r="M99" s="471"/>
      <c r="N99" s="471"/>
      <c r="O99" s="471"/>
      <c r="P99" s="471"/>
      <c r="Q99" s="471"/>
      <c r="R99" s="471"/>
      <c r="S99" s="471"/>
      <c r="T99" s="471"/>
      <c r="U99" s="471"/>
      <c r="V99" s="471"/>
      <c r="W99" s="471"/>
      <c r="X99" s="471"/>
      <c r="Y99" s="471"/>
      <c r="Z99" s="471"/>
      <c r="AA99" s="472"/>
      <c r="AB99" s="472"/>
      <c r="AC99" s="472"/>
      <c r="AD99" s="442"/>
      <c r="AE99" s="442"/>
      <c r="AF99" s="442"/>
      <c r="AG99" s="442"/>
      <c r="AH99" s="442"/>
      <c r="AI99" s="442"/>
      <c r="AJ99" s="442"/>
      <c r="AK99" s="442"/>
      <c r="AL99" s="442"/>
      <c r="AM99" s="442"/>
      <c r="AN99" s="442"/>
      <c r="AO99" s="442"/>
      <c r="AP99" s="442"/>
      <c r="AQ99" s="442"/>
      <c r="AR99" s="442"/>
      <c r="AS99" s="442"/>
      <c r="AT99" s="442"/>
      <c r="AU99" s="442"/>
      <c r="AV99" s="442"/>
      <c r="AW99" s="442"/>
      <c r="AX99" s="442"/>
      <c r="AY99" s="442"/>
      <c r="AZ99" s="442"/>
      <c r="BA99" s="295"/>
      <c r="BB99" s="227"/>
      <c r="BC99" s="227"/>
      <c r="BD99" s="227"/>
      <c r="BE99" s="227"/>
      <c r="BF99" s="227"/>
      <c r="BG99" s="227"/>
      <c r="BH99" s="227"/>
      <c r="BI99" s="227"/>
      <c r="BJ99" s="289"/>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200"/>
    </row>
    <row r="100" spans="1:85" s="163" customFormat="1" ht="3" customHeight="1">
      <c r="A100" s="130"/>
      <c r="B100" s="476"/>
      <c r="C100" s="476"/>
      <c r="D100" s="476"/>
      <c r="E100" s="478" t="s">
        <v>16</v>
      </c>
      <c r="F100" s="478"/>
      <c r="G100" s="544"/>
      <c r="H100" s="471" t="e">
        <f>#REF!</f>
        <v>#REF!</v>
      </c>
      <c r="I100" s="471"/>
      <c r="J100" s="471"/>
      <c r="K100" s="471"/>
      <c r="L100" s="471"/>
      <c r="M100" s="471"/>
      <c r="N100" s="471"/>
      <c r="O100" s="471"/>
      <c r="P100" s="471"/>
      <c r="Q100" s="471"/>
      <c r="R100" s="471"/>
      <c r="S100" s="471"/>
      <c r="T100" s="471"/>
      <c r="U100" s="471"/>
      <c r="V100" s="471"/>
      <c r="W100" s="471"/>
      <c r="X100" s="471"/>
      <c r="Y100" s="471"/>
      <c r="Z100" s="471"/>
      <c r="AA100" s="472" t="s">
        <v>420</v>
      </c>
      <c r="AB100" s="472"/>
      <c r="AC100" s="472"/>
      <c r="AD100" s="42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2"/>
      <c r="AZ100" s="422"/>
      <c r="BA100" s="464"/>
      <c r="BB100" s="464"/>
      <c r="BC100" s="464"/>
      <c r="BD100" s="464"/>
      <c r="BE100" s="464"/>
      <c r="BF100" s="464"/>
      <c r="BG100" s="464"/>
      <c r="BH100" s="464"/>
      <c r="BI100" s="464"/>
      <c r="BJ100" s="464"/>
      <c r="BK100" s="464"/>
      <c r="BL100" s="464"/>
      <c r="BM100" s="464"/>
      <c r="BN100" s="464"/>
      <c r="BO100" s="464"/>
      <c r="BP100" s="464"/>
      <c r="BQ100" s="464"/>
      <c r="BR100" s="221"/>
      <c r="BS100" s="221"/>
      <c r="BT100" s="221"/>
      <c r="BU100" s="221"/>
      <c r="BV100" s="221"/>
      <c r="BW100" s="292"/>
      <c r="BX100" s="221"/>
      <c r="BY100" s="221"/>
      <c r="BZ100" s="221"/>
      <c r="CA100" s="221"/>
      <c r="CB100" s="221"/>
      <c r="CC100" s="221"/>
      <c r="CD100" s="221"/>
      <c r="CE100" s="221"/>
      <c r="CF100" s="221"/>
      <c r="CG100" s="198"/>
    </row>
    <row r="101" spans="1:85" s="163" customFormat="1" ht="3" customHeight="1">
      <c r="A101" s="130"/>
      <c r="B101" s="476"/>
      <c r="C101" s="476"/>
      <c r="D101" s="476"/>
      <c r="E101" s="478"/>
      <c r="F101" s="478"/>
      <c r="G101" s="544"/>
      <c r="H101" s="471"/>
      <c r="I101" s="471"/>
      <c r="J101" s="471"/>
      <c r="K101" s="471"/>
      <c r="L101" s="471"/>
      <c r="M101" s="471"/>
      <c r="N101" s="471"/>
      <c r="O101" s="471"/>
      <c r="P101" s="471"/>
      <c r="Q101" s="471"/>
      <c r="R101" s="471"/>
      <c r="S101" s="471"/>
      <c r="T101" s="471"/>
      <c r="U101" s="471"/>
      <c r="V101" s="471"/>
      <c r="W101" s="471"/>
      <c r="X101" s="471"/>
      <c r="Y101" s="471"/>
      <c r="Z101" s="471"/>
      <c r="AA101" s="472"/>
      <c r="AB101" s="472"/>
      <c r="AC101" s="472"/>
      <c r="AD101" s="423"/>
      <c r="AE101" s="417"/>
      <c r="AF101" s="417"/>
      <c r="AG101" s="417"/>
      <c r="AH101" s="283"/>
      <c r="AI101" s="418"/>
      <c r="AJ101" s="418"/>
      <c r="AK101" s="418"/>
      <c r="AL101" s="418"/>
      <c r="AM101" s="418"/>
      <c r="AN101" s="415"/>
      <c r="AO101" s="419"/>
      <c r="AP101" s="419"/>
      <c r="AQ101" s="419"/>
      <c r="AR101" s="419"/>
      <c r="AS101" s="419"/>
      <c r="AT101" s="416"/>
      <c r="AU101" s="419"/>
      <c r="AV101" s="419"/>
      <c r="AW101" s="419"/>
      <c r="AX101" s="419"/>
      <c r="AY101" s="419"/>
      <c r="AZ101" s="424"/>
      <c r="BA101" s="423"/>
      <c r="BB101" s="417"/>
      <c r="BC101" s="417"/>
      <c r="BD101" s="417"/>
      <c r="BE101" s="283"/>
      <c r="BF101" s="418"/>
      <c r="BG101" s="418"/>
      <c r="BH101" s="418"/>
      <c r="BI101" s="418"/>
      <c r="BJ101" s="418"/>
      <c r="BK101" s="415"/>
      <c r="BL101" s="419"/>
      <c r="BM101" s="419"/>
      <c r="BN101" s="419"/>
      <c r="BO101" s="419"/>
      <c r="BP101" s="419"/>
      <c r="BQ101" s="416"/>
      <c r="BR101" s="419"/>
      <c r="BS101" s="419"/>
      <c r="BT101" s="419"/>
      <c r="BU101" s="419"/>
      <c r="BV101" s="419"/>
      <c r="BW101" s="287"/>
      <c r="BX101" s="288"/>
      <c r="BY101" s="288"/>
      <c r="BZ101" s="288"/>
      <c r="CA101" s="288"/>
      <c r="CB101" s="288"/>
      <c r="CC101" s="288"/>
      <c r="CD101" s="288"/>
      <c r="CE101" s="288"/>
      <c r="CF101" s="288"/>
      <c r="CG101" s="199"/>
    </row>
    <row r="102" spans="1:85" ht="15" customHeight="1">
      <c r="A102" s="130"/>
      <c r="B102" s="476"/>
      <c r="C102" s="476"/>
      <c r="D102" s="476"/>
      <c r="E102" s="478"/>
      <c r="F102" s="478"/>
      <c r="G102" s="544"/>
      <c r="H102" s="471"/>
      <c r="I102" s="471"/>
      <c r="J102" s="471"/>
      <c r="K102" s="471"/>
      <c r="L102" s="471"/>
      <c r="M102" s="471"/>
      <c r="N102" s="471"/>
      <c r="O102" s="471"/>
      <c r="P102" s="471"/>
      <c r="Q102" s="471"/>
      <c r="R102" s="471"/>
      <c r="S102" s="471"/>
      <c r="T102" s="471"/>
      <c r="U102" s="471"/>
      <c r="V102" s="471"/>
      <c r="W102" s="471"/>
      <c r="X102" s="471"/>
      <c r="Y102" s="471"/>
      <c r="Z102" s="471"/>
      <c r="AA102" s="472"/>
      <c r="AB102" s="472"/>
      <c r="AC102" s="472"/>
      <c r="AD102" s="423"/>
      <c r="AE102" s="280" t="e">
        <f>IF(LEN(VLOOKUP(AA100,#REF!,2,FALSE))&lt;11,"",LEFT(RIGHT(VLOOKUP(AA100,#REF!,2,FALSE),11),1))</f>
        <v>#REF!</v>
      </c>
      <c r="AF102" s="168"/>
      <c r="AG102" s="280" t="e">
        <f>IF(LEN(VLOOKUP(AA100,#REF!,2,FALSE))&lt;10,"",LEFT(RIGHT(VLOOKUP(AA100,#REF!,2,FALSE),10),1))</f>
        <v>#REF!</v>
      </c>
      <c r="AH102" s="282"/>
      <c r="AI102" s="280" t="e">
        <f>IF(LEN(VLOOKUP(AA100,#REF!,2,FALSE))&lt;9,"",LEFT(RIGHT(VLOOKUP(AA100,#REF!,2,FALSE),9),1))</f>
        <v>#REF!</v>
      </c>
      <c r="AJ102" s="168"/>
      <c r="AK102" s="280" t="e">
        <f>IF(LEN(VLOOKUP(AA100,#REF!,2,FALSE))&lt;8,"",LEFT(RIGHT(VLOOKUP(AA100,#REF!,2,FALSE),8),1))</f>
        <v>#REF!</v>
      </c>
      <c r="AL102" s="282"/>
      <c r="AM102" s="280" t="e">
        <f>IF(LEN(VLOOKUP(AA100,#REF!,2,FALSE))&lt;7,"",LEFT(RIGHT(VLOOKUP(AA100,#REF!,2,FALSE),7),1))</f>
        <v>#REF!</v>
      </c>
      <c r="AN102" s="415"/>
      <c r="AO102" s="280" t="e">
        <f>IF(LEN(VLOOKUP(AA100,#REF!,2,FALSE))&lt;6,"",LEFT(RIGHT(VLOOKUP(AA100,#REF!,2,FALSE),6),1))</f>
        <v>#REF!</v>
      </c>
      <c r="AP102" s="282"/>
      <c r="AQ102" s="280" t="e">
        <f>IF(LEN(VLOOKUP(AA100,#REF!,2,FALSE))&lt;5,"",LEFT(RIGHT(VLOOKUP(AA100,#REF!,2,FALSE),5),1))</f>
        <v>#REF!</v>
      </c>
      <c r="AR102" s="282"/>
      <c r="AS102" s="280" t="e">
        <f>IF(LEN(VLOOKUP(AA100,#REF!,2,FALSE))&lt;4,"",LEFT(RIGHT(VLOOKUP(AA100,#REF!,2,FALSE),4),1))</f>
        <v>#REF!</v>
      </c>
      <c r="AT102" s="416"/>
      <c r="AU102" s="280" t="e">
        <f>IF(LEN(VLOOKUP(AA100,#REF!,2,FALSE))&lt;3,"",LEFT(RIGHT(VLOOKUP(AA100,#REF!,2,FALSE),3),1))</f>
        <v>#REF!</v>
      </c>
      <c r="AV102" s="282"/>
      <c r="AW102" s="280" t="e">
        <f>IF(LEN(VLOOKUP(AA100,#REF!,2,FALSE))&lt;2,"",LEFT(RIGHT(VLOOKUP(AA100,#REF!,2,FALSE),2),1))</f>
        <v>#REF!</v>
      </c>
      <c r="AX102" s="282"/>
      <c r="AY102" s="280" t="e">
        <f>IF(VLOOKUP(AA100,#REF!,2,FALSE)=0,"",IF(LEN(VLOOKUP(AA100,#REF!,2,FALSE))&lt;1,"",LEFT(RIGHT(VLOOKUP(AA100,#REF!,2,FALSE),1),1)))</f>
        <v>#REF!</v>
      </c>
      <c r="AZ102" s="424"/>
      <c r="BA102" s="423"/>
      <c r="BB102" s="280" t="e">
        <f>IF(LEN(VLOOKUP(AA100,#REF!,4,FALSE))&lt;11,"",LEFT(RIGHT(VLOOKUP(AA100,#REF!,4,FALSE),11),1))</f>
        <v>#REF!</v>
      </c>
      <c r="BC102" s="168"/>
      <c r="BD102" s="280" t="e">
        <f>IF(LEN(VLOOKUP(AA100,#REF!,4,FALSE))&lt;10,"",LEFT(RIGHT(VLOOKUP(AA100,#REF!,4,FALSE),10),1))</f>
        <v>#REF!</v>
      </c>
      <c r="BE102" s="282"/>
      <c r="BF102" s="280" t="e">
        <f>IF(LEN(VLOOKUP(AA100,#REF!,4,FALSE))&lt;9,"",LEFT(RIGHT(VLOOKUP(AA100,#REF!,4,FALSE),9),1))</f>
        <v>#REF!</v>
      </c>
      <c r="BG102" s="168"/>
      <c r="BH102" s="280" t="e">
        <f>IF(LEN(VLOOKUP(AA100,#REF!,4,FALSE))&lt;8,"",LEFT(RIGHT(VLOOKUP(AA100,#REF!,4,FALSE),8),1))</f>
        <v>#REF!</v>
      </c>
      <c r="BI102" s="282"/>
      <c r="BJ102" s="280" t="e">
        <f>IF(LEN(VLOOKUP(AA100,#REF!,4,FALSE))&lt;7,"",LEFT(RIGHT(VLOOKUP(AA100,#REF!,4,FALSE),7),1))</f>
        <v>#REF!</v>
      </c>
      <c r="BK102" s="415"/>
      <c r="BL102" s="280" t="e">
        <f>IF(LEN(VLOOKUP(AA100,#REF!,4,FALSE))&lt;6,"",LEFT(RIGHT(VLOOKUP(AA100,#REF!,4,FALSE),6),1))</f>
        <v>#REF!</v>
      </c>
      <c r="BM102" s="282"/>
      <c r="BN102" s="280" t="e">
        <f>IF(LEN(VLOOKUP(AA100,#REF!,4,FALSE))&lt;5,"",LEFT(RIGHT(VLOOKUP(AA100,#REF!,4,FALSE),5),1))</f>
        <v>#REF!</v>
      </c>
      <c r="BO102" s="282"/>
      <c r="BP102" s="280" t="e">
        <f>IF(LEN(VLOOKUP(AA100,#REF!,4,FALSE))&lt;4,"",LEFT(RIGHT(VLOOKUP(AA100,#REF!,4,FALSE),4),1))</f>
        <v>#REF!</v>
      </c>
      <c r="BQ102" s="416"/>
      <c r="BR102" s="280" t="e">
        <f>IF(LEN(VLOOKUP(AA100,#REF!,4,FALSE))&lt;3,"",LEFT(RIGHT(VLOOKUP(AA100,#REF!,4,FALSE),3),1))</f>
        <v>#REF!</v>
      </c>
      <c r="BS102" s="282"/>
      <c r="BT102" s="280" t="e">
        <f>IF(LEN(VLOOKUP(AA100,#REF!,4,FALSE))&lt;2,"",LEFT(RIGHT(VLOOKUP(AA100,#REF!,4,FALSE),2),1))</f>
        <v>#REF!</v>
      </c>
      <c r="BU102" s="282"/>
      <c r="BV102" s="280" t="e">
        <f>IF(VLOOKUP(AA100,#REF!,4,FALSE)=0,"",IF(LEN(VLOOKUP(AA100,#REF!,4,FALSE))&lt;1,"",LEFT(RIGHT(VLOOKUP(AA100,#REF!,4,FALSE),1),1)))</f>
        <v>#REF!</v>
      </c>
      <c r="BW102" s="287"/>
      <c r="BX102" s="288"/>
      <c r="BY102" s="288"/>
      <c r="BZ102" s="288"/>
      <c r="CA102" s="288"/>
      <c r="CB102" s="288"/>
      <c r="CC102" s="288"/>
      <c r="CD102" s="288"/>
      <c r="CE102" s="288"/>
      <c r="CF102" s="288"/>
      <c r="CG102" s="199"/>
    </row>
    <row r="103" spans="1:85" ht="3" customHeight="1">
      <c r="A103" s="130"/>
      <c r="B103" s="476"/>
      <c r="C103" s="476"/>
      <c r="D103" s="476"/>
      <c r="E103" s="478"/>
      <c r="F103" s="478"/>
      <c r="G103" s="544"/>
      <c r="H103" s="471"/>
      <c r="I103" s="471"/>
      <c r="J103" s="471"/>
      <c r="K103" s="471"/>
      <c r="L103" s="471"/>
      <c r="M103" s="471"/>
      <c r="N103" s="471"/>
      <c r="O103" s="471"/>
      <c r="P103" s="471"/>
      <c r="Q103" s="471"/>
      <c r="R103" s="471"/>
      <c r="S103" s="471"/>
      <c r="T103" s="471"/>
      <c r="U103" s="471"/>
      <c r="V103" s="471"/>
      <c r="W103" s="471"/>
      <c r="X103" s="471"/>
      <c r="Y103" s="471"/>
      <c r="Z103" s="471"/>
      <c r="AA103" s="472"/>
      <c r="AB103" s="472"/>
      <c r="AC103" s="472"/>
      <c r="AD103" s="442"/>
      <c r="AE103" s="442"/>
      <c r="AF103" s="442"/>
      <c r="AG103" s="442"/>
      <c r="AH103" s="442"/>
      <c r="AI103" s="442"/>
      <c r="AJ103" s="442"/>
      <c r="AK103" s="442"/>
      <c r="AL103" s="442"/>
      <c r="AM103" s="442"/>
      <c r="AN103" s="442"/>
      <c r="AO103" s="442"/>
      <c r="AP103" s="442"/>
      <c r="AQ103" s="442"/>
      <c r="AR103" s="442"/>
      <c r="AS103" s="442"/>
      <c r="AT103" s="442"/>
      <c r="AU103" s="442"/>
      <c r="AV103" s="442"/>
      <c r="AW103" s="442"/>
      <c r="AX103" s="442"/>
      <c r="AY103" s="442"/>
      <c r="AZ103" s="442"/>
      <c r="BA103" s="443"/>
      <c r="BB103" s="443"/>
      <c r="BC103" s="443"/>
      <c r="BD103" s="443"/>
      <c r="BE103" s="443"/>
      <c r="BF103" s="443"/>
      <c r="BG103" s="443"/>
      <c r="BH103" s="443"/>
      <c r="BI103" s="443"/>
      <c r="BJ103" s="443"/>
      <c r="BK103" s="443"/>
      <c r="BL103" s="443"/>
      <c r="BM103" s="443"/>
      <c r="BN103" s="443"/>
      <c r="BO103" s="443"/>
      <c r="BP103" s="443"/>
      <c r="BQ103" s="443"/>
      <c r="BR103" s="227"/>
      <c r="BS103" s="227"/>
      <c r="BT103" s="227"/>
      <c r="BU103" s="227"/>
      <c r="BV103" s="227"/>
      <c r="BW103" s="289"/>
      <c r="BX103" s="227"/>
      <c r="BY103" s="227"/>
      <c r="BZ103" s="227"/>
      <c r="CA103" s="227"/>
      <c r="CB103" s="227"/>
      <c r="CC103" s="227"/>
      <c r="CD103" s="227"/>
      <c r="CE103" s="227"/>
      <c r="CF103" s="227"/>
      <c r="CG103" s="200"/>
    </row>
    <row r="104" spans="1:85" ht="3" customHeight="1">
      <c r="A104" s="130"/>
      <c r="B104" s="476"/>
      <c r="C104" s="476"/>
      <c r="D104" s="476"/>
      <c r="E104" s="478"/>
      <c r="F104" s="478"/>
      <c r="G104" s="544"/>
      <c r="H104" s="471"/>
      <c r="I104" s="471"/>
      <c r="J104" s="471"/>
      <c r="K104" s="471"/>
      <c r="L104" s="471"/>
      <c r="M104" s="471"/>
      <c r="N104" s="471"/>
      <c r="O104" s="471"/>
      <c r="P104" s="471"/>
      <c r="Q104" s="471"/>
      <c r="R104" s="471"/>
      <c r="S104" s="471"/>
      <c r="T104" s="471"/>
      <c r="U104" s="471"/>
      <c r="V104" s="471"/>
      <c r="W104" s="471"/>
      <c r="X104" s="471"/>
      <c r="Y104" s="471"/>
      <c r="Z104" s="471"/>
      <c r="AA104" s="472"/>
      <c r="AB104" s="472"/>
      <c r="AC104" s="472"/>
      <c r="AD104" s="422"/>
      <c r="AE104" s="422"/>
      <c r="AF104" s="422"/>
      <c r="AG104" s="422"/>
      <c r="AH104" s="422"/>
      <c r="AI104" s="422"/>
      <c r="AJ104" s="422"/>
      <c r="AK104" s="422"/>
      <c r="AL104" s="422"/>
      <c r="AM104" s="422"/>
      <c r="AN104" s="422"/>
      <c r="AO104" s="422"/>
      <c r="AP104" s="422"/>
      <c r="AQ104" s="422"/>
      <c r="AR104" s="422"/>
      <c r="AS104" s="422"/>
      <c r="AT104" s="422"/>
      <c r="AU104" s="422"/>
      <c r="AV104" s="422"/>
      <c r="AW104" s="422"/>
      <c r="AX104" s="422"/>
      <c r="AY104" s="422"/>
      <c r="AZ104" s="422"/>
      <c r="BA104" s="293"/>
      <c r="BB104" s="221"/>
      <c r="BC104" s="221"/>
      <c r="BD104" s="221"/>
      <c r="BE104" s="221"/>
      <c r="BF104" s="221"/>
      <c r="BG104" s="221"/>
      <c r="BH104" s="221"/>
      <c r="BI104" s="221"/>
      <c r="BJ104" s="292"/>
      <c r="BK104" s="221"/>
      <c r="BL104" s="221"/>
      <c r="BM104" s="221"/>
      <c r="BN104" s="221"/>
      <c r="BO104" s="221"/>
      <c r="BP104" s="221"/>
      <c r="BQ104" s="221"/>
      <c r="BR104" s="221"/>
      <c r="BS104" s="221"/>
      <c r="BT104" s="221"/>
      <c r="BU104" s="221"/>
      <c r="BV104" s="221"/>
      <c r="BW104" s="221"/>
      <c r="BX104" s="221"/>
      <c r="BY104" s="221"/>
      <c r="BZ104" s="221"/>
      <c r="CA104" s="221"/>
      <c r="CB104" s="221"/>
      <c r="CC104" s="221"/>
      <c r="CD104" s="221"/>
      <c r="CE104" s="221"/>
      <c r="CF104" s="221"/>
      <c r="CG104" s="198"/>
    </row>
    <row r="105" spans="1:85" ht="3" customHeight="1">
      <c r="A105" s="130"/>
      <c r="B105" s="476"/>
      <c r="C105" s="476"/>
      <c r="D105" s="476"/>
      <c r="E105" s="478"/>
      <c r="F105" s="478"/>
      <c r="G105" s="544"/>
      <c r="H105" s="471"/>
      <c r="I105" s="471"/>
      <c r="J105" s="471"/>
      <c r="K105" s="471"/>
      <c r="L105" s="471"/>
      <c r="M105" s="471"/>
      <c r="N105" s="471"/>
      <c r="O105" s="471"/>
      <c r="P105" s="471"/>
      <c r="Q105" s="471"/>
      <c r="R105" s="471"/>
      <c r="S105" s="471"/>
      <c r="T105" s="471"/>
      <c r="U105" s="471"/>
      <c r="V105" s="471"/>
      <c r="W105" s="471"/>
      <c r="X105" s="471"/>
      <c r="Y105" s="471"/>
      <c r="Z105" s="471"/>
      <c r="AA105" s="472"/>
      <c r="AB105" s="472"/>
      <c r="AC105" s="472"/>
      <c r="AD105" s="423"/>
      <c r="AE105" s="417"/>
      <c r="AF105" s="417"/>
      <c r="AG105" s="417"/>
      <c r="AH105" s="283"/>
      <c r="AI105" s="418"/>
      <c r="AJ105" s="418"/>
      <c r="AK105" s="418"/>
      <c r="AL105" s="418"/>
      <c r="AM105" s="418"/>
      <c r="AN105" s="415"/>
      <c r="AO105" s="419"/>
      <c r="AP105" s="419"/>
      <c r="AQ105" s="419"/>
      <c r="AR105" s="419"/>
      <c r="AS105" s="419"/>
      <c r="AT105" s="416"/>
      <c r="AU105" s="419"/>
      <c r="AV105" s="419"/>
      <c r="AW105" s="419"/>
      <c r="AX105" s="419"/>
      <c r="AY105" s="419"/>
      <c r="AZ105" s="424"/>
      <c r="BA105" s="294"/>
      <c r="BB105" s="288"/>
      <c r="BC105" s="288"/>
      <c r="BD105" s="288"/>
      <c r="BE105" s="288"/>
      <c r="BF105" s="288"/>
      <c r="BG105" s="288"/>
      <c r="BH105" s="288"/>
      <c r="BI105" s="288"/>
      <c r="BJ105" s="287"/>
      <c r="BK105" s="288"/>
      <c r="BL105" s="417"/>
      <c r="BM105" s="417"/>
      <c r="BN105" s="417"/>
      <c r="BO105" s="283"/>
      <c r="BP105" s="418"/>
      <c r="BQ105" s="418"/>
      <c r="BR105" s="418"/>
      <c r="BS105" s="418"/>
      <c r="BT105" s="418"/>
      <c r="BU105" s="415"/>
      <c r="BV105" s="419"/>
      <c r="BW105" s="419"/>
      <c r="BX105" s="419"/>
      <c r="BY105" s="419"/>
      <c r="BZ105" s="419"/>
      <c r="CA105" s="416"/>
      <c r="CB105" s="419"/>
      <c r="CC105" s="419"/>
      <c r="CD105" s="419"/>
      <c r="CE105" s="419"/>
      <c r="CF105" s="419"/>
      <c r="CG105" s="201"/>
    </row>
    <row r="106" spans="1:85" ht="15" customHeight="1">
      <c r="A106" s="130"/>
      <c r="B106" s="476"/>
      <c r="C106" s="476"/>
      <c r="D106" s="476"/>
      <c r="E106" s="478"/>
      <c r="F106" s="478"/>
      <c r="G106" s="544"/>
      <c r="H106" s="471"/>
      <c r="I106" s="471"/>
      <c r="J106" s="471"/>
      <c r="K106" s="471"/>
      <c r="L106" s="471"/>
      <c r="M106" s="471"/>
      <c r="N106" s="471"/>
      <c r="O106" s="471"/>
      <c r="P106" s="471"/>
      <c r="Q106" s="471"/>
      <c r="R106" s="471"/>
      <c r="S106" s="471"/>
      <c r="T106" s="471"/>
      <c r="U106" s="471"/>
      <c r="V106" s="471"/>
      <c r="W106" s="471"/>
      <c r="X106" s="471"/>
      <c r="Y106" s="471"/>
      <c r="Z106" s="471"/>
      <c r="AA106" s="472"/>
      <c r="AB106" s="472"/>
      <c r="AC106" s="472"/>
      <c r="AD106" s="423"/>
      <c r="AE106" s="280" t="e">
        <f>IF(LEN(VLOOKUP(AA100,#REF!,3,FALSE))&lt;11,"",LEFT(RIGHT(VLOOKUP(AA100,#REF!,3,FALSE),11),1))</f>
        <v>#REF!</v>
      </c>
      <c r="AF106" s="168"/>
      <c r="AG106" s="280" t="e">
        <f>IF(LEN(VLOOKUP(AA100,#REF!,3,FALSE))&lt;10,"",LEFT(RIGHT(VLOOKUP(AA100,#REF!,3,FALSE),10),1))</f>
        <v>#REF!</v>
      </c>
      <c r="AH106" s="282"/>
      <c r="AI106" s="280" t="e">
        <f>IF(LEN(VLOOKUP(AA100,#REF!,3,FALSE))&lt;9,"",LEFT(RIGHT(VLOOKUP(AA100,#REF!,3,FALSE),9),1))</f>
        <v>#REF!</v>
      </c>
      <c r="AJ106" s="168"/>
      <c r="AK106" s="280" t="e">
        <f>IF(LEN(VLOOKUP(AA100,#REF!,3,FALSE))&lt;8,"",LEFT(RIGHT(VLOOKUP(AA100,#REF!,3,FALSE),8),1))</f>
        <v>#REF!</v>
      </c>
      <c r="AL106" s="282"/>
      <c r="AM106" s="280" t="e">
        <f>IF(LEN(VLOOKUP(AA100,#REF!,3,FALSE))&lt;7,"",LEFT(RIGHT(VLOOKUP(AA100,#REF!,3,FALSE),7),1))</f>
        <v>#REF!</v>
      </c>
      <c r="AN106" s="415"/>
      <c r="AO106" s="280" t="e">
        <f>IF(LEN(VLOOKUP(AA100,#REF!,3,FALSE))&lt;6,"",LEFT(RIGHT(VLOOKUP(AA100,#REF!,3,FALSE),6),1))</f>
        <v>#REF!</v>
      </c>
      <c r="AP106" s="282"/>
      <c r="AQ106" s="280" t="e">
        <f>IF(LEN(VLOOKUP(AA100,#REF!,3,FALSE))&lt;5,"",LEFT(RIGHT(VLOOKUP(AA100,#REF!,3,FALSE),5),1))</f>
        <v>#REF!</v>
      </c>
      <c r="AR106" s="282"/>
      <c r="AS106" s="280" t="e">
        <f>IF(LEN(VLOOKUP(AA100,#REF!,3,FALSE))&lt;4,"",LEFT(RIGHT(VLOOKUP(AA100,#REF!,3,FALSE),4),1))</f>
        <v>#REF!</v>
      </c>
      <c r="AT106" s="416"/>
      <c r="AU106" s="280" t="e">
        <f>IF(LEN(VLOOKUP(AA100,#REF!,3,FALSE))&lt;3,"",LEFT(RIGHT(VLOOKUP(AA100,#REF!,3,FALSE),3),1))</f>
        <v>#REF!</v>
      </c>
      <c r="AV106" s="282"/>
      <c r="AW106" s="280" t="e">
        <f>IF(LEN(VLOOKUP(AA100,#REF!,3,FALSE))&lt;2,"",LEFT(RIGHT(VLOOKUP(AA100,#REF!,3,FALSE),2),1))</f>
        <v>#REF!</v>
      </c>
      <c r="AX106" s="282"/>
      <c r="AY106" s="280" t="e">
        <f>IF(VLOOKUP(AA100,#REF!,3,FALSE)=0,"",IF(LEN(VLOOKUP(AA100,#REF!,3,FALSE))&lt;1,"",LEFT(RIGHT(VLOOKUP(AA100,#REF!,3,FALSE),1),1)))</f>
        <v>#REF!</v>
      </c>
      <c r="AZ106" s="424"/>
      <c r="BA106" s="294"/>
      <c r="BB106" s="288"/>
      <c r="BC106" s="288"/>
      <c r="BD106" s="288"/>
      <c r="BE106" s="288"/>
      <c r="BF106" s="288"/>
      <c r="BG106" s="288"/>
      <c r="BH106" s="288"/>
      <c r="BI106" s="288"/>
      <c r="BJ106" s="287"/>
      <c r="BK106" s="288"/>
      <c r="BL106" s="280" t="e">
        <f>IF(LEN(VLOOKUP(AA100,#REF!,5,FALSE))&lt;11,"",LEFT(RIGHT(VLOOKUP(AA100,#REF!,5,FALSE),11),1))</f>
        <v>#REF!</v>
      </c>
      <c r="BM106" s="168"/>
      <c r="BN106" s="280" t="e">
        <f>IF(LEN(VLOOKUP(AA100,#REF!,5,FALSE))&lt;10,"",LEFT(RIGHT(VLOOKUP(AA100,#REF!,5,FALSE),10),1))</f>
        <v>#REF!</v>
      </c>
      <c r="BO106" s="282"/>
      <c r="BP106" s="280" t="e">
        <f>IF(LEN(VLOOKUP(AA100,#REF!,5,FALSE))&lt;9,"",LEFT(RIGHT(VLOOKUP(AA100,#REF!,5,FALSE),9),1))</f>
        <v>#REF!</v>
      </c>
      <c r="BQ106" s="168"/>
      <c r="BR106" s="280" t="e">
        <f>IF(LEN(VLOOKUP(AA100,#REF!,5,FALSE))&lt;8,"",LEFT(RIGHT(VLOOKUP(AA100,#REF!,5,FALSE),8),1))</f>
        <v>#REF!</v>
      </c>
      <c r="BS106" s="282"/>
      <c r="BT106" s="280" t="e">
        <f>IF(LEN(VLOOKUP(AA100,#REF!,5,FALSE))&lt;7,"",LEFT(RIGHT(VLOOKUP(AA100,#REF!,5,FALSE),7),1))</f>
        <v>#REF!</v>
      </c>
      <c r="BU106" s="415"/>
      <c r="BV106" s="280" t="e">
        <f>IF(LEN(VLOOKUP(AA100,#REF!,5,FALSE))&lt;6,"",LEFT(RIGHT(VLOOKUP(AA100,#REF!,5,FALSE),6),1))</f>
        <v>#REF!</v>
      </c>
      <c r="BW106" s="282"/>
      <c r="BX106" s="280" t="e">
        <f>IF(LEN(VLOOKUP(AA100,#REF!,5,FALSE))&lt;5,"",LEFT(RIGHT(VLOOKUP(AA100,#REF!,5,FALSE),5),1))</f>
        <v>#REF!</v>
      </c>
      <c r="BY106" s="282"/>
      <c r="BZ106" s="280" t="e">
        <f>IF(LEN(VLOOKUP(AA100,#REF!,5,FALSE))&lt;4,"",LEFT(RIGHT(VLOOKUP(AA100,#REF!,5,FALSE),4),1))</f>
        <v>#REF!</v>
      </c>
      <c r="CA106" s="416"/>
      <c r="CB106" s="280" t="e">
        <f>IF(LEN(VLOOKUP(AA100,#REF!,5,FALSE))&lt;3,"",LEFT(RIGHT(VLOOKUP(AA100,#REF!,5,FALSE),3),1))</f>
        <v>#REF!</v>
      </c>
      <c r="CC106" s="282"/>
      <c r="CD106" s="280" t="e">
        <f>IF(LEN(VLOOKUP(AA100,#REF!,5,FALSE))&lt;2,"",LEFT(RIGHT(VLOOKUP(AA100,#REF!,5,FALSE),2),1))</f>
        <v>#REF!</v>
      </c>
      <c r="CE106" s="282"/>
      <c r="CF106" s="280" t="e">
        <f>IF(VLOOKUP(AA100,#REF!,5,FALSE)=0,"",IF(LEN(VLOOKUP(AA100,#REF!,5,FALSE))&lt;1,"",LEFT(RIGHT(VLOOKUP(AA100,#REF!,5,FALSE),1),1)))</f>
        <v>#REF!</v>
      </c>
      <c r="CG106" s="201"/>
    </row>
    <row r="107" spans="1:85" ht="3" customHeight="1">
      <c r="A107" s="130"/>
      <c r="B107" s="476"/>
      <c r="C107" s="476"/>
      <c r="D107" s="476"/>
      <c r="E107" s="478"/>
      <c r="F107" s="478"/>
      <c r="G107" s="544"/>
      <c r="H107" s="471"/>
      <c r="I107" s="471"/>
      <c r="J107" s="471"/>
      <c r="K107" s="471"/>
      <c r="L107" s="471"/>
      <c r="M107" s="471"/>
      <c r="N107" s="471"/>
      <c r="O107" s="471"/>
      <c r="P107" s="471"/>
      <c r="Q107" s="471"/>
      <c r="R107" s="471"/>
      <c r="S107" s="471"/>
      <c r="T107" s="471"/>
      <c r="U107" s="471"/>
      <c r="V107" s="471"/>
      <c r="W107" s="471"/>
      <c r="X107" s="471"/>
      <c r="Y107" s="471"/>
      <c r="Z107" s="471"/>
      <c r="AA107" s="472"/>
      <c r="AB107" s="472"/>
      <c r="AC107" s="472"/>
      <c r="AD107" s="445"/>
      <c r="AE107" s="445"/>
      <c r="AF107" s="445"/>
      <c r="AG107" s="445"/>
      <c r="AH107" s="445"/>
      <c r="AI107" s="445"/>
      <c r="AJ107" s="445"/>
      <c r="AK107" s="445"/>
      <c r="AL107" s="445"/>
      <c r="AM107" s="445"/>
      <c r="AN107" s="445"/>
      <c r="AO107" s="445"/>
      <c r="AP107" s="445"/>
      <c r="AQ107" s="445"/>
      <c r="AR107" s="445"/>
      <c r="AS107" s="445"/>
      <c r="AT107" s="445"/>
      <c r="AU107" s="445"/>
      <c r="AV107" s="445"/>
      <c r="AW107" s="445"/>
      <c r="AX107" s="445"/>
      <c r="AY107" s="445"/>
      <c r="AZ107" s="445"/>
      <c r="BA107" s="174"/>
      <c r="BB107" s="169"/>
      <c r="BC107" s="169"/>
      <c r="BD107" s="169"/>
      <c r="BE107" s="169"/>
      <c r="BF107" s="169"/>
      <c r="BG107" s="169"/>
      <c r="BH107" s="169"/>
      <c r="BI107" s="169"/>
      <c r="BJ107" s="170"/>
      <c r="BK107" s="169"/>
      <c r="BL107" s="169"/>
      <c r="BM107" s="169"/>
      <c r="BN107" s="169"/>
      <c r="BO107" s="169"/>
      <c r="BP107" s="169"/>
      <c r="BQ107" s="169"/>
      <c r="BR107" s="169"/>
      <c r="BS107" s="169"/>
      <c r="BT107" s="169"/>
      <c r="BU107" s="169"/>
      <c r="BV107" s="169"/>
      <c r="BW107" s="169"/>
      <c r="BX107" s="169"/>
      <c r="BY107" s="169"/>
      <c r="BZ107" s="169"/>
      <c r="CA107" s="169"/>
      <c r="CB107" s="169"/>
      <c r="CC107" s="169"/>
      <c r="CD107" s="169"/>
      <c r="CE107" s="169"/>
      <c r="CF107" s="169"/>
      <c r="CG107" s="200"/>
    </row>
    <row r="108" spans="1:85" s="163" customFormat="1" ht="3" customHeight="1">
      <c r="A108" s="130"/>
      <c r="B108" s="476"/>
      <c r="C108" s="476"/>
      <c r="D108" s="476"/>
      <c r="E108" s="474" t="s">
        <v>406</v>
      </c>
      <c r="F108" s="474"/>
      <c r="G108" s="459"/>
      <c r="H108" s="545" t="e">
        <f>#REF!</f>
        <v>#REF!</v>
      </c>
      <c r="I108" s="545"/>
      <c r="J108" s="545"/>
      <c r="K108" s="545"/>
      <c r="L108" s="545"/>
      <c r="M108" s="545"/>
      <c r="N108" s="545"/>
      <c r="O108" s="545"/>
      <c r="P108" s="545"/>
      <c r="Q108" s="545"/>
      <c r="R108" s="545"/>
      <c r="S108" s="545"/>
      <c r="T108" s="545"/>
      <c r="U108" s="545"/>
      <c r="V108" s="545"/>
      <c r="W108" s="545"/>
      <c r="X108" s="545"/>
      <c r="Y108" s="545"/>
      <c r="Z108" s="545"/>
      <c r="AA108" s="463" t="s">
        <v>421</v>
      </c>
      <c r="AB108" s="463"/>
      <c r="AC108" s="463"/>
      <c r="AD108" s="440"/>
      <c r="AE108" s="440"/>
      <c r="AF108" s="440"/>
      <c r="AG108" s="440"/>
      <c r="AH108" s="440"/>
      <c r="AI108" s="440"/>
      <c r="AJ108" s="440"/>
      <c r="AK108" s="440"/>
      <c r="AL108" s="440"/>
      <c r="AM108" s="440"/>
      <c r="AN108" s="440"/>
      <c r="AO108" s="440"/>
      <c r="AP108" s="440"/>
      <c r="AQ108" s="440"/>
      <c r="AR108" s="440"/>
      <c r="AS108" s="440"/>
      <c r="AT108" s="440"/>
      <c r="AU108" s="440"/>
      <c r="AV108" s="440"/>
      <c r="AW108" s="440"/>
      <c r="AX108" s="440"/>
      <c r="AY108" s="440"/>
      <c r="AZ108" s="440"/>
      <c r="BA108" s="441"/>
      <c r="BB108" s="441"/>
      <c r="BC108" s="441"/>
      <c r="BD108" s="441"/>
      <c r="BE108" s="441"/>
      <c r="BF108" s="441"/>
      <c r="BG108" s="441"/>
      <c r="BH108" s="441"/>
      <c r="BI108" s="441"/>
      <c r="BJ108" s="441"/>
      <c r="BK108" s="441"/>
      <c r="BL108" s="441"/>
      <c r="BM108" s="441"/>
      <c r="BN108" s="441"/>
      <c r="BO108" s="441"/>
      <c r="BP108" s="441"/>
      <c r="BQ108" s="441"/>
      <c r="BR108" s="164"/>
      <c r="BS108" s="164"/>
      <c r="BT108" s="164"/>
      <c r="BU108" s="164"/>
      <c r="BV108" s="164"/>
      <c r="BW108" s="165"/>
      <c r="BX108" s="164"/>
      <c r="BY108" s="164"/>
      <c r="BZ108" s="164"/>
      <c r="CA108" s="164"/>
      <c r="CB108" s="164"/>
      <c r="CC108" s="164"/>
      <c r="CD108" s="164"/>
      <c r="CE108" s="164"/>
      <c r="CF108" s="164"/>
      <c r="CG108" s="198"/>
    </row>
    <row r="109" spans="1:85" s="163" customFormat="1" ht="3" customHeight="1">
      <c r="A109" s="130"/>
      <c r="B109" s="476"/>
      <c r="C109" s="476"/>
      <c r="D109" s="476"/>
      <c r="E109" s="474"/>
      <c r="F109" s="474"/>
      <c r="G109" s="459"/>
      <c r="H109" s="545"/>
      <c r="I109" s="545"/>
      <c r="J109" s="545"/>
      <c r="K109" s="545"/>
      <c r="L109" s="545"/>
      <c r="M109" s="545"/>
      <c r="N109" s="545"/>
      <c r="O109" s="545"/>
      <c r="P109" s="545"/>
      <c r="Q109" s="545"/>
      <c r="R109" s="545"/>
      <c r="S109" s="545"/>
      <c r="T109" s="545"/>
      <c r="U109" s="545"/>
      <c r="V109" s="545"/>
      <c r="W109" s="545"/>
      <c r="X109" s="545"/>
      <c r="Y109" s="545"/>
      <c r="Z109" s="545"/>
      <c r="AA109" s="463"/>
      <c r="AB109" s="463"/>
      <c r="AC109" s="463"/>
      <c r="AD109" s="423"/>
      <c r="AE109" s="417"/>
      <c r="AF109" s="417"/>
      <c r="AG109" s="417"/>
      <c r="AH109" s="283"/>
      <c r="AI109" s="418"/>
      <c r="AJ109" s="418"/>
      <c r="AK109" s="418"/>
      <c r="AL109" s="418"/>
      <c r="AM109" s="418"/>
      <c r="AN109" s="415"/>
      <c r="AO109" s="419"/>
      <c r="AP109" s="419"/>
      <c r="AQ109" s="419"/>
      <c r="AR109" s="419"/>
      <c r="AS109" s="419"/>
      <c r="AT109" s="416"/>
      <c r="AU109" s="419"/>
      <c r="AV109" s="419"/>
      <c r="AW109" s="419"/>
      <c r="AX109" s="419"/>
      <c r="AY109" s="419"/>
      <c r="AZ109" s="424"/>
      <c r="BA109" s="423"/>
      <c r="BB109" s="417"/>
      <c r="BC109" s="417"/>
      <c r="BD109" s="417"/>
      <c r="BE109" s="283"/>
      <c r="BF109" s="418"/>
      <c r="BG109" s="418"/>
      <c r="BH109" s="418"/>
      <c r="BI109" s="418"/>
      <c r="BJ109" s="418"/>
      <c r="BK109" s="415"/>
      <c r="BL109" s="419"/>
      <c r="BM109" s="419"/>
      <c r="BN109" s="419"/>
      <c r="BO109" s="419"/>
      <c r="BP109" s="419"/>
      <c r="BQ109" s="416"/>
      <c r="BR109" s="419"/>
      <c r="BS109" s="419"/>
      <c r="BT109" s="419"/>
      <c r="BU109" s="419"/>
      <c r="BV109" s="419"/>
      <c r="BW109" s="287"/>
      <c r="BX109" s="288"/>
      <c r="BY109" s="288"/>
      <c r="BZ109" s="288"/>
      <c r="CA109" s="288"/>
      <c r="CB109" s="288"/>
      <c r="CC109" s="288"/>
      <c r="CD109" s="288"/>
      <c r="CE109" s="288"/>
      <c r="CF109" s="288"/>
      <c r="CG109" s="199"/>
    </row>
    <row r="110" spans="1:85" ht="15" customHeight="1">
      <c r="A110" s="130"/>
      <c r="B110" s="476"/>
      <c r="C110" s="476"/>
      <c r="D110" s="476"/>
      <c r="E110" s="474"/>
      <c r="F110" s="474"/>
      <c r="G110" s="459"/>
      <c r="H110" s="545"/>
      <c r="I110" s="545"/>
      <c r="J110" s="545"/>
      <c r="K110" s="545"/>
      <c r="L110" s="545"/>
      <c r="M110" s="545"/>
      <c r="N110" s="545"/>
      <c r="O110" s="545"/>
      <c r="P110" s="545"/>
      <c r="Q110" s="545"/>
      <c r="R110" s="545"/>
      <c r="S110" s="545"/>
      <c r="T110" s="545"/>
      <c r="U110" s="545"/>
      <c r="V110" s="545"/>
      <c r="W110" s="545"/>
      <c r="X110" s="545"/>
      <c r="Y110" s="545"/>
      <c r="Z110" s="545"/>
      <c r="AA110" s="463"/>
      <c r="AB110" s="463"/>
      <c r="AC110" s="463"/>
      <c r="AD110" s="423"/>
      <c r="AE110" s="280" t="e">
        <f>IF(LEN(VLOOKUP(AA108,#REF!,2,FALSE))&lt;11,"",LEFT(RIGHT(VLOOKUP(AA108,#REF!,2,FALSE),11),1))</f>
        <v>#REF!</v>
      </c>
      <c r="AF110" s="168"/>
      <c r="AG110" s="280" t="e">
        <f>IF(LEN(VLOOKUP(AA108,#REF!,2,FALSE))&lt;10,"",LEFT(RIGHT(VLOOKUP(AA108,#REF!,2,FALSE),10),1))</f>
        <v>#REF!</v>
      </c>
      <c r="AH110" s="282"/>
      <c r="AI110" s="280" t="e">
        <f>IF(LEN(VLOOKUP(AA108,#REF!,2,FALSE))&lt;9,"",LEFT(RIGHT(VLOOKUP(AA108,#REF!,2,FALSE),9),1))</f>
        <v>#REF!</v>
      </c>
      <c r="AJ110" s="168"/>
      <c r="AK110" s="280" t="e">
        <f>IF(LEN(VLOOKUP(AA108,#REF!,2,FALSE))&lt;8,"",LEFT(RIGHT(VLOOKUP(AA108,#REF!,2,FALSE),8),1))</f>
        <v>#REF!</v>
      </c>
      <c r="AL110" s="282"/>
      <c r="AM110" s="280" t="e">
        <f>IF(LEN(VLOOKUP(AA108,#REF!,2,FALSE))&lt;7,"",LEFT(RIGHT(VLOOKUP(AA108,#REF!,2,FALSE),7),1))</f>
        <v>#REF!</v>
      </c>
      <c r="AN110" s="415"/>
      <c r="AO110" s="280" t="e">
        <f>IF(LEN(VLOOKUP(AA108,#REF!,2,FALSE))&lt;6,"",LEFT(RIGHT(VLOOKUP(AA108,#REF!,2,FALSE),6),1))</f>
        <v>#REF!</v>
      </c>
      <c r="AP110" s="282"/>
      <c r="AQ110" s="280" t="e">
        <f>IF(LEN(VLOOKUP(AA108,#REF!,2,FALSE))&lt;5,"",LEFT(RIGHT(VLOOKUP(AA108,#REF!,2,FALSE),5),1))</f>
        <v>#REF!</v>
      </c>
      <c r="AR110" s="282"/>
      <c r="AS110" s="280" t="e">
        <f>IF(LEN(VLOOKUP(AA108,#REF!,2,FALSE))&lt;4,"",LEFT(RIGHT(VLOOKUP(AA108,#REF!,2,FALSE),4),1))</f>
        <v>#REF!</v>
      </c>
      <c r="AT110" s="416"/>
      <c r="AU110" s="280" t="e">
        <f>IF(LEN(VLOOKUP(AA108,#REF!,2,FALSE))&lt;3,"",LEFT(RIGHT(VLOOKUP(AA108,#REF!,2,FALSE),3),1))</f>
        <v>#REF!</v>
      </c>
      <c r="AV110" s="282"/>
      <c r="AW110" s="280" t="e">
        <f>IF(LEN(VLOOKUP(AA108,#REF!,2,FALSE))&lt;2,"",LEFT(RIGHT(VLOOKUP(AA108,#REF!,2,FALSE),2),1))</f>
        <v>#REF!</v>
      </c>
      <c r="AX110" s="282"/>
      <c r="AY110" s="280" t="e">
        <f>IF(VLOOKUP(AA108,#REF!,2,FALSE)=0,"",IF(LEN(VLOOKUP(AA108,#REF!,2,FALSE))&lt;1,"",LEFT(RIGHT(VLOOKUP(AA108,#REF!,2,FALSE),1),1)))</f>
        <v>#REF!</v>
      </c>
      <c r="AZ110" s="424"/>
      <c r="BA110" s="423"/>
      <c r="BB110" s="280" t="e">
        <f>IF(LEN(VLOOKUP(AA108,#REF!,4,FALSE))&lt;11,"",LEFT(RIGHT(VLOOKUP(AA108,#REF!,4,FALSE),11),1))</f>
        <v>#REF!</v>
      </c>
      <c r="BC110" s="168"/>
      <c r="BD110" s="280" t="e">
        <f>IF(LEN(VLOOKUP(AA108,#REF!,4,FALSE))&lt;10,"",LEFT(RIGHT(VLOOKUP(AA108,#REF!,4,FALSE),10),1))</f>
        <v>#REF!</v>
      </c>
      <c r="BE110" s="282"/>
      <c r="BF110" s="280" t="e">
        <f>IF(LEN(VLOOKUP(AA108,#REF!,4,FALSE))&lt;9,"",LEFT(RIGHT(VLOOKUP(AA108,#REF!,4,FALSE),9),1))</f>
        <v>#REF!</v>
      </c>
      <c r="BG110" s="168"/>
      <c r="BH110" s="280" t="e">
        <f>IF(LEN(VLOOKUP(AA108,#REF!,4,FALSE))&lt;8,"",LEFT(RIGHT(VLOOKUP(AA108,#REF!,4,FALSE),8),1))</f>
        <v>#REF!</v>
      </c>
      <c r="BI110" s="282"/>
      <c r="BJ110" s="280" t="e">
        <f>IF(LEN(VLOOKUP(AA108,#REF!,4,FALSE))&lt;7,"",LEFT(RIGHT(VLOOKUP(AA108,#REF!,4,FALSE),7),1))</f>
        <v>#REF!</v>
      </c>
      <c r="BK110" s="415"/>
      <c r="BL110" s="280" t="e">
        <f>IF(LEN(VLOOKUP(AA108,#REF!,4,FALSE))&lt;6,"",LEFT(RIGHT(VLOOKUP(AA108,#REF!,4,FALSE),6),1))</f>
        <v>#REF!</v>
      </c>
      <c r="BM110" s="282"/>
      <c r="BN110" s="280" t="e">
        <f>IF(LEN(VLOOKUP(AA108,#REF!,4,FALSE))&lt;5,"",LEFT(RIGHT(VLOOKUP(AA108,#REF!,4,FALSE),5),1))</f>
        <v>#REF!</v>
      </c>
      <c r="BO110" s="282"/>
      <c r="BP110" s="280" t="e">
        <f>IF(LEN(VLOOKUP(AA108,#REF!,4,FALSE))&lt;4,"",LEFT(RIGHT(VLOOKUP(AA108,#REF!,4,FALSE),4),1))</f>
        <v>#REF!</v>
      </c>
      <c r="BQ110" s="416"/>
      <c r="BR110" s="280" t="e">
        <f>IF(LEN(VLOOKUP(AA108,#REF!,4,FALSE))&lt;3,"",LEFT(RIGHT(VLOOKUP(AA108,#REF!,4,FALSE),3),1))</f>
        <v>#REF!</v>
      </c>
      <c r="BS110" s="282"/>
      <c r="BT110" s="280" t="e">
        <f>IF(LEN(VLOOKUP(AA108,#REF!,4,FALSE))&lt;2,"",LEFT(RIGHT(VLOOKUP(AA108,#REF!,4,FALSE),2),1))</f>
        <v>#REF!</v>
      </c>
      <c r="BU110" s="282"/>
      <c r="BV110" s="280" t="e">
        <f>IF(VLOOKUP(AA108,#REF!,4,FALSE)=0,"",IF(LEN(VLOOKUP(AA108,#REF!,4,FALSE))&lt;1,"",LEFT(RIGHT(VLOOKUP(AA108,#REF!,4,FALSE),1),1)))</f>
        <v>#REF!</v>
      </c>
      <c r="BW110" s="287"/>
      <c r="BX110" s="288"/>
      <c r="BY110" s="288"/>
      <c r="BZ110" s="288"/>
      <c r="CA110" s="288"/>
      <c r="CB110" s="288"/>
      <c r="CC110" s="288"/>
      <c r="CD110" s="288"/>
      <c r="CE110" s="288"/>
      <c r="CF110" s="288"/>
      <c r="CG110" s="199"/>
    </row>
    <row r="111" spans="1:85" ht="3" customHeight="1">
      <c r="A111" s="130"/>
      <c r="B111" s="476"/>
      <c r="C111" s="476"/>
      <c r="D111" s="476"/>
      <c r="E111" s="474"/>
      <c r="F111" s="474"/>
      <c r="G111" s="459"/>
      <c r="H111" s="545"/>
      <c r="I111" s="545"/>
      <c r="J111" s="545"/>
      <c r="K111" s="545"/>
      <c r="L111" s="545"/>
      <c r="M111" s="545"/>
      <c r="N111" s="545"/>
      <c r="O111" s="545"/>
      <c r="P111" s="545"/>
      <c r="Q111" s="545"/>
      <c r="R111" s="545"/>
      <c r="S111" s="545"/>
      <c r="T111" s="545"/>
      <c r="U111" s="545"/>
      <c r="V111" s="545"/>
      <c r="W111" s="545"/>
      <c r="X111" s="545"/>
      <c r="Y111" s="545"/>
      <c r="Z111" s="545"/>
      <c r="AA111" s="463"/>
      <c r="AB111" s="463"/>
      <c r="AC111" s="463"/>
      <c r="AD111" s="442"/>
      <c r="AE111" s="442"/>
      <c r="AF111" s="442"/>
      <c r="AG111" s="442"/>
      <c r="AH111" s="442"/>
      <c r="AI111" s="442"/>
      <c r="AJ111" s="442"/>
      <c r="AK111" s="442"/>
      <c r="AL111" s="442"/>
      <c r="AM111" s="442"/>
      <c r="AN111" s="442"/>
      <c r="AO111" s="442"/>
      <c r="AP111" s="442"/>
      <c r="AQ111" s="442"/>
      <c r="AR111" s="442"/>
      <c r="AS111" s="442"/>
      <c r="AT111" s="442"/>
      <c r="AU111" s="442"/>
      <c r="AV111" s="442"/>
      <c r="AW111" s="442"/>
      <c r="AX111" s="442"/>
      <c r="AY111" s="442"/>
      <c r="AZ111" s="442"/>
      <c r="BA111" s="443"/>
      <c r="BB111" s="443"/>
      <c r="BC111" s="443"/>
      <c r="BD111" s="443"/>
      <c r="BE111" s="443"/>
      <c r="BF111" s="443"/>
      <c r="BG111" s="443"/>
      <c r="BH111" s="443"/>
      <c r="BI111" s="443"/>
      <c r="BJ111" s="443"/>
      <c r="BK111" s="443"/>
      <c r="BL111" s="443"/>
      <c r="BM111" s="443"/>
      <c r="BN111" s="443"/>
      <c r="BO111" s="443"/>
      <c r="BP111" s="443"/>
      <c r="BQ111" s="443"/>
      <c r="BR111" s="227"/>
      <c r="BS111" s="227"/>
      <c r="BT111" s="227"/>
      <c r="BU111" s="227"/>
      <c r="BV111" s="227"/>
      <c r="BW111" s="289"/>
      <c r="BX111" s="227"/>
      <c r="BY111" s="227"/>
      <c r="BZ111" s="227"/>
      <c r="CA111" s="227"/>
      <c r="CB111" s="227"/>
      <c r="CC111" s="227"/>
      <c r="CD111" s="227"/>
      <c r="CE111" s="227"/>
      <c r="CF111" s="227"/>
      <c r="CG111" s="200"/>
    </row>
    <row r="112" spans="1:85" ht="3" customHeight="1">
      <c r="A112" s="130"/>
      <c r="B112" s="476"/>
      <c r="C112" s="476"/>
      <c r="D112" s="476"/>
      <c r="E112" s="474"/>
      <c r="F112" s="474"/>
      <c r="G112" s="459"/>
      <c r="H112" s="545"/>
      <c r="I112" s="545"/>
      <c r="J112" s="545"/>
      <c r="K112" s="545"/>
      <c r="L112" s="545"/>
      <c r="M112" s="545"/>
      <c r="N112" s="545"/>
      <c r="O112" s="545"/>
      <c r="P112" s="545"/>
      <c r="Q112" s="545"/>
      <c r="R112" s="545"/>
      <c r="S112" s="545"/>
      <c r="T112" s="545"/>
      <c r="U112" s="545"/>
      <c r="V112" s="545"/>
      <c r="W112" s="545"/>
      <c r="X112" s="545"/>
      <c r="Y112" s="545"/>
      <c r="Z112" s="545"/>
      <c r="AA112" s="463"/>
      <c r="AB112" s="463"/>
      <c r="AC112" s="463"/>
      <c r="AD112" s="422"/>
      <c r="AE112" s="422"/>
      <c r="AF112" s="422"/>
      <c r="AG112" s="422"/>
      <c r="AH112" s="422"/>
      <c r="AI112" s="422"/>
      <c r="AJ112" s="422"/>
      <c r="AK112" s="422"/>
      <c r="AL112" s="422"/>
      <c r="AM112" s="422"/>
      <c r="AN112" s="422"/>
      <c r="AO112" s="422"/>
      <c r="AP112" s="422"/>
      <c r="AQ112" s="422"/>
      <c r="AR112" s="422"/>
      <c r="AS112" s="422"/>
      <c r="AT112" s="422"/>
      <c r="AU112" s="422"/>
      <c r="AV112" s="422"/>
      <c r="AW112" s="422"/>
      <c r="AX112" s="422"/>
      <c r="AY112" s="422"/>
      <c r="AZ112" s="422"/>
      <c r="BA112" s="293"/>
      <c r="BB112" s="221"/>
      <c r="BC112" s="221"/>
      <c r="BD112" s="221"/>
      <c r="BE112" s="221"/>
      <c r="BF112" s="221"/>
      <c r="BG112" s="221"/>
      <c r="BH112" s="221"/>
      <c r="BI112" s="221"/>
      <c r="BJ112" s="292"/>
      <c r="BK112" s="221"/>
      <c r="BL112" s="221"/>
      <c r="BM112" s="221"/>
      <c r="BN112" s="221"/>
      <c r="BO112" s="221"/>
      <c r="BP112" s="221"/>
      <c r="BQ112" s="221"/>
      <c r="BR112" s="221"/>
      <c r="BS112" s="221"/>
      <c r="BT112" s="221"/>
      <c r="BU112" s="221"/>
      <c r="BV112" s="221"/>
      <c r="BW112" s="221"/>
      <c r="BX112" s="221"/>
      <c r="BY112" s="221"/>
      <c r="BZ112" s="221"/>
      <c r="CA112" s="221"/>
      <c r="CB112" s="221"/>
      <c r="CC112" s="221"/>
      <c r="CD112" s="221"/>
      <c r="CE112" s="221"/>
      <c r="CF112" s="221"/>
      <c r="CG112" s="198"/>
    </row>
    <row r="113" spans="1:86" ht="3" customHeight="1">
      <c r="A113" s="130"/>
      <c r="B113" s="476"/>
      <c r="C113" s="476"/>
      <c r="D113" s="476"/>
      <c r="E113" s="474"/>
      <c r="F113" s="474"/>
      <c r="G113" s="459"/>
      <c r="H113" s="545"/>
      <c r="I113" s="545"/>
      <c r="J113" s="545"/>
      <c r="K113" s="545"/>
      <c r="L113" s="545"/>
      <c r="M113" s="545"/>
      <c r="N113" s="545"/>
      <c r="O113" s="545"/>
      <c r="P113" s="545"/>
      <c r="Q113" s="545"/>
      <c r="R113" s="545"/>
      <c r="S113" s="545"/>
      <c r="T113" s="545"/>
      <c r="U113" s="545"/>
      <c r="V113" s="545"/>
      <c r="W113" s="545"/>
      <c r="X113" s="545"/>
      <c r="Y113" s="545"/>
      <c r="Z113" s="545"/>
      <c r="AA113" s="463"/>
      <c r="AB113" s="463"/>
      <c r="AC113" s="463"/>
      <c r="AD113" s="423"/>
      <c r="AE113" s="417"/>
      <c r="AF113" s="417"/>
      <c r="AG113" s="417"/>
      <c r="AH113" s="283"/>
      <c r="AI113" s="418"/>
      <c r="AJ113" s="418"/>
      <c r="AK113" s="418"/>
      <c r="AL113" s="418"/>
      <c r="AM113" s="418"/>
      <c r="AN113" s="415"/>
      <c r="AO113" s="419"/>
      <c r="AP113" s="419"/>
      <c r="AQ113" s="419"/>
      <c r="AR113" s="419"/>
      <c r="AS113" s="419"/>
      <c r="AT113" s="416"/>
      <c r="AU113" s="419"/>
      <c r="AV113" s="419"/>
      <c r="AW113" s="419"/>
      <c r="AX113" s="419"/>
      <c r="AY113" s="419"/>
      <c r="AZ113" s="424"/>
      <c r="BA113" s="294"/>
      <c r="BB113" s="288"/>
      <c r="BC113" s="288"/>
      <c r="BD113" s="288"/>
      <c r="BE113" s="288"/>
      <c r="BF113" s="288"/>
      <c r="BG113" s="288"/>
      <c r="BH113" s="288"/>
      <c r="BI113" s="288"/>
      <c r="BJ113" s="287"/>
      <c r="BK113" s="288"/>
      <c r="BL113" s="417"/>
      <c r="BM113" s="417"/>
      <c r="BN113" s="417"/>
      <c r="BO113" s="283"/>
      <c r="BP113" s="418"/>
      <c r="BQ113" s="418"/>
      <c r="BR113" s="418"/>
      <c r="BS113" s="418"/>
      <c r="BT113" s="418"/>
      <c r="BU113" s="415"/>
      <c r="BV113" s="419"/>
      <c r="BW113" s="419"/>
      <c r="BX113" s="419"/>
      <c r="BY113" s="419"/>
      <c r="BZ113" s="419"/>
      <c r="CA113" s="416"/>
      <c r="CB113" s="419"/>
      <c r="CC113" s="419"/>
      <c r="CD113" s="419"/>
      <c r="CE113" s="419"/>
      <c r="CF113" s="419"/>
      <c r="CG113" s="201"/>
    </row>
    <row r="114" spans="1:86" ht="15" customHeight="1">
      <c r="A114" s="130"/>
      <c r="B114" s="476"/>
      <c r="C114" s="476"/>
      <c r="D114" s="476"/>
      <c r="E114" s="474"/>
      <c r="F114" s="474"/>
      <c r="G114" s="459"/>
      <c r="H114" s="545"/>
      <c r="I114" s="545"/>
      <c r="J114" s="545"/>
      <c r="K114" s="545"/>
      <c r="L114" s="545"/>
      <c r="M114" s="545"/>
      <c r="N114" s="545"/>
      <c r="O114" s="545"/>
      <c r="P114" s="545"/>
      <c r="Q114" s="545"/>
      <c r="R114" s="545"/>
      <c r="S114" s="545"/>
      <c r="T114" s="545"/>
      <c r="U114" s="545"/>
      <c r="V114" s="545"/>
      <c r="W114" s="545"/>
      <c r="X114" s="545"/>
      <c r="Y114" s="545"/>
      <c r="Z114" s="545"/>
      <c r="AA114" s="463"/>
      <c r="AB114" s="463"/>
      <c r="AC114" s="463"/>
      <c r="AD114" s="423"/>
      <c r="AE114" s="280" t="e">
        <f>IF(LEN(VLOOKUP(AA108,#REF!,3,FALSE))&lt;11,"",LEFT(RIGHT(VLOOKUP(AA108,#REF!,3,FALSE),11),1))</f>
        <v>#REF!</v>
      </c>
      <c r="AF114" s="168"/>
      <c r="AG114" s="280" t="e">
        <f>IF(LEN(VLOOKUP(AA108,#REF!,3,FALSE))&lt;10,"",LEFT(RIGHT(VLOOKUP(AA108,#REF!,3,FALSE),10),1))</f>
        <v>#REF!</v>
      </c>
      <c r="AH114" s="282"/>
      <c r="AI114" s="280" t="e">
        <f>IF(LEN(VLOOKUP(AA108,#REF!,3,FALSE))&lt;9,"",LEFT(RIGHT(VLOOKUP(AA108,#REF!,3,FALSE),9),1))</f>
        <v>#REF!</v>
      </c>
      <c r="AJ114" s="168"/>
      <c r="AK114" s="280" t="e">
        <f>IF(LEN(VLOOKUP(AA108,#REF!,3,FALSE))&lt;8,"",LEFT(RIGHT(VLOOKUP(AA108,#REF!,3,FALSE),8),1))</f>
        <v>#REF!</v>
      </c>
      <c r="AL114" s="282"/>
      <c r="AM114" s="280" t="e">
        <f>IF(LEN(VLOOKUP(AA108,#REF!,3,FALSE))&lt;7,"",LEFT(RIGHT(VLOOKUP(AA108,#REF!,3,FALSE),7),1))</f>
        <v>#REF!</v>
      </c>
      <c r="AN114" s="415"/>
      <c r="AO114" s="280" t="e">
        <f>IF(LEN(VLOOKUP(AA108,#REF!,3,FALSE))&lt;6,"",LEFT(RIGHT(VLOOKUP(AA108,#REF!,3,FALSE),6),1))</f>
        <v>#REF!</v>
      </c>
      <c r="AP114" s="282"/>
      <c r="AQ114" s="280" t="e">
        <f>IF(LEN(VLOOKUP(AA108,#REF!,3,FALSE))&lt;5,"",LEFT(RIGHT(VLOOKUP(AA108,#REF!,3,FALSE),5),1))</f>
        <v>#REF!</v>
      </c>
      <c r="AR114" s="282"/>
      <c r="AS114" s="280" t="e">
        <f>IF(LEN(VLOOKUP(AA108,#REF!,3,FALSE))&lt;4,"",LEFT(RIGHT(VLOOKUP(AA108,#REF!,3,FALSE),4),1))</f>
        <v>#REF!</v>
      </c>
      <c r="AT114" s="416"/>
      <c r="AU114" s="280" t="e">
        <f>IF(LEN(VLOOKUP(AA108,#REF!,3,FALSE))&lt;3,"",LEFT(RIGHT(VLOOKUP(AA108,#REF!,3,FALSE),3),1))</f>
        <v>#REF!</v>
      </c>
      <c r="AV114" s="282"/>
      <c r="AW114" s="280" t="e">
        <f>IF(LEN(VLOOKUP(AA108,#REF!,3,FALSE))&lt;2,"",LEFT(RIGHT(VLOOKUP(AA108,#REF!,3,FALSE),2),1))</f>
        <v>#REF!</v>
      </c>
      <c r="AX114" s="282"/>
      <c r="AY114" s="280" t="e">
        <f>IF(VLOOKUP(AA108,#REF!,3,FALSE)=0,"",IF(LEN(VLOOKUP(AA108,#REF!,3,FALSE))&lt;1,"",LEFT(RIGHT(VLOOKUP(AA108,#REF!,3,FALSE),1),1)))</f>
        <v>#REF!</v>
      </c>
      <c r="AZ114" s="424"/>
      <c r="BA114" s="294"/>
      <c r="BB114" s="288"/>
      <c r="BC114" s="288"/>
      <c r="BD114" s="288"/>
      <c r="BE114" s="288"/>
      <c r="BF114" s="288"/>
      <c r="BG114" s="288"/>
      <c r="BH114" s="288"/>
      <c r="BI114" s="288"/>
      <c r="BJ114" s="287"/>
      <c r="BK114" s="288"/>
      <c r="BL114" s="280" t="e">
        <f>IF(LEN(VLOOKUP(AA108,#REF!,5,FALSE))&lt;11,"",LEFT(RIGHT(VLOOKUP(AA108,#REF!,5,FALSE),11),1))</f>
        <v>#REF!</v>
      </c>
      <c r="BM114" s="168"/>
      <c r="BN114" s="280" t="e">
        <f>IF(LEN(VLOOKUP(AA108,#REF!,5,FALSE))&lt;10,"",LEFT(RIGHT(VLOOKUP(AA108,#REF!,5,FALSE),10),1))</f>
        <v>#REF!</v>
      </c>
      <c r="BO114" s="282"/>
      <c r="BP114" s="280" t="e">
        <f>IF(LEN(VLOOKUP(AA108,#REF!,5,FALSE))&lt;9,"",LEFT(RIGHT(VLOOKUP(AA108,#REF!,5,FALSE),9),1))</f>
        <v>#REF!</v>
      </c>
      <c r="BQ114" s="168"/>
      <c r="BR114" s="280" t="e">
        <f>IF(LEN(VLOOKUP(AA108,#REF!,5,FALSE))&lt;8,"",LEFT(RIGHT(VLOOKUP(AA108,#REF!,5,FALSE),8),1))</f>
        <v>#REF!</v>
      </c>
      <c r="BS114" s="282"/>
      <c r="BT114" s="280" t="e">
        <f>IF(LEN(VLOOKUP(AA108,#REF!,5,FALSE))&lt;7,"",LEFT(RIGHT(VLOOKUP(AA108,#REF!,5,FALSE),7),1))</f>
        <v>#REF!</v>
      </c>
      <c r="BU114" s="415"/>
      <c r="BV114" s="280" t="e">
        <f>IF(LEN(VLOOKUP(AA108,#REF!,5,FALSE))&lt;6,"",LEFT(RIGHT(VLOOKUP(AA108,#REF!,5,FALSE),6),1))</f>
        <v>#REF!</v>
      </c>
      <c r="BW114" s="282"/>
      <c r="BX114" s="280" t="e">
        <f>IF(LEN(VLOOKUP(AA108,#REF!,5,FALSE))&lt;5,"",LEFT(RIGHT(VLOOKUP(AA108,#REF!,5,FALSE),5),1))</f>
        <v>#REF!</v>
      </c>
      <c r="BY114" s="282"/>
      <c r="BZ114" s="280" t="e">
        <f>IF(LEN(VLOOKUP(AA108,#REF!,5,FALSE))&lt;4,"",LEFT(RIGHT(VLOOKUP(AA108,#REF!,5,FALSE),4),1))</f>
        <v>#REF!</v>
      </c>
      <c r="CA114" s="416"/>
      <c r="CB114" s="280" t="e">
        <f>IF(LEN(VLOOKUP(AA108,#REF!,5,FALSE))&lt;3,"",LEFT(RIGHT(VLOOKUP(AA108,#REF!,5,FALSE),3),1))</f>
        <v>#REF!</v>
      </c>
      <c r="CC114" s="282"/>
      <c r="CD114" s="280" t="e">
        <f>IF(LEN(VLOOKUP(AA108,#REF!,5,FALSE))&lt;2,"",LEFT(RIGHT(VLOOKUP(AA108,#REF!,5,FALSE),2),1))</f>
        <v>#REF!</v>
      </c>
      <c r="CE114" s="282"/>
      <c r="CF114" s="280" t="e">
        <f>IF(VLOOKUP(AA108,#REF!,5,FALSE)=0,"",IF(LEN(VLOOKUP(AA108,#REF!,5,FALSE))&lt;1,"",LEFT(RIGHT(VLOOKUP(AA108,#REF!,5,FALSE),1),1)))</f>
        <v>#REF!</v>
      </c>
      <c r="CG114" s="201"/>
    </row>
    <row r="115" spans="1:86">
      <c r="A115" s="130"/>
      <c r="B115" s="476"/>
      <c r="C115" s="476"/>
      <c r="D115" s="476"/>
      <c r="E115" s="474"/>
      <c r="F115" s="474"/>
      <c r="G115" s="459"/>
      <c r="H115" s="545"/>
      <c r="I115" s="545"/>
      <c r="J115" s="545"/>
      <c r="K115" s="545"/>
      <c r="L115" s="545"/>
      <c r="M115" s="545"/>
      <c r="N115" s="545"/>
      <c r="O115" s="545"/>
      <c r="P115" s="545"/>
      <c r="Q115" s="545"/>
      <c r="R115" s="545"/>
      <c r="S115" s="545"/>
      <c r="T115" s="545"/>
      <c r="U115" s="545"/>
      <c r="V115" s="545"/>
      <c r="W115" s="545"/>
      <c r="X115" s="545"/>
      <c r="Y115" s="545"/>
      <c r="Z115" s="545"/>
      <c r="AA115" s="463"/>
      <c r="AB115" s="463"/>
      <c r="AC115" s="463"/>
      <c r="AD115" s="442"/>
      <c r="AE115" s="442"/>
      <c r="AF115" s="442"/>
      <c r="AG115" s="442"/>
      <c r="AH115" s="442"/>
      <c r="AI115" s="442"/>
      <c r="AJ115" s="442"/>
      <c r="AK115" s="442"/>
      <c r="AL115" s="442"/>
      <c r="AM115" s="442"/>
      <c r="AN115" s="442"/>
      <c r="AO115" s="442"/>
      <c r="AP115" s="442"/>
      <c r="AQ115" s="442"/>
      <c r="AR115" s="442"/>
      <c r="AS115" s="442"/>
      <c r="AT115" s="442"/>
      <c r="AU115" s="442"/>
      <c r="AV115" s="442"/>
      <c r="AW115" s="442"/>
      <c r="AX115" s="442"/>
      <c r="AY115" s="442"/>
      <c r="AZ115" s="442"/>
      <c r="BA115" s="295"/>
      <c r="BB115" s="227"/>
      <c r="BC115" s="227"/>
      <c r="BD115" s="227"/>
      <c r="BE115" s="227"/>
      <c r="BF115" s="227"/>
      <c r="BG115" s="227"/>
      <c r="BH115" s="227"/>
      <c r="BI115" s="227"/>
      <c r="BJ115" s="289"/>
      <c r="BK115" s="227"/>
      <c r="BL115" s="227"/>
      <c r="BM115" s="227"/>
      <c r="BN115" s="227"/>
      <c r="BO115" s="227"/>
      <c r="BP115" s="227"/>
      <c r="BQ115" s="227"/>
      <c r="BR115" s="227"/>
      <c r="BS115" s="227"/>
      <c r="BT115" s="227"/>
      <c r="BU115" s="227"/>
      <c r="BV115" s="227"/>
      <c r="BW115" s="227"/>
      <c r="BX115" s="227"/>
      <c r="BY115" s="227"/>
      <c r="BZ115" s="227"/>
      <c r="CA115" s="227"/>
      <c r="CB115" s="227"/>
      <c r="CC115" s="227"/>
      <c r="CD115" s="227"/>
      <c r="CE115" s="227"/>
      <c r="CF115" s="227"/>
      <c r="CG115" s="200"/>
    </row>
    <row r="116" spans="1:86" s="163" customFormat="1" ht="3" customHeight="1">
      <c r="A116" s="130"/>
      <c r="B116" s="476"/>
      <c r="C116" s="476"/>
      <c r="D116" s="476"/>
      <c r="E116" s="474" t="s">
        <v>408</v>
      </c>
      <c r="F116" s="474"/>
      <c r="G116" s="459"/>
      <c r="H116" s="555" t="e">
        <f>#REF!</f>
        <v>#REF!</v>
      </c>
      <c r="I116" s="555"/>
      <c r="J116" s="555"/>
      <c r="K116" s="555"/>
      <c r="L116" s="555"/>
      <c r="M116" s="555"/>
      <c r="N116" s="555"/>
      <c r="O116" s="555"/>
      <c r="P116" s="555"/>
      <c r="Q116" s="555"/>
      <c r="R116" s="555"/>
      <c r="S116" s="555"/>
      <c r="T116" s="555"/>
      <c r="U116" s="555"/>
      <c r="V116" s="555"/>
      <c r="W116" s="555"/>
      <c r="X116" s="555"/>
      <c r="Y116" s="555"/>
      <c r="Z116" s="555"/>
      <c r="AA116" s="463" t="s">
        <v>422</v>
      </c>
      <c r="AB116" s="463"/>
      <c r="AC116" s="463"/>
      <c r="AD116" s="422"/>
      <c r="AE116" s="422"/>
      <c r="AF116" s="422"/>
      <c r="AG116" s="422"/>
      <c r="AH116" s="422"/>
      <c r="AI116" s="422"/>
      <c r="AJ116" s="422"/>
      <c r="AK116" s="422"/>
      <c r="AL116" s="422"/>
      <c r="AM116" s="422"/>
      <c r="AN116" s="422"/>
      <c r="AO116" s="422"/>
      <c r="AP116" s="422"/>
      <c r="AQ116" s="422"/>
      <c r="AR116" s="422"/>
      <c r="AS116" s="422"/>
      <c r="AT116" s="422"/>
      <c r="AU116" s="422"/>
      <c r="AV116" s="422"/>
      <c r="AW116" s="422"/>
      <c r="AX116" s="422"/>
      <c r="AY116" s="422"/>
      <c r="AZ116" s="422"/>
      <c r="BA116" s="464"/>
      <c r="BB116" s="464"/>
      <c r="BC116" s="464"/>
      <c r="BD116" s="464"/>
      <c r="BE116" s="464"/>
      <c r="BF116" s="464"/>
      <c r="BG116" s="464"/>
      <c r="BH116" s="464"/>
      <c r="BI116" s="464"/>
      <c r="BJ116" s="464"/>
      <c r="BK116" s="464"/>
      <c r="BL116" s="464"/>
      <c r="BM116" s="464"/>
      <c r="BN116" s="464"/>
      <c r="BO116" s="464"/>
      <c r="BP116" s="464"/>
      <c r="BQ116" s="464"/>
      <c r="BR116" s="221"/>
      <c r="BS116" s="221"/>
      <c r="BT116" s="221"/>
      <c r="BU116" s="221"/>
      <c r="BV116" s="221"/>
      <c r="BW116" s="292"/>
      <c r="BX116" s="221"/>
      <c r="BY116" s="221"/>
      <c r="BZ116" s="221"/>
      <c r="CA116" s="221"/>
      <c r="CB116" s="221"/>
      <c r="CC116" s="221"/>
      <c r="CD116" s="221"/>
      <c r="CE116" s="221"/>
      <c r="CF116" s="221"/>
      <c r="CG116" s="198"/>
    </row>
    <row r="117" spans="1:86" s="163" customFormat="1" ht="3" customHeight="1">
      <c r="A117" s="130"/>
      <c r="B117" s="476"/>
      <c r="C117" s="476"/>
      <c r="D117" s="476"/>
      <c r="E117" s="474"/>
      <c r="F117" s="474"/>
      <c r="G117" s="459"/>
      <c r="H117" s="555"/>
      <c r="I117" s="555"/>
      <c r="J117" s="555"/>
      <c r="K117" s="555"/>
      <c r="L117" s="555"/>
      <c r="M117" s="555"/>
      <c r="N117" s="555"/>
      <c r="O117" s="555"/>
      <c r="P117" s="555"/>
      <c r="Q117" s="555"/>
      <c r="R117" s="555"/>
      <c r="S117" s="555"/>
      <c r="T117" s="555"/>
      <c r="U117" s="555"/>
      <c r="V117" s="555"/>
      <c r="W117" s="555"/>
      <c r="X117" s="555"/>
      <c r="Y117" s="555"/>
      <c r="Z117" s="555"/>
      <c r="AA117" s="463"/>
      <c r="AB117" s="463"/>
      <c r="AC117" s="463"/>
      <c r="AD117" s="423"/>
      <c r="AE117" s="417"/>
      <c r="AF117" s="417"/>
      <c r="AG117" s="417"/>
      <c r="AH117" s="283"/>
      <c r="AI117" s="418"/>
      <c r="AJ117" s="418"/>
      <c r="AK117" s="418"/>
      <c r="AL117" s="418"/>
      <c r="AM117" s="418"/>
      <c r="AN117" s="415"/>
      <c r="AO117" s="419"/>
      <c r="AP117" s="419"/>
      <c r="AQ117" s="419"/>
      <c r="AR117" s="419"/>
      <c r="AS117" s="419"/>
      <c r="AT117" s="416"/>
      <c r="AU117" s="419"/>
      <c r="AV117" s="419"/>
      <c r="AW117" s="419"/>
      <c r="AX117" s="419"/>
      <c r="AY117" s="419"/>
      <c r="AZ117" s="424"/>
      <c r="BA117" s="423"/>
      <c r="BB117" s="417"/>
      <c r="BC117" s="417"/>
      <c r="BD117" s="417"/>
      <c r="BE117" s="283"/>
      <c r="BF117" s="418"/>
      <c r="BG117" s="418"/>
      <c r="BH117" s="418"/>
      <c r="BI117" s="418"/>
      <c r="BJ117" s="418"/>
      <c r="BK117" s="415"/>
      <c r="BL117" s="419"/>
      <c r="BM117" s="419"/>
      <c r="BN117" s="419"/>
      <c r="BO117" s="419"/>
      <c r="BP117" s="419"/>
      <c r="BQ117" s="416"/>
      <c r="BR117" s="419"/>
      <c r="BS117" s="419"/>
      <c r="BT117" s="419"/>
      <c r="BU117" s="419"/>
      <c r="BV117" s="419"/>
      <c r="BW117" s="287"/>
      <c r="BX117" s="288"/>
      <c r="BY117" s="288"/>
      <c r="BZ117" s="288"/>
      <c r="CA117" s="288"/>
      <c r="CB117" s="288"/>
      <c r="CC117" s="288"/>
      <c r="CD117" s="288"/>
      <c r="CE117" s="288"/>
      <c r="CF117" s="288"/>
      <c r="CG117" s="199"/>
    </row>
    <row r="118" spans="1:86" ht="16.5" customHeight="1">
      <c r="A118" s="130"/>
      <c r="B118" s="476"/>
      <c r="C118" s="476"/>
      <c r="D118" s="476"/>
      <c r="E118" s="474"/>
      <c r="F118" s="474"/>
      <c r="G118" s="459"/>
      <c r="H118" s="555"/>
      <c r="I118" s="555"/>
      <c r="J118" s="555"/>
      <c r="K118" s="555"/>
      <c r="L118" s="555"/>
      <c r="M118" s="555"/>
      <c r="N118" s="555"/>
      <c r="O118" s="555"/>
      <c r="P118" s="555"/>
      <c r="Q118" s="555"/>
      <c r="R118" s="555"/>
      <c r="S118" s="555"/>
      <c r="T118" s="555"/>
      <c r="U118" s="555"/>
      <c r="V118" s="555"/>
      <c r="W118" s="555"/>
      <c r="X118" s="555"/>
      <c r="Y118" s="555"/>
      <c r="Z118" s="555"/>
      <c r="AA118" s="463"/>
      <c r="AB118" s="463"/>
      <c r="AC118" s="463"/>
      <c r="AD118" s="423"/>
      <c r="AE118" s="280" t="e">
        <f>IF(LEN(VLOOKUP(AA116,#REF!,2,FALSE))&lt;11,"",LEFT(RIGHT(VLOOKUP(AA116,#REF!,2,FALSE),11),1))</f>
        <v>#REF!</v>
      </c>
      <c r="AF118" s="168"/>
      <c r="AG118" s="280" t="e">
        <f>IF(LEN(VLOOKUP(AA116,#REF!,2,FALSE))&lt;10,"",LEFT(RIGHT(VLOOKUP(AA116,#REF!,2,FALSE),10),1))</f>
        <v>#REF!</v>
      </c>
      <c r="AH118" s="282"/>
      <c r="AI118" s="280" t="e">
        <f>IF(LEN(VLOOKUP(AA116,#REF!,2,FALSE))&lt;9,"",LEFT(RIGHT(VLOOKUP(AA116,#REF!,2,FALSE),9),1))</f>
        <v>#REF!</v>
      </c>
      <c r="AJ118" s="168"/>
      <c r="AK118" s="280" t="e">
        <f>IF(LEN(VLOOKUP(AA116,#REF!,2,FALSE))&lt;8,"",LEFT(RIGHT(VLOOKUP(AA116,#REF!,2,FALSE),8),1))</f>
        <v>#REF!</v>
      </c>
      <c r="AL118" s="282"/>
      <c r="AM118" s="280" t="e">
        <f>IF(LEN(VLOOKUP(AA116,#REF!,2,FALSE))&lt;7,"",LEFT(RIGHT(VLOOKUP(AA116,#REF!,2,FALSE),7),1))</f>
        <v>#REF!</v>
      </c>
      <c r="AN118" s="415"/>
      <c r="AO118" s="280" t="e">
        <f>IF(LEN(VLOOKUP(AA116,#REF!,2,FALSE))&lt;6,"",LEFT(RIGHT(VLOOKUP(AA116,#REF!,2,FALSE),6),1))</f>
        <v>#REF!</v>
      </c>
      <c r="AP118" s="282"/>
      <c r="AQ118" s="280" t="e">
        <f>IF(LEN(VLOOKUP(AA116,#REF!,2,FALSE))&lt;5,"",LEFT(RIGHT(VLOOKUP(AA116,#REF!,2,FALSE),5),1))</f>
        <v>#REF!</v>
      </c>
      <c r="AR118" s="282"/>
      <c r="AS118" s="280" t="e">
        <f>IF(LEN(VLOOKUP(AA116,#REF!,2,FALSE))&lt;4,"",LEFT(RIGHT(VLOOKUP(AA116,#REF!,2,FALSE),4),1))</f>
        <v>#REF!</v>
      </c>
      <c r="AT118" s="416"/>
      <c r="AU118" s="280" t="e">
        <f>IF(LEN(VLOOKUP(AA116,#REF!,2,FALSE))&lt;3,"",LEFT(RIGHT(VLOOKUP(AA116,#REF!,2,FALSE),3),1))</f>
        <v>#REF!</v>
      </c>
      <c r="AV118" s="282"/>
      <c r="AW118" s="280" t="e">
        <f>IF(LEN(VLOOKUP(AA116,#REF!,2,FALSE))&lt;2,"",LEFT(RIGHT(VLOOKUP(AA116,#REF!,2,FALSE),2),1))</f>
        <v>#REF!</v>
      </c>
      <c r="AX118" s="282"/>
      <c r="AY118" s="280" t="e">
        <f>IF(VLOOKUP(AA116,#REF!,2,FALSE)=0,"",IF(LEN(VLOOKUP(AA116,#REF!,2,FALSE))&lt;1,"",LEFT(RIGHT(VLOOKUP(AA116,#REF!,2,FALSE),1),1)))</f>
        <v>#REF!</v>
      </c>
      <c r="AZ118" s="424"/>
      <c r="BA118" s="423"/>
      <c r="BB118" s="280" t="e">
        <f>IF(LEN(VLOOKUP(AA116,#REF!,4,FALSE))&lt;11,"",LEFT(RIGHT(VLOOKUP(AA116,#REF!,4,FALSE),11),1))</f>
        <v>#REF!</v>
      </c>
      <c r="BC118" s="168"/>
      <c r="BD118" s="280" t="e">
        <f>IF(LEN(VLOOKUP(AA116,#REF!,4,FALSE))&lt;10,"",LEFT(RIGHT(VLOOKUP(AA116,#REF!,4,FALSE),10),1))</f>
        <v>#REF!</v>
      </c>
      <c r="BE118" s="282"/>
      <c r="BF118" s="280" t="e">
        <f>IF(LEN(VLOOKUP(AA116,#REF!,4,FALSE))&lt;9,"",LEFT(RIGHT(VLOOKUP(AA116,#REF!,4,FALSE),9),1))</f>
        <v>#REF!</v>
      </c>
      <c r="BG118" s="168"/>
      <c r="BH118" s="280" t="e">
        <f>IF(LEN(VLOOKUP(AA116,#REF!,4,FALSE))&lt;8,"",LEFT(RIGHT(VLOOKUP(AA116,#REF!,4,FALSE),8),1))</f>
        <v>#REF!</v>
      </c>
      <c r="BI118" s="282"/>
      <c r="BJ118" s="280" t="e">
        <f>IF(LEN(VLOOKUP(AA116,#REF!,4,FALSE))&lt;7,"",LEFT(RIGHT(VLOOKUP(AA116,#REF!,4,FALSE),7),1))</f>
        <v>#REF!</v>
      </c>
      <c r="BK118" s="415"/>
      <c r="BL118" s="280" t="e">
        <f>IF(LEN(VLOOKUP(AA116,#REF!,4,FALSE))&lt;6,"",LEFT(RIGHT(VLOOKUP(AA116,#REF!,4,FALSE),6),1))</f>
        <v>#REF!</v>
      </c>
      <c r="BM118" s="282"/>
      <c r="BN118" s="280" t="e">
        <f>IF(LEN(VLOOKUP(AA116,#REF!,4,FALSE))&lt;5,"",LEFT(RIGHT(VLOOKUP(AA116,#REF!,4,FALSE),5),1))</f>
        <v>#REF!</v>
      </c>
      <c r="BO118" s="282"/>
      <c r="BP118" s="280" t="e">
        <f>IF(LEN(VLOOKUP(AA116,#REF!,4,FALSE))&lt;4,"",LEFT(RIGHT(VLOOKUP(AA116,#REF!,4,FALSE),4),1))</f>
        <v>#REF!</v>
      </c>
      <c r="BQ118" s="416"/>
      <c r="BR118" s="280" t="e">
        <f>IF(LEN(VLOOKUP(AA116,#REF!,4,FALSE))&lt;3,"",LEFT(RIGHT(VLOOKUP(AA116,#REF!,4,FALSE),3),1))</f>
        <v>#REF!</v>
      </c>
      <c r="BS118" s="282"/>
      <c r="BT118" s="280" t="e">
        <f>IF(LEN(VLOOKUP(AA116,#REF!,4,FALSE))&lt;2,"",LEFT(RIGHT(VLOOKUP(AA116,#REF!,4,FALSE),2),1))</f>
        <v>#REF!</v>
      </c>
      <c r="BU118" s="282"/>
      <c r="BV118" s="280" t="e">
        <f>IF(VLOOKUP(AA116,#REF!,4,FALSE)=0,"",IF(LEN(VLOOKUP(AA116,#REF!,4,FALSE))&lt;1,"",LEFT(RIGHT(VLOOKUP(AA116,#REF!,4,FALSE),1),1)))</f>
        <v>#REF!</v>
      </c>
      <c r="BW118" s="287"/>
      <c r="BX118" s="288"/>
      <c r="BY118" s="288"/>
      <c r="BZ118" s="288"/>
      <c r="CA118" s="288"/>
      <c r="CB118" s="288"/>
      <c r="CC118" s="288"/>
      <c r="CD118" s="288"/>
      <c r="CE118" s="288"/>
      <c r="CF118" s="288"/>
      <c r="CG118" s="199"/>
    </row>
    <row r="119" spans="1:86" ht="5.25" customHeight="1">
      <c r="A119" s="130"/>
      <c r="B119" s="476"/>
      <c r="C119" s="476"/>
      <c r="D119" s="476"/>
      <c r="E119" s="474"/>
      <c r="F119" s="474"/>
      <c r="G119" s="459"/>
      <c r="H119" s="555"/>
      <c r="I119" s="555"/>
      <c r="J119" s="555"/>
      <c r="K119" s="555"/>
      <c r="L119" s="555"/>
      <c r="M119" s="555"/>
      <c r="N119" s="555"/>
      <c r="O119" s="555"/>
      <c r="P119" s="555"/>
      <c r="Q119" s="555"/>
      <c r="R119" s="555"/>
      <c r="S119" s="555"/>
      <c r="T119" s="555"/>
      <c r="U119" s="555"/>
      <c r="V119" s="555"/>
      <c r="W119" s="555"/>
      <c r="X119" s="555"/>
      <c r="Y119" s="555"/>
      <c r="Z119" s="555"/>
      <c r="AA119" s="463"/>
      <c r="AB119" s="463"/>
      <c r="AC119" s="463"/>
      <c r="AD119" s="442"/>
      <c r="AE119" s="442"/>
      <c r="AF119" s="442"/>
      <c r="AG119" s="442"/>
      <c r="AH119" s="442"/>
      <c r="AI119" s="442"/>
      <c r="AJ119" s="442"/>
      <c r="AK119" s="442"/>
      <c r="AL119" s="442"/>
      <c r="AM119" s="442"/>
      <c r="AN119" s="442"/>
      <c r="AO119" s="442"/>
      <c r="AP119" s="442"/>
      <c r="AQ119" s="442"/>
      <c r="AR119" s="442"/>
      <c r="AS119" s="442"/>
      <c r="AT119" s="442"/>
      <c r="AU119" s="442"/>
      <c r="AV119" s="442"/>
      <c r="AW119" s="442"/>
      <c r="AX119" s="442"/>
      <c r="AY119" s="442"/>
      <c r="AZ119" s="442"/>
      <c r="BA119" s="443"/>
      <c r="BB119" s="443"/>
      <c r="BC119" s="443"/>
      <c r="BD119" s="443"/>
      <c r="BE119" s="443"/>
      <c r="BF119" s="443"/>
      <c r="BG119" s="443"/>
      <c r="BH119" s="443"/>
      <c r="BI119" s="443"/>
      <c r="BJ119" s="443"/>
      <c r="BK119" s="443"/>
      <c r="BL119" s="443"/>
      <c r="BM119" s="443"/>
      <c r="BN119" s="443"/>
      <c r="BO119" s="443"/>
      <c r="BP119" s="443"/>
      <c r="BQ119" s="443"/>
      <c r="BR119" s="227"/>
      <c r="BS119" s="227"/>
      <c r="BT119" s="227"/>
      <c r="BU119" s="227"/>
      <c r="BV119" s="227"/>
      <c r="BW119" s="289"/>
      <c r="BX119" s="227"/>
      <c r="BY119" s="227"/>
      <c r="BZ119" s="227"/>
      <c r="CA119" s="227"/>
      <c r="CB119" s="227"/>
      <c r="CC119" s="227"/>
      <c r="CD119" s="227"/>
      <c r="CE119" s="227"/>
      <c r="CF119" s="227"/>
      <c r="CG119" s="200"/>
    </row>
    <row r="120" spans="1:86" ht="3" customHeight="1">
      <c r="A120" s="130"/>
      <c r="B120" s="476"/>
      <c r="C120" s="476"/>
      <c r="D120" s="476"/>
      <c r="E120" s="474"/>
      <c r="F120" s="474"/>
      <c r="G120" s="459"/>
      <c r="H120" s="555"/>
      <c r="I120" s="555"/>
      <c r="J120" s="555"/>
      <c r="K120" s="555"/>
      <c r="L120" s="555"/>
      <c r="M120" s="555"/>
      <c r="N120" s="555"/>
      <c r="O120" s="555"/>
      <c r="P120" s="555"/>
      <c r="Q120" s="555"/>
      <c r="R120" s="555"/>
      <c r="S120" s="555"/>
      <c r="T120" s="555"/>
      <c r="U120" s="555"/>
      <c r="V120" s="555"/>
      <c r="W120" s="555"/>
      <c r="X120" s="555"/>
      <c r="Y120" s="555"/>
      <c r="Z120" s="555"/>
      <c r="AA120" s="463"/>
      <c r="AB120" s="463"/>
      <c r="AC120" s="463"/>
      <c r="AD120" s="422"/>
      <c r="AE120" s="422"/>
      <c r="AF120" s="422"/>
      <c r="AG120" s="422"/>
      <c r="AH120" s="422"/>
      <c r="AI120" s="422"/>
      <c r="AJ120" s="422"/>
      <c r="AK120" s="422"/>
      <c r="AL120" s="422"/>
      <c r="AM120" s="422"/>
      <c r="AN120" s="422"/>
      <c r="AO120" s="422"/>
      <c r="AP120" s="422"/>
      <c r="AQ120" s="422"/>
      <c r="AR120" s="422"/>
      <c r="AS120" s="422"/>
      <c r="AT120" s="422"/>
      <c r="AU120" s="422"/>
      <c r="AV120" s="422"/>
      <c r="AW120" s="422"/>
      <c r="AX120" s="422"/>
      <c r="AY120" s="422"/>
      <c r="AZ120" s="422"/>
      <c r="BA120" s="293"/>
      <c r="BB120" s="221"/>
      <c r="BC120" s="221"/>
      <c r="BD120" s="221"/>
      <c r="BE120" s="221"/>
      <c r="BF120" s="221"/>
      <c r="BG120" s="221"/>
      <c r="BH120" s="221"/>
      <c r="BI120" s="221"/>
      <c r="BJ120" s="292"/>
      <c r="BK120" s="221"/>
      <c r="BL120" s="221"/>
      <c r="BM120" s="221"/>
      <c r="BN120" s="221"/>
      <c r="BO120" s="221"/>
      <c r="BP120" s="221"/>
      <c r="BQ120" s="221"/>
      <c r="BR120" s="221"/>
      <c r="BS120" s="221"/>
      <c r="BT120" s="221"/>
      <c r="BU120" s="221"/>
      <c r="BV120" s="221"/>
      <c r="BW120" s="221"/>
      <c r="BX120" s="221"/>
      <c r="BY120" s="221"/>
      <c r="BZ120" s="221"/>
      <c r="CA120" s="221"/>
      <c r="CB120" s="221"/>
      <c r="CC120" s="221"/>
      <c r="CD120" s="221"/>
      <c r="CE120" s="221"/>
      <c r="CF120" s="221"/>
      <c r="CG120" s="198"/>
    </row>
    <row r="121" spans="1:86" ht="3" customHeight="1">
      <c r="A121" s="130"/>
      <c r="B121" s="476"/>
      <c r="C121" s="476"/>
      <c r="D121" s="476"/>
      <c r="E121" s="474"/>
      <c r="F121" s="474"/>
      <c r="G121" s="459"/>
      <c r="H121" s="555"/>
      <c r="I121" s="555"/>
      <c r="J121" s="555"/>
      <c r="K121" s="555"/>
      <c r="L121" s="555"/>
      <c r="M121" s="555"/>
      <c r="N121" s="555"/>
      <c r="O121" s="555"/>
      <c r="P121" s="555"/>
      <c r="Q121" s="555"/>
      <c r="R121" s="555"/>
      <c r="S121" s="555"/>
      <c r="T121" s="555"/>
      <c r="U121" s="555"/>
      <c r="V121" s="555"/>
      <c r="W121" s="555"/>
      <c r="X121" s="555"/>
      <c r="Y121" s="555"/>
      <c r="Z121" s="555"/>
      <c r="AA121" s="463"/>
      <c r="AB121" s="463"/>
      <c r="AC121" s="463"/>
      <c r="AD121" s="423"/>
      <c r="AE121" s="417"/>
      <c r="AF121" s="417"/>
      <c r="AG121" s="417"/>
      <c r="AH121" s="283"/>
      <c r="AI121" s="418"/>
      <c r="AJ121" s="418"/>
      <c r="AK121" s="418"/>
      <c r="AL121" s="418"/>
      <c r="AM121" s="418"/>
      <c r="AN121" s="415"/>
      <c r="AO121" s="419"/>
      <c r="AP121" s="419"/>
      <c r="AQ121" s="419"/>
      <c r="AR121" s="419"/>
      <c r="AS121" s="419"/>
      <c r="AT121" s="416"/>
      <c r="AU121" s="419"/>
      <c r="AV121" s="419"/>
      <c r="AW121" s="419"/>
      <c r="AX121" s="419"/>
      <c r="AY121" s="419"/>
      <c r="AZ121" s="424"/>
      <c r="BA121" s="294"/>
      <c r="BB121" s="288"/>
      <c r="BC121" s="288"/>
      <c r="BD121" s="288"/>
      <c r="BE121" s="288"/>
      <c r="BF121" s="288"/>
      <c r="BG121" s="288"/>
      <c r="BH121" s="288"/>
      <c r="BI121" s="288"/>
      <c r="BJ121" s="287"/>
      <c r="BK121" s="288"/>
      <c r="BL121" s="417"/>
      <c r="BM121" s="417"/>
      <c r="BN121" s="417"/>
      <c r="BO121" s="283"/>
      <c r="BP121" s="418"/>
      <c r="BQ121" s="418"/>
      <c r="BR121" s="418"/>
      <c r="BS121" s="418"/>
      <c r="BT121" s="418"/>
      <c r="BU121" s="415"/>
      <c r="BV121" s="419"/>
      <c r="BW121" s="419"/>
      <c r="BX121" s="419"/>
      <c r="BY121" s="419"/>
      <c r="BZ121" s="419"/>
      <c r="CA121" s="416"/>
      <c r="CB121" s="419"/>
      <c r="CC121" s="419"/>
      <c r="CD121" s="419"/>
      <c r="CE121" s="419"/>
      <c r="CF121" s="419"/>
      <c r="CG121" s="201"/>
    </row>
    <row r="122" spans="1:86" ht="17.25" customHeight="1">
      <c r="A122" s="130"/>
      <c r="B122" s="476"/>
      <c r="C122" s="476"/>
      <c r="D122" s="476"/>
      <c r="E122" s="474"/>
      <c r="F122" s="474"/>
      <c r="G122" s="459"/>
      <c r="H122" s="555"/>
      <c r="I122" s="555"/>
      <c r="J122" s="555"/>
      <c r="K122" s="555"/>
      <c r="L122" s="555"/>
      <c r="M122" s="555"/>
      <c r="N122" s="555"/>
      <c r="O122" s="555"/>
      <c r="P122" s="555"/>
      <c r="Q122" s="555"/>
      <c r="R122" s="555"/>
      <c r="S122" s="555"/>
      <c r="T122" s="555"/>
      <c r="U122" s="555"/>
      <c r="V122" s="555"/>
      <c r="W122" s="555"/>
      <c r="X122" s="555"/>
      <c r="Y122" s="555"/>
      <c r="Z122" s="555"/>
      <c r="AA122" s="463"/>
      <c r="AB122" s="463"/>
      <c r="AC122" s="463"/>
      <c r="AD122" s="423"/>
      <c r="AE122" s="280" t="e">
        <f>IF(LEN(VLOOKUP(AA116,#REF!,3,FALSE))&lt;11,"",LEFT(RIGHT(VLOOKUP(AA116,#REF!,3,FALSE),11),1))</f>
        <v>#REF!</v>
      </c>
      <c r="AF122" s="168"/>
      <c r="AG122" s="280" t="e">
        <f>IF(LEN(VLOOKUP(AA116,#REF!,3,FALSE))&lt;10,"",LEFT(RIGHT(VLOOKUP(AA116,#REF!,3,FALSE),10),1))</f>
        <v>#REF!</v>
      </c>
      <c r="AH122" s="282"/>
      <c r="AI122" s="280" t="e">
        <f>IF(LEN(VLOOKUP(AA116,#REF!,3,FALSE))&lt;9,"",LEFT(RIGHT(VLOOKUP(AA116,#REF!,3,FALSE),9),1))</f>
        <v>#REF!</v>
      </c>
      <c r="AJ122" s="168"/>
      <c r="AK122" s="280" t="e">
        <f>IF(LEN(VLOOKUP(AA116,#REF!,3,FALSE))&lt;8,"",LEFT(RIGHT(VLOOKUP(AA116,#REF!,3,FALSE),8),1))</f>
        <v>#REF!</v>
      </c>
      <c r="AL122" s="282"/>
      <c r="AM122" s="280" t="e">
        <f>IF(LEN(VLOOKUP(AA116,#REF!,3,FALSE))&lt;7,"",LEFT(RIGHT(VLOOKUP(AA116,#REF!,3,FALSE),7),1))</f>
        <v>#REF!</v>
      </c>
      <c r="AN122" s="415"/>
      <c r="AO122" s="280" t="e">
        <f>IF(LEN(VLOOKUP(AA116,#REF!,3,FALSE))&lt;6,"",LEFT(RIGHT(VLOOKUP(AA116,#REF!,3,FALSE),6),1))</f>
        <v>#REF!</v>
      </c>
      <c r="AP122" s="282"/>
      <c r="AQ122" s="280" t="e">
        <f>IF(LEN(VLOOKUP(AA116,#REF!,3,FALSE))&lt;5,"",LEFT(RIGHT(VLOOKUP(AA116,#REF!,3,FALSE),5),1))</f>
        <v>#REF!</v>
      </c>
      <c r="AR122" s="282"/>
      <c r="AS122" s="280" t="e">
        <f>IF(LEN(VLOOKUP(AA116,#REF!,3,FALSE))&lt;4,"",LEFT(RIGHT(VLOOKUP(AA116,#REF!,3,FALSE),4),1))</f>
        <v>#REF!</v>
      </c>
      <c r="AT122" s="416"/>
      <c r="AU122" s="280" t="e">
        <f>IF(LEN(VLOOKUP(AA116,#REF!,3,FALSE))&lt;3,"",LEFT(RIGHT(VLOOKUP(AA116,#REF!,3,FALSE),3),1))</f>
        <v>#REF!</v>
      </c>
      <c r="AV122" s="282"/>
      <c r="AW122" s="280" t="e">
        <f>IF(LEN(VLOOKUP(AA116,#REF!,3,FALSE))&lt;2,"",LEFT(RIGHT(VLOOKUP(AA116,#REF!,3,FALSE),2),1))</f>
        <v>#REF!</v>
      </c>
      <c r="AX122" s="282"/>
      <c r="AY122" s="280" t="e">
        <f>IF(VLOOKUP(AA116,#REF!,3,FALSE)=0,"",IF(LEN(VLOOKUP(AA116,#REF!,3,FALSE))&lt;1,"",LEFT(RIGHT(VLOOKUP(AA116,#REF!,3,FALSE),1),1)))</f>
        <v>#REF!</v>
      </c>
      <c r="AZ122" s="424"/>
      <c r="BA122" s="294"/>
      <c r="BB122" s="288"/>
      <c r="BC122" s="288"/>
      <c r="BD122" s="288"/>
      <c r="BE122" s="288"/>
      <c r="BF122" s="288"/>
      <c r="BG122" s="288"/>
      <c r="BH122" s="288"/>
      <c r="BI122" s="288"/>
      <c r="BJ122" s="287"/>
      <c r="BK122" s="288"/>
      <c r="BL122" s="280" t="e">
        <f>IF(LEN(VLOOKUP(AA116,#REF!,5,FALSE))&lt;11,"",LEFT(RIGHT(VLOOKUP(AA116,#REF!,5,FALSE),11),1))</f>
        <v>#REF!</v>
      </c>
      <c r="BM122" s="168"/>
      <c r="BN122" s="280" t="e">
        <f>IF(LEN(VLOOKUP(AA116,#REF!,5,FALSE))&lt;10,"",LEFT(RIGHT(VLOOKUP(AA116,#REF!,5,FALSE),10),1))</f>
        <v>#REF!</v>
      </c>
      <c r="BO122" s="282"/>
      <c r="BP122" s="280" t="e">
        <f>IF(LEN(VLOOKUP(AA116,#REF!,5,FALSE))&lt;9,"",LEFT(RIGHT(VLOOKUP(AA116,#REF!,5,FALSE),9),1))</f>
        <v>#REF!</v>
      </c>
      <c r="BQ122" s="168"/>
      <c r="BR122" s="280" t="e">
        <f>IF(LEN(VLOOKUP(AA116,#REF!,5,FALSE))&lt;8,"",LEFT(RIGHT(VLOOKUP(AA116,#REF!,5,FALSE),8),1))</f>
        <v>#REF!</v>
      </c>
      <c r="BS122" s="282"/>
      <c r="BT122" s="280" t="e">
        <f>IF(LEN(VLOOKUP(AA116,#REF!,5,FALSE))&lt;7,"",LEFT(RIGHT(VLOOKUP(AA116,#REF!,5,FALSE),7),1))</f>
        <v>#REF!</v>
      </c>
      <c r="BU122" s="415"/>
      <c r="BV122" s="280" t="e">
        <f>IF(LEN(VLOOKUP(AA116,#REF!,5,FALSE))&lt;6,"",LEFT(RIGHT(VLOOKUP(AA116,#REF!,5,FALSE),6),1))</f>
        <v>#REF!</v>
      </c>
      <c r="BW122" s="282"/>
      <c r="BX122" s="280" t="e">
        <f>IF(LEN(VLOOKUP(AA116,#REF!,5,FALSE))&lt;5,"",LEFT(RIGHT(VLOOKUP(AA116,#REF!,5,FALSE),5),1))</f>
        <v>#REF!</v>
      </c>
      <c r="BY122" s="282"/>
      <c r="BZ122" s="280" t="e">
        <f>IF(LEN(VLOOKUP(AA116,#REF!,5,FALSE))&lt;4,"",LEFT(RIGHT(VLOOKUP(AA116,#REF!,5,FALSE),4),1))</f>
        <v>#REF!</v>
      </c>
      <c r="CA122" s="416"/>
      <c r="CB122" s="280" t="e">
        <f>IF(LEN(VLOOKUP(AA116,#REF!,5,FALSE))&lt;3,"",LEFT(RIGHT(VLOOKUP(AA116,#REF!,5,FALSE),3),1))</f>
        <v>#REF!</v>
      </c>
      <c r="CC122" s="282"/>
      <c r="CD122" s="280" t="e">
        <f>IF(LEN(VLOOKUP(AA116,#REF!,5,FALSE))&lt;2,"",LEFT(RIGHT(VLOOKUP(AA116,#REF!,5,FALSE),2),1))</f>
        <v>#REF!</v>
      </c>
      <c r="CE122" s="282"/>
      <c r="CF122" s="280" t="e">
        <f>IF(VLOOKUP(AA116,#REF!,5,FALSE)=0,"",IF(LEN(VLOOKUP(AA116,#REF!,5,FALSE))&lt;1,"",LEFT(RIGHT(VLOOKUP(AA116,#REF!,5,FALSE),1),1)))</f>
        <v>#REF!</v>
      </c>
      <c r="CG122" s="201"/>
    </row>
    <row r="123" spans="1:86">
      <c r="A123" s="130"/>
      <c r="B123" s="476"/>
      <c r="C123" s="476"/>
      <c r="D123" s="476"/>
      <c r="E123" s="474"/>
      <c r="F123" s="474"/>
      <c r="G123" s="459"/>
      <c r="H123" s="555"/>
      <c r="I123" s="555"/>
      <c r="J123" s="555"/>
      <c r="K123" s="555"/>
      <c r="L123" s="555"/>
      <c r="M123" s="555"/>
      <c r="N123" s="555"/>
      <c r="O123" s="555"/>
      <c r="P123" s="555"/>
      <c r="Q123" s="555"/>
      <c r="R123" s="555"/>
      <c r="S123" s="555"/>
      <c r="T123" s="555"/>
      <c r="U123" s="555"/>
      <c r="V123" s="555"/>
      <c r="W123" s="555"/>
      <c r="X123" s="555"/>
      <c r="Y123" s="555"/>
      <c r="Z123" s="555"/>
      <c r="AA123" s="463"/>
      <c r="AB123" s="463"/>
      <c r="AC123" s="463"/>
      <c r="AD123" s="445"/>
      <c r="AE123" s="445"/>
      <c r="AF123" s="445"/>
      <c r="AG123" s="445"/>
      <c r="AH123" s="445"/>
      <c r="AI123" s="445"/>
      <c r="AJ123" s="445"/>
      <c r="AK123" s="445"/>
      <c r="AL123" s="445"/>
      <c r="AM123" s="445"/>
      <c r="AN123" s="445"/>
      <c r="AO123" s="445"/>
      <c r="AP123" s="445"/>
      <c r="AQ123" s="445"/>
      <c r="AR123" s="445"/>
      <c r="AS123" s="445"/>
      <c r="AT123" s="445"/>
      <c r="AU123" s="445"/>
      <c r="AV123" s="445"/>
      <c r="AW123" s="445"/>
      <c r="AX123" s="445"/>
      <c r="AY123" s="445"/>
      <c r="AZ123" s="445"/>
      <c r="BA123" s="174"/>
      <c r="BB123" s="169"/>
      <c r="BC123" s="169"/>
      <c r="BD123" s="169"/>
      <c r="BE123" s="169"/>
      <c r="BF123" s="169"/>
      <c r="BG123" s="169"/>
      <c r="BH123" s="169"/>
      <c r="BI123" s="169"/>
      <c r="BJ123" s="170"/>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200"/>
    </row>
    <row r="124" spans="1:86" ht="3" customHeight="1">
      <c r="B124" s="130"/>
      <c r="E124" s="421"/>
      <c r="F124" s="421"/>
      <c r="G124" s="421"/>
      <c r="H124" s="421"/>
      <c r="I124" s="421"/>
      <c r="J124" s="421"/>
      <c r="K124" s="421"/>
      <c r="L124" s="421"/>
      <c r="M124" s="421"/>
      <c r="N124" s="421"/>
      <c r="O124" s="421"/>
      <c r="P124" s="421"/>
      <c r="Q124" s="421"/>
      <c r="R124" s="421"/>
      <c r="S124" s="421"/>
      <c r="T124" s="421"/>
      <c r="U124" s="421"/>
      <c r="V124" s="421"/>
      <c r="W124" s="421"/>
      <c r="X124" s="421"/>
      <c r="Y124" s="421"/>
      <c r="Z124" s="421"/>
      <c r="AA124" s="421"/>
      <c r="AB124" s="421"/>
      <c r="AC124" s="421"/>
      <c r="AD124" s="134"/>
      <c r="AE124" s="134"/>
      <c r="AF124" s="134"/>
      <c r="AG124" s="134"/>
      <c r="AH124" s="134"/>
      <c r="AI124" s="134"/>
      <c r="AJ124" s="134"/>
      <c r="AK124" s="134"/>
      <c r="AL124" s="134"/>
      <c r="AM124" s="134"/>
      <c r="AN124" s="134"/>
      <c r="AO124" s="134"/>
      <c r="AP124" s="134"/>
      <c r="AQ124" s="134"/>
      <c r="AR124" s="134"/>
      <c r="AS124" s="134"/>
      <c r="AT124" s="134"/>
      <c r="AU124" s="134"/>
      <c r="AV124" s="134"/>
      <c r="AW124" s="134"/>
      <c r="AX124" s="134"/>
      <c r="AY124" s="134"/>
      <c r="AZ124" s="134"/>
      <c r="BA124" s="134"/>
      <c r="BB124" s="134"/>
      <c r="BC124" s="134"/>
      <c r="BD124" s="134"/>
      <c r="BE124" s="134"/>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row>
    <row r="125" spans="1:86" s="145" customFormat="1" ht="5.25" customHeight="1">
      <c r="A125" s="130"/>
      <c r="B125" s="130"/>
      <c r="C125" s="130"/>
      <c r="D125" s="130"/>
      <c r="E125" s="180"/>
      <c r="F125" s="246"/>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c r="BC125" s="130"/>
      <c r="BD125" s="130"/>
      <c r="BE125" s="130"/>
      <c r="BF125" s="130"/>
      <c r="BG125" s="130"/>
      <c r="BH125" s="130"/>
      <c r="BI125" s="130"/>
      <c r="BJ125" s="130"/>
      <c r="BK125" s="130"/>
      <c r="BL125" s="130"/>
      <c r="BM125" s="130"/>
      <c r="BN125" s="130"/>
      <c r="BO125" s="130"/>
      <c r="BP125" s="130"/>
      <c r="BQ125" s="130"/>
      <c r="BR125" s="130"/>
      <c r="BS125" s="130"/>
      <c r="BT125" s="130"/>
      <c r="BU125" s="130"/>
      <c r="BV125" s="130"/>
      <c r="BW125" s="130"/>
      <c r="BX125" s="130"/>
      <c r="BY125" s="130"/>
      <c r="BZ125" s="130"/>
      <c r="CA125" s="130"/>
      <c r="CB125" s="130"/>
      <c r="CC125" s="130"/>
      <c r="CD125" s="130"/>
      <c r="CE125" s="130"/>
      <c r="CF125" s="246"/>
      <c r="CG125" s="150"/>
      <c r="CH125" s="130"/>
    </row>
    <row r="126" spans="1:86" ht="3.75" customHeight="1">
      <c r="A126" s="145"/>
      <c r="B126" s="130"/>
      <c r="C126" s="145"/>
      <c r="D126" s="145"/>
      <c r="E126" s="180"/>
      <c r="F126" s="246"/>
      <c r="G126" s="181"/>
      <c r="H126" s="152"/>
      <c r="I126" s="152"/>
      <c r="J126" s="152"/>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6"/>
      <c r="CG126" s="150"/>
      <c r="CH126" s="145"/>
    </row>
    <row r="127" spans="1:86" ht="3.75" customHeight="1" thickBot="1">
      <c r="A127" s="145"/>
      <c r="B127" s="130"/>
      <c r="C127" s="145"/>
      <c r="D127" s="145"/>
      <c r="E127" s="182"/>
      <c r="F127" s="183"/>
      <c r="G127" s="181"/>
      <c r="H127" s="152"/>
      <c r="I127" s="152"/>
      <c r="J127" s="152"/>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183"/>
      <c r="CG127" s="184"/>
      <c r="CH127" s="145"/>
    </row>
    <row r="128" spans="1:86" ht="10.5" customHeight="1" thickTop="1">
      <c r="A128" s="145"/>
      <c r="B128" s="130"/>
      <c r="C128" s="145"/>
      <c r="D128" s="145"/>
      <c r="E128" s="145"/>
      <c r="F128" s="145"/>
      <c r="G128" s="181"/>
      <c r="H128" s="236" t="s">
        <v>351</v>
      </c>
      <c r="I128" s="152"/>
      <c r="J128" s="152"/>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71" t="e">
        <f>#REF!</f>
        <v>#REF!</v>
      </c>
      <c r="CE128" s="241"/>
      <c r="CF128" s="241"/>
      <c r="CG128" s="241"/>
      <c r="CH128" s="145"/>
    </row>
    <row r="129" spans="1:88">
      <c r="A129" s="145"/>
      <c r="B129" s="185"/>
      <c r="C129" s="186"/>
      <c r="D129" s="186"/>
      <c r="E129" s="187"/>
      <c r="F129" s="187"/>
      <c r="G129" s="187"/>
      <c r="H129" s="188"/>
      <c r="I129" s="188"/>
      <c r="J129" s="188"/>
      <c r="K129" s="189"/>
      <c r="L129" s="189"/>
      <c r="M129" s="189"/>
      <c r="N129" s="189"/>
      <c r="O129" s="189"/>
      <c r="P129" s="189"/>
      <c r="Q129" s="189"/>
      <c r="R129" s="189"/>
      <c r="S129" s="189"/>
      <c r="T129" s="189"/>
      <c r="U129" s="189"/>
      <c r="V129" s="189"/>
      <c r="W129" s="189"/>
      <c r="X129" s="189"/>
      <c r="Y129" s="189"/>
      <c r="Z129" s="189"/>
      <c r="AA129" s="189"/>
      <c r="AB129" s="189"/>
      <c r="AC129" s="189"/>
      <c r="AD129" s="189"/>
      <c r="AE129" s="190">
        <v>10</v>
      </c>
      <c r="AF129" s="189"/>
      <c r="AG129" s="190">
        <v>9</v>
      </c>
      <c r="AH129" s="189"/>
      <c r="AI129" s="190">
        <v>8</v>
      </c>
      <c r="AJ129" s="189"/>
      <c r="AK129" s="190">
        <v>7</v>
      </c>
      <c r="AL129" s="189"/>
      <c r="AM129" s="190">
        <v>6</v>
      </c>
      <c r="AN129" s="189"/>
      <c r="AO129" s="190">
        <v>5</v>
      </c>
      <c r="AP129" s="189"/>
      <c r="AQ129" s="190">
        <v>4</v>
      </c>
      <c r="AR129" s="189"/>
      <c r="AS129" s="190">
        <v>3</v>
      </c>
      <c r="AT129" s="189"/>
      <c r="AU129" s="190">
        <v>2</v>
      </c>
      <c r="AV129" s="189"/>
      <c r="AW129" s="190">
        <v>1</v>
      </c>
      <c r="AX129" s="189"/>
      <c r="AY129" s="190">
        <v>0</v>
      </c>
      <c r="AZ129" s="189"/>
      <c r="BA129" s="189"/>
      <c r="BB129" s="190">
        <v>10</v>
      </c>
      <c r="BC129" s="189"/>
      <c r="BD129" s="190">
        <v>9</v>
      </c>
      <c r="BE129" s="189"/>
      <c r="BF129" s="190">
        <v>8</v>
      </c>
      <c r="BG129" s="189"/>
      <c r="BH129" s="190">
        <v>7</v>
      </c>
      <c r="BI129" s="189"/>
      <c r="BJ129" s="190">
        <v>6</v>
      </c>
      <c r="BK129" s="189"/>
      <c r="BL129" s="190">
        <v>5</v>
      </c>
      <c r="BM129" s="189"/>
      <c r="BN129" s="190">
        <v>4</v>
      </c>
      <c r="BO129" s="189"/>
      <c r="BP129" s="190">
        <v>3</v>
      </c>
      <c r="BQ129" s="189"/>
      <c r="BR129" s="190">
        <v>2</v>
      </c>
      <c r="BS129" s="189"/>
      <c r="BT129" s="190">
        <v>1</v>
      </c>
      <c r="BU129" s="189"/>
      <c r="BV129" s="190">
        <v>0</v>
      </c>
      <c r="BW129" s="189"/>
      <c r="BX129" s="189"/>
      <c r="BY129" s="189"/>
      <c r="BZ129" s="189"/>
      <c r="CA129" s="189"/>
      <c r="CB129" s="189"/>
      <c r="CC129" s="189"/>
      <c r="CD129" s="189"/>
      <c r="CE129" s="189"/>
      <c r="CF129" s="189"/>
      <c r="CG129" s="189"/>
      <c r="CH129" s="186"/>
      <c r="CI129" s="145"/>
      <c r="CJ129" s="145"/>
    </row>
    <row r="130" spans="1:88">
      <c r="B130" s="185"/>
      <c r="C130" s="186"/>
      <c r="D130" s="186"/>
      <c r="E130" s="187"/>
      <c r="F130" s="187"/>
      <c r="G130" s="187"/>
      <c r="H130" s="188"/>
      <c r="I130" s="188"/>
      <c r="J130" s="188"/>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89"/>
      <c r="BD130" s="189"/>
      <c r="BE130" s="189"/>
      <c r="BF130" s="189"/>
      <c r="BG130" s="189"/>
      <c r="BH130" s="189"/>
      <c r="BI130" s="189"/>
      <c r="BJ130" s="189"/>
      <c r="BK130" s="189"/>
      <c r="BL130" s="190">
        <v>10</v>
      </c>
      <c r="BM130" s="189"/>
      <c r="BN130" s="190">
        <v>9</v>
      </c>
      <c r="BO130" s="189"/>
      <c r="BP130" s="190">
        <v>8</v>
      </c>
      <c r="BQ130" s="189"/>
      <c r="BR130" s="190">
        <v>7</v>
      </c>
      <c r="BS130" s="189"/>
      <c r="BT130" s="190">
        <v>6</v>
      </c>
      <c r="BU130" s="189"/>
      <c r="BV130" s="190">
        <v>5</v>
      </c>
      <c r="BW130" s="189"/>
      <c r="BX130" s="190">
        <v>4</v>
      </c>
      <c r="BY130" s="189"/>
      <c r="BZ130" s="190">
        <v>3</v>
      </c>
      <c r="CA130" s="189"/>
      <c r="CB130" s="190">
        <v>2</v>
      </c>
      <c r="CC130" s="189"/>
      <c r="CD130" s="190">
        <v>1</v>
      </c>
      <c r="CE130" s="189"/>
      <c r="CF130" s="190">
        <v>0</v>
      </c>
      <c r="CG130" s="189"/>
      <c r="CH130" s="186"/>
      <c r="CJ130" s="145"/>
    </row>
  </sheetData>
  <sheetProtection sheet="1" objects="1" scenarios="1"/>
  <mergeCells count="574">
    <mergeCell ref="AB4:AC5"/>
    <mergeCell ref="AD4:AD5"/>
    <mergeCell ref="AR4:AR5"/>
    <mergeCell ref="E7:F10"/>
    <mergeCell ref="AD7:BQ8"/>
    <mergeCell ref="BR7:CG10"/>
    <mergeCell ref="B8:D8"/>
    <mergeCell ref="G8:Z9"/>
    <mergeCell ref="B9:C29"/>
    <mergeCell ref="D9:D29"/>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CH9:CH38"/>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N13:AN14"/>
    <mergeCell ref="AD19:AZ19"/>
    <mergeCell ref="E20:F27"/>
    <mergeCell ref="G20:G27"/>
    <mergeCell ref="AZ3:BC4"/>
    <mergeCell ref="BD3:BR3"/>
    <mergeCell ref="AG9:AZ10"/>
    <mergeCell ref="BA9:BQ10"/>
    <mergeCell ref="AD16:AZ16"/>
    <mergeCell ref="AD17:AD18"/>
    <mergeCell ref="AE17:AG17"/>
    <mergeCell ref="AI17:AM17"/>
    <mergeCell ref="AN17:AN18"/>
    <mergeCell ref="AO17:AS17"/>
    <mergeCell ref="AT17:AT18"/>
    <mergeCell ref="AU17:AY17"/>
    <mergeCell ref="AZ17:AZ18"/>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B13:BD13"/>
    <mergeCell ref="AD13:AD14"/>
    <mergeCell ref="AE13:AG13"/>
    <mergeCell ref="AI13:AM13"/>
    <mergeCell ref="BR21:BV21"/>
    <mergeCell ref="BA20:BQ20"/>
    <mergeCell ref="AD21:AD22"/>
    <mergeCell ref="AE21:AG21"/>
    <mergeCell ref="AI21:AM21"/>
    <mergeCell ref="AN21:AN22"/>
    <mergeCell ref="AO21:AS21"/>
    <mergeCell ref="AT21:AT22"/>
    <mergeCell ref="AU21:AY21"/>
    <mergeCell ref="AZ21:AZ22"/>
    <mergeCell ref="BA21:BA22"/>
    <mergeCell ref="AI29:AM29"/>
    <mergeCell ref="AN29:AN30"/>
    <mergeCell ref="BL25:BN25"/>
    <mergeCell ref="BP25:BT25"/>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F29:BJ29"/>
    <mergeCell ref="BK29:BK30"/>
    <mergeCell ref="BL29:BP29"/>
    <mergeCell ref="BQ29:BQ30"/>
    <mergeCell ref="BR29:BV29"/>
    <mergeCell ref="B30:D123"/>
    <mergeCell ref="AD31:AZ31"/>
    <mergeCell ref="BA31:BQ31"/>
    <mergeCell ref="AD32:AZ32"/>
    <mergeCell ref="AD33:AD34"/>
    <mergeCell ref="AO29:AS29"/>
    <mergeCell ref="AT29:AT30"/>
    <mergeCell ref="AU29:AY29"/>
    <mergeCell ref="AZ29:AZ30"/>
    <mergeCell ref="BA29:BA30"/>
    <mergeCell ref="BB29:BD29"/>
    <mergeCell ref="E28:F35"/>
    <mergeCell ref="G28:G35"/>
    <mergeCell ref="H28:Z35"/>
    <mergeCell ref="AA28:AC35"/>
    <mergeCell ref="AD28:AZ28"/>
    <mergeCell ref="BA28:BQ28"/>
    <mergeCell ref="AD29:AD30"/>
    <mergeCell ref="AE29:AG29"/>
    <mergeCell ref="BA39:BQ39"/>
    <mergeCell ref="AD40:AZ40"/>
    <mergeCell ref="AD41:AD42"/>
    <mergeCell ref="AE41:AG41"/>
    <mergeCell ref="AI41:AM41"/>
    <mergeCell ref="CB33:CF33"/>
    <mergeCell ref="AD35:AZ35"/>
    <mergeCell ref="E36:F43"/>
    <mergeCell ref="G36:G43"/>
    <mergeCell ref="H36:Z43"/>
    <mergeCell ref="AA36:AC43"/>
    <mergeCell ref="AD36:AZ36"/>
    <mergeCell ref="BA36:BQ36"/>
    <mergeCell ref="AD37:AD38"/>
    <mergeCell ref="AE37:AG37"/>
    <mergeCell ref="AZ33:AZ34"/>
    <mergeCell ref="BL33:BN33"/>
    <mergeCell ref="BP33:BT33"/>
    <mergeCell ref="BU33:BU34"/>
    <mergeCell ref="BV33:BZ33"/>
    <mergeCell ref="CA33:CA34"/>
    <mergeCell ref="AE33:AG33"/>
    <mergeCell ref="AI33:AM33"/>
    <mergeCell ref="AN33:AN34"/>
    <mergeCell ref="AO33:AS33"/>
    <mergeCell ref="AT33:AT34"/>
    <mergeCell ref="AU33:AY33"/>
    <mergeCell ref="BR37:BV37"/>
    <mergeCell ref="AD39:AZ39"/>
    <mergeCell ref="AI37:AM37"/>
    <mergeCell ref="AN37:AN38"/>
    <mergeCell ref="AO37:AS37"/>
    <mergeCell ref="AT37:AT38"/>
    <mergeCell ref="AU37:AY37"/>
    <mergeCell ref="AZ37:AZ38"/>
    <mergeCell ref="CA41:CA42"/>
    <mergeCell ref="CB41:CF41"/>
    <mergeCell ref="AD43:AZ43"/>
    <mergeCell ref="BU41:BU42"/>
    <mergeCell ref="BV41:BZ41"/>
    <mergeCell ref="AN41:AN42"/>
    <mergeCell ref="AO41:AS41"/>
    <mergeCell ref="AT41:AT42"/>
    <mergeCell ref="BA37:BA38"/>
    <mergeCell ref="BB37:BD37"/>
    <mergeCell ref="BF37:BJ37"/>
    <mergeCell ref="BK37:BK38"/>
    <mergeCell ref="BL37:BP37"/>
    <mergeCell ref="BQ37:BQ38"/>
    <mergeCell ref="AU41:AY41"/>
    <mergeCell ref="AZ41:AZ42"/>
    <mergeCell ref="BL41:BN41"/>
    <mergeCell ref="BP41:BT41"/>
    <mergeCell ref="BQ45:BQ46"/>
    <mergeCell ref="BR45:BV45"/>
    <mergeCell ref="AD47:AZ47"/>
    <mergeCell ref="BA47:BQ47"/>
    <mergeCell ref="AD48:AZ48"/>
    <mergeCell ref="AZ45:AZ46"/>
    <mergeCell ref="BA45:BA46"/>
    <mergeCell ref="BB45:BD45"/>
    <mergeCell ref="BR53:BV53"/>
    <mergeCell ref="AT53:AT54"/>
    <mergeCell ref="AD55:AZ55"/>
    <mergeCell ref="BA55:BQ55"/>
    <mergeCell ref="AD56:AZ56"/>
    <mergeCell ref="AU53:AY53"/>
    <mergeCell ref="AZ53:AZ54"/>
    <mergeCell ref="BF45:BJ45"/>
    <mergeCell ref="BK45:BK46"/>
    <mergeCell ref="BL45:BP45"/>
    <mergeCell ref="AE45:AG45"/>
    <mergeCell ref="AI45:AM45"/>
    <mergeCell ref="AN45:AN46"/>
    <mergeCell ref="AO45:AS45"/>
    <mergeCell ref="AT45:AT46"/>
    <mergeCell ref="AU45:AY45"/>
    <mergeCell ref="AD45:AD46"/>
    <mergeCell ref="AD49:AD50"/>
    <mergeCell ref="AE49:AG49"/>
    <mergeCell ref="AI49:AM49"/>
    <mergeCell ref="AN49:AN50"/>
    <mergeCell ref="AO49:AS49"/>
    <mergeCell ref="AD51:AZ51"/>
    <mergeCell ref="AI53:AM53"/>
    <mergeCell ref="AN53:AN54"/>
    <mergeCell ref="AO53:AS53"/>
    <mergeCell ref="E52:F59"/>
    <mergeCell ref="G52:G59"/>
    <mergeCell ref="H52:Z59"/>
    <mergeCell ref="AA52:AC59"/>
    <mergeCell ref="AD52:AZ52"/>
    <mergeCell ref="BA52:BQ52"/>
    <mergeCell ref="AT49:AT50"/>
    <mergeCell ref="AU49:AY49"/>
    <mergeCell ref="AZ49:AZ50"/>
    <mergeCell ref="BL49:BN49"/>
    <mergeCell ref="BL53:BP53"/>
    <mergeCell ref="BQ53:BQ54"/>
    <mergeCell ref="E44:F51"/>
    <mergeCell ref="G44:G51"/>
    <mergeCell ref="H44:Z51"/>
    <mergeCell ref="AA44:AC51"/>
    <mergeCell ref="AD44:AZ44"/>
    <mergeCell ref="BA44:BQ44"/>
    <mergeCell ref="BA53:BA54"/>
    <mergeCell ref="BB53:BD53"/>
    <mergeCell ref="BF53:BJ53"/>
    <mergeCell ref="BK53:BK54"/>
    <mergeCell ref="AD53:AD54"/>
    <mergeCell ref="AE53:AG53"/>
    <mergeCell ref="CA57:CA58"/>
    <mergeCell ref="CB57:CF57"/>
    <mergeCell ref="AD59:AZ59"/>
    <mergeCell ref="E60:F67"/>
    <mergeCell ref="G60:G67"/>
    <mergeCell ref="H60:Z67"/>
    <mergeCell ref="AA60:AC67"/>
    <mergeCell ref="AD60:AZ60"/>
    <mergeCell ref="BA60:BQ60"/>
    <mergeCell ref="AD61:AD62"/>
    <mergeCell ref="AU57:AY57"/>
    <mergeCell ref="AZ57:AZ58"/>
    <mergeCell ref="BL57:BN57"/>
    <mergeCell ref="BP57:BT57"/>
    <mergeCell ref="BU57:BU58"/>
    <mergeCell ref="BV57:BZ57"/>
    <mergeCell ref="AD57:AD58"/>
    <mergeCell ref="AE57:AG57"/>
    <mergeCell ref="AI57:AM57"/>
    <mergeCell ref="AN57:AN58"/>
    <mergeCell ref="AO57:AS57"/>
    <mergeCell ref="AT57:AT58"/>
    <mergeCell ref="BQ61:BQ62"/>
    <mergeCell ref="BR61:BV61"/>
    <mergeCell ref="AD63:AZ63"/>
    <mergeCell ref="BA63:BQ63"/>
    <mergeCell ref="AD64:AZ64"/>
    <mergeCell ref="AD65:AD66"/>
    <mergeCell ref="AE65:AG65"/>
    <mergeCell ref="AI65:AM65"/>
    <mergeCell ref="AN65:AN66"/>
    <mergeCell ref="AO65:AS65"/>
    <mergeCell ref="AZ61:AZ62"/>
    <mergeCell ref="BA61:BA62"/>
    <mergeCell ref="BB61:BD61"/>
    <mergeCell ref="BF61:BJ61"/>
    <mergeCell ref="BK61:BK62"/>
    <mergeCell ref="BL61:BP61"/>
    <mergeCell ref="AE61:AG61"/>
    <mergeCell ref="AI61:AM61"/>
    <mergeCell ref="AN61:AN62"/>
    <mergeCell ref="AO61:AS61"/>
    <mergeCell ref="AT61:AT62"/>
    <mergeCell ref="AU61:AY61"/>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BA69:BA70"/>
    <mergeCell ref="BB69:BD69"/>
    <mergeCell ref="BF69:BJ69"/>
    <mergeCell ref="BK69:BK70"/>
    <mergeCell ref="AD69:AD70"/>
    <mergeCell ref="AE69:AG69"/>
    <mergeCell ref="AI69:AM69"/>
    <mergeCell ref="AN69:AN70"/>
    <mergeCell ref="AO69:AS69"/>
    <mergeCell ref="AT69:AT70"/>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BA85:BA86"/>
    <mergeCell ref="BB85:BD85"/>
    <mergeCell ref="BF85:BJ85"/>
    <mergeCell ref="BK85:BK86"/>
    <mergeCell ref="AD85:AD86"/>
    <mergeCell ref="AE85:AG85"/>
    <mergeCell ref="AI85:AM85"/>
    <mergeCell ref="AN85:AN86"/>
    <mergeCell ref="AO85:AS85"/>
    <mergeCell ref="AT85:AT86"/>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BA101:BA102"/>
    <mergeCell ref="BB101:BD101"/>
    <mergeCell ref="BF101:BJ101"/>
    <mergeCell ref="BK101:BK102"/>
    <mergeCell ref="AD101:AD102"/>
    <mergeCell ref="AE101:AG101"/>
    <mergeCell ref="AI101:AM101"/>
    <mergeCell ref="AN101:AN102"/>
    <mergeCell ref="AO101:AS101"/>
    <mergeCell ref="AT101:AT102"/>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BA117:BA118"/>
    <mergeCell ref="BB117:BD117"/>
    <mergeCell ref="BF117:BJ117"/>
    <mergeCell ref="BK117:BK118"/>
    <mergeCell ref="AD117:AD118"/>
    <mergeCell ref="AE117:AG117"/>
    <mergeCell ref="AI117:AM117"/>
    <mergeCell ref="AN117:AN118"/>
    <mergeCell ref="AO117:AS117"/>
    <mergeCell ref="AT117:AT118"/>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CJ132"/>
  <sheetViews>
    <sheetView zoomScaleNormal="100" workbookViewId="0">
      <selection activeCell="E7" sqref="E7:F9"/>
    </sheetView>
  </sheetViews>
  <sheetFormatPr defaultRowHeight="12.75"/>
  <cols>
    <col min="1" max="1" width="0.7109375" style="145" customWidth="1"/>
    <col min="2" max="2" width="0.42578125" style="130" customWidth="1"/>
    <col min="3" max="3" width="0.5703125" style="145" customWidth="1"/>
    <col min="4" max="4" width="0.28515625" style="134" customWidth="1"/>
    <col min="5" max="5" width="3.7109375" style="192" customWidth="1"/>
    <col min="6" max="6" width="1.28515625" style="192" customWidth="1"/>
    <col min="7" max="7" width="0.7109375" style="192" customWidth="1"/>
    <col min="8" max="10" width="0.7109375" style="193" customWidth="1"/>
    <col min="11" max="11" width="0.7109375" style="194" customWidth="1"/>
    <col min="12" max="12" width="0.5703125" style="194" customWidth="1"/>
    <col min="13" max="25" width="0.7109375" style="194" customWidth="1"/>
    <col min="26" max="26" width="1.4257812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 style="194" customWidth="1"/>
    <col min="63" max="63" width="0.5703125" style="194" customWidth="1"/>
    <col min="64" max="64" width="2.28515625" style="194" customWidth="1"/>
    <col min="65" max="65" width="0.5703125" style="194" customWidth="1"/>
    <col min="66" max="66" width="2.28515625" style="194" customWidth="1"/>
    <col min="67" max="67" width="0.5703125" style="194" customWidth="1"/>
    <col min="68" max="68" width="2.28515625" style="194" customWidth="1"/>
    <col min="69" max="69" width="0.5703125" style="194" customWidth="1"/>
    <col min="70" max="70" width="2.28515625" style="194" customWidth="1"/>
    <col min="71" max="71" width="0.5703125" style="194" customWidth="1"/>
    <col min="72" max="72" width="2.28515625" style="194" customWidth="1"/>
    <col min="73" max="73" width="0.5703125" style="194" customWidth="1"/>
    <col min="74" max="74" width="2.28515625" style="194" customWidth="1"/>
    <col min="75" max="75" width="0.5703125" style="194" customWidth="1"/>
    <col min="76" max="76" width="2.28515625" style="194" customWidth="1"/>
    <col min="77" max="77" width="0.5703125" style="194" customWidth="1"/>
    <col min="78" max="78" width="2.28515625" style="194" customWidth="1"/>
    <col min="79" max="79" width="0.5703125" style="194" customWidth="1"/>
    <col min="80" max="80" width="2.28515625" style="194" customWidth="1"/>
    <col min="81" max="81" width="0.5703125" style="194" customWidth="1"/>
    <col min="82" max="82" width="2.28515625" style="194" customWidth="1"/>
    <col min="83" max="83" width="0.5703125" style="194" customWidth="1"/>
    <col min="84" max="84" width="2.28515625" style="194" customWidth="1"/>
    <col min="85" max="85" width="0.5703125" style="194" customWidth="1"/>
    <col min="86" max="87" width="2.5703125" style="134" customWidth="1"/>
    <col min="88" max="256" width="9.28515625" style="134"/>
    <col min="257" max="257" width="0.7109375" style="134" customWidth="1"/>
    <col min="258" max="258" width="0.42578125" style="134" customWidth="1"/>
    <col min="259" max="259" width="0.5703125" style="134" customWidth="1"/>
    <col min="260" max="260" width="0.28515625" style="134" customWidth="1"/>
    <col min="261" max="261" width="3.7109375" style="134" customWidth="1"/>
    <col min="262" max="262" width="1.28515625" style="134" customWidth="1"/>
    <col min="263" max="267" width="0.7109375" style="134" customWidth="1"/>
    <col min="268" max="268" width="0.5703125" style="134" customWidth="1"/>
    <col min="269" max="281" width="0.7109375" style="134" customWidth="1"/>
    <col min="282" max="282" width="1.4257812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 style="134" customWidth="1"/>
    <col min="319" max="319" width="0.5703125" style="134" customWidth="1"/>
    <col min="320" max="320" width="2.28515625" style="134" customWidth="1"/>
    <col min="321" max="321" width="0.5703125" style="134" customWidth="1"/>
    <col min="322" max="322" width="2.28515625" style="134" customWidth="1"/>
    <col min="323" max="323" width="0.5703125" style="134" customWidth="1"/>
    <col min="324" max="324" width="2.28515625" style="134" customWidth="1"/>
    <col min="325" max="325" width="0.5703125" style="134" customWidth="1"/>
    <col min="326" max="326" width="2.28515625" style="134" customWidth="1"/>
    <col min="327" max="327" width="0.5703125" style="134" customWidth="1"/>
    <col min="328" max="328" width="2.28515625" style="134" customWidth="1"/>
    <col min="329" max="329" width="0.5703125" style="134" customWidth="1"/>
    <col min="330" max="330" width="2.28515625" style="134" customWidth="1"/>
    <col min="331" max="331" width="0.5703125" style="134" customWidth="1"/>
    <col min="332" max="332" width="2.28515625" style="134" customWidth="1"/>
    <col min="333" max="333" width="0.5703125" style="134" customWidth="1"/>
    <col min="334" max="334" width="2.28515625" style="134" customWidth="1"/>
    <col min="335" max="335" width="0.5703125" style="134" customWidth="1"/>
    <col min="336" max="336" width="2.28515625" style="134" customWidth="1"/>
    <col min="337" max="337" width="0.5703125" style="134" customWidth="1"/>
    <col min="338" max="338" width="2.28515625" style="134" customWidth="1"/>
    <col min="339" max="339" width="0.5703125" style="134" customWidth="1"/>
    <col min="340" max="340" width="2.28515625" style="134" customWidth="1"/>
    <col min="341" max="341" width="0.5703125" style="134" customWidth="1"/>
    <col min="342" max="343" width="2.5703125" style="134" customWidth="1"/>
    <col min="344" max="512" width="9.28515625" style="134"/>
    <col min="513" max="513" width="0.7109375" style="134" customWidth="1"/>
    <col min="514" max="514" width="0.42578125" style="134" customWidth="1"/>
    <col min="515" max="515" width="0.5703125" style="134" customWidth="1"/>
    <col min="516" max="516" width="0.28515625" style="134" customWidth="1"/>
    <col min="517" max="517" width="3.7109375" style="134" customWidth="1"/>
    <col min="518" max="518" width="1.28515625" style="134" customWidth="1"/>
    <col min="519" max="523" width="0.7109375" style="134" customWidth="1"/>
    <col min="524" max="524" width="0.5703125" style="134" customWidth="1"/>
    <col min="525" max="537" width="0.7109375" style="134" customWidth="1"/>
    <col min="538" max="538" width="1.4257812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 style="134" customWidth="1"/>
    <col min="575" max="575" width="0.5703125" style="134" customWidth="1"/>
    <col min="576" max="576" width="2.28515625" style="134" customWidth="1"/>
    <col min="577" max="577" width="0.5703125" style="134" customWidth="1"/>
    <col min="578" max="578" width="2.28515625" style="134" customWidth="1"/>
    <col min="579" max="579" width="0.5703125" style="134" customWidth="1"/>
    <col min="580" max="580" width="2.28515625" style="134" customWidth="1"/>
    <col min="581" max="581" width="0.5703125" style="134" customWidth="1"/>
    <col min="582" max="582" width="2.28515625" style="134" customWidth="1"/>
    <col min="583" max="583" width="0.5703125" style="134" customWidth="1"/>
    <col min="584" max="584" width="2.28515625" style="134" customWidth="1"/>
    <col min="585" max="585" width="0.5703125" style="134" customWidth="1"/>
    <col min="586" max="586" width="2.28515625" style="134" customWidth="1"/>
    <col min="587" max="587" width="0.5703125" style="134" customWidth="1"/>
    <col min="588" max="588" width="2.28515625" style="134" customWidth="1"/>
    <col min="589" max="589" width="0.5703125" style="134" customWidth="1"/>
    <col min="590" max="590" width="2.28515625" style="134" customWidth="1"/>
    <col min="591" max="591" width="0.5703125" style="134" customWidth="1"/>
    <col min="592" max="592" width="2.28515625" style="134" customWidth="1"/>
    <col min="593" max="593" width="0.5703125" style="134" customWidth="1"/>
    <col min="594" max="594" width="2.28515625" style="134" customWidth="1"/>
    <col min="595" max="595" width="0.5703125" style="134" customWidth="1"/>
    <col min="596" max="596" width="2.28515625" style="134" customWidth="1"/>
    <col min="597" max="597" width="0.5703125" style="134" customWidth="1"/>
    <col min="598" max="599" width="2.5703125" style="134" customWidth="1"/>
    <col min="600" max="768" width="9.28515625" style="134"/>
    <col min="769" max="769" width="0.7109375" style="134" customWidth="1"/>
    <col min="770" max="770" width="0.42578125" style="134" customWidth="1"/>
    <col min="771" max="771" width="0.5703125" style="134" customWidth="1"/>
    <col min="772" max="772" width="0.28515625" style="134" customWidth="1"/>
    <col min="773" max="773" width="3.7109375" style="134" customWidth="1"/>
    <col min="774" max="774" width="1.28515625" style="134" customWidth="1"/>
    <col min="775" max="779" width="0.7109375" style="134" customWidth="1"/>
    <col min="780" max="780" width="0.5703125" style="134" customWidth="1"/>
    <col min="781" max="793" width="0.7109375" style="134" customWidth="1"/>
    <col min="794" max="794" width="1.4257812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 style="134" customWidth="1"/>
    <col min="831" max="831" width="0.5703125" style="134" customWidth="1"/>
    <col min="832" max="832" width="2.28515625" style="134" customWidth="1"/>
    <col min="833" max="833" width="0.5703125" style="134" customWidth="1"/>
    <col min="834" max="834" width="2.28515625" style="134" customWidth="1"/>
    <col min="835" max="835" width="0.5703125" style="134" customWidth="1"/>
    <col min="836" max="836" width="2.28515625" style="134" customWidth="1"/>
    <col min="837" max="837" width="0.5703125" style="134" customWidth="1"/>
    <col min="838" max="838" width="2.28515625" style="134" customWidth="1"/>
    <col min="839" max="839" width="0.5703125" style="134" customWidth="1"/>
    <col min="840" max="840" width="2.28515625" style="134" customWidth="1"/>
    <col min="841" max="841" width="0.5703125" style="134" customWidth="1"/>
    <col min="842" max="842" width="2.28515625" style="134" customWidth="1"/>
    <col min="843" max="843" width="0.5703125" style="134" customWidth="1"/>
    <col min="844" max="844" width="2.28515625" style="134" customWidth="1"/>
    <col min="845" max="845" width="0.5703125" style="134" customWidth="1"/>
    <col min="846" max="846" width="2.28515625" style="134" customWidth="1"/>
    <col min="847" max="847" width="0.5703125" style="134" customWidth="1"/>
    <col min="848" max="848" width="2.28515625" style="134" customWidth="1"/>
    <col min="849" max="849" width="0.5703125" style="134" customWidth="1"/>
    <col min="850" max="850" width="2.28515625" style="134" customWidth="1"/>
    <col min="851" max="851" width="0.5703125" style="134" customWidth="1"/>
    <col min="852" max="852" width="2.28515625" style="134" customWidth="1"/>
    <col min="853" max="853" width="0.5703125" style="134" customWidth="1"/>
    <col min="854" max="855" width="2.5703125" style="134" customWidth="1"/>
    <col min="856"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7109375" style="134" customWidth="1"/>
    <col min="1030" max="1030" width="1.28515625" style="134" customWidth="1"/>
    <col min="1031" max="1035" width="0.7109375" style="134" customWidth="1"/>
    <col min="1036" max="1036" width="0.5703125" style="134" customWidth="1"/>
    <col min="1037" max="1049" width="0.7109375" style="134" customWidth="1"/>
    <col min="1050" max="1050" width="1.4257812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 style="134" customWidth="1"/>
    <col min="1087" max="1087" width="0.5703125" style="134" customWidth="1"/>
    <col min="1088" max="1088" width="2.28515625" style="134" customWidth="1"/>
    <col min="1089" max="1089" width="0.5703125" style="134" customWidth="1"/>
    <col min="1090" max="1090" width="2.28515625" style="134" customWidth="1"/>
    <col min="1091" max="1091" width="0.5703125" style="134" customWidth="1"/>
    <col min="1092" max="1092" width="2.28515625" style="134" customWidth="1"/>
    <col min="1093" max="1093" width="0.5703125" style="134" customWidth="1"/>
    <col min="1094" max="1094" width="2.28515625" style="134" customWidth="1"/>
    <col min="1095" max="1095" width="0.5703125" style="134" customWidth="1"/>
    <col min="1096" max="1096" width="2.28515625" style="134" customWidth="1"/>
    <col min="1097" max="1097" width="0.5703125" style="134" customWidth="1"/>
    <col min="1098" max="1098" width="2.28515625" style="134" customWidth="1"/>
    <col min="1099" max="1099" width="0.5703125" style="134" customWidth="1"/>
    <col min="1100" max="1100" width="2.28515625" style="134" customWidth="1"/>
    <col min="1101" max="1101" width="0.5703125" style="134" customWidth="1"/>
    <col min="1102" max="1102" width="2.28515625" style="134" customWidth="1"/>
    <col min="1103" max="1103" width="0.5703125" style="134" customWidth="1"/>
    <col min="1104" max="1104" width="2.28515625" style="134" customWidth="1"/>
    <col min="1105" max="1105" width="0.5703125" style="134" customWidth="1"/>
    <col min="1106" max="1106" width="2.28515625" style="134" customWidth="1"/>
    <col min="1107" max="1107" width="0.5703125" style="134" customWidth="1"/>
    <col min="1108" max="1108" width="2.28515625" style="134" customWidth="1"/>
    <col min="1109" max="1109" width="0.5703125" style="134" customWidth="1"/>
    <col min="1110" max="1111" width="2.5703125" style="134" customWidth="1"/>
    <col min="1112"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7109375" style="134" customWidth="1"/>
    <col min="1286" max="1286" width="1.28515625" style="134" customWidth="1"/>
    <col min="1287" max="1291" width="0.7109375" style="134" customWidth="1"/>
    <col min="1292" max="1292" width="0.5703125" style="134" customWidth="1"/>
    <col min="1293" max="1305" width="0.7109375" style="134" customWidth="1"/>
    <col min="1306" max="1306" width="1.4257812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 style="134" customWidth="1"/>
    <col min="1343" max="1343" width="0.5703125" style="134" customWidth="1"/>
    <col min="1344" max="1344" width="2.28515625" style="134" customWidth="1"/>
    <col min="1345" max="1345" width="0.5703125" style="134" customWidth="1"/>
    <col min="1346" max="1346" width="2.28515625" style="134" customWidth="1"/>
    <col min="1347" max="1347" width="0.5703125" style="134" customWidth="1"/>
    <col min="1348" max="1348" width="2.28515625" style="134" customWidth="1"/>
    <col min="1349" max="1349" width="0.5703125" style="134" customWidth="1"/>
    <col min="1350" max="1350" width="2.28515625" style="134" customWidth="1"/>
    <col min="1351" max="1351" width="0.5703125" style="134" customWidth="1"/>
    <col min="1352" max="1352" width="2.28515625" style="134" customWidth="1"/>
    <col min="1353" max="1353" width="0.5703125" style="134" customWidth="1"/>
    <col min="1354" max="1354" width="2.28515625" style="134" customWidth="1"/>
    <col min="1355" max="1355" width="0.5703125" style="134" customWidth="1"/>
    <col min="1356" max="1356" width="2.28515625" style="134" customWidth="1"/>
    <col min="1357" max="1357" width="0.5703125" style="134" customWidth="1"/>
    <col min="1358" max="1358" width="2.28515625" style="134" customWidth="1"/>
    <col min="1359" max="1359" width="0.5703125" style="134" customWidth="1"/>
    <col min="1360" max="1360" width="2.28515625" style="134" customWidth="1"/>
    <col min="1361" max="1361" width="0.5703125" style="134" customWidth="1"/>
    <col min="1362" max="1362" width="2.28515625" style="134" customWidth="1"/>
    <col min="1363" max="1363" width="0.5703125" style="134" customWidth="1"/>
    <col min="1364" max="1364" width="2.28515625" style="134" customWidth="1"/>
    <col min="1365" max="1365" width="0.5703125" style="134" customWidth="1"/>
    <col min="1366" max="1367" width="2.5703125" style="134" customWidth="1"/>
    <col min="1368"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7109375" style="134" customWidth="1"/>
    <col min="1542" max="1542" width="1.28515625" style="134" customWidth="1"/>
    <col min="1543" max="1547" width="0.7109375" style="134" customWidth="1"/>
    <col min="1548" max="1548" width="0.5703125" style="134" customWidth="1"/>
    <col min="1549" max="1561" width="0.7109375" style="134" customWidth="1"/>
    <col min="1562" max="1562" width="1.4257812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 style="134" customWidth="1"/>
    <col min="1599" max="1599" width="0.5703125" style="134" customWidth="1"/>
    <col min="1600" max="1600" width="2.28515625" style="134" customWidth="1"/>
    <col min="1601" max="1601" width="0.5703125" style="134" customWidth="1"/>
    <col min="1602" max="1602" width="2.28515625" style="134" customWidth="1"/>
    <col min="1603" max="1603" width="0.5703125" style="134" customWidth="1"/>
    <col min="1604" max="1604" width="2.28515625" style="134" customWidth="1"/>
    <col min="1605" max="1605" width="0.5703125" style="134" customWidth="1"/>
    <col min="1606" max="1606" width="2.28515625" style="134" customWidth="1"/>
    <col min="1607" max="1607" width="0.5703125" style="134" customWidth="1"/>
    <col min="1608" max="1608" width="2.28515625" style="134" customWidth="1"/>
    <col min="1609" max="1609" width="0.5703125" style="134" customWidth="1"/>
    <col min="1610" max="1610" width="2.28515625" style="134" customWidth="1"/>
    <col min="1611" max="1611" width="0.5703125" style="134" customWidth="1"/>
    <col min="1612" max="1612" width="2.28515625" style="134" customWidth="1"/>
    <col min="1613" max="1613" width="0.5703125" style="134" customWidth="1"/>
    <col min="1614" max="1614" width="2.28515625" style="134" customWidth="1"/>
    <col min="1615" max="1615" width="0.5703125" style="134" customWidth="1"/>
    <col min="1616" max="1616" width="2.28515625" style="134" customWidth="1"/>
    <col min="1617" max="1617" width="0.5703125" style="134" customWidth="1"/>
    <col min="1618" max="1618" width="2.28515625" style="134" customWidth="1"/>
    <col min="1619" max="1619" width="0.5703125" style="134" customWidth="1"/>
    <col min="1620" max="1620" width="2.28515625" style="134" customWidth="1"/>
    <col min="1621" max="1621" width="0.5703125" style="134" customWidth="1"/>
    <col min="1622" max="1623" width="2.5703125" style="134" customWidth="1"/>
    <col min="1624"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7109375" style="134" customWidth="1"/>
    <col min="1798" max="1798" width="1.28515625" style="134" customWidth="1"/>
    <col min="1799" max="1803" width="0.7109375" style="134" customWidth="1"/>
    <col min="1804" max="1804" width="0.5703125" style="134" customWidth="1"/>
    <col min="1805" max="1817" width="0.7109375" style="134" customWidth="1"/>
    <col min="1818" max="1818" width="1.4257812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 style="134" customWidth="1"/>
    <col min="1855" max="1855" width="0.5703125" style="134" customWidth="1"/>
    <col min="1856" max="1856" width="2.28515625" style="134" customWidth="1"/>
    <col min="1857" max="1857" width="0.5703125" style="134" customWidth="1"/>
    <col min="1858" max="1858" width="2.28515625" style="134" customWidth="1"/>
    <col min="1859" max="1859" width="0.5703125" style="134" customWidth="1"/>
    <col min="1860" max="1860" width="2.28515625" style="134" customWidth="1"/>
    <col min="1861" max="1861" width="0.5703125" style="134" customWidth="1"/>
    <col min="1862" max="1862" width="2.28515625" style="134" customWidth="1"/>
    <col min="1863" max="1863" width="0.5703125" style="134" customWidth="1"/>
    <col min="1864" max="1864" width="2.28515625" style="134" customWidth="1"/>
    <col min="1865" max="1865" width="0.5703125" style="134" customWidth="1"/>
    <col min="1866" max="1866" width="2.28515625" style="134" customWidth="1"/>
    <col min="1867" max="1867" width="0.5703125" style="134" customWidth="1"/>
    <col min="1868" max="1868" width="2.28515625" style="134" customWidth="1"/>
    <col min="1869" max="1869" width="0.5703125" style="134" customWidth="1"/>
    <col min="1870" max="1870" width="2.28515625" style="134" customWidth="1"/>
    <col min="1871" max="1871" width="0.5703125" style="134" customWidth="1"/>
    <col min="1872" max="1872" width="2.28515625" style="134" customWidth="1"/>
    <col min="1873" max="1873" width="0.5703125" style="134" customWidth="1"/>
    <col min="1874" max="1874" width="2.28515625" style="134" customWidth="1"/>
    <col min="1875" max="1875" width="0.5703125" style="134" customWidth="1"/>
    <col min="1876" max="1876" width="2.28515625" style="134" customWidth="1"/>
    <col min="1877" max="1877" width="0.5703125" style="134" customWidth="1"/>
    <col min="1878" max="1879" width="2.5703125" style="134" customWidth="1"/>
    <col min="1880"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7109375" style="134" customWidth="1"/>
    <col min="2054" max="2054" width="1.28515625" style="134" customWidth="1"/>
    <col min="2055" max="2059" width="0.7109375" style="134" customWidth="1"/>
    <col min="2060" max="2060" width="0.5703125" style="134" customWidth="1"/>
    <col min="2061" max="2073" width="0.7109375" style="134" customWidth="1"/>
    <col min="2074" max="2074" width="1.4257812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 style="134" customWidth="1"/>
    <col min="2111" max="2111" width="0.5703125" style="134" customWidth="1"/>
    <col min="2112" max="2112" width="2.28515625" style="134" customWidth="1"/>
    <col min="2113" max="2113" width="0.5703125" style="134" customWidth="1"/>
    <col min="2114" max="2114" width="2.28515625" style="134" customWidth="1"/>
    <col min="2115" max="2115" width="0.5703125" style="134" customWidth="1"/>
    <col min="2116" max="2116" width="2.28515625" style="134" customWidth="1"/>
    <col min="2117" max="2117" width="0.5703125" style="134" customWidth="1"/>
    <col min="2118" max="2118" width="2.28515625" style="134" customWidth="1"/>
    <col min="2119" max="2119" width="0.5703125" style="134" customWidth="1"/>
    <col min="2120" max="2120" width="2.28515625" style="134" customWidth="1"/>
    <col min="2121" max="2121" width="0.5703125" style="134" customWidth="1"/>
    <col min="2122" max="2122" width="2.28515625" style="134" customWidth="1"/>
    <col min="2123" max="2123" width="0.5703125" style="134" customWidth="1"/>
    <col min="2124" max="2124" width="2.28515625" style="134" customWidth="1"/>
    <col min="2125" max="2125" width="0.5703125" style="134" customWidth="1"/>
    <col min="2126" max="2126" width="2.28515625" style="134" customWidth="1"/>
    <col min="2127" max="2127" width="0.5703125" style="134" customWidth="1"/>
    <col min="2128" max="2128" width="2.28515625" style="134" customWidth="1"/>
    <col min="2129" max="2129" width="0.5703125" style="134" customWidth="1"/>
    <col min="2130" max="2130" width="2.28515625" style="134" customWidth="1"/>
    <col min="2131" max="2131" width="0.5703125" style="134" customWidth="1"/>
    <col min="2132" max="2132" width="2.28515625" style="134" customWidth="1"/>
    <col min="2133" max="2133" width="0.5703125" style="134" customWidth="1"/>
    <col min="2134" max="2135" width="2.5703125" style="134" customWidth="1"/>
    <col min="2136"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7109375" style="134" customWidth="1"/>
    <col min="2310" max="2310" width="1.28515625" style="134" customWidth="1"/>
    <col min="2311" max="2315" width="0.7109375" style="134" customWidth="1"/>
    <col min="2316" max="2316" width="0.5703125" style="134" customWidth="1"/>
    <col min="2317" max="2329" width="0.7109375" style="134" customWidth="1"/>
    <col min="2330" max="2330" width="1.4257812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 style="134" customWidth="1"/>
    <col min="2367" max="2367" width="0.5703125" style="134" customWidth="1"/>
    <col min="2368" max="2368" width="2.28515625" style="134" customWidth="1"/>
    <col min="2369" max="2369" width="0.5703125" style="134" customWidth="1"/>
    <col min="2370" max="2370" width="2.28515625" style="134" customWidth="1"/>
    <col min="2371" max="2371" width="0.5703125" style="134" customWidth="1"/>
    <col min="2372" max="2372" width="2.28515625" style="134" customWidth="1"/>
    <col min="2373" max="2373" width="0.5703125" style="134" customWidth="1"/>
    <col min="2374" max="2374" width="2.28515625" style="134" customWidth="1"/>
    <col min="2375" max="2375" width="0.5703125" style="134" customWidth="1"/>
    <col min="2376" max="2376" width="2.28515625" style="134" customWidth="1"/>
    <col min="2377" max="2377" width="0.5703125" style="134" customWidth="1"/>
    <col min="2378" max="2378" width="2.28515625" style="134" customWidth="1"/>
    <col min="2379" max="2379" width="0.5703125" style="134" customWidth="1"/>
    <col min="2380" max="2380" width="2.28515625" style="134" customWidth="1"/>
    <col min="2381" max="2381" width="0.5703125" style="134" customWidth="1"/>
    <col min="2382" max="2382" width="2.28515625" style="134" customWidth="1"/>
    <col min="2383" max="2383" width="0.5703125" style="134" customWidth="1"/>
    <col min="2384" max="2384" width="2.28515625" style="134" customWidth="1"/>
    <col min="2385" max="2385" width="0.5703125" style="134" customWidth="1"/>
    <col min="2386" max="2386" width="2.28515625" style="134" customWidth="1"/>
    <col min="2387" max="2387" width="0.5703125" style="134" customWidth="1"/>
    <col min="2388" max="2388" width="2.28515625" style="134" customWidth="1"/>
    <col min="2389" max="2389" width="0.5703125" style="134" customWidth="1"/>
    <col min="2390" max="2391" width="2.5703125" style="134" customWidth="1"/>
    <col min="2392"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7109375" style="134" customWidth="1"/>
    <col min="2566" max="2566" width="1.28515625" style="134" customWidth="1"/>
    <col min="2567" max="2571" width="0.7109375" style="134" customWidth="1"/>
    <col min="2572" max="2572" width="0.5703125" style="134" customWidth="1"/>
    <col min="2573" max="2585" width="0.7109375" style="134" customWidth="1"/>
    <col min="2586" max="2586" width="1.4257812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 style="134" customWidth="1"/>
    <col min="2623" max="2623" width="0.5703125" style="134" customWidth="1"/>
    <col min="2624" max="2624" width="2.28515625" style="134" customWidth="1"/>
    <col min="2625" max="2625" width="0.5703125" style="134" customWidth="1"/>
    <col min="2626" max="2626" width="2.28515625" style="134" customWidth="1"/>
    <col min="2627" max="2627" width="0.5703125" style="134" customWidth="1"/>
    <col min="2628" max="2628" width="2.28515625" style="134" customWidth="1"/>
    <col min="2629" max="2629" width="0.5703125" style="134" customWidth="1"/>
    <col min="2630" max="2630" width="2.28515625" style="134" customWidth="1"/>
    <col min="2631" max="2631" width="0.5703125" style="134" customWidth="1"/>
    <col min="2632" max="2632" width="2.28515625" style="134" customWidth="1"/>
    <col min="2633" max="2633" width="0.5703125" style="134" customWidth="1"/>
    <col min="2634" max="2634" width="2.28515625" style="134" customWidth="1"/>
    <col min="2635" max="2635" width="0.5703125" style="134" customWidth="1"/>
    <col min="2636" max="2636" width="2.28515625" style="134" customWidth="1"/>
    <col min="2637" max="2637" width="0.5703125" style="134" customWidth="1"/>
    <col min="2638" max="2638" width="2.28515625" style="134" customWidth="1"/>
    <col min="2639" max="2639" width="0.5703125" style="134" customWidth="1"/>
    <col min="2640" max="2640" width="2.28515625" style="134" customWidth="1"/>
    <col min="2641" max="2641" width="0.5703125" style="134" customWidth="1"/>
    <col min="2642" max="2642" width="2.28515625" style="134" customWidth="1"/>
    <col min="2643" max="2643" width="0.5703125" style="134" customWidth="1"/>
    <col min="2644" max="2644" width="2.28515625" style="134" customWidth="1"/>
    <col min="2645" max="2645" width="0.5703125" style="134" customWidth="1"/>
    <col min="2646" max="2647" width="2.5703125" style="134" customWidth="1"/>
    <col min="2648"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7109375" style="134" customWidth="1"/>
    <col min="2822" max="2822" width="1.28515625" style="134" customWidth="1"/>
    <col min="2823" max="2827" width="0.7109375" style="134" customWidth="1"/>
    <col min="2828" max="2828" width="0.5703125" style="134" customWidth="1"/>
    <col min="2829" max="2841" width="0.7109375" style="134" customWidth="1"/>
    <col min="2842" max="2842" width="1.4257812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 style="134" customWidth="1"/>
    <col min="2879" max="2879" width="0.5703125" style="134" customWidth="1"/>
    <col min="2880" max="2880" width="2.28515625" style="134" customWidth="1"/>
    <col min="2881" max="2881" width="0.5703125" style="134" customWidth="1"/>
    <col min="2882" max="2882" width="2.28515625" style="134" customWidth="1"/>
    <col min="2883" max="2883" width="0.5703125" style="134" customWidth="1"/>
    <col min="2884" max="2884" width="2.28515625" style="134" customWidth="1"/>
    <col min="2885" max="2885" width="0.5703125" style="134" customWidth="1"/>
    <col min="2886" max="2886" width="2.28515625" style="134" customWidth="1"/>
    <col min="2887" max="2887" width="0.5703125" style="134" customWidth="1"/>
    <col min="2888" max="2888" width="2.28515625" style="134" customWidth="1"/>
    <col min="2889" max="2889" width="0.5703125" style="134" customWidth="1"/>
    <col min="2890" max="2890" width="2.28515625" style="134" customWidth="1"/>
    <col min="2891" max="2891" width="0.5703125" style="134" customWidth="1"/>
    <col min="2892" max="2892" width="2.28515625" style="134" customWidth="1"/>
    <col min="2893" max="2893" width="0.5703125" style="134" customWidth="1"/>
    <col min="2894" max="2894" width="2.28515625" style="134" customWidth="1"/>
    <col min="2895" max="2895" width="0.5703125" style="134" customWidth="1"/>
    <col min="2896" max="2896" width="2.28515625" style="134" customWidth="1"/>
    <col min="2897" max="2897" width="0.5703125" style="134" customWidth="1"/>
    <col min="2898" max="2898" width="2.28515625" style="134" customWidth="1"/>
    <col min="2899" max="2899" width="0.5703125" style="134" customWidth="1"/>
    <col min="2900" max="2900" width="2.28515625" style="134" customWidth="1"/>
    <col min="2901" max="2901" width="0.5703125" style="134" customWidth="1"/>
    <col min="2902" max="2903" width="2.5703125" style="134" customWidth="1"/>
    <col min="2904"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7109375" style="134" customWidth="1"/>
    <col min="3078" max="3078" width="1.28515625" style="134" customWidth="1"/>
    <col min="3079" max="3083" width="0.7109375" style="134" customWidth="1"/>
    <col min="3084" max="3084" width="0.5703125" style="134" customWidth="1"/>
    <col min="3085" max="3097" width="0.7109375" style="134" customWidth="1"/>
    <col min="3098" max="3098" width="1.4257812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 style="134" customWidth="1"/>
    <col min="3135" max="3135" width="0.5703125" style="134" customWidth="1"/>
    <col min="3136" max="3136" width="2.28515625" style="134" customWidth="1"/>
    <col min="3137" max="3137" width="0.5703125" style="134" customWidth="1"/>
    <col min="3138" max="3138" width="2.28515625" style="134" customWidth="1"/>
    <col min="3139" max="3139" width="0.5703125" style="134" customWidth="1"/>
    <col min="3140" max="3140" width="2.28515625" style="134" customWidth="1"/>
    <col min="3141" max="3141" width="0.5703125" style="134" customWidth="1"/>
    <col min="3142" max="3142" width="2.28515625" style="134" customWidth="1"/>
    <col min="3143" max="3143" width="0.5703125" style="134" customWidth="1"/>
    <col min="3144" max="3144" width="2.28515625" style="134" customWidth="1"/>
    <col min="3145" max="3145" width="0.5703125" style="134" customWidth="1"/>
    <col min="3146" max="3146" width="2.28515625" style="134" customWidth="1"/>
    <col min="3147" max="3147" width="0.5703125" style="134" customWidth="1"/>
    <col min="3148" max="3148" width="2.28515625" style="134" customWidth="1"/>
    <col min="3149" max="3149" width="0.5703125" style="134" customWidth="1"/>
    <col min="3150" max="3150" width="2.28515625" style="134" customWidth="1"/>
    <col min="3151" max="3151" width="0.5703125" style="134" customWidth="1"/>
    <col min="3152" max="3152" width="2.28515625" style="134" customWidth="1"/>
    <col min="3153" max="3153" width="0.5703125" style="134" customWidth="1"/>
    <col min="3154" max="3154" width="2.28515625" style="134" customWidth="1"/>
    <col min="3155" max="3155" width="0.5703125" style="134" customWidth="1"/>
    <col min="3156" max="3156" width="2.28515625" style="134" customWidth="1"/>
    <col min="3157" max="3157" width="0.5703125" style="134" customWidth="1"/>
    <col min="3158" max="3159" width="2.5703125" style="134" customWidth="1"/>
    <col min="3160"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7109375" style="134" customWidth="1"/>
    <col min="3334" max="3334" width="1.28515625" style="134" customWidth="1"/>
    <col min="3335" max="3339" width="0.7109375" style="134" customWidth="1"/>
    <col min="3340" max="3340" width="0.5703125" style="134" customWidth="1"/>
    <col min="3341" max="3353" width="0.7109375" style="134" customWidth="1"/>
    <col min="3354" max="3354" width="1.4257812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 style="134" customWidth="1"/>
    <col min="3391" max="3391" width="0.5703125" style="134" customWidth="1"/>
    <col min="3392" max="3392" width="2.28515625" style="134" customWidth="1"/>
    <col min="3393" max="3393" width="0.5703125" style="134" customWidth="1"/>
    <col min="3394" max="3394" width="2.28515625" style="134" customWidth="1"/>
    <col min="3395" max="3395" width="0.5703125" style="134" customWidth="1"/>
    <col min="3396" max="3396" width="2.28515625" style="134" customWidth="1"/>
    <col min="3397" max="3397" width="0.5703125" style="134" customWidth="1"/>
    <col min="3398" max="3398" width="2.28515625" style="134" customWidth="1"/>
    <col min="3399" max="3399" width="0.5703125" style="134" customWidth="1"/>
    <col min="3400" max="3400" width="2.28515625" style="134" customWidth="1"/>
    <col min="3401" max="3401" width="0.5703125" style="134" customWidth="1"/>
    <col min="3402" max="3402" width="2.28515625" style="134" customWidth="1"/>
    <col min="3403" max="3403" width="0.5703125" style="134" customWidth="1"/>
    <col min="3404" max="3404" width="2.28515625" style="134" customWidth="1"/>
    <col min="3405" max="3405" width="0.5703125" style="134" customWidth="1"/>
    <col min="3406" max="3406" width="2.28515625" style="134" customWidth="1"/>
    <col min="3407" max="3407" width="0.5703125" style="134" customWidth="1"/>
    <col min="3408" max="3408" width="2.28515625" style="134" customWidth="1"/>
    <col min="3409" max="3409" width="0.5703125" style="134" customWidth="1"/>
    <col min="3410" max="3410" width="2.28515625" style="134" customWidth="1"/>
    <col min="3411" max="3411" width="0.5703125" style="134" customWidth="1"/>
    <col min="3412" max="3412" width="2.28515625" style="134" customWidth="1"/>
    <col min="3413" max="3413" width="0.5703125" style="134" customWidth="1"/>
    <col min="3414" max="3415" width="2.5703125" style="134" customWidth="1"/>
    <col min="3416"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7109375" style="134" customWidth="1"/>
    <col min="3590" max="3590" width="1.28515625" style="134" customWidth="1"/>
    <col min="3591" max="3595" width="0.7109375" style="134" customWidth="1"/>
    <col min="3596" max="3596" width="0.5703125" style="134" customWidth="1"/>
    <col min="3597" max="3609" width="0.7109375" style="134" customWidth="1"/>
    <col min="3610" max="3610" width="1.4257812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 style="134" customWidth="1"/>
    <col min="3647" max="3647" width="0.5703125" style="134" customWidth="1"/>
    <col min="3648" max="3648" width="2.28515625" style="134" customWidth="1"/>
    <col min="3649" max="3649" width="0.5703125" style="134" customWidth="1"/>
    <col min="3650" max="3650" width="2.28515625" style="134" customWidth="1"/>
    <col min="3651" max="3651" width="0.5703125" style="134" customWidth="1"/>
    <col min="3652" max="3652" width="2.28515625" style="134" customWidth="1"/>
    <col min="3653" max="3653" width="0.5703125" style="134" customWidth="1"/>
    <col min="3654" max="3654" width="2.28515625" style="134" customWidth="1"/>
    <col min="3655" max="3655" width="0.5703125" style="134" customWidth="1"/>
    <col min="3656" max="3656" width="2.28515625" style="134" customWidth="1"/>
    <col min="3657" max="3657" width="0.5703125" style="134" customWidth="1"/>
    <col min="3658" max="3658" width="2.28515625" style="134" customWidth="1"/>
    <col min="3659" max="3659" width="0.5703125" style="134" customWidth="1"/>
    <col min="3660" max="3660" width="2.28515625" style="134" customWidth="1"/>
    <col min="3661" max="3661" width="0.5703125" style="134" customWidth="1"/>
    <col min="3662" max="3662" width="2.28515625" style="134" customWidth="1"/>
    <col min="3663" max="3663" width="0.5703125" style="134" customWidth="1"/>
    <col min="3664" max="3664" width="2.28515625" style="134" customWidth="1"/>
    <col min="3665" max="3665" width="0.5703125" style="134" customWidth="1"/>
    <col min="3666" max="3666" width="2.28515625" style="134" customWidth="1"/>
    <col min="3667" max="3667" width="0.5703125" style="134" customWidth="1"/>
    <col min="3668" max="3668" width="2.28515625" style="134" customWidth="1"/>
    <col min="3669" max="3669" width="0.5703125" style="134" customWidth="1"/>
    <col min="3670" max="3671" width="2.5703125" style="134" customWidth="1"/>
    <col min="3672"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7109375" style="134" customWidth="1"/>
    <col min="3846" max="3846" width="1.28515625" style="134" customWidth="1"/>
    <col min="3847" max="3851" width="0.7109375" style="134" customWidth="1"/>
    <col min="3852" max="3852" width="0.5703125" style="134" customWidth="1"/>
    <col min="3853" max="3865" width="0.7109375" style="134" customWidth="1"/>
    <col min="3866" max="3866" width="1.4257812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 style="134" customWidth="1"/>
    <col min="3903" max="3903" width="0.5703125" style="134" customWidth="1"/>
    <col min="3904" max="3904" width="2.28515625" style="134" customWidth="1"/>
    <col min="3905" max="3905" width="0.5703125" style="134" customWidth="1"/>
    <col min="3906" max="3906" width="2.28515625" style="134" customWidth="1"/>
    <col min="3907" max="3907" width="0.5703125" style="134" customWidth="1"/>
    <col min="3908" max="3908" width="2.28515625" style="134" customWidth="1"/>
    <col min="3909" max="3909" width="0.5703125" style="134" customWidth="1"/>
    <col min="3910" max="3910" width="2.28515625" style="134" customWidth="1"/>
    <col min="3911" max="3911" width="0.5703125" style="134" customWidth="1"/>
    <col min="3912" max="3912" width="2.28515625" style="134" customWidth="1"/>
    <col min="3913" max="3913" width="0.5703125" style="134" customWidth="1"/>
    <col min="3914" max="3914" width="2.28515625" style="134" customWidth="1"/>
    <col min="3915" max="3915" width="0.5703125" style="134" customWidth="1"/>
    <col min="3916" max="3916" width="2.28515625" style="134" customWidth="1"/>
    <col min="3917" max="3917" width="0.5703125" style="134" customWidth="1"/>
    <col min="3918" max="3918" width="2.28515625" style="134" customWidth="1"/>
    <col min="3919" max="3919" width="0.5703125" style="134" customWidth="1"/>
    <col min="3920" max="3920" width="2.28515625" style="134" customWidth="1"/>
    <col min="3921" max="3921" width="0.5703125" style="134" customWidth="1"/>
    <col min="3922" max="3922" width="2.28515625" style="134" customWidth="1"/>
    <col min="3923" max="3923" width="0.5703125" style="134" customWidth="1"/>
    <col min="3924" max="3924" width="2.28515625" style="134" customWidth="1"/>
    <col min="3925" max="3925" width="0.5703125" style="134" customWidth="1"/>
    <col min="3926" max="3927" width="2.5703125" style="134" customWidth="1"/>
    <col min="3928"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7109375" style="134" customWidth="1"/>
    <col min="4102" max="4102" width="1.28515625" style="134" customWidth="1"/>
    <col min="4103" max="4107" width="0.7109375" style="134" customWidth="1"/>
    <col min="4108" max="4108" width="0.5703125" style="134" customWidth="1"/>
    <col min="4109" max="4121" width="0.7109375" style="134" customWidth="1"/>
    <col min="4122" max="4122" width="1.4257812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 style="134" customWidth="1"/>
    <col min="4159" max="4159" width="0.5703125" style="134" customWidth="1"/>
    <col min="4160" max="4160" width="2.28515625" style="134" customWidth="1"/>
    <col min="4161" max="4161" width="0.5703125" style="134" customWidth="1"/>
    <col min="4162" max="4162" width="2.28515625" style="134" customWidth="1"/>
    <col min="4163" max="4163" width="0.5703125" style="134" customWidth="1"/>
    <col min="4164" max="4164" width="2.28515625" style="134" customWidth="1"/>
    <col min="4165" max="4165" width="0.5703125" style="134" customWidth="1"/>
    <col min="4166" max="4166" width="2.28515625" style="134" customWidth="1"/>
    <col min="4167" max="4167" width="0.5703125" style="134" customWidth="1"/>
    <col min="4168" max="4168" width="2.28515625" style="134" customWidth="1"/>
    <col min="4169" max="4169" width="0.5703125" style="134" customWidth="1"/>
    <col min="4170" max="4170" width="2.28515625" style="134" customWidth="1"/>
    <col min="4171" max="4171" width="0.5703125" style="134" customWidth="1"/>
    <col min="4172" max="4172" width="2.28515625" style="134" customWidth="1"/>
    <col min="4173" max="4173" width="0.5703125" style="134" customWidth="1"/>
    <col min="4174" max="4174" width="2.28515625" style="134" customWidth="1"/>
    <col min="4175" max="4175" width="0.5703125" style="134" customWidth="1"/>
    <col min="4176" max="4176" width="2.28515625" style="134" customWidth="1"/>
    <col min="4177" max="4177" width="0.5703125" style="134" customWidth="1"/>
    <col min="4178" max="4178" width="2.28515625" style="134" customWidth="1"/>
    <col min="4179" max="4179" width="0.5703125" style="134" customWidth="1"/>
    <col min="4180" max="4180" width="2.28515625" style="134" customWidth="1"/>
    <col min="4181" max="4181" width="0.5703125" style="134" customWidth="1"/>
    <col min="4182" max="4183" width="2.5703125" style="134" customWidth="1"/>
    <col min="4184"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7109375" style="134" customWidth="1"/>
    <col min="4358" max="4358" width="1.28515625" style="134" customWidth="1"/>
    <col min="4359" max="4363" width="0.7109375" style="134" customWidth="1"/>
    <col min="4364" max="4364" width="0.5703125" style="134" customWidth="1"/>
    <col min="4365" max="4377" width="0.7109375" style="134" customWidth="1"/>
    <col min="4378" max="4378" width="1.4257812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 style="134" customWidth="1"/>
    <col min="4415" max="4415" width="0.5703125" style="134" customWidth="1"/>
    <col min="4416" max="4416" width="2.28515625" style="134" customWidth="1"/>
    <col min="4417" max="4417" width="0.5703125" style="134" customWidth="1"/>
    <col min="4418" max="4418" width="2.28515625" style="134" customWidth="1"/>
    <col min="4419" max="4419" width="0.5703125" style="134" customWidth="1"/>
    <col min="4420" max="4420" width="2.28515625" style="134" customWidth="1"/>
    <col min="4421" max="4421" width="0.5703125" style="134" customWidth="1"/>
    <col min="4422" max="4422" width="2.28515625" style="134" customWidth="1"/>
    <col min="4423" max="4423" width="0.5703125" style="134" customWidth="1"/>
    <col min="4424" max="4424" width="2.28515625" style="134" customWidth="1"/>
    <col min="4425" max="4425" width="0.5703125" style="134" customWidth="1"/>
    <col min="4426" max="4426" width="2.28515625" style="134" customWidth="1"/>
    <col min="4427" max="4427" width="0.5703125" style="134" customWidth="1"/>
    <col min="4428" max="4428" width="2.28515625" style="134" customWidth="1"/>
    <col min="4429" max="4429" width="0.5703125" style="134" customWidth="1"/>
    <col min="4430" max="4430" width="2.28515625" style="134" customWidth="1"/>
    <col min="4431" max="4431" width="0.5703125" style="134" customWidth="1"/>
    <col min="4432" max="4432" width="2.28515625" style="134" customWidth="1"/>
    <col min="4433" max="4433" width="0.5703125" style="134" customWidth="1"/>
    <col min="4434" max="4434" width="2.28515625" style="134" customWidth="1"/>
    <col min="4435" max="4435" width="0.5703125" style="134" customWidth="1"/>
    <col min="4436" max="4436" width="2.28515625" style="134" customWidth="1"/>
    <col min="4437" max="4437" width="0.5703125" style="134" customWidth="1"/>
    <col min="4438" max="4439" width="2.5703125" style="134" customWidth="1"/>
    <col min="4440"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7109375" style="134" customWidth="1"/>
    <col min="4614" max="4614" width="1.28515625" style="134" customWidth="1"/>
    <col min="4615" max="4619" width="0.7109375" style="134" customWidth="1"/>
    <col min="4620" max="4620" width="0.5703125" style="134" customWidth="1"/>
    <col min="4621" max="4633" width="0.7109375" style="134" customWidth="1"/>
    <col min="4634" max="4634" width="1.4257812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 style="134" customWidth="1"/>
    <col min="4671" max="4671" width="0.5703125" style="134" customWidth="1"/>
    <col min="4672" max="4672" width="2.28515625" style="134" customWidth="1"/>
    <col min="4673" max="4673" width="0.5703125" style="134" customWidth="1"/>
    <col min="4674" max="4674" width="2.28515625" style="134" customWidth="1"/>
    <col min="4675" max="4675" width="0.5703125" style="134" customWidth="1"/>
    <col min="4676" max="4676" width="2.28515625" style="134" customWidth="1"/>
    <col min="4677" max="4677" width="0.5703125" style="134" customWidth="1"/>
    <col min="4678" max="4678" width="2.28515625" style="134" customWidth="1"/>
    <col min="4679" max="4679" width="0.5703125" style="134" customWidth="1"/>
    <col min="4680" max="4680" width="2.28515625" style="134" customWidth="1"/>
    <col min="4681" max="4681" width="0.5703125" style="134" customWidth="1"/>
    <col min="4682" max="4682" width="2.28515625" style="134" customWidth="1"/>
    <col min="4683" max="4683" width="0.5703125" style="134" customWidth="1"/>
    <col min="4684" max="4684" width="2.28515625" style="134" customWidth="1"/>
    <col min="4685" max="4685" width="0.5703125" style="134" customWidth="1"/>
    <col min="4686" max="4686" width="2.28515625" style="134" customWidth="1"/>
    <col min="4687" max="4687" width="0.5703125" style="134" customWidth="1"/>
    <col min="4688" max="4688" width="2.28515625" style="134" customWidth="1"/>
    <col min="4689" max="4689" width="0.5703125" style="134" customWidth="1"/>
    <col min="4690" max="4690" width="2.28515625" style="134" customWidth="1"/>
    <col min="4691" max="4691" width="0.5703125" style="134" customWidth="1"/>
    <col min="4692" max="4692" width="2.28515625" style="134" customWidth="1"/>
    <col min="4693" max="4693" width="0.5703125" style="134" customWidth="1"/>
    <col min="4694" max="4695" width="2.5703125" style="134" customWidth="1"/>
    <col min="4696"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7109375" style="134" customWidth="1"/>
    <col min="4870" max="4870" width="1.28515625" style="134" customWidth="1"/>
    <col min="4871" max="4875" width="0.7109375" style="134" customWidth="1"/>
    <col min="4876" max="4876" width="0.5703125" style="134" customWidth="1"/>
    <col min="4877" max="4889" width="0.7109375" style="134" customWidth="1"/>
    <col min="4890" max="4890" width="1.4257812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 style="134" customWidth="1"/>
    <col min="4927" max="4927" width="0.5703125" style="134" customWidth="1"/>
    <col min="4928" max="4928" width="2.28515625" style="134" customWidth="1"/>
    <col min="4929" max="4929" width="0.5703125" style="134" customWidth="1"/>
    <col min="4930" max="4930" width="2.28515625" style="134" customWidth="1"/>
    <col min="4931" max="4931" width="0.5703125" style="134" customWidth="1"/>
    <col min="4932" max="4932" width="2.28515625" style="134" customWidth="1"/>
    <col min="4933" max="4933" width="0.5703125" style="134" customWidth="1"/>
    <col min="4934" max="4934" width="2.28515625" style="134" customWidth="1"/>
    <col min="4935" max="4935" width="0.5703125" style="134" customWidth="1"/>
    <col min="4936" max="4936" width="2.28515625" style="134" customWidth="1"/>
    <col min="4937" max="4937" width="0.5703125" style="134" customWidth="1"/>
    <col min="4938" max="4938" width="2.28515625" style="134" customWidth="1"/>
    <col min="4939" max="4939" width="0.5703125" style="134" customWidth="1"/>
    <col min="4940" max="4940" width="2.28515625" style="134" customWidth="1"/>
    <col min="4941" max="4941" width="0.5703125" style="134" customWidth="1"/>
    <col min="4942" max="4942" width="2.28515625" style="134" customWidth="1"/>
    <col min="4943" max="4943" width="0.5703125" style="134" customWidth="1"/>
    <col min="4944" max="4944" width="2.28515625" style="134" customWidth="1"/>
    <col min="4945" max="4945" width="0.5703125" style="134" customWidth="1"/>
    <col min="4946" max="4946" width="2.28515625" style="134" customWidth="1"/>
    <col min="4947" max="4947" width="0.5703125" style="134" customWidth="1"/>
    <col min="4948" max="4948" width="2.28515625" style="134" customWidth="1"/>
    <col min="4949" max="4949" width="0.5703125" style="134" customWidth="1"/>
    <col min="4950" max="4951" width="2.5703125" style="134" customWidth="1"/>
    <col min="4952"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7109375" style="134" customWidth="1"/>
    <col min="5126" max="5126" width="1.28515625" style="134" customWidth="1"/>
    <col min="5127" max="5131" width="0.7109375" style="134" customWidth="1"/>
    <col min="5132" max="5132" width="0.5703125" style="134" customWidth="1"/>
    <col min="5133" max="5145" width="0.7109375" style="134" customWidth="1"/>
    <col min="5146" max="5146" width="1.4257812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 style="134" customWidth="1"/>
    <col min="5183" max="5183" width="0.5703125" style="134" customWidth="1"/>
    <col min="5184" max="5184" width="2.28515625" style="134" customWidth="1"/>
    <col min="5185" max="5185" width="0.5703125" style="134" customWidth="1"/>
    <col min="5186" max="5186" width="2.28515625" style="134" customWidth="1"/>
    <col min="5187" max="5187" width="0.5703125" style="134" customWidth="1"/>
    <col min="5188" max="5188" width="2.28515625" style="134" customWidth="1"/>
    <col min="5189" max="5189" width="0.5703125" style="134" customWidth="1"/>
    <col min="5190" max="5190" width="2.28515625" style="134" customWidth="1"/>
    <col min="5191" max="5191" width="0.5703125" style="134" customWidth="1"/>
    <col min="5192" max="5192" width="2.28515625" style="134" customWidth="1"/>
    <col min="5193" max="5193" width="0.5703125" style="134" customWidth="1"/>
    <col min="5194" max="5194" width="2.28515625" style="134" customWidth="1"/>
    <col min="5195" max="5195" width="0.5703125" style="134" customWidth="1"/>
    <col min="5196" max="5196" width="2.28515625" style="134" customWidth="1"/>
    <col min="5197" max="5197" width="0.5703125" style="134" customWidth="1"/>
    <col min="5198" max="5198" width="2.28515625" style="134" customWidth="1"/>
    <col min="5199" max="5199" width="0.5703125" style="134" customWidth="1"/>
    <col min="5200" max="5200" width="2.28515625" style="134" customWidth="1"/>
    <col min="5201" max="5201" width="0.5703125" style="134" customWidth="1"/>
    <col min="5202" max="5202" width="2.28515625" style="134" customWidth="1"/>
    <col min="5203" max="5203" width="0.5703125" style="134" customWidth="1"/>
    <col min="5204" max="5204" width="2.28515625" style="134" customWidth="1"/>
    <col min="5205" max="5205" width="0.5703125" style="134" customWidth="1"/>
    <col min="5206" max="5207" width="2.5703125" style="134" customWidth="1"/>
    <col min="5208"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7109375" style="134" customWidth="1"/>
    <col min="5382" max="5382" width="1.28515625" style="134" customWidth="1"/>
    <col min="5383" max="5387" width="0.7109375" style="134" customWidth="1"/>
    <col min="5388" max="5388" width="0.5703125" style="134" customWidth="1"/>
    <col min="5389" max="5401" width="0.7109375" style="134" customWidth="1"/>
    <col min="5402" max="5402" width="1.4257812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 style="134" customWidth="1"/>
    <col min="5439" max="5439" width="0.5703125" style="134" customWidth="1"/>
    <col min="5440" max="5440" width="2.28515625" style="134" customWidth="1"/>
    <col min="5441" max="5441" width="0.5703125" style="134" customWidth="1"/>
    <col min="5442" max="5442" width="2.28515625" style="134" customWidth="1"/>
    <col min="5443" max="5443" width="0.5703125" style="134" customWidth="1"/>
    <col min="5444" max="5444" width="2.28515625" style="134" customWidth="1"/>
    <col min="5445" max="5445" width="0.5703125" style="134" customWidth="1"/>
    <col min="5446" max="5446" width="2.28515625" style="134" customWidth="1"/>
    <col min="5447" max="5447" width="0.5703125" style="134" customWidth="1"/>
    <col min="5448" max="5448" width="2.28515625" style="134" customWidth="1"/>
    <col min="5449" max="5449" width="0.5703125" style="134" customWidth="1"/>
    <col min="5450" max="5450" width="2.28515625" style="134" customWidth="1"/>
    <col min="5451" max="5451" width="0.5703125" style="134" customWidth="1"/>
    <col min="5452" max="5452" width="2.28515625" style="134" customWidth="1"/>
    <col min="5453" max="5453" width="0.5703125" style="134" customWidth="1"/>
    <col min="5454" max="5454" width="2.28515625" style="134" customWidth="1"/>
    <col min="5455" max="5455" width="0.5703125" style="134" customWidth="1"/>
    <col min="5456" max="5456" width="2.28515625" style="134" customWidth="1"/>
    <col min="5457" max="5457" width="0.5703125" style="134" customWidth="1"/>
    <col min="5458" max="5458" width="2.28515625" style="134" customWidth="1"/>
    <col min="5459" max="5459" width="0.5703125" style="134" customWidth="1"/>
    <col min="5460" max="5460" width="2.28515625" style="134" customWidth="1"/>
    <col min="5461" max="5461" width="0.5703125" style="134" customWidth="1"/>
    <col min="5462" max="5463" width="2.5703125" style="134" customWidth="1"/>
    <col min="5464"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7109375" style="134" customWidth="1"/>
    <col min="5638" max="5638" width="1.28515625" style="134" customWidth="1"/>
    <col min="5639" max="5643" width="0.7109375" style="134" customWidth="1"/>
    <col min="5644" max="5644" width="0.5703125" style="134" customWidth="1"/>
    <col min="5645" max="5657" width="0.7109375" style="134" customWidth="1"/>
    <col min="5658" max="5658" width="1.4257812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 style="134" customWidth="1"/>
    <col min="5695" max="5695" width="0.5703125" style="134" customWidth="1"/>
    <col min="5696" max="5696" width="2.28515625" style="134" customWidth="1"/>
    <col min="5697" max="5697" width="0.5703125" style="134" customWidth="1"/>
    <col min="5698" max="5698" width="2.28515625" style="134" customWidth="1"/>
    <col min="5699" max="5699" width="0.5703125" style="134" customWidth="1"/>
    <col min="5700" max="5700" width="2.28515625" style="134" customWidth="1"/>
    <col min="5701" max="5701" width="0.5703125" style="134" customWidth="1"/>
    <col min="5702" max="5702" width="2.28515625" style="134" customWidth="1"/>
    <col min="5703" max="5703" width="0.5703125" style="134" customWidth="1"/>
    <col min="5704" max="5704" width="2.28515625" style="134" customWidth="1"/>
    <col min="5705" max="5705" width="0.5703125" style="134" customWidth="1"/>
    <col min="5706" max="5706" width="2.28515625" style="134" customWidth="1"/>
    <col min="5707" max="5707" width="0.5703125" style="134" customWidth="1"/>
    <col min="5708" max="5708" width="2.28515625" style="134" customWidth="1"/>
    <col min="5709" max="5709" width="0.5703125" style="134" customWidth="1"/>
    <col min="5710" max="5710" width="2.28515625" style="134" customWidth="1"/>
    <col min="5711" max="5711" width="0.5703125" style="134" customWidth="1"/>
    <col min="5712" max="5712" width="2.28515625" style="134" customWidth="1"/>
    <col min="5713" max="5713" width="0.5703125" style="134" customWidth="1"/>
    <col min="5714" max="5714" width="2.28515625" style="134" customWidth="1"/>
    <col min="5715" max="5715" width="0.5703125" style="134" customWidth="1"/>
    <col min="5716" max="5716" width="2.28515625" style="134" customWidth="1"/>
    <col min="5717" max="5717" width="0.5703125" style="134" customWidth="1"/>
    <col min="5718" max="5719" width="2.5703125" style="134" customWidth="1"/>
    <col min="5720"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7109375" style="134" customWidth="1"/>
    <col min="5894" max="5894" width="1.28515625" style="134" customWidth="1"/>
    <col min="5895" max="5899" width="0.7109375" style="134" customWidth="1"/>
    <col min="5900" max="5900" width="0.5703125" style="134" customWidth="1"/>
    <col min="5901" max="5913" width="0.7109375" style="134" customWidth="1"/>
    <col min="5914" max="5914" width="1.4257812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 style="134" customWidth="1"/>
    <col min="5951" max="5951" width="0.5703125" style="134" customWidth="1"/>
    <col min="5952" max="5952" width="2.28515625" style="134" customWidth="1"/>
    <col min="5953" max="5953" width="0.5703125" style="134" customWidth="1"/>
    <col min="5954" max="5954" width="2.28515625" style="134" customWidth="1"/>
    <col min="5955" max="5955" width="0.5703125" style="134" customWidth="1"/>
    <col min="5956" max="5956" width="2.28515625" style="134" customWidth="1"/>
    <col min="5957" max="5957" width="0.5703125" style="134" customWidth="1"/>
    <col min="5958" max="5958" width="2.28515625" style="134" customWidth="1"/>
    <col min="5959" max="5959" width="0.5703125" style="134" customWidth="1"/>
    <col min="5960" max="5960" width="2.28515625" style="134" customWidth="1"/>
    <col min="5961" max="5961" width="0.5703125" style="134" customWidth="1"/>
    <col min="5962" max="5962" width="2.28515625" style="134" customWidth="1"/>
    <col min="5963" max="5963" width="0.5703125" style="134" customWidth="1"/>
    <col min="5964" max="5964" width="2.28515625" style="134" customWidth="1"/>
    <col min="5965" max="5965" width="0.5703125" style="134" customWidth="1"/>
    <col min="5966" max="5966" width="2.28515625" style="134" customWidth="1"/>
    <col min="5967" max="5967" width="0.5703125" style="134" customWidth="1"/>
    <col min="5968" max="5968" width="2.28515625" style="134" customWidth="1"/>
    <col min="5969" max="5969" width="0.5703125" style="134" customWidth="1"/>
    <col min="5970" max="5970" width="2.28515625" style="134" customWidth="1"/>
    <col min="5971" max="5971" width="0.5703125" style="134" customWidth="1"/>
    <col min="5972" max="5972" width="2.28515625" style="134" customWidth="1"/>
    <col min="5973" max="5973" width="0.5703125" style="134" customWidth="1"/>
    <col min="5974" max="5975" width="2.5703125" style="134" customWidth="1"/>
    <col min="5976"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7109375" style="134" customWidth="1"/>
    <col min="6150" max="6150" width="1.28515625" style="134" customWidth="1"/>
    <col min="6151" max="6155" width="0.7109375" style="134" customWidth="1"/>
    <col min="6156" max="6156" width="0.5703125" style="134" customWidth="1"/>
    <col min="6157" max="6169" width="0.7109375" style="134" customWidth="1"/>
    <col min="6170" max="6170" width="1.4257812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 style="134" customWidth="1"/>
    <col min="6207" max="6207" width="0.5703125" style="134" customWidth="1"/>
    <col min="6208" max="6208" width="2.28515625" style="134" customWidth="1"/>
    <col min="6209" max="6209" width="0.5703125" style="134" customWidth="1"/>
    <col min="6210" max="6210" width="2.28515625" style="134" customWidth="1"/>
    <col min="6211" max="6211" width="0.5703125" style="134" customWidth="1"/>
    <col min="6212" max="6212" width="2.28515625" style="134" customWidth="1"/>
    <col min="6213" max="6213" width="0.5703125" style="134" customWidth="1"/>
    <col min="6214" max="6214" width="2.28515625" style="134" customWidth="1"/>
    <col min="6215" max="6215" width="0.5703125" style="134" customWidth="1"/>
    <col min="6216" max="6216" width="2.28515625" style="134" customWidth="1"/>
    <col min="6217" max="6217" width="0.5703125" style="134" customWidth="1"/>
    <col min="6218" max="6218" width="2.28515625" style="134" customWidth="1"/>
    <col min="6219" max="6219" width="0.5703125" style="134" customWidth="1"/>
    <col min="6220" max="6220" width="2.28515625" style="134" customWidth="1"/>
    <col min="6221" max="6221" width="0.5703125" style="134" customWidth="1"/>
    <col min="6222" max="6222" width="2.28515625" style="134" customWidth="1"/>
    <col min="6223" max="6223" width="0.5703125" style="134" customWidth="1"/>
    <col min="6224" max="6224" width="2.28515625" style="134" customWidth="1"/>
    <col min="6225" max="6225" width="0.5703125" style="134" customWidth="1"/>
    <col min="6226" max="6226" width="2.28515625" style="134" customWidth="1"/>
    <col min="6227" max="6227" width="0.5703125" style="134" customWidth="1"/>
    <col min="6228" max="6228" width="2.28515625" style="134" customWidth="1"/>
    <col min="6229" max="6229" width="0.5703125" style="134" customWidth="1"/>
    <col min="6230" max="6231" width="2.5703125" style="134" customWidth="1"/>
    <col min="6232"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7109375" style="134" customWidth="1"/>
    <col min="6406" max="6406" width="1.28515625" style="134" customWidth="1"/>
    <col min="6407" max="6411" width="0.7109375" style="134" customWidth="1"/>
    <col min="6412" max="6412" width="0.5703125" style="134" customWidth="1"/>
    <col min="6413" max="6425" width="0.7109375" style="134" customWidth="1"/>
    <col min="6426" max="6426" width="1.4257812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 style="134" customWidth="1"/>
    <col min="6463" max="6463" width="0.5703125" style="134" customWidth="1"/>
    <col min="6464" max="6464" width="2.28515625" style="134" customWidth="1"/>
    <col min="6465" max="6465" width="0.5703125" style="134" customWidth="1"/>
    <col min="6466" max="6466" width="2.28515625" style="134" customWidth="1"/>
    <col min="6467" max="6467" width="0.5703125" style="134" customWidth="1"/>
    <col min="6468" max="6468" width="2.28515625" style="134" customWidth="1"/>
    <col min="6469" max="6469" width="0.5703125" style="134" customWidth="1"/>
    <col min="6470" max="6470" width="2.28515625" style="134" customWidth="1"/>
    <col min="6471" max="6471" width="0.5703125" style="134" customWidth="1"/>
    <col min="6472" max="6472" width="2.28515625" style="134" customWidth="1"/>
    <col min="6473" max="6473" width="0.5703125" style="134" customWidth="1"/>
    <col min="6474" max="6474" width="2.28515625" style="134" customWidth="1"/>
    <col min="6475" max="6475" width="0.5703125" style="134" customWidth="1"/>
    <col min="6476" max="6476" width="2.28515625" style="134" customWidth="1"/>
    <col min="6477" max="6477" width="0.5703125" style="134" customWidth="1"/>
    <col min="6478" max="6478" width="2.28515625" style="134" customWidth="1"/>
    <col min="6479" max="6479" width="0.5703125" style="134" customWidth="1"/>
    <col min="6480" max="6480" width="2.28515625" style="134" customWidth="1"/>
    <col min="6481" max="6481" width="0.5703125" style="134" customWidth="1"/>
    <col min="6482" max="6482" width="2.28515625" style="134" customWidth="1"/>
    <col min="6483" max="6483" width="0.5703125" style="134" customWidth="1"/>
    <col min="6484" max="6484" width="2.28515625" style="134" customWidth="1"/>
    <col min="6485" max="6485" width="0.5703125" style="134" customWidth="1"/>
    <col min="6486" max="6487" width="2.5703125" style="134" customWidth="1"/>
    <col min="6488"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7109375" style="134" customWidth="1"/>
    <col min="6662" max="6662" width="1.28515625" style="134" customWidth="1"/>
    <col min="6663" max="6667" width="0.7109375" style="134" customWidth="1"/>
    <col min="6668" max="6668" width="0.5703125" style="134" customWidth="1"/>
    <col min="6669" max="6681" width="0.7109375" style="134" customWidth="1"/>
    <col min="6682" max="6682" width="1.4257812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 style="134" customWidth="1"/>
    <col min="6719" max="6719" width="0.5703125" style="134" customWidth="1"/>
    <col min="6720" max="6720" width="2.28515625" style="134" customWidth="1"/>
    <col min="6721" max="6721" width="0.5703125" style="134" customWidth="1"/>
    <col min="6722" max="6722" width="2.28515625" style="134" customWidth="1"/>
    <col min="6723" max="6723" width="0.5703125" style="134" customWidth="1"/>
    <col min="6724" max="6724" width="2.28515625" style="134" customWidth="1"/>
    <col min="6725" max="6725" width="0.5703125" style="134" customWidth="1"/>
    <col min="6726" max="6726" width="2.28515625" style="134" customWidth="1"/>
    <col min="6727" max="6727" width="0.5703125" style="134" customWidth="1"/>
    <col min="6728" max="6728" width="2.28515625" style="134" customWidth="1"/>
    <col min="6729" max="6729" width="0.5703125" style="134" customWidth="1"/>
    <col min="6730" max="6730" width="2.28515625" style="134" customWidth="1"/>
    <col min="6731" max="6731" width="0.5703125" style="134" customWidth="1"/>
    <col min="6732" max="6732" width="2.28515625" style="134" customWidth="1"/>
    <col min="6733" max="6733" width="0.5703125" style="134" customWidth="1"/>
    <col min="6734" max="6734" width="2.28515625" style="134" customWidth="1"/>
    <col min="6735" max="6735" width="0.5703125" style="134" customWidth="1"/>
    <col min="6736" max="6736" width="2.28515625" style="134" customWidth="1"/>
    <col min="6737" max="6737" width="0.5703125" style="134" customWidth="1"/>
    <col min="6738" max="6738" width="2.28515625" style="134" customWidth="1"/>
    <col min="6739" max="6739" width="0.5703125" style="134" customWidth="1"/>
    <col min="6740" max="6740" width="2.28515625" style="134" customWidth="1"/>
    <col min="6741" max="6741" width="0.5703125" style="134" customWidth="1"/>
    <col min="6742" max="6743" width="2.5703125" style="134" customWidth="1"/>
    <col min="6744"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7109375" style="134" customWidth="1"/>
    <col min="6918" max="6918" width="1.28515625" style="134" customWidth="1"/>
    <col min="6919" max="6923" width="0.7109375" style="134" customWidth="1"/>
    <col min="6924" max="6924" width="0.5703125" style="134" customWidth="1"/>
    <col min="6925" max="6937" width="0.7109375" style="134" customWidth="1"/>
    <col min="6938" max="6938" width="1.4257812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 style="134" customWidth="1"/>
    <col min="6975" max="6975" width="0.5703125" style="134" customWidth="1"/>
    <col min="6976" max="6976" width="2.28515625" style="134" customWidth="1"/>
    <col min="6977" max="6977" width="0.5703125" style="134" customWidth="1"/>
    <col min="6978" max="6978" width="2.28515625" style="134" customWidth="1"/>
    <col min="6979" max="6979" width="0.5703125" style="134" customWidth="1"/>
    <col min="6980" max="6980" width="2.28515625" style="134" customWidth="1"/>
    <col min="6981" max="6981" width="0.5703125" style="134" customWidth="1"/>
    <col min="6982" max="6982" width="2.28515625" style="134" customWidth="1"/>
    <col min="6983" max="6983" width="0.5703125" style="134" customWidth="1"/>
    <col min="6984" max="6984" width="2.28515625" style="134" customWidth="1"/>
    <col min="6985" max="6985" width="0.5703125" style="134" customWidth="1"/>
    <col min="6986" max="6986" width="2.28515625" style="134" customWidth="1"/>
    <col min="6987" max="6987" width="0.5703125" style="134" customWidth="1"/>
    <col min="6988" max="6988" width="2.28515625" style="134" customWidth="1"/>
    <col min="6989" max="6989" width="0.5703125" style="134" customWidth="1"/>
    <col min="6990" max="6990" width="2.28515625" style="134" customWidth="1"/>
    <col min="6991" max="6991" width="0.5703125" style="134" customWidth="1"/>
    <col min="6992" max="6992" width="2.28515625" style="134" customWidth="1"/>
    <col min="6993" max="6993" width="0.5703125" style="134" customWidth="1"/>
    <col min="6994" max="6994" width="2.28515625" style="134" customWidth="1"/>
    <col min="6995" max="6995" width="0.5703125" style="134" customWidth="1"/>
    <col min="6996" max="6996" width="2.28515625" style="134" customWidth="1"/>
    <col min="6997" max="6997" width="0.5703125" style="134" customWidth="1"/>
    <col min="6998" max="6999" width="2.5703125" style="134" customWidth="1"/>
    <col min="7000"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7109375" style="134" customWidth="1"/>
    <col min="7174" max="7174" width="1.28515625" style="134" customWidth="1"/>
    <col min="7175" max="7179" width="0.7109375" style="134" customWidth="1"/>
    <col min="7180" max="7180" width="0.5703125" style="134" customWidth="1"/>
    <col min="7181" max="7193" width="0.7109375" style="134" customWidth="1"/>
    <col min="7194" max="7194" width="1.4257812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 style="134" customWidth="1"/>
    <col min="7231" max="7231" width="0.5703125" style="134" customWidth="1"/>
    <col min="7232" max="7232" width="2.28515625" style="134" customWidth="1"/>
    <col min="7233" max="7233" width="0.5703125" style="134" customWidth="1"/>
    <col min="7234" max="7234" width="2.28515625" style="134" customWidth="1"/>
    <col min="7235" max="7235" width="0.5703125" style="134" customWidth="1"/>
    <col min="7236" max="7236" width="2.28515625" style="134" customWidth="1"/>
    <col min="7237" max="7237" width="0.5703125" style="134" customWidth="1"/>
    <col min="7238" max="7238" width="2.28515625" style="134" customWidth="1"/>
    <col min="7239" max="7239" width="0.5703125" style="134" customWidth="1"/>
    <col min="7240" max="7240" width="2.28515625" style="134" customWidth="1"/>
    <col min="7241" max="7241" width="0.5703125" style="134" customWidth="1"/>
    <col min="7242" max="7242" width="2.28515625" style="134" customWidth="1"/>
    <col min="7243" max="7243" width="0.5703125" style="134" customWidth="1"/>
    <col min="7244" max="7244" width="2.28515625" style="134" customWidth="1"/>
    <col min="7245" max="7245" width="0.5703125" style="134" customWidth="1"/>
    <col min="7246" max="7246" width="2.28515625" style="134" customWidth="1"/>
    <col min="7247" max="7247" width="0.5703125" style="134" customWidth="1"/>
    <col min="7248" max="7248" width="2.28515625" style="134" customWidth="1"/>
    <col min="7249" max="7249" width="0.5703125" style="134" customWidth="1"/>
    <col min="7250" max="7250" width="2.28515625" style="134" customWidth="1"/>
    <col min="7251" max="7251" width="0.5703125" style="134" customWidth="1"/>
    <col min="7252" max="7252" width="2.28515625" style="134" customWidth="1"/>
    <col min="7253" max="7253" width="0.5703125" style="134" customWidth="1"/>
    <col min="7254" max="7255" width="2.5703125" style="134" customWidth="1"/>
    <col min="7256"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7109375" style="134" customWidth="1"/>
    <col min="7430" max="7430" width="1.28515625" style="134" customWidth="1"/>
    <col min="7431" max="7435" width="0.7109375" style="134" customWidth="1"/>
    <col min="7436" max="7436" width="0.5703125" style="134" customWidth="1"/>
    <col min="7437" max="7449" width="0.7109375" style="134" customWidth="1"/>
    <col min="7450" max="7450" width="1.4257812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 style="134" customWidth="1"/>
    <col min="7487" max="7487" width="0.5703125" style="134" customWidth="1"/>
    <col min="7488" max="7488" width="2.28515625" style="134" customWidth="1"/>
    <col min="7489" max="7489" width="0.5703125" style="134" customWidth="1"/>
    <col min="7490" max="7490" width="2.28515625" style="134" customWidth="1"/>
    <col min="7491" max="7491" width="0.5703125" style="134" customWidth="1"/>
    <col min="7492" max="7492" width="2.28515625" style="134" customWidth="1"/>
    <col min="7493" max="7493" width="0.5703125" style="134" customWidth="1"/>
    <col min="7494" max="7494" width="2.28515625" style="134" customWidth="1"/>
    <col min="7495" max="7495" width="0.5703125" style="134" customWidth="1"/>
    <col min="7496" max="7496" width="2.28515625" style="134" customWidth="1"/>
    <col min="7497" max="7497" width="0.5703125" style="134" customWidth="1"/>
    <col min="7498" max="7498" width="2.28515625" style="134" customWidth="1"/>
    <col min="7499" max="7499" width="0.5703125" style="134" customWidth="1"/>
    <col min="7500" max="7500" width="2.28515625" style="134" customWidth="1"/>
    <col min="7501" max="7501" width="0.5703125" style="134" customWidth="1"/>
    <col min="7502" max="7502" width="2.28515625" style="134" customWidth="1"/>
    <col min="7503" max="7503" width="0.5703125" style="134" customWidth="1"/>
    <col min="7504" max="7504" width="2.28515625" style="134" customWidth="1"/>
    <col min="7505" max="7505" width="0.5703125" style="134" customWidth="1"/>
    <col min="7506" max="7506" width="2.28515625" style="134" customWidth="1"/>
    <col min="7507" max="7507" width="0.5703125" style="134" customWidth="1"/>
    <col min="7508" max="7508" width="2.28515625" style="134" customWidth="1"/>
    <col min="7509" max="7509" width="0.5703125" style="134" customWidth="1"/>
    <col min="7510" max="7511" width="2.5703125" style="134" customWidth="1"/>
    <col min="7512"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7109375" style="134" customWidth="1"/>
    <col min="7686" max="7686" width="1.28515625" style="134" customWidth="1"/>
    <col min="7687" max="7691" width="0.7109375" style="134" customWidth="1"/>
    <col min="7692" max="7692" width="0.5703125" style="134" customWidth="1"/>
    <col min="7693" max="7705" width="0.7109375" style="134" customWidth="1"/>
    <col min="7706" max="7706" width="1.4257812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 style="134" customWidth="1"/>
    <col min="7743" max="7743" width="0.5703125" style="134" customWidth="1"/>
    <col min="7744" max="7744" width="2.28515625" style="134" customWidth="1"/>
    <col min="7745" max="7745" width="0.5703125" style="134" customWidth="1"/>
    <col min="7746" max="7746" width="2.28515625" style="134" customWidth="1"/>
    <col min="7747" max="7747" width="0.5703125" style="134" customWidth="1"/>
    <col min="7748" max="7748" width="2.28515625" style="134" customWidth="1"/>
    <col min="7749" max="7749" width="0.5703125" style="134" customWidth="1"/>
    <col min="7750" max="7750" width="2.28515625" style="134" customWidth="1"/>
    <col min="7751" max="7751" width="0.5703125" style="134" customWidth="1"/>
    <col min="7752" max="7752" width="2.28515625" style="134" customWidth="1"/>
    <col min="7753" max="7753" width="0.5703125" style="134" customWidth="1"/>
    <col min="7754" max="7754" width="2.28515625" style="134" customWidth="1"/>
    <col min="7755" max="7755" width="0.5703125" style="134" customWidth="1"/>
    <col min="7756" max="7756" width="2.28515625" style="134" customWidth="1"/>
    <col min="7757" max="7757" width="0.5703125" style="134" customWidth="1"/>
    <col min="7758" max="7758" width="2.28515625" style="134" customWidth="1"/>
    <col min="7759" max="7759" width="0.5703125" style="134" customWidth="1"/>
    <col min="7760" max="7760" width="2.28515625" style="134" customWidth="1"/>
    <col min="7761" max="7761" width="0.5703125" style="134" customWidth="1"/>
    <col min="7762" max="7762" width="2.28515625" style="134" customWidth="1"/>
    <col min="7763" max="7763" width="0.5703125" style="134" customWidth="1"/>
    <col min="7764" max="7764" width="2.28515625" style="134" customWidth="1"/>
    <col min="7765" max="7765" width="0.5703125" style="134" customWidth="1"/>
    <col min="7766" max="7767" width="2.5703125" style="134" customWidth="1"/>
    <col min="7768"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7109375" style="134" customWidth="1"/>
    <col min="7942" max="7942" width="1.28515625" style="134" customWidth="1"/>
    <col min="7943" max="7947" width="0.7109375" style="134" customWidth="1"/>
    <col min="7948" max="7948" width="0.5703125" style="134" customWidth="1"/>
    <col min="7949" max="7961" width="0.7109375" style="134" customWidth="1"/>
    <col min="7962" max="7962" width="1.4257812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 style="134" customWidth="1"/>
    <col min="7999" max="7999" width="0.5703125" style="134" customWidth="1"/>
    <col min="8000" max="8000" width="2.28515625" style="134" customWidth="1"/>
    <col min="8001" max="8001" width="0.5703125" style="134" customWidth="1"/>
    <col min="8002" max="8002" width="2.28515625" style="134" customWidth="1"/>
    <col min="8003" max="8003" width="0.5703125" style="134" customWidth="1"/>
    <col min="8004" max="8004" width="2.28515625" style="134" customWidth="1"/>
    <col min="8005" max="8005" width="0.5703125" style="134" customWidth="1"/>
    <col min="8006" max="8006" width="2.28515625" style="134" customWidth="1"/>
    <col min="8007" max="8007" width="0.5703125" style="134" customWidth="1"/>
    <col min="8008" max="8008" width="2.28515625" style="134" customWidth="1"/>
    <col min="8009" max="8009" width="0.5703125" style="134" customWidth="1"/>
    <col min="8010" max="8010" width="2.28515625" style="134" customWidth="1"/>
    <col min="8011" max="8011" width="0.5703125" style="134" customWidth="1"/>
    <col min="8012" max="8012" width="2.28515625" style="134" customWidth="1"/>
    <col min="8013" max="8013" width="0.5703125" style="134" customWidth="1"/>
    <col min="8014" max="8014" width="2.28515625" style="134" customWidth="1"/>
    <col min="8015" max="8015" width="0.5703125" style="134" customWidth="1"/>
    <col min="8016" max="8016" width="2.28515625" style="134" customWidth="1"/>
    <col min="8017" max="8017" width="0.5703125" style="134" customWidth="1"/>
    <col min="8018" max="8018" width="2.28515625" style="134" customWidth="1"/>
    <col min="8019" max="8019" width="0.5703125" style="134" customWidth="1"/>
    <col min="8020" max="8020" width="2.28515625" style="134" customWidth="1"/>
    <col min="8021" max="8021" width="0.5703125" style="134" customWidth="1"/>
    <col min="8022" max="8023" width="2.5703125" style="134" customWidth="1"/>
    <col min="8024"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7109375" style="134" customWidth="1"/>
    <col min="8198" max="8198" width="1.28515625" style="134" customWidth="1"/>
    <col min="8199" max="8203" width="0.7109375" style="134" customWidth="1"/>
    <col min="8204" max="8204" width="0.5703125" style="134" customWidth="1"/>
    <col min="8205" max="8217" width="0.7109375" style="134" customWidth="1"/>
    <col min="8218" max="8218" width="1.4257812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 style="134" customWidth="1"/>
    <col min="8255" max="8255" width="0.5703125" style="134" customWidth="1"/>
    <col min="8256" max="8256" width="2.28515625" style="134" customWidth="1"/>
    <col min="8257" max="8257" width="0.5703125" style="134" customWidth="1"/>
    <col min="8258" max="8258" width="2.28515625" style="134" customWidth="1"/>
    <col min="8259" max="8259" width="0.5703125" style="134" customWidth="1"/>
    <col min="8260" max="8260" width="2.28515625" style="134" customWidth="1"/>
    <col min="8261" max="8261" width="0.5703125" style="134" customWidth="1"/>
    <col min="8262" max="8262" width="2.28515625" style="134" customWidth="1"/>
    <col min="8263" max="8263" width="0.5703125" style="134" customWidth="1"/>
    <col min="8264" max="8264" width="2.28515625" style="134" customWidth="1"/>
    <col min="8265" max="8265" width="0.5703125" style="134" customWidth="1"/>
    <col min="8266" max="8266" width="2.28515625" style="134" customWidth="1"/>
    <col min="8267" max="8267" width="0.5703125" style="134" customWidth="1"/>
    <col min="8268" max="8268" width="2.28515625" style="134" customWidth="1"/>
    <col min="8269" max="8269" width="0.5703125" style="134" customWidth="1"/>
    <col min="8270" max="8270" width="2.28515625" style="134" customWidth="1"/>
    <col min="8271" max="8271" width="0.5703125" style="134" customWidth="1"/>
    <col min="8272" max="8272" width="2.28515625" style="134" customWidth="1"/>
    <col min="8273" max="8273" width="0.5703125" style="134" customWidth="1"/>
    <col min="8274" max="8274" width="2.28515625" style="134" customWidth="1"/>
    <col min="8275" max="8275" width="0.5703125" style="134" customWidth="1"/>
    <col min="8276" max="8276" width="2.28515625" style="134" customWidth="1"/>
    <col min="8277" max="8277" width="0.5703125" style="134" customWidth="1"/>
    <col min="8278" max="8279" width="2.5703125" style="134" customWidth="1"/>
    <col min="8280"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7109375" style="134" customWidth="1"/>
    <col min="8454" max="8454" width="1.28515625" style="134" customWidth="1"/>
    <col min="8455" max="8459" width="0.7109375" style="134" customWidth="1"/>
    <col min="8460" max="8460" width="0.5703125" style="134" customWidth="1"/>
    <col min="8461" max="8473" width="0.7109375" style="134" customWidth="1"/>
    <col min="8474" max="8474" width="1.4257812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 style="134" customWidth="1"/>
    <col min="8511" max="8511" width="0.5703125" style="134" customWidth="1"/>
    <col min="8512" max="8512" width="2.28515625" style="134" customWidth="1"/>
    <col min="8513" max="8513" width="0.5703125" style="134" customWidth="1"/>
    <col min="8514" max="8514" width="2.28515625" style="134" customWidth="1"/>
    <col min="8515" max="8515" width="0.5703125" style="134" customWidth="1"/>
    <col min="8516" max="8516" width="2.28515625" style="134" customWidth="1"/>
    <col min="8517" max="8517" width="0.5703125" style="134" customWidth="1"/>
    <col min="8518" max="8518" width="2.28515625" style="134" customWidth="1"/>
    <col min="8519" max="8519" width="0.5703125" style="134" customWidth="1"/>
    <col min="8520" max="8520" width="2.28515625" style="134" customWidth="1"/>
    <col min="8521" max="8521" width="0.5703125" style="134" customWidth="1"/>
    <col min="8522" max="8522" width="2.28515625" style="134" customWidth="1"/>
    <col min="8523" max="8523" width="0.5703125" style="134" customWidth="1"/>
    <col min="8524" max="8524" width="2.28515625" style="134" customWidth="1"/>
    <col min="8525" max="8525" width="0.5703125" style="134" customWidth="1"/>
    <col min="8526" max="8526" width="2.28515625" style="134" customWidth="1"/>
    <col min="8527" max="8527" width="0.5703125" style="134" customWidth="1"/>
    <col min="8528" max="8528" width="2.28515625" style="134" customWidth="1"/>
    <col min="8529" max="8529" width="0.5703125" style="134" customWidth="1"/>
    <col min="8530" max="8530" width="2.28515625" style="134" customWidth="1"/>
    <col min="8531" max="8531" width="0.5703125" style="134" customWidth="1"/>
    <col min="8532" max="8532" width="2.28515625" style="134" customWidth="1"/>
    <col min="8533" max="8533" width="0.5703125" style="134" customWidth="1"/>
    <col min="8534" max="8535" width="2.5703125" style="134" customWidth="1"/>
    <col min="8536"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7109375" style="134" customWidth="1"/>
    <col min="8710" max="8710" width="1.28515625" style="134" customWidth="1"/>
    <col min="8711" max="8715" width="0.7109375" style="134" customWidth="1"/>
    <col min="8716" max="8716" width="0.5703125" style="134" customWidth="1"/>
    <col min="8717" max="8729" width="0.7109375" style="134" customWidth="1"/>
    <col min="8730" max="8730" width="1.4257812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 style="134" customWidth="1"/>
    <col min="8767" max="8767" width="0.5703125" style="134" customWidth="1"/>
    <col min="8768" max="8768" width="2.28515625" style="134" customWidth="1"/>
    <col min="8769" max="8769" width="0.5703125" style="134" customWidth="1"/>
    <col min="8770" max="8770" width="2.28515625" style="134" customWidth="1"/>
    <col min="8771" max="8771" width="0.5703125" style="134" customWidth="1"/>
    <col min="8772" max="8772" width="2.28515625" style="134" customWidth="1"/>
    <col min="8773" max="8773" width="0.5703125" style="134" customWidth="1"/>
    <col min="8774" max="8774" width="2.28515625" style="134" customWidth="1"/>
    <col min="8775" max="8775" width="0.5703125" style="134" customWidth="1"/>
    <col min="8776" max="8776" width="2.28515625" style="134" customWidth="1"/>
    <col min="8777" max="8777" width="0.5703125" style="134" customWidth="1"/>
    <col min="8778" max="8778" width="2.28515625" style="134" customWidth="1"/>
    <col min="8779" max="8779" width="0.5703125" style="134" customWidth="1"/>
    <col min="8780" max="8780" width="2.28515625" style="134" customWidth="1"/>
    <col min="8781" max="8781" width="0.5703125" style="134" customWidth="1"/>
    <col min="8782" max="8782" width="2.28515625" style="134" customWidth="1"/>
    <col min="8783" max="8783" width="0.5703125" style="134" customWidth="1"/>
    <col min="8784" max="8784" width="2.28515625" style="134" customWidth="1"/>
    <col min="8785" max="8785" width="0.5703125" style="134" customWidth="1"/>
    <col min="8786" max="8786" width="2.28515625" style="134" customWidth="1"/>
    <col min="8787" max="8787" width="0.5703125" style="134" customWidth="1"/>
    <col min="8788" max="8788" width="2.28515625" style="134" customWidth="1"/>
    <col min="8789" max="8789" width="0.5703125" style="134" customWidth="1"/>
    <col min="8790" max="8791" width="2.5703125" style="134" customWidth="1"/>
    <col min="8792"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7109375" style="134" customWidth="1"/>
    <col min="8966" max="8966" width="1.28515625" style="134" customWidth="1"/>
    <col min="8967" max="8971" width="0.7109375" style="134" customWidth="1"/>
    <col min="8972" max="8972" width="0.5703125" style="134" customWidth="1"/>
    <col min="8973" max="8985" width="0.7109375" style="134" customWidth="1"/>
    <col min="8986" max="8986" width="1.4257812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 style="134" customWidth="1"/>
    <col min="9023" max="9023" width="0.5703125" style="134" customWidth="1"/>
    <col min="9024" max="9024" width="2.28515625" style="134" customWidth="1"/>
    <col min="9025" max="9025" width="0.5703125" style="134" customWidth="1"/>
    <col min="9026" max="9026" width="2.28515625" style="134" customWidth="1"/>
    <col min="9027" max="9027" width="0.5703125" style="134" customWidth="1"/>
    <col min="9028" max="9028" width="2.28515625" style="134" customWidth="1"/>
    <col min="9029" max="9029" width="0.5703125" style="134" customWidth="1"/>
    <col min="9030" max="9030" width="2.28515625" style="134" customWidth="1"/>
    <col min="9031" max="9031" width="0.5703125" style="134" customWidth="1"/>
    <col min="9032" max="9032" width="2.28515625" style="134" customWidth="1"/>
    <col min="9033" max="9033" width="0.5703125" style="134" customWidth="1"/>
    <col min="9034" max="9034" width="2.28515625" style="134" customWidth="1"/>
    <col min="9035" max="9035" width="0.5703125" style="134" customWidth="1"/>
    <col min="9036" max="9036" width="2.28515625" style="134" customWidth="1"/>
    <col min="9037" max="9037" width="0.5703125" style="134" customWidth="1"/>
    <col min="9038" max="9038" width="2.28515625" style="134" customWidth="1"/>
    <col min="9039" max="9039" width="0.5703125" style="134" customWidth="1"/>
    <col min="9040" max="9040" width="2.28515625" style="134" customWidth="1"/>
    <col min="9041" max="9041" width="0.5703125" style="134" customWidth="1"/>
    <col min="9042" max="9042" width="2.28515625" style="134" customWidth="1"/>
    <col min="9043" max="9043" width="0.5703125" style="134" customWidth="1"/>
    <col min="9044" max="9044" width="2.28515625" style="134" customWidth="1"/>
    <col min="9045" max="9045" width="0.5703125" style="134" customWidth="1"/>
    <col min="9046" max="9047" width="2.5703125" style="134" customWidth="1"/>
    <col min="9048"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7109375" style="134" customWidth="1"/>
    <col min="9222" max="9222" width="1.28515625" style="134" customWidth="1"/>
    <col min="9223" max="9227" width="0.7109375" style="134" customWidth="1"/>
    <col min="9228" max="9228" width="0.5703125" style="134" customWidth="1"/>
    <col min="9229" max="9241" width="0.7109375" style="134" customWidth="1"/>
    <col min="9242" max="9242" width="1.4257812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 style="134" customWidth="1"/>
    <col min="9279" max="9279" width="0.5703125" style="134" customWidth="1"/>
    <col min="9280" max="9280" width="2.28515625" style="134" customWidth="1"/>
    <col min="9281" max="9281" width="0.5703125" style="134" customWidth="1"/>
    <col min="9282" max="9282" width="2.28515625" style="134" customWidth="1"/>
    <col min="9283" max="9283" width="0.5703125" style="134" customWidth="1"/>
    <col min="9284" max="9284" width="2.28515625" style="134" customWidth="1"/>
    <col min="9285" max="9285" width="0.5703125" style="134" customWidth="1"/>
    <col min="9286" max="9286" width="2.28515625" style="134" customWidth="1"/>
    <col min="9287" max="9287" width="0.5703125" style="134" customWidth="1"/>
    <col min="9288" max="9288" width="2.28515625" style="134" customWidth="1"/>
    <col min="9289" max="9289" width="0.5703125" style="134" customWidth="1"/>
    <col min="9290" max="9290" width="2.28515625" style="134" customWidth="1"/>
    <col min="9291" max="9291" width="0.5703125" style="134" customWidth="1"/>
    <col min="9292" max="9292" width="2.28515625" style="134" customWidth="1"/>
    <col min="9293" max="9293" width="0.5703125" style="134" customWidth="1"/>
    <col min="9294" max="9294" width="2.28515625" style="134" customWidth="1"/>
    <col min="9295" max="9295" width="0.5703125" style="134" customWidth="1"/>
    <col min="9296" max="9296" width="2.28515625" style="134" customWidth="1"/>
    <col min="9297" max="9297" width="0.5703125" style="134" customWidth="1"/>
    <col min="9298" max="9298" width="2.28515625" style="134" customWidth="1"/>
    <col min="9299" max="9299" width="0.5703125" style="134" customWidth="1"/>
    <col min="9300" max="9300" width="2.28515625" style="134" customWidth="1"/>
    <col min="9301" max="9301" width="0.5703125" style="134" customWidth="1"/>
    <col min="9302" max="9303" width="2.5703125" style="134" customWidth="1"/>
    <col min="9304"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7109375" style="134" customWidth="1"/>
    <col min="9478" max="9478" width="1.28515625" style="134" customWidth="1"/>
    <col min="9479" max="9483" width="0.7109375" style="134" customWidth="1"/>
    <col min="9484" max="9484" width="0.5703125" style="134" customWidth="1"/>
    <col min="9485" max="9497" width="0.7109375" style="134" customWidth="1"/>
    <col min="9498" max="9498" width="1.4257812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 style="134" customWidth="1"/>
    <col min="9535" max="9535" width="0.5703125" style="134" customWidth="1"/>
    <col min="9536" max="9536" width="2.28515625" style="134" customWidth="1"/>
    <col min="9537" max="9537" width="0.5703125" style="134" customWidth="1"/>
    <col min="9538" max="9538" width="2.28515625" style="134" customWidth="1"/>
    <col min="9539" max="9539" width="0.5703125" style="134" customWidth="1"/>
    <col min="9540" max="9540" width="2.28515625" style="134" customWidth="1"/>
    <col min="9541" max="9541" width="0.5703125" style="134" customWidth="1"/>
    <col min="9542" max="9542" width="2.28515625" style="134" customWidth="1"/>
    <col min="9543" max="9543" width="0.5703125" style="134" customWidth="1"/>
    <col min="9544" max="9544" width="2.28515625" style="134" customWidth="1"/>
    <col min="9545" max="9545" width="0.5703125" style="134" customWidth="1"/>
    <col min="9546" max="9546" width="2.28515625" style="134" customWidth="1"/>
    <col min="9547" max="9547" width="0.5703125" style="134" customWidth="1"/>
    <col min="9548" max="9548" width="2.28515625" style="134" customWidth="1"/>
    <col min="9549" max="9549" width="0.5703125" style="134" customWidth="1"/>
    <col min="9550" max="9550" width="2.28515625" style="134" customWidth="1"/>
    <col min="9551" max="9551" width="0.5703125" style="134" customWidth="1"/>
    <col min="9552" max="9552" width="2.28515625" style="134" customWidth="1"/>
    <col min="9553" max="9553" width="0.5703125" style="134" customWidth="1"/>
    <col min="9554" max="9554" width="2.28515625" style="134" customWidth="1"/>
    <col min="9555" max="9555" width="0.5703125" style="134" customWidth="1"/>
    <col min="9556" max="9556" width="2.28515625" style="134" customWidth="1"/>
    <col min="9557" max="9557" width="0.5703125" style="134" customWidth="1"/>
    <col min="9558" max="9559" width="2.5703125" style="134" customWidth="1"/>
    <col min="9560"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7109375" style="134" customWidth="1"/>
    <col min="9734" max="9734" width="1.28515625" style="134" customWidth="1"/>
    <col min="9735" max="9739" width="0.7109375" style="134" customWidth="1"/>
    <col min="9740" max="9740" width="0.5703125" style="134" customWidth="1"/>
    <col min="9741" max="9753" width="0.7109375" style="134" customWidth="1"/>
    <col min="9754" max="9754" width="1.4257812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 style="134" customWidth="1"/>
    <col min="9791" max="9791" width="0.5703125" style="134" customWidth="1"/>
    <col min="9792" max="9792" width="2.28515625" style="134" customWidth="1"/>
    <col min="9793" max="9793" width="0.5703125" style="134" customWidth="1"/>
    <col min="9794" max="9794" width="2.28515625" style="134" customWidth="1"/>
    <col min="9795" max="9795" width="0.5703125" style="134" customWidth="1"/>
    <col min="9796" max="9796" width="2.28515625" style="134" customWidth="1"/>
    <col min="9797" max="9797" width="0.5703125" style="134" customWidth="1"/>
    <col min="9798" max="9798" width="2.28515625" style="134" customWidth="1"/>
    <col min="9799" max="9799" width="0.5703125" style="134" customWidth="1"/>
    <col min="9800" max="9800" width="2.28515625" style="134" customWidth="1"/>
    <col min="9801" max="9801" width="0.5703125" style="134" customWidth="1"/>
    <col min="9802" max="9802" width="2.28515625" style="134" customWidth="1"/>
    <col min="9803" max="9803" width="0.5703125" style="134" customWidth="1"/>
    <col min="9804" max="9804" width="2.28515625" style="134" customWidth="1"/>
    <col min="9805" max="9805" width="0.5703125" style="134" customWidth="1"/>
    <col min="9806" max="9806" width="2.28515625" style="134" customWidth="1"/>
    <col min="9807" max="9807" width="0.5703125" style="134" customWidth="1"/>
    <col min="9808" max="9808" width="2.28515625" style="134" customWidth="1"/>
    <col min="9809" max="9809" width="0.5703125" style="134" customWidth="1"/>
    <col min="9810" max="9810" width="2.28515625" style="134" customWidth="1"/>
    <col min="9811" max="9811" width="0.5703125" style="134" customWidth="1"/>
    <col min="9812" max="9812" width="2.28515625" style="134" customWidth="1"/>
    <col min="9813" max="9813" width="0.5703125" style="134" customWidth="1"/>
    <col min="9814" max="9815" width="2.5703125" style="134" customWidth="1"/>
    <col min="9816"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7109375" style="134" customWidth="1"/>
    <col min="9990" max="9990" width="1.28515625" style="134" customWidth="1"/>
    <col min="9991" max="9995" width="0.7109375" style="134" customWidth="1"/>
    <col min="9996" max="9996" width="0.5703125" style="134" customWidth="1"/>
    <col min="9997" max="10009" width="0.7109375" style="134" customWidth="1"/>
    <col min="10010" max="10010" width="1.4257812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 style="134" customWidth="1"/>
    <col min="10047" max="10047" width="0.5703125" style="134" customWidth="1"/>
    <col min="10048" max="10048" width="2.28515625" style="134" customWidth="1"/>
    <col min="10049" max="10049" width="0.5703125" style="134" customWidth="1"/>
    <col min="10050" max="10050" width="2.28515625" style="134" customWidth="1"/>
    <col min="10051" max="10051" width="0.5703125" style="134" customWidth="1"/>
    <col min="10052" max="10052" width="2.28515625" style="134" customWidth="1"/>
    <col min="10053" max="10053" width="0.5703125" style="134" customWidth="1"/>
    <col min="10054" max="10054" width="2.28515625" style="134" customWidth="1"/>
    <col min="10055" max="10055" width="0.5703125" style="134" customWidth="1"/>
    <col min="10056" max="10056" width="2.28515625" style="134" customWidth="1"/>
    <col min="10057" max="10057" width="0.5703125" style="134" customWidth="1"/>
    <col min="10058" max="10058" width="2.28515625" style="134" customWidth="1"/>
    <col min="10059" max="10059" width="0.5703125" style="134" customWidth="1"/>
    <col min="10060" max="10060" width="2.28515625" style="134" customWidth="1"/>
    <col min="10061" max="10061" width="0.5703125" style="134" customWidth="1"/>
    <col min="10062" max="10062" width="2.28515625" style="134" customWidth="1"/>
    <col min="10063" max="10063" width="0.5703125" style="134" customWidth="1"/>
    <col min="10064" max="10064" width="2.28515625" style="134" customWidth="1"/>
    <col min="10065" max="10065" width="0.5703125" style="134" customWidth="1"/>
    <col min="10066" max="10066" width="2.28515625" style="134" customWidth="1"/>
    <col min="10067" max="10067" width="0.5703125" style="134" customWidth="1"/>
    <col min="10068" max="10068" width="2.28515625" style="134" customWidth="1"/>
    <col min="10069" max="10069" width="0.5703125" style="134" customWidth="1"/>
    <col min="10070" max="10071" width="2.5703125" style="134" customWidth="1"/>
    <col min="10072"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7109375" style="134" customWidth="1"/>
    <col min="10246" max="10246" width="1.28515625" style="134" customWidth="1"/>
    <col min="10247" max="10251" width="0.7109375" style="134" customWidth="1"/>
    <col min="10252" max="10252" width="0.5703125" style="134" customWidth="1"/>
    <col min="10253" max="10265" width="0.7109375" style="134" customWidth="1"/>
    <col min="10266" max="10266" width="1.4257812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 style="134" customWidth="1"/>
    <col min="10303" max="10303" width="0.5703125" style="134" customWidth="1"/>
    <col min="10304" max="10304" width="2.28515625" style="134" customWidth="1"/>
    <col min="10305" max="10305" width="0.5703125" style="134" customWidth="1"/>
    <col min="10306" max="10306" width="2.28515625" style="134" customWidth="1"/>
    <col min="10307" max="10307" width="0.5703125" style="134" customWidth="1"/>
    <col min="10308" max="10308" width="2.28515625" style="134" customWidth="1"/>
    <col min="10309" max="10309" width="0.5703125" style="134" customWidth="1"/>
    <col min="10310" max="10310" width="2.28515625" style="134" customWidth="1"/>
    <col min="10311" max="10311" width="0.5703125" style="134" customWidth="1"/>
    <col min="10312" max="10312" width="2.28515625" style="134" customWidth="1"/>
    <col min="10313" max="10313" width="0.5703125" style="134" customWidth="1"/>
    <col min="10314" max="10314" width="2.28515625" style="134" customWidth="1"/>
    <col min="10315" max="10315" width="0.5703125" style="134" customWidth="1"/>
    <col min="10316" max="10316" width="2.28515625" style="134" customWidth="1"/>
    <col min="10317" max="10317" width="0.5703125" style="134" customWidth="1"/>
    <col min="10318" max="10318" width="2.28515625" style="134" customWidth="1"/>
    <col min="10319" max="10319" width="0.5703125" style="134" customWidth="1"/>
    <col min="10320" max="10320" width="2.28515625" style="134" customWidth="1"/>
    <col min="10321" max="10321" width="0.5703125" style="134" customWidth="1"/>
    <col min="10322" max="10322" width="2.28515625" style="134" customWidth="1"/>
    <col min="10323" max="10323" width="0.5703125" style="134" customWidth="1"/>
    <col min="10324" max="10324" width="2.28515625" style="134" customWidth="1"/>
    <col min="10325" max="10325" width="0.5703125" style="134" customWidth="1"/>
    <col min="10326" max="10327" width="2.5703125" style="134" customWidth="1"/>
    <col min="10328"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7109375" style="134" customWidth="1"/>
    <col min="10502" max="10502" width="1.28515625" style="134" customWidth="1"/>
    <col min="10503" max="10507" width="0.7109375" style="134" customWidth="1"/>
    <col min="10508" max="10508" width="0.5703125" style="134" customWidth="1"/>
    <col min="10509" max="10521" width="0.7109375" style="134" customWidth="1"/>
    <col min="10522" max="10522" width="1.4257812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 style="134" customWidth="1"/>
    <col min="10559" max="10559" width="0.5703125" style="134" customWidth="1"/>
    <col min="10560" max="10560" width="2.28515625" style="134" customWidth="1"/>
    <col min="10561" max="10561" width="0.5703125" style="134" customWidth="1"/>
    <col min="10562" max="10562" width="2.28515625" style="134" customWidth="1"/>
    <col min="10563" max="10563" width="0.5703125" style="134" customWidth="1"/>
    <col min="10564" max="10564" width="2.28515625" style="134" customWidth="1"/>
    <col min="10565" max="10565" width="0.5703125" style="134" customWidth="1"/>
    <col min="10566" max="10566" width="2.28515625" style="134" customWidth="1"/>
    <col min="10567" max="10567" width="0.5703125" style="134" customWidth="1"/>
    <col min="10568" max="10568" width="2.28515625" style="134" customWidth="1"/>
    <col min="10569" max="10569" width="0.5703125" style="134" customWidth="1"/>
    <col min="10570" max="10570" width="2.28515625" style="134" customWidth="1"/>
    <col min="10571" max="10571" width="0.5703125" style="134" customWidth="1"/>
    <col min="10572" max="10572" width="2.28515625" style="134" customWidth="1"/>
    <col min="10573" max="10573" width="0.5703125" style="134" customWidth="1"/>
    <col min="10574" max="10574" width="2.28515625" style="134" customWidth="1"/>
    <col min="10575" max="10575" width="0.5703125" style="134" customWidth="1"/>
    <col min="10576" max="10576" width="2.28515625" style="134" customWidth="1"/>
    <col min="10577" max="10577" width="0.5703125" style="134" customWidth="1"/>
    <col min="10578" max="10578" width="2.28515625" style="134" customWidth="1"/>
    <col min="10579" max="10579" width="0.5703125" style="134" customWidth="1"/>
    <col min="10580" max="10580" width="2.28515625" style="134" customWidth="1"/>
    <col min="10581" max="10581" width="0.5703125" style="134" customWidth="1"/>
    <col min="10582" max="10583" width="2.5703125" style="134" customWidth="1"/>
    <col min="10584"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7109375" style="134" customWidth="1"/>
    <col min="10758" max="10758" width="1.28515625" style="134" customWidth="1"/>
    <col min="10759" max="10763" width="0.7109375" style="134" customWidth="1"/>
    <col min="10764" max="10764" width="0.5703125" style="134" customWidth="1"/>
    <col min="10765" max="10777" width="0.7109375" style="134" customWidth="1"/>
    <col min="10778" max="10778" width="1.4257812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 style="134" customWidth="1"/>
    <col min="10815" max="10815" width="0.5703125" style="134" customWidth="1"/>
    <col min="10816" max="10816" width="2.28515625" style="134" customWidth="1"/>
    <col min="10817" max="10817" width="0.5703125" style="134" customWidth="1"/>
    <col min="10818" max="10818" width="2.28515625" style="134" customWidth="1"/>
    <col min="10819" max="10819" width="0.5703125" style="134" customWidth="1"/>
    <col min="10820" max="10820" width="2.28515625" style="134" customWidth="1"/>
    <col min="10821" max="10821" width="0.5703125" style="134" customWidth="1"/>
    <col min="10822" max="10822" width="2.28515625" style="134" customWidth="1"/>
    <col min="10823" max="10823" width="0.5703125" style="134" customWidth="1"/>
    <col min="10824" max="10824" width="2.28515625" style="134" customWidth="1"/>
    <col min="10825" max="10825" width="0.5703125" style="134" customWidth="1"/>
    <col min="10826" max="10826" width="2.28515625" style="134" customWidth="1"/>
    <col min="10827" max="10827" width="0.5703125" style="134" customWidth="1"/>
    <col min="10828" max="10828" width="2.28515625" style="134" customWidth="1"/>
    <col min="10829" max="10829" width="0.5703125" style="134" customWidth="1"/>
    <col min="10830" max="10830" width="2.28515625" style="134" customWidth="1"/>
    <col min="10831" max="10831" width="0.5703125" style="134" customWidth="1"/>
    <col min="10832" max="10832" width="2.28515625" style="134" customWidth="1"/>
    <col min="10833" max="10833" width="0.5703125" style="134" customWidth="1"/>
    <col min="10834" max="10834" width="2.28515625" style="134" customWidth="1"/>
    <col min="10835" max="10835" width="0.5703125" style="134" customWidth="1"/>
    <col min="10836" max="10836" width="2.28515625" style="134" customWidth="1"/>
    <col min="10837" max="10837" width="0.5703125" style="134" customWidth="1"/>
    <col min="10838" max="10839" width="2.5703125" style="134" customWidth="1"/>
    <col min="10840"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7109375" style="134" customWidth="1"/>
    <col min="11014" max="11014" width="1.28515625" style="134" customWidth="1"/>
    <col min="11015" max="11019" width="0.7109375" style="134" customWidth="1"/>
    <col min="11020" max="11020" width="0.5703125" style="134" customWidth="1"/>
    <col min="11021" max="11033" width="0.7109375" style="134" customWidth="1"/>
    <col min="11034" max="11034" width="1.4257812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 style="134" customWidth="1"/>
    <col min="11071" max="11071" width="0.5703125" style="134" customWidth="1"/>
    <col min="11072" max="11072" width="2.28515625" style="134" customWidth="1"/>
    <col min="11073" max="11073" width="0.5703125" style="134" customWidth="1"/>
    <col min="11074" max="11074" width="2.28515625" style="134" customWidth="1"/>
    <col min="11075" max="11075" width="0.5703125" style="134" customWidth="1"/>
    <col min="11076" max="11076" width="2.28515625" style="134" customWidth="1"/>
    <col min="11077" max="11077" width="0.5703125" style="134" customWidth="1"/>
    <col min="11078" max="11078" width="2.28515625" style="134" customWidth="1"/>
    <col min="11079" max="11079" width="0.5703125" style="134" customWidth="1"/>
    <col min="11080" max="11080" width="2.28515625" style="134" customWidth="1"/>
    <col min="11081" max="11081" width="0.5703125" style="134" customWidth="1"/>
    <col min="11082" max="11082" width="2.28515625" style="134" customWidth="1"/>
    <col min="11083" max="11083" width="0.5703125" style="134" customWidth="1"/>
    <col min="11084" max="11084" width="2.28515625" style="134" customWidth="1"/>
    <col min="11085" max="11085" width="0.5703125" style="134" customWidth="1"/>
    <col min="11086" max="11086" width="2.28515625" style="134" customWidth="1"/>
    <col min="11087" max="11087" width="0.5703125" style="134" customWidth="1"/>
    <col min="11088" max="11088" width="2.28515625" style="134" customWidth="1"/>
    <col min="11089" max="11089" width="0.5703125" style="134" customWidth="1"/>
    <col min="11090" max="11090" width="2.28515625" style="134" customWidth="1"/>
    <col min="11091" max="11091" width="0.5703125" style="134" customWidth="1"/>
    <col min="11092" max="11092" width="2.28515625" style="134" customWidth="1"/>
    <col min="11093" max="11093" width="0.5703125" style="134" customWidth="1"/>
    <col min="11094" max="11095" width="2.5703125" style="134" customWidth="1"/>
    <col min="11096"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7109375" style="134" customWidth="1"/>
    <col min="11270" max="11270" width="1.28515625" style="134" customWidth="1"/>
    <col min="11271" max="11275" width="0.7109375" style="134" customWidth="1"/>
    <col min="11276" max="11276" width="0.5703125" style="134" customWidth="1"/>
    <col min="11277" max="11289" width="0.7109375" style="134" customWidth="1"/>
    <col min="11290" max="11290" width="1.4257812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 style="134" customWidth="1"/>
    <col min="11327" max="11327" width="0.5703125" style="134" customWidth="1"/>
    <col min="11328" max="11328" width="2.28515625" style="134" customWidth="1"/>
    <col min="11329" max="11329" width="0.5703125" style="134" customWidth="1"/>
    <col min="11330" max="11330" width="2.28515625" style="134" customWidth="1"/>
    <col min="11331" max="11331" width="0.5703125" style="134" customWidth="1"/>
    <col min="11332" max="11332" width="2.28515625" style="134" customWidth="1"/>
    <col min="11333" max="11333" width="0.5703125" style="134" customWidth="1"/>
    <col min="11334" max="11334" width="2.28515625" style="134" customWidth="1"/>
    <col min="11335" max="11335" width="0.5703125" style="134" customWidth="1"/>
    <col min="11336" max="11336" width="2.28515625" style="134" customWidth="1"/>
    <col min="11337" max="11337" width="0.5703125" style="134" customWidth="1"/>
    <col min="11338" max="11338" width="2.28515625" style="134" customWidth="1"/>
    <col min="11339" max="11339" width="0.5703125" style="134" customWidth="1"/>
    <col min="11340" max="11340" width="2.28515625" style="134" customWidth="1"/>
    <col min="11341" max="11341" width="0.5703125" style="134" customWidth="1"/>
    <col min="11342" max="11342" width="2.28515625" style="134" customWidth="1"/>
    <col min="11343" max="11343" width="0.5703125" style="134" customWidth="1"/>
    <col min="11344" max="11344" width="2.28515625" style="134" customWidth="1"/>
    <col min="11345" max="11345" width="0.5703125" style="134" customWidth="1"/>
    <col min="11346" max="11346" width="2.28515625" style="134" customWidth="1"/>
    <col min="11347" max="11347" width="0.5703125" style="134" customWidth="1"/>
    <col min="11348" max="11348" width="2.28515625" style="134" customWidth="1"/>
    <col min="11349" max="11349" width="0.5703125" style="134" customWidth="1"/>
    <col min="11350" max="11351" width="2.5703125" style="134" customWidth="1"/>
    <col min="11352"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7109375" style="134" customWidth="1"/>
    <col min="11526" max="11526" width="1.28515625" style="134" customWidth="1"/>
    <col min="11527" max="11531" width="0.7109375" style="134" customWidth="1"/>
    <col min="11532" max="11532" width="0.5703125" style="134" customWidth="1"/>
    <col min="11533" max="11545" width="0.7109375" style="134" customWidth="1"/>
    <col min="11546" max="11546" width="1.4257812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 style="134" customWidth="1"/>
    <col min="11583" max="11583" width="0.5703125" style="134" customWidth="1"/>
    <col min="11584" max="11584" width="2.28515625" style="134" customWidth="1"/>
    <col min="11585" max="11585" width="0.5703125" style="134" customWidth="1"/>
    <col min="11586" max="11586" width="2.28515625" style="134" customWidth="1"/>
    <col min="11587" max="11587" width="0.5703125" style="134" customWidth="1"/>
    <col min="11588" max="11588" width="2.28515625" style="134" customWidth="1"/>
    <col min="11589" max="11589" width="0.5703125" style="134" customWidth="1"/>
    <col min="11590" max="11590" width="2.28515625" style="134" customWidth="1"/>
    <col min="11591" max="11591" width="0.5703125" style="134" customWidth="1"/>
    <col min="11592" max="11592" width="2.28515625" style="134" customWidth="1"/>
    <col min="11593" max="11593" width="0.5703125" style="134" customWidth="1"/>
    <col min="11594" max="11594" width="2.28515625" style="134" customWidth="1"/>
    <col min="11595" max="11595" width="0.5703125" style="134" customWidth="1"/>
    <col min="11596" max="11596" width="2.28515625" style="134" customWidth="1"/>
    <col min="11597" max="11597" width="0.5703125" style="134" customWidth="1"/>
    <col min="11598" max="11598" width="2.28515625" style="134" customWidth="1"/>
    <col min="11599" max="11599" width="0.5703125" style="134" customWidth="1"/>
    <col min="11600" max="11600" width="2.28515625" style="134" customWidth="1"/>
    <col min="11601" max="11601" width="0.5703125" style="134" customWidth="1"/>
    <col min="11602" max="11602" width="2.28515625" style="134" customWidth="1"/>
    <col min="11603" max="11603" width="0.5703125" style="134" customWidth="1"/>
    <col min="11604" max="11604" width="2.28515625" style="134" customWidth="1"/>
    <col min="11605" max="11605" width="0.5703125" style="134" customWidth="1"/>
    <col min="11606" max="11607" width="2.5703125" style="134" customWidth="1"/>
    <col min="11608"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7109375" style="134" customWidth="1"/>
    <col min="11782" max="11782" width="1.28515625" style="134" customWidth="1"/>
    <col min="11783" max="11787" width="0.7109375" style="134" customWidth="1"/>
    <col min="11788" max="11788" width="0.5703125" style="134" customWidth="1"/>
    <col min="11789" max="11801" width="0.7109375" style="134" customWidth="1"/>
    <col min="11802" max="11802" width="1.4257812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 style="134" customWidth="1"/>
    <col min="11839" max="11839" width="0.5703125" style="134" customWidth="1"/>
    <col min="11840" max="11840" width="2.28515625" style="134" customWidth="1"/>
    <col min="11841" max="11841" width="0.5703125" style="134" customWidth="1"/>
    <col min="11842" max="11842" width="2.28515625" style="134" customWidth="1"/>
    <col min="11843" max="11843" width="0.5703125" style="134" customWidth="1"/>
    <col min="11844" max="11844" width="2.28515625" style="134" customWidth="1"/>
    <col min="11845" max="11845" width="0.5703125" style="134" customWidth="1"/>
    <col min="11846" max="11846" width="2.28515625" style="134" customWidth="1"/>
    <col min="11847" max="11847" width="0.5703125" style="134" customWidth="1"/>
    <col min="11848" max="11848" width="2.28515625" style="134" customWidth="1"/>
    <col min="11849" max="11849" width="0.5703125" style="134" customWidth="1"/>
    <col min="11850" max="11850" width="2.28515625" style="134" customWidth="1"/>
    <col min="11851" max="11851" width="0.5703125" style="134" customWidth="1"/>
    <col min="11852" max="11852" width="2.28515625" style="134" customWidth="1"/>
    <col min="11853" max="11853" width="0.5703125" style="134" customWidth="1"/>
    <col min="11854" max="11854" width="2.28515625" style="134" customWidth="1"/>
    <col min="11855" max="11855" width="0.5703125" style="134" customWidth="1"/>
    <col min="11856" max="11856" width="2.28515625" style="134" customWidth="1"/>
    <col min="11857" max="11857" width="0.5703125" style="134" customWidth="1"/>
    <col min="11858" max="11858" width="2.28515625" style="134" customWidth="1"/>
    <col min="11859" max="11859" width="0.5703125" style="134" customWidth="1"/>
    <col min="11860" max="11860" width="2.28515625" style="134" customWidth="1"/>
    <col min="11861" max="11861" width="0.5703125" style="134" customWidth="1"/>
    <col min="11862" max="11863" width="2.5703125" style="134" customWidth="1"/>
    <col min="11864"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7109375" style="134" customWidth="1"/>
    <col min="12038" max="12038" width="1.28515625" style="134" customWidth="1"/>
    <col min="12039" max="12043" width="0.7109375" style="134" customWidth="1"/>
    <col min="12044" max="12044" width="0.5703125" style="134" customWidth="1"/>
    <col min="12045" max="12057" width="0.7109375" style="134" customWidth="1"/>
    <col min="12058" max="12058" width="1.4257812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 style="134" customWidth="1"/>
    <col min="12095" max="12095" width="0.5703125" style="134" customWidth="1"/>
    <col min="12096" max="12096" width="2.28515625" style="134" customWidth="1"/>
    <col min="12097" max="12097" width="0.5703125" style="134" customWidth="1"/>
    <col min="12098" max="12098" width="2.28515625" style="134" customWidth="1"/>
    <col min="12099" max="12099" width="0.5703125" style="134" customWidth="1"/>
    <col min="12100" max="12100" width="2.28515625" style="134" customWidth="1"/>
    <col min="12101" max="12101" width="0.5703125" style="134" customWidth="1"/>
    <col min="12102" max="12102" width="2.28515625" style="134" customWidth="1"/>
    <col min="12103" max="12103" width="0.5703125" style="134" customWidth="1"/>
    <col min="12104" max="12104" width="2.28515625" style="134" customWidth="1"/>
    <col min="12105" max="12105" width="0.5703125" style="134" customWidth="1"/>
    <col min="12106" max="12106" width="2.28515625" style="134" customWidth="1"/>
    <col min="12107" max="12107" width="0.5703125" style="134" customWidth="1"/>
    <col min="12108" max="12108" width="2.28515625" style="134" customWidth="1"/>
    <col min="12109" max="12109" width="0.5703125" style="134" customWidth="1"/>
    <col min="12110" max="12110" width="2.28515625" style="134" customWidth="1"/>
    <col min="12111" max="12111" width="0.5703125" style="134" customWidth="1"/>
    <col min="12112" max="12112" width="2.28515625" style="134" customWidth="1"/>
    <col min="12113" max="12113" width="0.5703125" style="134" customWidth="1"/>
    <col min="12114" max="12114" width="2.28515625" style="134" customWidth="1"/>
    <col min="12115" max="12115" width="0.5703125" style="134" customWidth="1"/>
    <col min="12116" max="12116" width="2.28515625" style="134" customWidth="1"/>
    <col min="12117" max="12117" width="0.5703125" style="134" customWidth="1"/>
    <col min="12118" max="12119" width="2.5703125" style="134" customWidth="1"/>
    <col min="12120"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7109375" style="134" customWidth="1"/>
    <col min="12294" max="12294" width="1.28515625" style="134" customWidth="1"/>
    <col min="12295" max="12299" width="0.7109375" style="134" customWidth="1"/>
    <col min="12300" max="12300" width="0.5703125" style="134" customWidth="1"/>
    <col min="12301" max="12313" width="0.7109375" style="134" customWidth="1"/>
    <col min="12314" max="12314" width="1.4257812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 style="134" customWidth="1"/>
    <col min="12351" max="12351" width="0.5703125" style="134" customWidth="1"/>
    <col min="12352" max="12352" width="2.28515625" style="134" customWidth="1"/>
    <col min="12353" max="12353" width="0.5703125" style="134" customWidth="1"/>
    <col min="12354" max="12354" width="2.28515625" style="134" customWidth="1"/>
    <col min="12355" max="12355" width="0.5703125" style="134" customWidth="1"/>
    <col min="12356" max="12356" width="2.28515625" style="134" customWidth="1"/>
    <col min="12357" max="12357" width="0.5703125" style="134" customWidth="1"/>
    <col min="12358" max="12358" width="2.28515625" style="134" customWidth="1"/>
    <col min="12359" max="12359" width="0.5703125" style="134" customWidth="1"/>
    <col min="12360" max="12360" width="2.28515625" style="134" customWidth="1"/>
    <col min="12361" max="12361" width="0.5703125" style="134" customWidth="1"/>
    <col min="12362" max="12362" width="2.28515625" style="134" customWidth="1"/>
    <col min="12363" max="12363" width="0.5703125" style="134" customWidth="1"/>
    <col min="12364" max="12364" width="2.28515625" style="134" customWidth="1"/>
    <col min="12365" max="12365" width="0.5703125" style="134" customWidth="1"/>
    <col min="12366" max="12366" width="2.28515625" style="134" customWidth="1"/>
    <col min="12367" max="12367" width="0.5703125" style="134" customWidth="1"/>
    <col min="12368" max="12368" width="2.28515625" style="134" customWidth="1"/>
    <col min="12369" max="12369" width="0.5703125" style="134" customWidth="1"/>
    <col min="12370" max="12370" width="2.28515625" style="134" customWidth="1"/>
    <col min="12371" max="12371" width="0.5703125" style="134" customWidth="1"/>
    <col min="12372" max="12372" width="2.28515625" style="134" customWidth="1"/>
    <col min="12373" max="12373" width="0.5703125" style="134" customWidth="1"/>
    <col min="12374" max="12375" width="2.5703125" style="134" customWidth="1"/>
    <col min="12376"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7109375" style="134" customWidth="1"/>
    <col min="12550" max="12550" width="1.28515625" style="134" customWidth="1"/>
    <col min="12551" max="12555" width="0.7109375" style="134" customWidth="1"/>
    <col min="12556" max="12556" width="0.5703125" style="134" customWidth="1"/>
    <col min="12557" max="12569" width="0.7109375" style="134" customWidth="1"/>
    <col min="12570" max="12570" width="1.4257812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 style="134" customWidth="1"/>
    <col min="12607" max="12607" width="0.5703125" style="134" customWidth="1"/>
    <col min="12608" max="12608" width="2.28515625" style="134" customWidth="1"/>
    <col min="12609" max="12609" width="0.5703125" style="134" customWidth="1"/>
    <col min="12610" max="12610" width="2.28515625" style="134" customWidth="1"/>
    <col min="12611" max="12611" width="0.5703125" style="134" customWidth="1"/>
    <col min="12612" max="12612" width="2.28515625" style="134" customWidth="1"/>
    <col min="12613" max="12613" width="0.5703125" style="134" customWidth="1"/>
    <col min="12614" max="12614" width="2.28515625" style="134" customWidth="1"/>
    <col min="12615" max="12615" width="0.5703125" style="134" customWidth="1"/>
    <col min="12616" max="12616" width="2.28515625" style="134" customWidth="1"/>
    <col min="12617" max="12617" width="0.5703125" style="134" customWidth="1"/>
    <col min="12618" max="12618" width="2.28515625" style="134" customWidth="1"/>
    <col min="12619" max="12619" width="0.5703125" style="134" customWidth="1"/>
    <col min="12620" max="12620" width="2.28515625" style="134" customWidth="1"/>
    <col min="12621" max="12621" width="0.5703125" style="134" customWidth="1"/>
    <col min="12622" max="12622" width="2.28515625" style="134" customWidth="1"/>
    <col min="12623" max="12623" width="0.5703125" style="134" customWidth="1"/>
    <col min="12624" max="12624" width="2.28515625" style="134" customWidth="1"/>
    <col min="12625" max="12625" width="0.5703125" style="134" customWidth="1"/>
    <col min="12626" max="12626" width="2.28515625" style="134" customWidth="1"/>
    <col min="12627" max="12627" width="0.5703125" style="134" customWidth="1"/>
    <col min="12628" max="12628" width="2.28515625" style="134" customWidth="1"/>
    <col min="12629" max="12629" width="0.5703125" style="134" customWidth="1"/>
    <col min="12630" max="12631" width="2.5703125" style="134" customWidth="1"/>
    <col min="12632"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7109375" style="134" customWidth="1"/>
    <col min="12806" max="12806" width="1.28515625" style="134" customWidth="1"/>
    <col min="12807" max="12811" width="0.7109375" style="134" customWidth="1"/>
    <col min="12812" max="12812" width="0.5703125" style="134" customWidth="1"/>
    <col min="12813" max="12825" width="0.7109375" style="134" customWidth="1"/>
    <col min="12826" max="12826" width="1.4257812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 style="134" customWidth="1"/>
    <col min="12863" max="12863" width="0.5703125" style="134" customWidth="1"/>
    <col min="12864" max="12864" width="2.28515625" style="134" customWidth="1"/>
    <col min="12865" max="12865" width="0.5703125" style="134" customWidth="1"/>
    <col min="12866" max="12866" width="2.28515625" style="134" customWidth="1"/>
    <col min="12867" max="12867" width="0.5703125" style="134" customWidth="1"/>
    <col min="12868" max="12868" width="2.28515625" style="134" customWidth="1"/>
    <col min="12869" max="12869" width="0.5703125" style="134" customWidth="1"/>
    <col min="12870" max="12870" width="2.28515625" style="134" customWidth="1"/>
    <col min="12871" max="12871" width="0.5703125" style="134" customWidth="1"/>
    <col min="12872" max="12872" width="2.28515625" style="134" customWidth="1"/>
    <col min="12873" max="12873" width="0.5703125" style="134" customWidth="1"/>
    <col min="12874" max="12874" width="2.28515625" style="134" customWidth="1"/>
    <col min="12875" max="12875" width="0.5703125" style="134" customWidth="1"/>
    <col min="12876" max="12876" width="2.28515625" style="134" customWidth="1"/>
    <col min="12877" max="12877" width="0.5703125" style="134" customWidth="1"/>
    <col min="12878" max="12878" width="2.28515625" style="134" customWidth="1"/>
    <col min="12879" max="12879" width="0.5703125" style="134" customWidth="1"/>
    <col min="12880" max="12880" width="2.28515625" style="134" customWidth="1"/>
    <col min="12881" max="12881" width="0.5703125" style="134" customWidth="1"/>
    <col min="12882" max="12882" width="2.28515625" style="134" customWidth="1"/>
    <col min="12883" max="12883" width="0.5703125" style="134" customWidth="1"/>
    <col min="12884" max="12884" width="2.28515625" style="134" customWidth="1"/>
    <col min="12885" max="12885" width="0.5703125" style="134" customWidth="1"/>
    <col min="12886" max="12887" width="2.5703125" style="134" customWidth="1"/>
    <col min="12888"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7109375" style="134" customWidth="1"/>
    <col min="13062" max="13062" width="1.28515625" style="134" customWidth="1"/>
    <col min="13063" max="13067" width="0.7109375" style="134" customWidth="1"/>
    <col min="13068" max="13068" width="0.5703125" style="134" customWidth="1"/>
    <col min="13069" max="13081" width="0.7109375" style="134" customWidth="1"/>
    <col min="13082" max="13082" width="1.4257812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 style="134" customWidth="1"/>
    <col min="13119" max="13119" width="0.5703125" style="134" customWidth="1"/>
    <col min="13120" max="13120" width="2.28515625" style="134" customWidth="1"/>
    <col min="13121" max="13121" width="0.5703125" style="134" customWidth="1"/>
    <col min="13122" max="13122" width="2.28515625" style="134" customWidth="1"/>
    <col min="13123" max="13123" width="0.5703125" style="134" customWidth="1"/>
    <col min="13124" max="13124" width="2.28515625" style="134" customWidth="1"/>
    <col min="13125" max="13125" width="0.5703125" style="134" customWidth="1"/>
    <col min="13126" max="13126" width="2.28515625" style="134" customWidth="1"/>
    <col min="13127" max="13127" width="0.5703125" style="134" customWidth="1"/>
    <col min="13128" max="13128" width="2.28515625" style="134" customWidth="1"/>
    <col min="13129" max="13129" width="0.5703125" style="134" customWidth="1"/>
    <col min="13130" max="13130" width="2.28515625" style="134" customWidth="1"/>
    <col min="13131" max="13131" width="0.5703125" style="134" customWidth="1"/>
    <col min="13132" max="13132" width="2.28515625" style="134" customWidth="1"/>
    <col min="13133" max="13133" width="0.5703125" style="134" customWidth="1"/>
    <col min="13134" max="13134" width="2.28515625" style="134" customWidth="1"/>
    <col min="13135" max="13135" width="0.5703125" style="134" customWidth="1"/>
    <col min="13136" max="13136" width="2.28515625" style="134" customWidth="1"/>
    <col min="13137" max="13137" width="0.5703125" style="134" customWidth="1"/>
    <col min="13138" max="13138" width="2.28515625" style="134" customWidth="1"/>
    <col min="13139" max="13139" width="0.5703125" style="134" customWidth="1"/>
    <col min="13140" max="13140" width="2.28515625" style="134" customWidth="1"/>
    <col min="13141" max="13141" width="0.5703125" style="134" customWidth="1"/>
    <col min="13142" max="13143" width="2.5703125" style="134" customWidth="1"/>
    <col min="13144"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7109375" style="134" customWidth="1"/>
    <col min="13318" max="13318" width="1.28515625" style="134" customWidth="1"/>
    <col min="13319" max="13323" width="0.7109375" style="134" customWidth="1"/>
    <col min="13324" max="13324" width="0.5703125" style="134" customWidth="1"/>
    <col min="13325" max="13337" width="0.7109375" style="134" customWidth="1"/>
    <col min="13338" max="13338" width="1.4257812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 style="134" customWidth="1"/>
    <col min="13375" max="13375" width="0.5703125" style="134" customWidth="1"/>
    <col min="13376" max="13376" width="2.28515625" style="134" customWidth="1"/>
    <col min="13377" max="13377" width="0.5703125" style="134" customWidth="1"/>
    <col min="13378" max="13378" width="2.28515625" style="134" customWidth="1"/>
    <col min="13379" max="13379" width="0.5703125" style="134" customWidth="1"/>
    <col min="13380" max="13380" width="2.28515625" style="134" customWidth="1"/>
    <col min="13381" max="13381" width="0.5703125" style="134" customWidth="1"/>
    <col min="13382" max="13382" width="2.28515625" style="134" customWidth="1"/>
    <col min="13383" max="13383" width="0.5703125" style="134" customWidth="1"/>
    <col min="13384" max="13384" width="2.28515625" style="134" customWidth="1"/>
    <col min="13385" max="13385" width="0.5703125" style="134" customWidth="1"/>
    <col min="13386" max="13386" width="2.28515625" style="134" customWidth="1"/>
    <col min="13387" max="13387" width="0.5703125" style="134" customWidth="1"/>
    <col min="13388" max="13388" width="2.28515625" style="134" customWidth="1"/>
    <col min="13389" max="13389" width="0.5703125" style="134" customWidth="1"/>
    <col min="13390" max="13390" width="2.28515625" style="134" customWidth="1"/>
    <col min="13391" max="13391" width="0.5703125" style="134" customWidth="1"/>
    <col min="13392" max="13392" width="2.28515625" style="134" customWidth="1"/>
    <col min="13393" max="13393" width="0.5703125" style="134" customWidth="1"/>
    <col min="13394" max="13394" width="2.28515625" style="134" customWidth="1"/>
    <col min="13395" max="13395" width="0.5703125" style="134" customWidth="1"/>
    <col min="13396" max="13396" width="2.28515625" style="134" customWidth="1"/>
    <col min="13397" max="13397" width="0.5703125" style="134" customWidth="1"/>
    <col min="13398" max="13399" width="2.5703125" style="134" customWidth="1"/>
    <col min="13400"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7109375" style="134" customWidth="1"/>
    <col min="13574" max="13574" width="1.28515625" style="134" customWidth="1"/>
    <col min="13575" max="13579" width="0.7109375" style="134" customWidth="1"/>
    <col min="13580" max="13580" width="0.5703125" style="134" customWidth="1"/>
    <col min="13581" max="13593" width="0.7109375" style="134" customWidth="1"/>
    <col min="13594" max="13594" width="1.4257812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 style="134" customWidth="1"/>
    <col min="13631" max="13631" width="0.5703125" style="134" customWidth="1"/>
    <col min="13632" max="13632" width="2.28515625" style="134" customWidth="1"/>
    <col min="13633" max="13633" width="0.5703125" style="134" customWidth="1"/>
    <col min="13634" max="13634" width="2.28515625" style="134" customWidth="1"/>
    <col min="13635" max="13635" width="0.5703125" style="134" customWidth="1"/>
    <col min="13636" max="13636" width="2.28515625" style="134" customWidth="1"/>
    <col min="13637" max="13637" width="0.5703125" style="134" customWidth="1"/>
    <col min="13638" max="13638" width="2.28515625" style="134" customWidth="1"/>
    <col min="13639" max="13639" width="0.5703125" style="134" customWidth="1"/>
    <col min="13640" max="13640" width="2.28515625" style="134" customWidth="1"/>
    <col min="13641" max="13641" width="0.5703125" style="134" customWidth="1"/>
    <col min="13642" max="13642" width="2.28515625" style="134" customWidth="1"/>
    <col min="13643" max="13643" width="0.5703125" style="134" customWidth="1"/>
    <col min="13644" max="13644" width="2.28515625" style="134" customWidth="1"/>
    <col min="13645" max="13645" width="0.5703125" style="134" customWidth="1"/>
    <col min="13646" max="13646" width="2.28515625" style="134" customWidth="1"/>
    <col min="13647" max="13647" width="0.5703125" style="134" customWidth="1"/>
    <col min="13648" max="13648" width="2.28515625" style="134" customWidth="1"/>
    <col min="13649" max="13649" width="0.5703125" style="134" customWidth="1"/>
    <col min="13650" max="13650" width="2.28515625" style="134" customWidth="1"/>
    <col min="13651" max="13651" width="0.5703125" style="134" customWidth="1"/>
    <col min="13652" max="13652" width="2.28515625" style="134" customWidth="1"/>
    <col min="13653" max="13653" width="0.5703125" style="134" customWidth="1"/>
    <col min="13654" max="13655" width="2.5703125" style="134" customWidth="1"/>
    <col min="13656"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7109375" style="134" customWidth="1"/>
    <col min="13830" max="13830" width="1.28515625" style="134" customWidth="1"/>
    <col min="13831" max="13835" width="0.7109375" style="134" customWidth="1"/>
    <col min="13836" max="13836" width="0.5703125" style="134" customWidth="1"/>
    <col min="13837" max="13849" width="0.7109375" style="134" customWidth="1"/>
    <col min="13850" max="13850" width="1.4257812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 style="134" customWidth="1"/>
    <col min="13887" max="13887" width="0.5703125" style="134" customWidth="1"/>
    <col min="13888" max="13888" width="2.28515625" style="134" customWidth="1"/>
    <col min="13889" max="13889" width="0.5703125" style="134" customWidth="1"/>
    <col min="13890" max="13890" width="2.28515625" style="134" customWidth="1"/>
    <col min="13891" max="13891" width="0.5703125" style="134" customWidth="1"/>
    <col min="13892" max="13892" width="2.28515625" style="134" customWidth="1"/>
    <col min="13893" max="13893" width="0.5703125" style="134" customWidth="1"/>
    <col min="13894" max="13894" width="2.28515625" style="134" customWidth="1"/>
    <col min="13895" max="13895" width="0.5703125" style="134" customWidth="1"/>
    <col min="13896" max="13896" width="2.28515625" style="134" customWidth="1"/>
    <col min="13897" max="13897" width="0.5703125" style="134" customWidth="1"/>
    <col min="13898" max="13898" width="2.28515625" style="134" customWidth="1"/>
    <col min="13899" max="13899" width="0.5703125" style="134" customWidth="1"/>
    <col min="13900" max="13900" width="2.28515625" style="134" customWidth="1"/>
    <col min="13901" max="13901" width="0.5703125" style="134" customWidth="1"/>
    <col min="13902" max="13902" width="2.28515625" style="134" customWidth="1"/>
    <col min="13903" max="13903" width="0.5703125" style="134" customWidth="1"/>
    <col min="13904" max="13904" width="2.28515625" style="134" customWidth="1"/>
    <col min="13905" max="13905" width="0.5703125" style="134" customWidth="1"/>
    <col min="13906" max="13906" width="2.28515625" style="134" customWidth="1"/>
    <col min="13907" max="13907" width="0.5703125" style="134" customWidth="1"/>
    <col min="13908" max="13908" width="2.28515625" style="134" customWidth="1"/>
    <col min="13909" max="13909" width="0.5703125" style="134" customWidth="1"/>
    <col min="13910" max="13911" width="2.5703125" style="134" customWidth="1"/>
    <col min="13912"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7109375" style="134" customWidth="1"/>
    <col min="14086" max="14086" width="1.28515625" style="134" customWidth="1"/>
    <col min="14087" max="14091" width="0.7109375" style="134" customWidth="1"/>
    <col min="14092" max="14092" width="0.5703125" style="134" customWidth="1"/>
    <col min="14093" max="14105" width="0.7109375" style="134" customWidth="1"/>
    <col min="14106" max="14106" width="1.4257812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 style="134" customWidth="1"/>
    <col min="14143" max="14143" width="0.5703125" style="134" customWidth="1"/>
    <col min="14144" max="14144" width="2.28515625" style="134" customWidth="1"/>
    <col min="14145" max="14145" width="0.5703125" style="134" customWidth="1"/>
    <col min="14146" max="14146" width="2.28515625" style="134" customWidth="1"/>
    <col min="14147" max="14147" width="0.5703125" style="134" customWidth="1"/>
    <col min="14148" max="14148" width="2.28515625" style="134" customWidth="1"/>
    <col min="14149" max="14149" width="0.5703125" style="134" customWidth="1"/>
    <col min="14150" max="14150" width="2.28515625" style="134" customWidth="1"/>
    <col min="14151" max="14151" width="0.5703125" style="134" customWidth="1"/>
    <col min="14152" max="14152" width="2.28515625" style="134" customWidth="1"/>
    <col min="14153" max="14153" width="0.5703125" style="134" customWidth="1"/>
    <col min="14154" max="14154" width="2.28515625" style="134" customWidth="1"/>
    <col min="14155" max="14155" width="0.5703125" style="134" customWidth="1"/>
    <col min="14156" max="14156" width="2.28515625" style="134" customWidth="1"/>
    <col min="14157" max="14157" width="0.5703125" style="134" customWidth="1"/>
    <col min="14158" max="14158" width="2.28515625" style="134" customWidth="1"/>
    <col min="14159" max="14159" width="0.5703125" style="134" customWidth="1"/>
    <col min="14160" max="14160" width="2.28515625" style="134" customWidth="1"/>
    <col min="14161" max="14161" width="0.5703125" style="134" customWidth="1"/>
    <col min="14162" max="14162" width="2.28515625" style="134" customWidth="1"/>
    <col min="14163" max="14163" width="0.5703125" style="134" customWidth="1"/>
    <col min="14164" max="14164" width="2.28515625" style="134" customWidth="1"/>
    <col min="14165" max="14165" width="0.5703125" style="134" customWidth="1"/>
    <col min="14166" max="14167" width="2.5703125" style="134" customWidth="1"/>
    <col min="14168"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7109375" style="134" customWidth="1"/>
    <col min="14342" max="14342" width="1.28515625" style="134" customWidth="1"/>
    <col min="14343" max="14347" width="0.7109375" style="134" customWidth="1"/>
    <col min="14348" max="14348" width="0.5703125" style="134" customWidth="1"/>
    <col min="14349" max="14361" width="0.7109375" style="134" customWidth="1"/>
    <col min="14362" max="14362" width="1.4257812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 style="134" customWidth="1"/>
    <col min="14399" max="14399" width="0.5703125" style="134" customWidth="1"/>
    <col min="14400" max="14400" width="2.28515625" style="134" customWidth="1"/>
    <col min="14401" max="14401" width="0.5703125" style="134" customWidth="1"/>
    <col min="14402" max="14402" width="2.28515625" style="134" customWidth="1"/>
    <col min="14403" max="14403" width="0.5703125" style="134" customWidth="1"/>
    <col min="14404" max="14404" width="2.28515625" style="134" customWidth="1"/>
    <col min="14405" max="14405" width="0.5703125" style="134" customWidth="1"/>
    <col min="14406" max="14406" width="2.28515625" style="134" customWidth="1"/>
    <col min="14407" max="14407" width="0.5703125" style="134" customWidth="1"/>
    <col min="14408" max="14408" width="2.28515625" style="134" customWidth="1"/>
    <col min="14409" max="14409" width="0.5703125" style="134" customWidth="1"/>
    <col min="14410" max="14410" width="2.28515625" style="134" customWidth="1"/>
    <col min="14411" max="14411" width="0.5703125" style="134" customWidth="1"/>
    <col min="14412" max="14412" width="2.28515625" style="134" customWidth="1"/>
    <col min="14413" max="14413" width="0.5703125" style="134" customWidth="1"/>
    <col min="14414" max="14414" width="2.28515625" style="134" customWidth="1"/>
    <col min="14415" max="14415" width="0.5703125" style="134" customWidth="1"/>
    <col min="14416" max="14416" width="2.28515625" style="134" customWidth="1"/>
    <col min="14417" max="14417" width="0.5703125" style="134" customWidth="1"/>
    <col min="14418" max="14418" width="2.28515625" style="134" customWidth="1"/>
    <col min="14419" max="14419" width="0.5703125" style="134" customWidth="1"/>
    <col min="14420" max="14420" width="2.28515625" style="134" customWidth="1"/>
    <col min="14421" max="14421" width="0.5703125" style="134" customWidth="1"/>
    <col min="14422" max="14423" width="2.5703125" style="134" customWidth="1"/>
    <col min="14424"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7109375" style="134" customWidth="1"/>
    <col min="14598" max="14598" width="1.28515625" style="134" customWidth="1"/>
    <col min="14599" max="14603" width="0.7109375" style="134" customWidth="1"/>
    <col min="14604" max="14604" width="0.5703125" style="134" customWidth="1"/>
    <col min="14605" max="14617" width="0.7109375" style="134" customWidth="1"/>
    <col min="14618" max="14618" width="1.4257812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 style="134" customWidth="1"/>
    <col min="14655" max="14655" width="0.5703125" style="134" customWidth="1"/>
    <col min="14656" max="14656" width="2.28515625" style="134" customWidth="1"/>
    <col min="14657" max="14657" width="0.5703125" style="134" customWidth="1"/>
    <col min="14658" max="14658" width="2.28515625" style="134" customWidth="1"/>
    <col min="14659" max="14659" width="0.5703125" style="134" customWidth="1"/>
    <col min="14660" max="14660" width="2.28515625" style="134" customWidth="1"/>
    <col min="14661" max="14661" width="0.5703125" style="134" customWidth="1"/>
    <col min="14662" max="14662" width="2.28515625" style="134" customWidth="1"/>
    <col min="14663" max="14663" width="0.5703125" style="134" customWidth="1"/>
    <col min="14664" max="14664" width="2.28515625" style="134" customWidth="1"/>
    <col min="14665" max="14665" width="0.5703125" style="134" customWidth="1"/>
    <col min="14666" max="14666" width="2.28515625" style="134" customWidth="1"/>
    <col min="14667" max="14667" width="0.5703125" style="134" customWidth="1"/>
    <col min="14668" max="14668" width="2.28515625" style="134" customWidth="1"/>
    <col min="14669" max="14669" width="0.5703125" style="134" customWidth="1"/>
    <col min="14670" max="14670" width="2.28515625" style="134" customWidth="1"/>
    <col min="14671" max="14671" width="0.5703125" style="134" customWidth="1"/>
    <col min="14672" max="14672" width="2.28515625" style="134" customWidth="1"/>
    <col min="14673" max="14673" width="0.5703125" style="134" customWidth="1"/>
    <col min="14674" max="14674" width="2.28515625" style="134" customWidth="1"/>
    <col min="14675" max="14675" width="0.5703125" style="134" customWidth="1"/>
    <col min="14676" max="14676" width="2.28515625" style="134" customWidth="1"/>
    <col min="14677" max="14677" width="0.5703125" style="134" customWidth="1"/>
    <col min="14678" max="14679" width="2.5703125" style="134" customWidth="1"/>
    <col min="14680"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7109375" style="134" customWidth="1"/>
    <col min="14854" max="14854" width="1.28515625" style="134" customWidth="1"/>
    <col min="14855" max="14859" width="0.7109375" style="134" customWidth="1"/>
    <col min="14860" max="14860" width="0.5703125" style="134" customWidth="1"/>
    <col min="14861" max="14873" width="0.7109375" style="134" customWidth="1"/>
    <col min="14874" max="14874" width="1.4257812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 style="134" customWidth="1"/>
    <col min="14911" max="14911" width="0.5703125" style="134" customWidth="1"/>
    <col min="14912" max="14912" width="2.28515625" style="134" customWidth="1"/>
    <col min="14913" max="14913" width="0.5703125" style="134" customWidth="1"/>
    <col min="14914" max="14914" width="2.28515625" style="134" customWidth="1"/>
    <col min="14915" max="14915" width="0.5703125" style="134" customWidth="1"/>
    <col min="14916" max="14916" width="2.28515625" style="134" customWidth="1"/>
    <col min="14917" max="14917" width="0.5703125" style="134" customWidth="1"/>
    <col min="14918" max="14918" width="2.28515625" style="134" customWidth="1"/>
    <col min="14919" max="14919" width="0.5703125" style="134" customWidth="1"/>
    <col min="14920" max="14920" width="2.28515625" style="134" customWidth="1"/>
    <col min="14921" max="14921" width="0.5703125" style="134" customWidth="1"/>
    <col min="14922" max="14922" width="2.28515625" style="134" customWidth="1"/>
    <col min="14923" max="14923" width="0.5703125" style="134" customWidth="1"/>
    <col min="14924" max="14924" width="2.28515625" style="134" customWidth="1"/>
    <col min="14925" max="14925" width="0.5703125" style="134" customWidth="1"/>
    <col min="14926" max="14926" width="2.28515625" style="134" customWidth="1"/>
    <col min="14927" max="14927" width="0.5703125" style="134" customWidth="1"/>
    <col min="14928" max="14928" width="2.28515625" style="134" customWidth="1"/>
    <col min="14929" max="14929" width="0.5703125" style="134" customWidth="1"/>
    <col min="14930" max="14930" width="2.28515625" style="134" customWidth="1"/>
    <col min="14931" max="14931" width="0.5703125" style="134" customWidth="1"/>
    <col min="14932" max="14932" width="2.28515625" style="134" customWidth="1"/>
    <col min="14933" max="14933" width="0.5703125" style="134" customWidth="1"/>
    <col min="14934" max="14935" width="2.5703125" style="134" customWidth="1"/>
    <col min="14936"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7109375" style="134" customWidth="1"/>
    <col min="15110" max="15110" width="1.28515625" style="134" customWidth="1"/>
    <col min="15111" max="15115" width="0.7109375" style="134" customWidth="1"/>
    <col min="15116" max="15116" width="0.5703125" style="134" customWidth="1"/>
    <col min="15117" max="15129" width="0.7109375" style="134" customWidth="1"/>
    <col min="15130" max="15130" width="1.4257812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 style="134" customWidth="1"/>
    <col min="15167" max="15167" width="0.5703125" style="134" customWidth="1"/>
    <col min="15168" max="15168" width="2.28515625" style="134" customWidth="1"/>
    <col min="15169" max="15169" width="0.5703125" style="134" customWidth="1"/>
    <col min="15170" max="15170" width="2.28515625" style="134" customWidth="1"/>
    <col min="15171" max="15171" width="0.5703125" style="134" customWidth="1"/>
    <col min="15172" max="15172" width="2.28515625" style="134" customWidth="1"/>
    <col min="15173" max="15173" width="0.5703125" style="134" customWidth="1"/>
    <col min="15174" max="15174" width="2.28515625" style="134" customWidth="1"/>
    <col min="15175" max="15175" width="0.5703125" style="134" customWidth="1"/>
    <col min="15176" max="15176" width="2.28515625" style="134" customWidth="1"/>
    <col min="15177" max="15177" width="0.5703125" style="134" customWidth="1"/>
    <col min="15178" max="15178" width="2.28515625" style="134" customWidth="1"/>
    <col min="15179" max="15179" width="0.5703125" style="134" customWidth="1"/>
    <col min="15180" max="15180" width="2.28515625" style="134" customWidth="1"/>
    <col min="15181" max="15181" width="0.5703125" style="134" customWidth="1"/>
    <col min="15182" max="15182" width="2.28515625" style="134" customWidth="1"/>
    <col min="15183" max="15183" width="0.5703125" style="134" customWidth="1"/>
    <col min="15184" max="15184" width="2.28515625" style="134" customWidth="1"/>
    <col min="15185" max="15185" width="0.5703125" style="134" customWidth="1"/>
    <col min="15186" max="15186" width="2.28515625" style="134" customWidth="1"/>
    <col min="15187" max="15187" width="0.5703125" style="134" customWidth="1"/>
    <col min="15188" max="15188" width="2.28515625" style="134" customWidth="1"/>
    <col min="15189" max="15189" width="0.5703125" style="134" customWidth="1"/>
    <col min="15190" max="15191" width="2.5703125" style="134" customWidth="1"/>
    <col min="15192"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7109375" style="134" customWidth="1"/>
    <col min="15366" max="15366" width="1.28515625" style="134" customWidth="1"/>
    <col min="15367" max="15371" width="0.7109375" style="134" customWidth="1"/>
    <col min="15372" max="15372" width="0.5703125" style="134" customWidth="1"/>
    <col min="15373" max="15385" width="0.7109375" style="134" customWidth="1"/>
    <col min="15386" max="15386" width="1.4257812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 style="134" customWidth="1"/>
    <col min="15423" max="15423" width="0.5703125" style="134" customWidth="1"/>
    <col min="15424" max="15424" width="2.28515625" style="134" customWidth="1"/>
    <col min="15425" max="15425" width="0.5703125" style="134" customWidth="1"/>
    <col min="15426" max="15426" width="2.28515625" style="134" customWidth="1"/>
    <col min="15427" max="15427" width="0.5703125" style="134" customWidth="1"/>
    <col min="15428" max="15428" width="2.28515625" style="134" customWidth="1"/>
    <col min="15429" max="15429" width="0.5703125" style="134" customWidth="1"/>
    <col min="15430" max="15430" width="2.28515625" style="134" customWidth="1"/>
    <col min="15431" max="15431" width="0.5703125" style="134" customWidth="1"/>
    <col min="15432" max="15432" width="2.28515625" style="134" customWidth="1"/>
    <col min="15433" max="15433" width="0.5703125" style="134" customWidth="1"/>
    <col min="15434" max="15434" width="2.28515625" style="134" customWidth="1"/>
    <col min="15435" max="15435" width="0.5703125" style="134" customWidth="1"/>
    <col min="15436" max="15436" width="2.28515625" style="134" customWidth="1"/>
    <col min="15437" max="15437" width="0.5703125" style="134" customWidth="1"/>
    <col min="15438" max="15438" width="2.28515625" style="134" customWidth="1"/>
    <col min="15439" max="15439" width="0.5703125" style="134" customWidth="1"/>
    <col min="15440" max="15440" width="2.28515625" style="134" customWidth="1"/>
    <col min="15441" max="15441" width="0.5703125" style="134" customWidth="1"/>
    <col min="15442" max="15442" width="2.28515625" style="134" customWidth="1"/>
    <col min="15443" max="15443" width="0.5703125" style="134" customWidth="1"/>
    <col min="15444" max="15444" width="2.28515625" style="134" customWidth="1"/>
    <col min="15445" max="15445" width="0.5703125" style="134" customWidth="1"/>
    <col min="15446" max="15447" width="2.5703125" style="134" customWidth="1"/>
    <col min="15448"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7109375" style="134" customWidth="1"/>
    <col min="15622" max="15622" width="1.28515625" style="134" customWidth="1"/>
    <col min="15623" max="15627" width="0.7109375" style="134" customWidth="1"/>
    <col min="15628" max="15628" width="0.5703125" style="134" customWidth="1"/>
    <col min="15629" max="15641" width="0.7109375" style="134" customWidth="1"/>
    <col min="15642" max="15642" width="1.4257812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 style="134" customWidth="1"/>
    <col min="15679" max="15679" width="0.5703125" style="134" customWidth="1"/>
    <col min="15680" max="15680" width="2.28515625" style="134" customWidth="1"/>
    <col min="15681" max="15681" width="0.5703125" style="134" customWidth="1"/>
    <col min="15682" max="15682" width="2.28515625" style="134" customWidth="1"/>
    <col min="15683" max="15683" width="0.5703125" style="134" customWidth="1"/>
    <col min="15684" max="15684" width="2.28515625" style="134" customWidth="1"/>
    <col min="15685" max="15685" width="0.5703125" style="134" customWidth="1"/>
    <col min="15686" max="15686" width="2.28515625" style="134" customWidth="1"/>
    <col min="15687" max="15687" width="0.5703125" style="134" customWidth="1"/>
    <col min="15688" max="15688" width="2.28515625" style="134" customWidth="1"/>
    <col min="15689" max="15689" width="0.5703125" style="134" customWidth="1"/>
    <col min="15690" max="15690" width="2.28515625" style="134" customWidth="1"/>
    <col min="15691" max="15691" width="0.5703125" style="134" customWidth="1"/>
    <col min="15692" max="15692" width="2.28515625" style="134" customWidth="1"/>
    <col min="15693" max="15693" width="0.5703125" style="134" customWidth="1"/>
    <col min="15694" max="15694" width="2.28515625" style="134" customWidth="1"/>
    <col min="15695" max="15695" width="0.5703125" style="134" customWidth="1"/>
    <col min="15696" max="15696" width="2.28515625" style="134" customWidth="1"/>
    <col min="15697" max="15697" width="0.5703125" style="134" customWidth="1"/>
    <col min="15698" max="15698" width="2.28515625" style="134" customWidth="1"/>
    <col min="15699" max="15699" width="0.5703125" style="134" customWidth="1"/>
    <col min="15700" max="15700" width="2.28515625" style="134" customWidth="1"/>
    <col min="15701" max="15701" width="0.5703125" style="134" customWidth="1"/>
    <col min="15702" max="15703" width="2.5703125" style="134" customWidth="1"/>
    <col min="15704"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7109375" style="134" customWidth="1"/>
    <col min="15878" max="15878" width="1.28515625" style="134" customWidth="1"/>
    <col min="15879" max="15883" width="0.7109375" style="134" customWidth="1"/>
    <col min="15884" max="15884" width="0.5703125" style="134" customWidth="1"/>
    <col min="15885" max="15897" width="0.7109375" style="134" customWidth="1"/>
    <col min="15898" max="15898" width="1.4257812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 style="134" customWidth="1"/>
    <col min="15935" max="15935" width="0.5703125" style="134" customWidth="1"/>
    <col min="15936" max="15936" width="2.28515625" style="134" customWidth="1"/>
    <col min="15937" max="15937" width="0.5703125" style="134" customWidth="1"/>
    <col min="15938" max="15938" width="2.28515625" style="134" customWidth="1"/>
    <col min="15939" max="15939" width="0.5703125" style="134" customWidth="1"/>
    <col min="15940" max="15940" width="2.28515625" style="134" customWidth="1"/>
    <col min="15941" max="15941" width="0.5703125" style="134" customWidth="1"/>
    <col min="15942" max="15942" width="2.28515625" style="134" customWidth="1"/>
    <col min="15943" max="15943" width="0.5703125" style="134" customWidth="1"/>
    <col min="15944" max="15944" width="2.28515625" style="134" customWidth="1"/>
    <col min="15945" max="15945" width="0.5703125" style="134" customWidth="1"/>
    <col min="15946" max="15946" width="2.28515625" style="134" customWidth="1"/>
    <col min="15947" max="15947" width="0.5703125" style="134" customWidth="1"/>
    <col min="15948" max="15948" width="2.28515625" style="134" customWidth="1"/>
    <col min="15949" max="15949" width="0.5703125" style="134" customWidth="1"/>
    <col min="15950" max="15950" width="2.28515625" style="134" customWidth="1"/>
    <col min="15951" max="15951" width="0.5703125" style="134" customWidth="1"/>
    <col min="15952" max="15952" width="2.28515625" style="134" customWidth="1"/>
    <col min="15953" max="15953" width="0.5703125" style="134" customWidth="1"/>
    <col min="15954" max="15954" width="2.28515625" style="134" customWidth="1"/>
    <col min="15955" max="15955" width="0.5703125" style="134" customWidth="1"/>
    <col min="15956" max="15956" width="2.28515625" style="134" customWidth="1"/>
    <col min="15957" max="15957" width="0.5703125" style="134" customWidth="1"/>
    <col min="15958" max="15959" width="2.5703125" style="134" customWidth="1"/>
    <col min="15960"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7109375" style="134" customWidth="1"/>
    <col min="16134" max="16134" width="1.28515625" style="134" customWidth="1"/>
    <col min="16135" max="16139" width="0.7109375" style="134" customWidth="1"/>
    <col min="16140" max="16140" width="0.5703125" style="134" customWidth="1"/>
    <col min="16141" max="16153" width="0.7109375" style="134" customWidth="1"/>
    <col min="16154" max="16154" width="1.4257812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 style="134" customWidth="1"/>
    <col min="16191" max="16191" width="0.5703125" style="134" customWidth="1"/>
    <col min="16192" max="16192" width="2.28515625" style="134" customWidth="1"/>
    <col min="16193" max="16193" width="0.5703125" style="134" customWidth="1"/>
    <col min="16194" max="16194" width="2.28515625" style="134" customWidth="1"/>
    <col min="16195" max="16195" width="0.5703125" style="134" customWidth="1"/>
    <col min="16196" max="16196" width="2.28515625" style="134" customWidth="1"/>
    <col min="16197" max="16197" width="0.5703125" style="134" customWidth="1"/>
    <col min="16198" max="16198" width="2.28515625" style="134" customWidth="1"/>
    <col min="16199" max="16199" width="0.5703125" style="134" customWidth="1"/>
    <col min="16200" max="16200" width="2.28515625" style="134" customWidth="1"/>
    <col min="16201" max="16201" width="0.5703125" style="134" customWidth="1"/>
    <col min="16202" max="16202" width="2.28515625" style="134" customWidth="1"/>
    <col min="16203" max="16203" width="0.5703125" style="134" customWidth="1"/>
    <col min="16204" max="16204" width="2.28515625" style="134" customWidth="1"/>
    <col min="16205" max="16205" width="0.5703125" style="134" customWidth="1"/>
    <col min="16206" max="16206" width="2.28515625" style="134" customWidth="1"/>
    <col min="16207" max="16207" width="0.5703125" style="134" customWidth="1"/>
    <col min="16208" max="16208" width="2.28515625" style="134" customWidth="1"/>
    <col min="16209" max="16209" width="0.5703125" style="134" customWidth="1"/>
    <col min="16210" max="16210" width="2.28515625" style="134" customWidth="1"/>
    <col min="16211" max="16211" width="0.5703125" style="134" customWidth="1"/>
    <col min="16212" max="16212" width="2.28515625" style="134" customWidth="1"/>
    <col min="16213" max="16213" width="0.5703125" style="134" customWidth="1"/>
    <col min="16214" max="16215" width="2.5703125" style="134" customWidth="1"/>
    <col min="16216" max="16384" width="9.28515625" style="134"/>
  </cols>
  <sheetData>
    <row r="1" spans="1:88" s="239" customFormat="1" ht="14.25" customHeight="1" thickBot="1">
      <c r="F1" s="8" t="s">
        <v>423</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CJ1" s="134"/>
    </row>
    <row r="2" spans="1:88" ht="7.5" customHeight="1" thickTop="1">
      <c r="A2" s="130"/>
      <c r="B2" s="246"/>
      <c r="C2" s="131"/>
      <c r="D2" s="246"/>
      <c r="E2" s="132"/>
      <c r="F2" s="246"/>
      <c r="G2" s="133"/>
      <c r="H2" s="510" t="e">
        <f>#REF!</f>
        <v>#REF!</v>
      </c>
      <c r="I2" s="511"/>
      <c r="J2" s="511"/>
      <c r="K2" s="511"/>
      <c r="L2" s="511"/>
      <c r="M2" s="511"/>
      <c r="N2" s="511"/>
      <c r="O2" s="511"/>
      <c r="P2" s="511"/>
      <c r="Q2" s="511"/>
      <c r="R2" s="511"/>
      <c r="S2" s="511"/>
      <c r="T2" s="511"/>
      <c r="U2" s="511"/>
      <c r="V2" s="511"/>
      <c r="W2" s="511"/>
      <c r="X2" s="512"/>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5"/>
      <c r="BT2" s="526"/>
      <c r="BU2" s="526"/>
      <c r="BV2" s="526"/>
      <c r="BW2" s="526"/>
      <c r="BX2" s="526"/>
      <c r="BY2" s="526"/>
      <c r="BZ2" s="526"/>
      <c r="CA2" s="526"/>
      <c r="CB2" s="526"/>
      <c r="CC2" s="526"/>
      <c r="CD2" s="526"/>
      <c r="CE2" s="246"/>
      <c r="CF2" s="246"/>
      <c r="CG2" s="246"/>
      <c r="CH2" s="246"/>
      <c r="CI2" s="246"/>
    </row>
    <row r="3" spans="1:88" ht="3.75" customHeight="1" thickBot="1">
      <c r="A3" s="130"/>
      <c r="B3" s="246"/>
      <c r="C3" s="135"/>
      <c r="D3" s="135"/>
      <c r="E3" s="136"/>
      <c r="F3" s="246"/>
      <c r="G3" s="133"/>
      <c r="H3" s="513"/>
      <c r="I3" s="514"/>
      <c r="J3" s="514"/>
      <c r="K3" s="514"/>
      <c r="L3" s="514"/>
      <c r="M3" s="514"/>
      <c r="N3" s="514"/>
      <c r="O3" s="514"/>
      <c r="P3" s="514"/>
      <c r="Q3" s="514"/>
      <c r="R3" s="514"/>
      <c r="S3" s="514"/>
      <c r="T3" s="514"/>
      <c r="U3" s="514"/>
      <c r="V3" s="514"/>
      <c r="W3" s="514"/>
      <c r="X3" s="515"/>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138"/>
      <c r="BT3" s="526"/>
      <c r="BU3" s="526"/>
      <c r="BV3" s="526"/>
      <c r="BW3" s="526"/>
      <c r="BX3" s="526"/>
      <c r="BY3" s="526"/>
      <c r="BZ3" s="526"/>
      <c r="CA3" s="526"/>
      <c r="CB3" s="526"/>
      <c r="CC3" s="526"/>
      <c r="CD3" s="526"/>
      <c r="CE3" s="246"/>
      <c r="CF3" s="246"/>
      <c r="CG3" s="246"/>
      <c r="CH3" s="246"/>
      <c r="CI3" s="246"/>
    </row>
    <row r="4" spans="1:88" ht="16.5" customHeight="1" thickTop="1">
      <c r="A4" s="130"/>
      <c r="B4" s="246"/>
      <c r="C4" s="135"/>
      <c r="D4" s="135"/>
      <c r="E4" s="139"/>
      <c r="F4" s="246"/>
      <c r="G4" s="133"/>
      <c r="H4" s="516"/>
      <c r="I4" s="517"/>
      <c r="J4" s="517"/>
      <c r="K4" s="517"/>
      <c r="L4" s="517"/>
      <c r="M4" s="517"/>
      <c r="N4" s="517"/>
      <c r="O4" s="517"/>
      <c r="P4" s="517"/>
      <c r="Q4" s="517"/>
      <c r="R4" s="517"/>
      <c r="S4" s="517"/>
      <c r="T4" s="517"/>
      <c r="U4" s="517"/>
      <c r="V4" s="517"/>
      <c r="W4" s="517"/>
      <c r="X4" s="518"/>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49" t="e">
        <f>'Závierka titulka'!$K$27</f>
        <v>#REF!</v>
      </c>
      <c r="BM4" s="142"/>
      <c r="BN4" s="49" t="e">
        <f>'Závierka titulka'!$M$27</f>
        <v>#REF!</v>
      </c>
      <c r="BO4" s="237"/>
      <c r="BP4" s="49" t="e">
        <f>'Závierka titulka'!$O$27</f>
        <v>#REF!</v>
      </c>
      <c r="BQ4" s="237"/>
      <c r="BR4" s="49" t="e">
        <f>'Závierka titulka'!$Q$27</f>
        <v>#REF!</v>
      </c>
      <c r="BS4" s="141"/>
      <c r="BT4" s="526"/>
      <c r="BU4" s="526"/>
      <c r="BV4" s="526"/>
      <c r="BW4" s="526"/>
      <c r="BX4" s="526"/>
      <c r="BY4" s="526"/>
      <c r="BZ4" s="526"/>
      <c r="CA4" s="526"/>
      <c r="CB4" s="526"/>
      <c r="CC4" s="526"/>
      <c r="CD4" s="526"/>
      <c r="CE4" s="130"/>
      <c r="CF4" s="143"/>
      <c r="CG4" s="144"/>
      <c r="CH4" s="145"/>
      <c r="CI4" s="145"/>
    </row>
    <row r="5" spans="1:88"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6"/>
      <c r="BM5" s="149"/>
      <c r="BN5" s="146"/>
      <c r="BO5" s="146"/>
      <c r="BP5" s="146"/>
      <c r="BQ5" s="146"/>
      <c r="BR5" s="146"/>
      <c r="BS5" s="147"/>
      <c r="BT5" s="526"/>
      <c r="BU5" s="526"/>
      <c r="BV5" s="526"/>
      <c r="BW5" s="526"/>
      <c r="BX5" s="526"/>
      <c r="BY5" s="526"/>
      <c r="BZ5" s="526"/>
      <c r="CA5" s="526"/>
      <c r="CB5" s="526"/>
      <c r="CC5" s="526"/>
      <c r="CD5" s="526"/>
      <c r="CE5" s="130"/>
      <c r="CF5" s="246"/>
      <c r="CG5" s="150"/>
      <c r="CH5" s="145"/>
      <c r="CI5" s="145"/>
    </row>
    <row r="6" spans="1:88"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4"/>
      <c r="BX6" s="154"/>
      <c r="BY6" s="154"/>
      <c r="BZ6" s="154"/>
      <c r="CA6" s="154"/>
      <c r="CB6" s="154"/>
      <c r="CC6" s="154"/>
      <c r="CD6" s="154"/>
      <c r="CE6" s="154"/>
      <c r="CF6" s="154"/>
      <c r="CG6" s="154"/>
      <c r="CH6" s="246"/>
      <c r="CI6" s="246"/>
    </row>
    <row r="7" spans="1:88" ht="12.75" customHeight="1" thickBot="1">
      <c r="A7" s="130"/>
      <c r="B7" s="246"/>
      <c r="C7" s="135"/>
      <c r="D7" s="135"/>
      <c r="E7" s="539" t="e">
        <f>#REF!</f>
        <v>#REF!</v>
      </c>
      <c r="F7" s="540"/>
      <c r="G7" s="249"/>
      <c r="H7" s="255"/>
      <c r="I7" s="255"/>
      <c r="J7" s="255"/>
      <c r="K7" s="255"/>
      <c r="L7" s="255"/>
      <c r="M7" s="255"/>
      <c r="N7" s="255"/>
      <c r="O7" s="255"/>
      <c r="P7" s="255"/>
      <c r="Q7" s="255"/>
      <c r="R7" s="255"/>
      <c r="S7" s="255"/>
      <c r="T7" s="255"/>
      <c r="U7" s="255"/>
      <c r="V7" s="255"/>
      <c r="W7" s="195"/>
      <c r="X7" s="195"/>
      <c r="Y7" s="195"/>
      <c r="Z7" s="196"/>
      <c r="AA7" s="195"/>
      <c r="AB7" s="195"/>
      <c r="AC7" s="196"/>
      <c r="AD7" s="542" t="e">
        <f>#REF!</f>
        <v>#REF!</v>
      </c>
      <c r="AE7" s="542"/>
      <c r="AF7" s="542"/>
      <c r="AG7" s="542"/>
      <c r="AH7" s="542"/>
      <c r="AI7" s="542"/>
      <c r="AJ7" s="542"/>
      <c r="AK7" s="542"/>
      <c r="AL7" s="542"/>
      <c r="AM7" s="542"/>
      <c r="AN7" s="542"/>
      <c r="AO7" s="542"/>
      <c r="AP7" s="542"/>
      <c r="AQ7" s="542"/>
      <c r="AR7" s="542"/>
      <c r="AS7" s="542"/>
      <c r="AT7" s="542"/>
      <c r="AU7" s="542"/>
      <c r="AV7" s="542"/>
      <c r="AW7" s="542"/>
      <c r="AX7" s="542"/>
      <c r="AY7" s="542"/>
      <c r="AZ7" s="542"/>
      <c r="BA7" s="542"/>
      <c r="BB7" s="542"/>
      <c r="BC7" s="542"/>
      <c r="BD7" s="542"/>
      <c r="BE7" s="542"/>
      <c r="BF7" s="542"/>
      <c r="BG7" s="542"/>
      <c r="BH7" s="542"/>
      <c r="BI7" s="542"/>
      <c r="BJ7" s="542"/>
      <c r="BK7" s="542"/>
      <c r="BL7" s="542"/>
      <c r="BM7" s="542"/>
      <c r="BN7" s="542"/>
      <c r="BO7" s="542"/>
      <c r="BP7" s="542"/>
      <c r="BQ7" s="542"/>
      <c r="BR7" s="493" t="e">
        <f>#REF!</f>
        <v>#REF!</v>
      </c>
      <c r="BS7" s="493"/>
      <c r="BT7" s="493"/>
      <c r="BU7" s="493"/>
      <c r="BV7" s="493"/>
      <c r="BW7" s="493"/>
      <c r="BX7" s="493"/>
      <c r="BY7" s="493"/>
      <c r="BZ7" s="493"/>
      <c r="CA7" s="493"/>
      <c r="CB7" s="493"/>
      <c r="CC7" s="493"/>
      <c r="CD7" s="493"/>
      <c r="CE7" s="493"/>
      <c r="CF7" s="493"/>
      <c r="CG7" s="493"/>
      <c r="CH7" s="246"/>
      <c r="CI7" s="145"/>
    </row>
    <row r="8" spans="1:88" ht="5.0999999999999996" customHeight="1" thickBot="1">
      <c r="A8" s="130"/>
      <c r="B8" s="495"/>
      <c r="C8" s="495"/>
      <c r="D8" s="495"/>
      <c r="E8" s="541"/>
      <c r="F8" s="482"/>
      <c r="G8" s="496" t="e">
        <f>#REF!</f>
        <v>#REF!</v>
      </c>
      <c r="H8" s="496"/>
      <c r="I8" s="496"/>
      <c r="J8" s="496"/>
      <c r="K8" s="496"/>
      <c r="L8" s="496"/>
      <c r="M8" s="496"/>
      <c r="N8" s="496"/>
      <c r="O8" s="496"/>
      <c r="P8" s="496"/>
      <c r="Q8" s="496"/>
      <c r="R8" s="496"/>
      <c r="S8" s="496"/>
      <c r="T8" s="496"/>
      <c r="U8" s="496"/>
      <c r="V8" s="496"/>
      <c r="W8" s="496"/>
      <c r="X8" s="496"/>
      <c r="Y8" s="496"/>
      <c r="Z8" s="496"/>
      <c r="AA8" s="238"/>
      <c r="AB8" s="238"/>
      <c r="AC8" s="197"/>
      <c r="AD8" s="542"/>
      <c r="AE8" s="542"/>
      <c r="AF8" s="542"/>
      <c r="AG8" s="542"/>
      <c r="AH8" s="542"/>
      <c r="AI8" s="542"/>
      <c r="AJ8" s="542"/>
      <c r="AK8" s="542"/>
      <c r="AL8" s="542"/>
      <c r="AM8" s="542"/>
      <c r="AN8" s="542"/>
      <c r="AO8" s="542"/>
      <c r="AP8" s="542"/>
      <c r="AQ8" s="542"/>
      <c r="AR8" s="542"/>
      <c r="AS8" s="542"/>
      <c r="AT8" s="542"/>
      <c r="AU8" s="542"/>
      <c r="AV8" s="542"/>
      <c r="AW8" s="542"/>
      <c r="AX8" s="542"/>
      <c r="AY8" s="542"/>
      <c r="AZ8" s="542"/>
      <c r="BA8" s="542"/>
      <c r="BB8" s="542"/>
      <c r="BC8" s="542"/>
      <c r="BD8" s="542"/>
      <c r="BE8" s="542"/>
      <c r="BF8" s="542"/>
      <c r="BG8" s="542"/>
      <c r="BH8" s="542"/>
      <c r="BI8" s="542"/>
      <c r="BJ8" s="542"/>
      <c r="BK8" s="542"/>
      <c r="BL8" s="542"/>
      <c r="BM8" s="542"/>
      <c r="BN8" s="542"/>
      <c r="BO8" s="542"/>
      <c r="BP8" s="542"/>
      <c r="BQ8" s="542"/>
      <c r="BR8" s="493"/>
      <c r="BS8" s="493"/>
      <c r="BT8" s="493"/>
      <c r="BU8" s="493"/>
      <c r="BV8" s="493"/>
      <c r="BW8" s="493"/>
      <c r="BX8" s="493"/>
      <c r="BY8" s="493"/>
      <c r="BZ8" s="493"/>
      <c r="CA8" s="493"/>
      <c r="CB8" s="493"/>
      <c r="CC8" s="493"/>
      <c r="CD8" s="493"/>
      <c r="CE8" s="493"/>
      <c r="CF8" s="493"/>
      <c r="CG8" s="493"/>
      <c r="CH8" s="145"/>
      <c r="CI8" s="145"/>
    </row>
    <row r="9" spans="1:88" s="160" customFormat="1" ht="7.15" customHeight="1" thickBot="1">
      <c r="A9" s="130"/>
      <c r="B9" s="498"/>
      <c r="C9" s="498"/>
      <c r="D9" s="495"/>
      <c r="E9" s="541"/>
      <c r="F9" s="482"/>
      <c r="G9" s="496"/>
      <c r="H9" s="496"/>
      <c r="I9" s="496"/>
      <c r="J9" s="496"/>
      <c r="K9" s="496"/>
      <c r="L9" s="496"/>
      <c r="M9" s="496"/>
      <c r="N9" s="496"/>
      <c r="O9" s="496"/>
      <c r="P9" s="496"/>
      <c r="Q9" s="496"/>
      <c r="R9" s="496"/>
      <c r="S9" s="496"/>
      <c r="T9" s="496"/>
      <c r="U9" s="496"/>
      <c r="V9" s="496"/>
      <c r="W9" s="496"/>
      <c r="X9" s="496"/>
      <c r="Y9" s="496"/>
      <c r="Z9" s="496"/>
      <c r="AA9" s="543" t="e">
        <f>#REF!</f>
        <v>#REF!</v>
      </c>
      <c r="AB9" s="543"/>
      <c r="AC9" s="543"/>
      <c r="AD9" s="501" t="s">
        <v>354</v>
      </c>
      <c r="AE9" s="501"/>
      <c r="AF9" s="501"/>
      <c r="AG9" s="503" t="e">
        <f>#REF!</f>
        <v>#REF!</v>
      </c>
      <c r="AH9" s="503"/>
      <c r="AI9" s="503"/>
      <c r="AJ9" s="503"/>
      <c r="AK9" s="503"/>
      <c r="AL9" s="503"/>
      <c r="AM9" s="503"/>
      <c r="AN9" s="503"/>
      <c r="AO9" s="503"/>
      <c r="AP9" s="503"/>
      <c r="AQ9" s="503"/>
      <c r="AR9" s="503"/>
      <c r="AS9" s="503"/>
      <c r="AT9" s="503"/>
      <c r="AU9" s="503"/>
      <c r="AV9" s="503"/>
      <c r="AW9" s="503"/>
      <c r="AX9" s="503"/>
      <c r="AY9" s="503"/>
      <c r="AZ9" s="503"/>
      <c r="BA9" s="503" t="e">
        <f>#REF!</f>
        <v>#REF!</v>
      </c>
      <c r="BB9" s="503"/>
      <c r="BC9" s="503"/>
      <c r="BD9" s="503"/>
      <c r="BE9" s="503"/>
      <c r="BF9" s="503"/>
      <c r="BG9" s="503"/>
      <c r="BH9" s="503"/>
      <c r="BI9" s="503"/>
      <c r="BJ9" s="503"/>
      <c r="BK9" s="503"/>
      <c r="BL9" s="503"/>
      <c r="BM9" s="503"/>
      <c r="BN9" s="503"/>
      <c r="BO9" s="503"/>
      <c r="BP9" s="503"/>
      <c r="BQ9" s="503"/>
      <c r="BR9" s="493"/>
      <c r="BS9" s="493"/>
      <c r="BT9" s="493"/>
      <c r="BU9" s="493"/>
      <c r="BV9" s="493"/>
      <c r="BW9" s="493"/>
      <c r="BX9" s="493"/>
      <c r="BY9" s="493"/>
      <c r="BZ9" s="493"/>
      <c r="CA9" s="493"/>
      <c r="CB9" s="493"/>
      <c r="CC9" s="493"/>
      <c r="CD9" s="493"/>
      <c r="CE9" s="493"/>
      <c r="CF9" s="493"/>
      <c r="CG9" s="493"/>
      <c r="CH9" s="495"/>
      <c r="CI9" s="130"/>
    </row>
    <row r="10" spans="1:88" s="160" customFormat="1" ht="7.15" customHeight="1">
      <c r="A10" s="130"/>
      <c r="B10" s="498"/>
      <c r="C10" s="498"/>
      <c r="D10" s="495"/>
      <c r="E10" s="541"/>
      <c r="F10" s="482"/>
      <c r="G10" s="161"/>
      <c r="H10" s="140"/>
      <c r="I10" s="140"/>
      <c r="J10" s="140"/>
      <c r="K10" s="140"/>
      <c r="L10" s="140"/>
      <c r="M10" s="140"/>
      <c r="N10" s="140"/>
      <c r="O10" s="140"/>
      <c r="P10" s="140"/>
      <c r="Q10" s="140"/>
      <c r="R10" s="140"/>
      <c r="S10" s="140"/>
      <c r="T10" s="140"/>
      <c r="U10" s="140"/>
      <c r="V10" s="140"/>
      <c r="W10" s="140"/>
      <c r="X10" s="140"/>
      <c r="Y10" s="140"/>
      <c r="Z10" s="162"/>
      <c r="AA10" s="538" t="e">
        <f>#REF!</f>
        <v>#REF!</v>
      </c>
      <c r="AB10" s="538"/>
      <c r="AC10" s="538"/>
      <c r="AD10" s="501"/>
      <c r="AE10" s="501"/>
      <c r="AF10" s="501"/>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493"/>
      <c r="BS10" s="493"/>
      <c r="BT10" s="493"/>
      <c r="BU10" s="493"/>
      <c r="BV10" s="493"/>
      <c r="BW10" s="493"/>
      <c r="BX10" s="493"/>
      <c r="BY10" s="493"/>
      <c r="BZ10" s="493"/>
      <c r="CA10" s="493"/>
      <c r="CB10" s="493"/>
      <c r="CC10" s="493"/>
      <c r="CD10" s="493"/>
      <c r="CE10" s="493"/>
      <c r="CF10" s="493"/>
      <c r="CG10" s="493"/>
      <c r="CH10" s="495"/>
      <c r="CI10" s="130"/>
    </row>
    <row r="11" spans="1:88" s="163" customFormat="1" ht="15" customHeight="1">
      <c r="A11" s="130"/>
      <c r="B11" s="498"/>
      <c r="C11" s="498"/>
      <c r="D11" s="495"/>
      <c r="E11" s="506" t="s">
        <v>1</v>
      </c>
      <c r="F11" s="506"/>
      <c r="G11" s="507" t="s">
        <v>2</v>
      </c>
      <c r="H11" s="507"/>
      <c r="I11" s="507"/>
      <c r="J11" s="507"/>
      <c r="K11" s="507"/>
      <c r="L11" s="507"/>
      <c r="M11" s="507"/>
      <c r="N11" s="507"/>
      <c r="O11" s="507"/>
      <c r="P11" s="507"/>
      <c r="Q11" s="507"/>
      <c r="R11" s="507"/>
      <c r="S11" s="507"/>
      <c r="T11" s="507"/>
      <c r="U11" s="507"/>
      <c r="V11" s="507"/>
      <c r="W11" s="507"/>
      <c r="X11" s="507"/>
      <c r="Y11" s="507"/>
      <c r="Z11" s="507"/>
      <c r="AA11" s="442" t="s">
        <v>3</v>
      </c>
      <c r="AB11" s="442"/>
      <c r="AC11" s="442"/>
      <c r="AD11" s="501"/>
      <c r="AE11" s="501"/>
      <c r="AF11" s="501"/>
      <c r="AG11" s="503" t="e">
        <f>#REF!</f>
        <v>#REF!</v>
      </c>
      <c r="AH11" s="503"/>
      <c r="AI11" s="503"/>
      <c r="AJ11" s="503"/>
      <c r="AK11" s="503"/>
      <c r="AL11" s="503"/>
      <c r="AM11" s="503"/>
      <c r="AN11" s="503"/>
      <c r="AO11" s="503"/>
      <c r="AP11" s="503"/>
      <c r="AQ11" s="503"/>
      <c r="AR11" s="503"/>
      <c r="AS11" s="503"/>
      <c r="AT11" s="503"/>
      <c r="AU11" s="503"/>
      <c r="AV11" s="503"/>
      <c r="AW11" s="503"/>
      <c r="AX11" s="503"/>
      <c r="AY11" s="503"/>
      <c r="AZ11" s="503"/>
      <c r="BA11" s="500"/>
      <c r="BB11" s="500"/>
      <c r="BC11" s="500"/>
      <c r="BD11" s="500"/>
      <c r="BE11" s="500"/>
      <c r="BF11" s="500"/>
      <c r="BG11" s="500"/>
      <c r="BH11" s="500"/>
      <c r="BI11" s="500"/>
      <c r="BJ11" s="500"/>
      <c r="BK11" s="500"/>
      <c r="BL11" s="500"/>
      <c r="BM11" s="500"/>
      <c r="BN11" s="500"/>
      <c r="BO11" s="500"/>
      <c r="BP11" s="500"/>
      <c r="BQ11" s="500"/>
      <c r="BR11" s="508" t="e">
        <f>#REF!</f>
        <v>#REF!</v>
      </c>
      <c r="BS11" s="508"/>
      <c r="BT11" s="508"/>
      <c r="BU11" s="508"/>
      <c r="BV11" s="508"/>
      <c r="BW11" s="508"/>
      <c r="BX11" s="508"/>
      <c r="BY11" s="508"/>
      <c r="BZ11" s="508"/>
      <c r="CA11" s="508"/>
      <c r="CB11" s="508"/>
      <c r="CC11" s="508"/>
      <c r="CD11" s="508"/>
      <c r="CE11" s="508"/>
      <c r="CF11" s="508"/>
      <c r="CG11" s="508"/>
      <c r="CH11" s="495"/>
      <c r="CI11" s="202"/>
    </row>
    <row r="12" spans="1:88" s="163" customFormat="1" ht="3" customHeight="1">
      <c r="A12" s="130"/>
      <c r="B12" s="498"/>
      <c r="C12" s="498"/>
      <c r="D12" s="495"/>
      <c r="E12" s="558" t="s">
        <v>410</v>
      </c>
      <c r="F12" s="558"/>
      <c r="G12" s="459"/>
      <c r="H12" s="461" t="e">
        <f>#REF!</f>
        <v>#REF!</v>
      </c>
      <c r="I12" s="461"/>
      <c r="J12" s="461"/>
      <c r="K12" s="461"/>
      <c r="L12" s="461"/>
      <c r="M12" s="461"/>
      <c r="N12" s="461"/>
      <c r="O12" s="461"/>
      <c r="P12" s="461"/>
      <c r="Q12" s="461"/>
      <c r="R12" s="461"/>
      <c r="S12" s="461"/>
      <c r="T12" s="461"/>
      <c r="U12" s="461"/>
      <c r="V12" s="461"/>
      <c r="W12" s="461"/>
      <c r="X12" s="461"/>
      <c r="Y12" s="461"/>
      <c r="Z12" s="461"/>
      <c r="AA12" s="463" t="s">
        <v>424</v>
      </c>
      <c r="AB12" s="463"/>
      <c r="AC12" s="463"/>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1"/>
      <c r="BB12" s="441"/>
      <c r="BC12" s="441"/>
      <c r="BD12" s="441"/>
      <c r="BE12" s="441"/>
      <c r="BF12" s="441"/>
      <c r="BG12" s="441"/>
      <c r="BH12" s="441"/>
      <c r="BI12" s="441"/>
      <c r="BJ12" s="441"/>
      <c r="BK12" s="441"/>
      <c r="BL12" s="441"/>
      <c r="BM12" s="441"/>
      <c r="BN12" s="441"/>
      <c r="BO12" s="441"/>
      <c r="BP12" s="441"/>
      <c r="BQ12" s="441"/>
      <c r="BR12" s="164"/>
      <c r="BS12" s="164"/>
      <c r="BT12" s="164"/>
      <c r="BU12" s="164"/>
      <c r="BV12" s="164"/>
      <c r="BW12" s="165"/>
      <c r="BX12" s="164"/>
      <c r="BY12" s="164"/>
      <c r="BZ12" s="164"/>
      <c r="CA12" s="164"/>
      <c r="CB12" s="164"/>
      <c r="CC12" s="164"/>
      <c r="CD12" s="164"/>
      <c r="CE12" s="164"/>
      <c r="CF12" s="164"/>
      <c r="CG12" s="198"/>
      <c r="CH12" s="495"/>
      <c r="CI12" s="202"/>
    </row>
    <row r="13" spans="1:88" s="163" customFormat="1" ht="3" customHeight="1">
      <c r="A13" s="130"/>
      <c r="B13" s="498"/>
      <c r="C13" s="498"/>
      <c r="D13" s="495"/>
      <c r="E13" s="558"/>
      <c r="F13" s="558"/>
      <c r="G13" s="459"/>
      <c r="H13" s="461"/>
      <c r="I13" s="461"/>
      <c r="J13" s="461"/>
      <c r="K13" s="461"/>
      <c r="L13" s="461"/>
      <c r="M13" s="461"/>
      <c r="N13" s="461"/>
      <c r="O13" s="461"/>
      <c r="P13" s="461"/>
      <c r="Q13" s="461"/>
      <c r="R13" s="461"/>
      <c r="S13" s="461"/>
      <c r="T13" s="461"/>
      <c r="U13" s="461"/>
      <c r="V13" s="461"/>
      <c r="W13" s="461"/>
      <c r="X13" s="461"/>
      <c r="Y13" s="461"/>
      <c r="Z13" s="461"/>
      <c r="AA13" s="463"/>
      <c r="AB13" s="463"/>
      <c r="AC13" s="463"/>
      <c r="AD13" s="423"/>
      <c r="AE13" s="417"/>
      <c r="AF13" s="417"/>
      <c r="AG13" s="417"/>
      <c r="AH13" s="283"/>
      <c r="AI13" s="418"/>
      <c r="AJ13" s="418"/>
      <c r="AK13" s="418"/>
      <c r="AL13" s="418"/>
      <c r="AM13" s="418"/>
      <c r="AN13" s="415"/>
      <c r="AO13" s="419"/>
      <c r="AP13" s="419"/>
      <c r="AQ13" s="419"/>
      <c r="AR13" s="419"/>
      <c r="AS13" s="419"/>
      <c r="AT13" s="415"/>
      <c r="AU13" s="419"/>
      <c r="AV13" s="419"/>
      <c r="AW13" s="419"/>
      <c r="AX13" s="419"/>
      <c r="AY13" s="419"/>
      <c r="AZ13" s="424"/>
      <c r="BA13" s="423"/>
      <c r="BB13" s="417"/>
      <c r="BC13" s="417"/>
      <c r="BD13" s="417"/>
      <c r="BE13" s="283"/>
      <c r="BF13" s="418"/>
      <c r="BG13" s="418"/>
      <c r="BH13" s="418"/>
      <c r="BI13" s="418"/>
      <c r="BJ13" s="418"/>
      <c r="BK13" s="415"/>
      <c r="BL13" s="419"/>
      <c r="BM13" s="419"/>
      <c r="BN13" s="419"/>
      <c r="BO13" s="419"/>
      <c r="BP13" s="419"/>
      <c r="BQ13" s="416"/>
      <c r="BR13" s="419"/>
      <c r="BS13" s="419"/>
      <c r="BT13" s="419"/>
      <c r="BU13" s="419"/>
      <c r="BV13" s="419"/>
      <c r="BW13" s="287"/>
      <c r="BX13" s="288"/>
      <c r="BY13" s="288"/>
      <c r="BZ13" s="288"/>
      <c r="CA13" s="288"/>
      <c r="CB13" s="288"/>
      <c r="CC13" s="288"/>
      <c r="CD13" s="288"/>
      <c r="CE13" s="288"/>
      <c r="CF13" s="288"/>
      <c r="CG13" s="199"/>
      <c r="CH13" s="495"/>
      <c r="CI13" s="202"/>
    </row>
    <row r="14" spans="1:88" ht="15" customHeight="1">
      <c r="A14" s="130"/>
      <c r="B14" s="498"/>
      <c r="C14" s="498"/>
      <c r="D14" s="495"/>
      <c r="E14" s="558"/>
      <c r="F14" s="558"/>
      <c r="G14" s="459"/>
      <c r="H14" s="461"/>
      <c r="I14" s="461"/>
      <c r="J14" s="461"/>
      <c r="K14" s="461"/>
      <c r="L14" s="461"/>
      <c r="M14" s="461"/>
      <c r="N14" s="461"/>
      <c r="O14" s="461"/>
      <c r="P14" s="461"/>
      <c r="Q14" s="461"/>
      <c r="R14" s="461"/>
      <c r="S14" s="461"/>
      <c r="T14" s="461"/>
      <c r="U14" s="461"/>
      <c r="V14" s="461"/>
      <c r="W14" s="461"/>
      <c r="X14" s="461"/>
      <c r="Y14" s="461"/>
      <c r="Z14" s="461"/>
      <c r="AA14" s="463"/>
      <c r="AB14" s="463"/>
      <c r="AC14" s="463"/>
      <c r="AD14" s="423"/>
      <c r="AE14" s="280" t="e">
        <f>IF(LEN(VLOOKUP(AA12,#REF!,2,FALSE))&lt;11,"",LEFT(RIGHT(VLOOKUP(AA12,#REF!,2,FALSE),11),1))</f>
        <v>#REF!</v>
      </c>
      <c r="AF14" s="168"/>
      <c r="AG14" s="280" t="e">
        <f>IF(LEN(VLOOKUP(AA12,#REF!,2,FALSE))&lt;10,"",LEFT(RIGHT(VLOOKUP(AA12,#REF!,2,FALSE),10),1))</f>
        <v>#REF!</v>
      </c>
      <c r="AH14" s="282"/>
      <c r="AI14" s="280" t="e">
        <f>IF(LEN(VLOOKUP(AA12,#REF!,2,FALSE))&lt;9,"",LEFT(RIGHT(VLOOKUP(AA12,#REF!,2,FALSE),9),1))</f>
        <v>#REF!</v>
      </c>
      <c r="AJ14" s="168"/>
      <c r="AK14" s="280" t="e">
        <f>IF(LEN(VLOOKUP(AA12,#REF!,2,FALSE))&lt;8,"",LEFT(RIGHT(VLOOKUP(AA12,#REF!,2,FALSE),8),1))</f>
        <v>#REF!</v>
      </c>
      <c r="AL14" s="282"/>
      <c r="AM14" s="280" t="e">
        <f>IF(LEN(VLOOKUP(AA12,#REF!,2,FALSE))&lt;7,"",LEFT(RIGHT(VLOOKUP(AA12,#REF!,2,FALSE),7),1))</f>
        <v>#REF!</v>
      </c>
      <c r="AN14" s="415"/>
      <c r="AO14" s="280" t="e">
        <f>IF(LEN(VLOOKUP(AA12,#REF!,2,FALSE))&lt;6,"",LEFT(RIGHT(VLOOKUP(AA12,#REF!,2,FALSE),6),1))</f>
        <v>#REF!</v>
      </c>
      <c r="AP14" s="282"/>
      <c r="AQ14" s="280" t="e">
        <f>IF(LEN(VLOOKUP(AA12,#REF!,2,FALSE))&lt;5,"",LEFT(RIGHT(VLOOKUP(AA12,#REF!,2,FALSE),5),1))</f>
        <v>#REF!</v>
      </c>
      <c r="AR14" s="282"/>
      <c r="AS14" s="280" t="e">
        <f>IF(LEN(VLOOKUP(AA12,#REF!,2,FALSE))&lt;4,"",LEFT(RIGHT(VLOOKUP(AA12,#REF!,2,FALSE),4),1))</f>
        <v>#REF!</v>
      </c>
      <c r="AT14" s="415"/>
      <c r="AU14" s="280" t="e">
        <f>IF(LEN(VLOOKUP(AA12,#REF!,2,FALSE))&lt;3,"",LEFT(RIGHT(VLOOKUP(AA12,#REF!,2,FALSE),3),1))</f>
        <v>#REF!</v>
      </c>
      <c r="AV14" s="282"/>
      <c r="AW14" s="280" t="e">
        <f>IF(LEN(VLOOKUP(AA12,#REF!,2,FALSE))&lt;2,"",LEFT(RIGHT(VLOOKUP(AA12,#REF!,2,FALSE),2),1))</f>
        <v>#REF!</v>
      </c>
      <c r="AX14" s="282"/>
      <c r="AY14" s="280" t="e">
        <f>IF(VLOOKUP(AA12,#REF!,2,FALSE)=0,"",IF(LEN(VLOOKUP(AA12,#REF!,2,FALSE))&lt;1,"",LEFT(RIGHT(VLOOKUP(AA12,#REF!,2,FALSE),1),1)))</f>
        <v>#REF!</v>
      </c>
      <c r="AZ14" s="424"/>
      <c r="BA14" s="423"/>
      <c r="BB14" s="280" t="e">
        <f>IF(LEN(VLOOKUP(AA12,#REF!,4,FALSE))&lt;11,"",LEFT(RIGHT(VLOOKUP(AA12,#REF!,4,FALSE),11),1))</f>
        <v>#REF!</v>
      </c>
      <c r="BC14" s="168"/>
      <c r="BD14" s="280" t="e">
        <f>IF(LEN(VLOOKUP(AA12,#REF!,4,FALSE))&lt;10,"",LEFT(RIGHT(VLOOKUP(AA12,#REF!,4,FALSE),10),1))</f>
        <v>#REF!</v>
      </c>
      <c r="BE14" s="282"/>
      <c r="BF14" s="280" t="e">
        <f>IF(LEN(VLOOKUP(AA12,#REF!,4,FALSE))&lt;9,"",LEFT(RIGHT(VLOOKUP(AA12,#REF!,4,FALSE),9),1))</f>
        <v>#REF!</v>
      </c>
      <c r="BG14" s="168"/>
      <c r="BH14" s="280" t="e">
        <f>IF(LEN(VLOOKUP(AA12,#REF!,4,FALSE))&lt;8,"",LEFT(RIGHT(VLOOKUP(AA12,#REF!,4,FALSE),8),1))</f>
        <v>#REF!</v>
      </c>
      <c r="BI14" s="282"/>
      <c r="BJ14" s="280" t="e">
        <f>IF(LEN(VLOOKUP(AA12,#REF!,4,FALSE))&lt;7,"",LEFT(RIGHT(VLOOKUP(AA12,#REF!,4,FALSE),7),1))</f>
        <v>#REF!</v>
      </c>
      <c r="BK14" s="415"/>
      <c r="BL14" s="280" t="e">
        <f>IF(LEN(VLOOKUP(AA12,#REF!,4,FALSE))&lt;6,"",LEFT(RIGHT(VLOOKUP(AA12,#REF!,4,FALSE),6),1))</f>
        <v>#REF!</v>
      </c>
      <c r="BM14" s="282"/>
      <c r="BN14" s="280" t="e">
        <f>IF(LEN(VLOOKUP(AA12,#REF!,4,FALSE))&lt;5,"",LEFT(RIGHT(VLOOKUP(AA12,#REF!,4,FALSE),5),1))</f>
        <v>#REF!</v>
      </c>
      <c r="BO14" s="282"/>
      <c r="BP14" s="280" t="e">
        <f>IF(LEN(VLOOKUP(AA12,#REF!,4,FALSE))&lt;4,"",LEFT(RIGHT(VLOOKUP(AA12,#REF!,4,FALSE),4),1))</f>
        <v>#REF!</v>
      </c>
      <c r="BQ14" s="416"/>
      <c r="BR14" s="280" t="e">
        <f>IF(LEN(VLOOKUP(AA12,#REF!,4,FALSE))&lt;3,"",LEFT(RIGHT(VLOOKUP(AA12,#REF!,4,FALSE),3),1))</f>
        <v>#REF!</v>
      </c>
      <c r="BS14" s="282"/>
      <c r="BT14" s="280" t="e">
        <f>IF(LEN(VLOOKUP(AA12,#REF!,4,FALSE))&lt;2,"",LEFT(RIGHT(VLOOKUP(AA12,#REF!,4,FALSE),2),1))</f>
        <v>#REF!</v>
      </c>
      <c r="BU14" s="282"/>
      <c r="BV14" s="280" t="e">
        <f>IF(VLOOKUP(AA12,#REF!,4,FALSE)=0,"",IF(LEN(VLOOKUP(AA12,#REF!,4,FALSE))&lt;1,"",LEFT(RIGHT(VLOOKUP(AA12,#REF!,4,FALSE),1),1)))</f>
        <v>#REF!</v>
      </c>
      <c r="BW14" s="287"/>
      <c r="BX14" s="288"/>
      <c r="BY14" s="288"/>
      <c r="BZ14" s="288"/>
      <c r="CA14" s="288"/>
      <c r="CB14" s="288"/>
      <c r="CC14" s="288"/>
      <c r="CD14" s="288"/>
      <c r="CE14" s="288"/>
      <c r="CF14" s="288"/>
      <c r="CG14" s="199"/>
      <c r="CH14" s="495"/>
      <c r="CI14" s="145"/>
    </row>
    <row r="15" spans="1:88" ht="3" customHeight="1">
      <c r="A15" s="130"/>
      <c r="B15" s="498"/>
      <c r="C15" s="498"/>
      <c r="D15" s="495"/>
      <c r="E15" s="558"/>
      <c r="F15" s="558"/>
      <c r="G15" s="459"/>
      <c r="H15" s="461"/>
      <c r="I15" s="461"/>
      <c r="J15" s="461"/>
      <c r="K15" s="461"/>
      <c r="L15" s="461"/>
      <c r="M15" s="461"/>
      <c r="N15" s="461"/>
      <c r="O15" s="461"/>
      <c r="P15" s="461"/>
      <c r="Q15" s="461"/>
      <c r="R15" s="461"/>
      <c r="S15" s="461"/>
      <c r="T15" s="461"/>
      <c r="U15" s="461"/>
      <c r="V15" s="461"/>
      <c r="W15" s="461"/>
      <c r="X15" s="461"/>
      <c r="Y15" s="461"/>
      <c r="Z15" s="461"/>
      <c r="AA15" s="463"/>
      <c r="AB15" s="463"/>
      <c r="AC15" s="463"/>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c r="AZ15" s="442"/>
      <c r="BA15" s="443"/>
      <c r="BB15" s="443"/>
      <c r="BC15" s="443"/>
      <c r="BD15" s="443"/>
      <c r="BE15" s="443"/>
      <c r="BF15" s="443"/>
      <c r="BG15" s="443"/>
      <c r="BH15" s="443"/>
      <c r="BI15" s="443"/>
      <c r="BJ15" s="443"/>
      <c r="BK15" s="443"/>
      <c r="BL15" s="443"/>
      <c r="BM15" s="443"/>
      <c r="BN15" s="443"/>
      <c r="BO15" s="443"/>
      <c r="BP15" s="443"/>
      <c r="BQ15" s="443"/>
      <c r="BR15" s="227"/>
      <c r="BS15" s="227"/>
      <c r="BT15" s="227"/>
      <c r="BU15" s="227"/>
      <c r="BV15" s="227"/>
      <c r="BW15" s="289"/>
      <c r="BX15" s="227"/>
      <c r="BY15" s="227"/>
      <c r="BZ15" s="227"/>
      <c r="CA15" s="227"/>
      <c r="CB15" s="227"/>
      <c r="CC15" s="227"/>
      <c r="CD15" s="227"/>
      <c r="CE15" s="227"/>
      <c r="CF15" s="227"/>
      <c r="CG15" s="200"/>
      <c r="CH15" s="495"/>
      <c r="CI15" s="145"/>
    </row>
    <row r="16" spans="1:88" ht="3" customHeight="1">
      <c r="A16" s="130"/>
      <c r="B16" s="498"/>
      <c r="C16" s="498"/>
      <c r="D16" s="495"/>
      <c r="E16" s="558"/>
      <c r="F16" s="558"/>
      <c r="G16" s="459"/>
      <c r="H16" s="461"/>
      <c r="I16" s="461"/>
      <c r="J16" s="461"/>
      <c r="K16" s="461"/>
      <c r="L16" s="461"/>
      <c r="M16" s="461"/>
      <c r="N16" s="461"/>
      <c r="O16" s="461"/>
      <c r="P16" s="461"/>
      <c r="Q16" s="461"/>
      <c r="R16" s="461"/>
      <c r="S16" s="461"/>
      <c r="T16" s="461"/>
      <c r="U16" s="461"/>
      <c r="V16" s="461"/>
      <c r="W16" s="461"/>
      <c r="X16" s="461"/>
      <c r="Y16" s="461"/>
      <c r="Z16" s="461"/>
      <c r="AA16" s="463"/>
      <c r="AB16" s="463"/>
      <c r="AC16" s="463"/>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72"/>
      <c r="BB16" s="472"/>
      <c r="BC16" s="472"/>
      <c r="BD16" s="472"/>
      <c r="BE16" s="472"/>
      <c r="BF16" s="472"/>
      <c r="BG16" s="472"/>
      <c r="BH16" s="472"/>
      <c r="BI16" s="472"/>
      <c r="BJ16" s="472"/>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198"/>
      <c r="CH16" s="495"/>
      <c r="CI16" s="145"/>
    </row>
    <row r="17" spans="1:87" ht="3" customHeight="1">
      <c r="A17" s="130"/>
      <c r="B17" s="498"/>
      <c r="C17" s="498"/>
      <c r="D17" s="495"/>
      <c r="E17" s="558"/>
      <c r="F17" s="558"/>
      <c r="G17" s="459"/>
      <c r="H17" s="461"/>
      <c r="I17" s="461"/>
      <c r="J17" s="461"/>
      <c r="K17" s="461"/>
      <c r="L17" s="461"/>
      <c r="M17" s="461"/>
      <c r="N17" s="461"/>
      <c r="O17" s="461"/>
      <c r="P17" s="461"/>
      <c r="Q17" s="461"/>
      <c r="R17" s="461"/>
      <c r="S17" s="461"/>
      <c r="T17" s="461"/>
      <c r="U17" s="461"/>
      <c r="V17" s="461"/>
      <c r="W17" s="461"/>
      <c r="X17" s="461"/>
      <c r="Y17" s="461"/>
      <c r="Z17" s="461"/>
      <c r="AA17" s="463"/>
      <c r="AB17" s="463"/>
      <c r="AC17" s="463"/>
      <c r="AD17" s="423"/>
      <c r="AE17" s="417"/>
      <c r="AF17" s="417"/>
      <c r="AG17" s="417"/>
      <c r="AH17" s="283"/>
      <c r="AI17" s="418"/>
      <c r="AJ17" s="418"/>
      <c r="AK17" s="418"/>
      <c r="AL17" s="418"/>
      <c r="AM17" s="418"/>
      <c r="AN17" s="415" t="s">
        <v>157</v>
      </c>
      <c r="AO17" s="419"/>
      <c r="AP17" s="419"/>
      <c r="AQ17" s="419"/>
      <c r="AR17" s="419"/>
      <c r="AS17" s="419"/>
      <c r="AT17" s="415" t="s">
        <v>157</v>
      </c>
      <c r="AU17" s="419"/>
      <c r="AV17" s="419"/>
      <c r="AW17" s="419"/>
      <c r="AX17" s="419"/>
      <c r="AY17" s="419"/>
      <c r="AZ17" s="424"/>
      <c r="BA17" s="472"/>
      <c r="BB17" s="472"/>
      <c r="BC17" s="472"/>
      <c r="BD17" s="472"/>
      <c r="BE17" s="472"/>
      <c r="BF17" s="472"/>
      <c r="BG17" s="472"/>
      <c r="BH17" s="472"/>
      <c r="BI17" s="472"/>
      <c r="BJ17" s="472"/>
      <c r="BK17" s="288"/>
      <c r="BL17" s="417"/>
      <c r="BM17" s="417"/>
      <c r="BN17" s="417"/>
      <c r="BO17" s="288"/>
      <c r="BP17" s="290"/>
      <c r="BQ17" s="290"/>
      <c r="BR17" s="290"/>
      <c r="BS17" s="290"/>
      <c r="BT17" s="290"/>
      <c r="BU17" s="288"/>
      <c r="BV17" s="290"/>
      <c r="BW17" s="290"/>
      <c r="BX17" s="290"/>
      <c r="BY17" s="290"/>
      <c r="BZ17" s="290"/>
      <c r="CA17" s="291"/>
      <c r="CB17" s="290"/>
      <c r="CC17" s="290"/>
      <c r="CD17" s="290"/>
      <c r="CE17" s="290"/>
      <c r="CF17" s="290"/>
      <c r="CG17" s="201"/>
      <c r="CH17" s="495"/>
      <c r="CI17" s="145"/>
    </row>
    <row r="18" spans="1:87" ht="15" customHeight="1">
      <c r="A18" s="130"/>
      <c r="B18" s="498"/>
      <c r="C18" s="498"/>
      <c r="D18" s="495"/>
      <c r="E18" s="558"/>
      <c r="F18" s="558"/>
      <c r="G18" s="459"/>
      <c r="H18" s="461"/>
      <c r="I18" s="461"/>
      <c r="J18" s="461"/>
      <c r="K18" s="461"/>
      <c r="L18" s="461"/>
      <c r="M18" s="461"/>
      <c r="N18" s="461"/>
      <c r="O18" s="461"/>
      <c r="P18" s="461"/>
      <c r="Q18" s="461"/>
      <c r="R18" s="461"/>
      <c r="S18" s="461"/>
      <c r="T18" s="461"/>
      <c r="U18" s="461"/>
      <c r="V18" s="461"/>
      <c r="W18" s="461"/>
      <c r="X18" s="461"/>
      <c r="Y18" s="461"/>
      <c r="Z18" s="461"/>
      <c r="AA18" s="463"/>
      <c r="AB18" s="463"/>
      <c r="AC18" s="463"/>
      <c r="AD18" s="423"/>
      <c r="AE18" s="280" t="e">
        <f>IF(LEN(VLOOKUP(AA12,#REF!,3,FALSE))&lt;11,"",LEFT(RIGHT(VLOOKUP(AA12,#REF!,3,FALSE),11),1))</f>
        <v>#REF!</v>
      </c>
      <c r="AF18" s="168" t="s">
        <v>157</v>
      </c>
      <c r="AG18" s="280" t="e">
        <f>IF(LEN(VLOOKUP(AA12,#REF!,3,FALSE))&lt;10,"",LEFT(RIGHT(VLOOKUP(AA12,#REF!,3,FALSE),10),1))</f>
        <v>#REF!</v>
      </c>
      <c r="AH18" s="282" t="s">
        <v>157</v>
      </c>
      <c r="AI18" s="280" t="e">
        <f>IF(LEN(VLOOKUP(AA12,#REF!,3,FALSE))&lt;9,"",LEFT(RIGHT(VLOOKUP(AA12,#REF!,3,FALSE),9),1))</f>
        <v>#REF!</v>
      </c>
      <c r="AJ18" s="168" t="s">
        <v>157</v>
      </c>
      <c r="AK18" s="280" t="e">
        <f>IF(LEN(VLOOKUP(AA12,#REF!,3,FALSE))&lt;8,"",LEFT(RIGHT(VLOOKUP(AA12,#REF!,3,FALSE),8),1))</f>
        <v>#REF!</v>
      </c>
      <c r="AL18" s="282" t="s">
        <v>157</v>
      </c>
      <c r="AM18" s="280" t="e">
        <f>IF(LEN(VLOOKUP(AA12,#REF!,3,FALSE))&lt;7,"",LEFT(RIGHT(VLOOKUP(AA12,#REF!,3,FALSE),7),1))</f>
        <v>#REF!</v>
      </c>
      <c r="AN18" s="415"/>
      <c r="AO18" s="280" t="e">
        <f>IF(LEN(VLOOKUP(AA12,#REF!,3,FALSE))&lt;6,"",LEFT(RIGHT(VLOOKUP(AA12,#REF!,3,FALSE),6),1))</f>
        <v>#REF!</v>
      </c>
      <c r="AP18" s="282" t="s">
        <v>157</v>
      </c>
      <c r="AQ18" s="280" t="e">
        <f>IF(LEN(VLOOKUP(AA12,#REF!,3,FALSE))&lt;5,"",LEFT(RIGHT(VLOOKUP(AA12,#REF!,3,FALSE),5),1))</f>
        <v>#REF!</v>
      </c>
      <c r="AR18" s="282" t="s">
        <v>157</v>
      </c>
      <c r="AS18" s="280" t="e">
        <f>IF(LEN(VLOOKUP(AA12,#REF!,3,FALSE))&lt;4,"",LEFT(RIGHT(VLOOKUP(AA12,#REF!,3,FALSE),4),1))</f>
        <v>#REF!</v>
      </c>
      <c r="AT18" s="415"/>
      <c r="AU18" s="280" t="e">
        <f>IF(LEN(VLOOKUP(AA12,#REF!,3,FALSE))&lt;3,"",LEFT(RIGHT(VLOOKUP(AA12,#REF!,3,FALSE),3),1))</f>
        <v>#REF!</v>
      </c>
      <c r="AV18" s="282" t="s">
        <v>157</v>
      </c>
      <c r="AW18" s="280" t="e">
        <f>IF(LEN(VLOOKUP(AA12,#REF!,3,FALSE))&lt;2,"",LEFT(RIGHT(VLOOKUP(AA12,#REF!,3,FALSE),2),1))</f>
        <v>#REF!</v>
      </c>
      <c r="AX18" s="282" t="s">
        <v>157</v>
      </c>
      <c r="AY18" s="280" t="e">
        <f>IF(VLOOKUP(AA12,#REF!,3,FALSE)=0,"",IF(LEN(VLOOKUP(AA12,#REF!,3,FALSE))&lt;1,"",LEFT(RIGHT(VLOOKUP(AA12,#REF!,3,FALSE),1),1)))</f>
        <v>#REF!</v>
      </c>
      <c r="AZ18" s="424"/>
      <c r="BA18" s="472"/>
      <c r="BB18" s="472"/>
      <c r="BC18" s="472"/>
      <c r="BD18" s="472"/>
      <c r="BE18" s="472"/>
      <c r="BF18" s="472"/>
      <c r="BG18" s="472"/>
      <c r="BH18" s="472"/>
      <c r="BI18" s="472"/>
      <c r="BJ18" s="472"/>
      <c r="BK18" s="288"/>
      <c r="BL18" s="280" t="e">
        <f>IF(LEN(VLOOKUP(AA12,#REF!,5,FALSE))&lt;11,"",LEFT(RIGHT(VLOOKUP(AA12,#REF!,5,FALSE),11),1))</f>
        <v>#REF!</v>
      </c>
      <c r="BM18" s="168" t="s">
        <v>157</v>
      </c>
      <c r="BN18" s="280" t="e">
        <f>IF(LEN(VLOOKUP(AA12,#REF!,5,FALSE))&lt;10,"",LEFT(RIGHT(VLOOKUP(AA12,#REF!,5,FALSE),10),1))</f>
        <v>#REF!</v>
      </c>
      <c r="BO18" s="288" t="s">
        <v>157</v>
      </c>
      <c r="BP18" s="280" t="e">
        <f>IF(LEN(VLOOKUP(AA12,#REF!,5,FALSE))&lt;9,"",LEFT(RIGHT(VLOOKUP(AA12,#REF!,5,FALSE),9),1))</f>
        <v>#REF!</v>
      </c>
      <c r="BQ18" s="282" t="s">
        <v>157</v>
      </c>
      <c r="BR18" s="280" t="e">
        <f>IF(LEN(VLOOKUP(AA12,#REF!,5,FALSE))&lt;8,"",LEFT(RIGHT(VLOOKUP(AA12,#REF!,5,FALSE),8),1))</f>
        <v>#REF!</v>
      </c>
      <c r="BS18" s="282" t="s">
        <v>157</v>
      </c>
      <c r="BT18" s="280" t="e">
        <f>IF(LEN(VLOOKUP(AA12,#REF!,5,FALSE))&lt;7,"",LEFT(RIGHT(VLOOKUP(AA12,#REF!,5,FALSE),7),1))</f>
        <v>#REF!</v>
      </c>
      <c r="BU18" s="288" t="s">
        <v>157</v>
      </c>
      <c r="BV18" s="280" t="e">
        <f>IF(LEN(VLOOKUP(AA12,#REF!,5,FALSE))&lt;6,"",LEFT(RIGHT(VLOOKUP(AA12,#REF!,5,FALSE),6),1))</f>
        <v>#REF!</v>
      </c>
      <c r="BW18" s="282" t="s">
        <v>157</v>
      </c>
      <c r="BX18" s="280" t="e">
        <f>IF(LEN(VLOOKUP(AA12,#REF!,5,FALSE))&lt;5,"",LEFT(RIGHT(VLOOKUP(AA12,#REF!,5,FALSE),5),1))</f>
        <v>#REF!</v>
      </c>
      <c r="BY18" s="282" t="s">
        <v>157</v>
      </c>
      <c r="BZ18" s="280" t="e">
        <f>IF(LEN(VLOOKUP(AA12,#REF!,5,FALSE))&lt;4,"",LEFT(RIGHT(VLOOKUP(AA12,#REF!,5,FALSE),4),1))</f>
        <v>#REF!</v>
      </c>
      <c r="CA18" s="291" t="s">
        <v>157</v>
      </c>
      <c r="CB18" s="280" t="e">
        <f>IF(LEN(VLOOKUP(AA12,#REF!,5,FALSE))&lt;3,"",LEFT(RIGHT(VLOOKUP(AA12,#REF!,5,FALSE),3),1))</f>
        <v>#REF!</v>
      </c>
      <c r="CC18" s="282" t="s">
        <v>157</v>
      </c>
      <c r="CD18" s="280" t="e">
        <f>IF(LEN(VLOOKUP(AA12,#REF!,5,FALSE))&lt;2,"",LEFT(RIGHT(VLOOKUP(AA12,#REF!,5,FALSE),2),1))</f>
        <v>#REF!</v>
      </c>
      <c r="CE18" s="282" t="s">
        <v>355</v>
      </c>
      <c r="CF18" s="280" t="e">
        <f>IF(VLOOKUP(AA12,#REF!,5,FALSE)=0,"",IF(LEN(VLOOKUP(AA12,#REF!,5,FALSE))&lt;1,"",LEFT(RIGHT(VLOOKUP(AA12,#REF!,5,FALSE),1),1)))</f>
        <v>#REF!</v>
      </c>
      <c r="CG18" s="201"/>
      <c r="CH18" s="495"/>
      <c r="CI18" s="145"/>
    </row>
    <row r="19" spans="1:87" s="163" customFormat="1" ht="3" customHeight="1">
      <c r="A19" s="130"/>
      <c r="B19" s="498"/>
      <c r="C19" s="498"/>
      <c r="D19" s="495"/>
      <c r="E19" s="558"/>
      <c r="F19" s="558"/>
      <c r="G19" s="459"/>
      <c r="H19" s="461"/>
      <c r="I19" s="461"/>
      <c r="J19" s="461"/>
      <c r="K19" s="461"/>
      <c r="L19" s="461"/>
      <c r="M19" s="461"/>
      <c r="N19" s="461"/>
      <c r="O19" s="461"/>
      <c r="P19" s="461"/>
      <c r="Q19" s="461"/>
      <c r="R19" s="461"/>
      <c r="S19" s="461"/>
      <c r="T19" s="461"/>
      <c r="U19" s="461"/>
      <c r="V19" s="461"/>
      <c r="W19" s="461"/>
      <c r="X19" s="461"/>
      <c r="Y19" s="461"/>
      <c r="Z19" s="461"/>
      <c r="AA19" s="463"/>
      <c r="AB19" s="463"/>
      <c r="AC19" s="463"/>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472"/>
      <c r="BB19" s="472"/>
      <c r="BC19" s="472"/>
      <c r="BD19" s="472"/>
      <c r="BE19" s="472"/>
      <c r="BF19" s="472"/>
      <c r="BG19" s="472"/>
      <c r="BH19" s="472"/>
      <c r="BI19" s="472"/>
      <c r="BJ19" s="472"/>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00"/>
      <c r="CH19" s="495"/>
      <c r="CI19" s="202"/>
    </row>
    <row r="20" spans="1:87" s="163" customFormat="1" ht="3" customHeight="1">
      <c r="A20" s="130"/>
      <c r="B20" s="498"/>
      <c r="C20" s="498"/>
      <c r="D20" s="495"/>
      <c r="E20" s="558" t="s">
        <v>357</v>
      </c>
      <c r="F20" s="558"/>
      <c r="G20" s="459"/>
      <c r="H20" s="461" t="e">
        <f>#REF!</f>
        <v>#REF!</v>
      </c>
      <c r="I20" s="461"/>
      <c r="J20" s="461"/>
      <c r="K20" s="461"/>
      <c r="L20" s="461"/>
      <c r="M20" s="461"/>
      <c r="N20" s="461"/>
      <c r="O20" s="461"/>
      <c r="P20" s="461"/>
      <c r="Q20" s="461"/>
      <c r="R20" s="461"/>
      <c r="S20" s="461"/>
      <c r="T20" s="461"/>
      <c r="U20" s="461"/>
      <c r="V20" s="461"/>
      <c r="W20" s="461"/>
      <c r="X20" s="461"/>
      <c r="Y20" s="461"/>
      <c r="Z20" s="461"/>
      <c r="AA20" s="463" t="s">
        <v>425</v>
      </c>
      <c r="AB20" s="463"/>
      <c r="AC20" s="463"/>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64"/>
      <c r="BB20" s="464"/>
      <c r="BC20" s="464"/>
      <c r="BD20" s="464"/>
      <c r="BE20" s="464"/>
      <c r="BF20" s="464"/>
      <c r="BG20" s="464"/>
      <c r="BH20" s="464"/>
      <c r="BI20" s="464"/>
      <c r="BJ20" s="464"/>
      <c r="BK20" s="464"/>
      <c r="BL20" s="464"/>
      <c r="BM20" s="464"/>
      <c r="BN20" s="464"/>
      <c r="BO20" s="464"/>
      <c r="BP20" s="464"/>
      <c r="BQ20" s="464"/>
      <c r="BR20" s="221"/>
      <c r="BS20" s="221"/>
      <c r="BT20" s="221"/>
      <c r="BU20" s="221"/>
      <c r="BV20" s="221"/>
      <c r="BW20" s="292"/>
      <c r="BX20" s="221"/>
      <c r="BY20" s="221"/>
      <c r="BZ20" s="221"/>
      <c r="CA20" s="221"/>
      <c r="CB20" s="221"/>
      <c r="CC20" s="221"/>
      <c r="CD20" s="221"/>
      <c r="CE20" s="221"/>
      <c r="CF20" s="221"/>
      <c r="CG20" s="198"/>
      <c r="CH20" s="495"/>
      <c r="CI20" s="202"/>
    </row>
    <row r="21" spans="1:87" s="163" customFormat="1" ht="3" customHeight="1">
      <c r="A21" s="130"/>
      <c r="B21" s="498"/>
      <c r="C21" s="498"/>
      <c r="D21" s="495"/>
      <c r="E21" s="558"/>
      <c r="F21" s="558"/>
      <c r="G21" s="459"/>
      <c r="H21" s="461"/>
      <c r="I21" s="461"/>
      <c r="J21" s="461"/>
      <c r="K21" s="461"/>
      <c r="L21" s="461"/>
      <c r="M21" s="461"/>
      <c r="N21" s="461"/>
      <c r="O21" s="461"/>
      <c r="P21" s="461"/>
      <c r="Q21" s="461"/>
      <c r="R21" s="461"/>
      <c r="S21" s="461"/>
      <c r="T21" s="461"/>
      <c r="U21" s="461"/>
      <c r="V21" s="461"/>
      <c r="W21" s="461"/>
      <c r="X21" s="461"/>
      <c r="Y21" s="461"/>
      <c r="Z21" s="461"/>
      <c r="AA21" s="463"/>
      <c r="AB21" s="463"/>
      <c r="AC21" s="463"/>
      <c r="AD21" s="423"/>
      <c r="AE21" s="417"/>
      <c r="AF21" s="417"/>
      <c r="AG21" s="417"/>
      <c r="AH21" s="283"/>
      <c r="AI21" s="418"/>
      <c r="AJ21" s="418"/>
      <c r="AK21" s="418"/>
      <c r="AL21" s="418"/>
      <c r="AM21" s="418"/>
      <c r="AN21" s="415"/>
      <c r="AO21" s="419"/>
      <c r="AP21" s="419"/>
      <c r="AQ21" s="419"/>
      <c r="AR21" s="419"/>
      <c r="AS21" s="419"/>
      <c r="AT21" s="415"/>
      <c r="AU21" s="419"/>
      <c r="AV21" s="419"/>
      <c r="AW21" s="419"/>
      <c r="AX21" s="419"/>
      <c r="AY21" s="419"/>
      <c r="AZ21" s="424"/>
      <c r="BA21" s="423"/>
      <c r="BB21" s="417"/>
      <c r="BC21" s="417"/>
      <c r="BD21" s="417"/>
      <c r="BE21" s="283"/>
      <c r="BF21" s="418"/>
      <c r="BG21" s="418"/>
      <c r="BH21" s="418"/>
      <c r="BI21" s="418"/>
      <c r="BJ21" s="418"/>
      <c r="BK21" s="415"/>
      <c r="BL21" s="419"/>
      <c r="BM21" s="419"/>
      <c r="BN21" s="419"/>
      <c r="BO21" s="419"/>
      <c r="BP21" s="419"/>
      <c r="BQ21" s="416"/>
      <c r="BR21" s="419"/>
      <c r="BS21" s="419"/>
      <c r="BT21" s="419"/>
      <c r="BU21" s="419"/>
      <c r="BV21" s="419"/>
      <c r="BW21" s="287"/>
      <c r="BX21" s="288"/>
      <c r="BY21" s="288"/>
      <c r="BZ21" s="288"/>
      <c r="CA21" s="288"/>
      <c r="CB21" s="288"/>
      <c r="CC21" s="288"/>
      <c r="CD21" s="288"/>
      <c r="CE21" s="288"/>
      <c r="CF21" s="288"/>
      <c r="CG21" s="199"/>
      <c r="CH21" s="495"/>
      <c r="CI21" s="202"/>
    </row>
    <row r="22" spans="1:87" ht="15" customHeight="1">
      <c r="A22" s="130"/>
      <c r="B22" s="498"/>
      <c r="C22" s="498"/>
      <c r="D22" s="495"/>
      <c r="E22" s="558"/>
      <c r="F22" s="558"/>
      <c r="G22" s="459"/>
      <c r="H22" s="461"/>
      <c r="I22" s="461"/>
      <c r="J22" s="461"/>
      <c r="K22" s="461"/>
      <c r="L22" s="461"/>
      <c r="M22" s="461"/>
      <c r="N22" s="461"/>
      <c r="O22" s="461"/>
      <c r="P22" s="461"/>
      <c r="Q22" s="461"/>
      <c r="R22" s="461"/>
      <c r="S22" s="461"/>
      <c r="T22" s="461"/>
      <c r="U22" s="461"/>
      <c r="V22" s="461"/>
      <c r="W22" s="461"/>
      <c r="X22" s="461"/>
      <c r="Y22" s="461"/>
      <c r="Z22" s="461"/>
      <c r="AA22" s="463"/>
      <c r="AB22" s="463"/>
      <c r="AC22" s="463"/>
      <c r="AD22" s="423"/>
      <c r="AE22" s="280" t="e">
        <f>IF(LEN(VLOOKUP(AA20,#REF!,2,FALSE))&lt;11,"",LEFT(RIGHT(VLOOKUP(AA20,#REF!,2,FALSE),11),1))</f>
        <v>#REF!</v>
      </c>
      <c r="AF22" s="168"/>
      <c r="AG22" s="280" t="e">
        <f>IF(LEN(VLOOKUP(AA20,#REF!,2,FALSE))&lt;10,"",LEFT(RIGHT(VLOOKUP(AA20,#REF!,2,FALSE),10),1))</f>
        <v>#REF!</v>
      </c>
      <c r="AH22" s="282"/>
      <c r="AI22" s="280" t="e">
        <f>IF(LEN(VLOOKUP(AA20,#REF!,2,FALSE))&lt;9,"",LEFT(RIGHT(VLOOKUP(AA20,#REF!,2,FALSE),9),1))</f>
        <v>#REF!</v>
      </c>
      <c r="AJ22" s="168"/>
      <c r="AK22" s="280" t="e">
        <f>IF(LEN(VLOOKUP(AA20,#REF!,2,FALSE))&lt;8,"",LEFT(RIGHT(VLOOKUP(AA20,#REF!,2,FALSE),8),1))</f>
        <v>#REF!</v>
      </c>
      <c r="AL22" s="282"/>
      <c r="AM22" s="280" t="e">
        <f>IF(LEN(VLOOKUP(AA20,#REF!,2,FALSE))&lt;7,"",LEFT(RIGHT(VLOOKUP(AA20,#REF!,2,FALSE),7),1))</f>
        <v>#REF!</v>
      </c>
      <c r="AN22" s="415"/>
      <c r="AO22" s="280" t="e">
        <f>IF(LEN(VLOOKUP(AA20,#REF!,2,FALSE))&lt;6,"",LEFT(RIGHT(VLOOKUP(AA20,#REF!,2,FALSE),6),1))</f>
        <v>#REF!</v>
      </c>
      <c r="AP22" s="282"/>
      <c r="AQ22" s="280" t="e">
        <f>IF(LEN(VLOOKUP(AA20,#REF!,2,FALSE))&lt;5,"",LEFT(RIGHT(VLOOKUP(AA20,#REF!,2,FALSE),5),1))</f>
        <v>#REF!</v>
      </c>
      <c r="AR22" s="282"/>
      <c r="AS22" s="280" t="e">
        <f>IF(LEN(VLOOKUP(AA20,#REF!,2,FALSE))&lt;4,"",LEFT(RIGHT(VLOOKUP(AA20,#REF!,2,FALSE),4),1))</f>
        <v>#REF!</v>
      </c>
      <c r="AT22" s="415"/>
      <c r="AU22" s="280" t="e">
        <f>IF(LEN(VLOOKUP(AA20,#REF!,2,FALSE))&lt;3,"",LEFT(RIGHT(VLOOKUP(AA20,#REF!,2,FALSE),3),1))</f>
        <v>#REF!</v>
      </c>
      <c r="AV22" s="282"/>
      <c r="AW22" s="280" t="e">
        <f>IF(LEN(VLOOKUP(AA20,#REF!,2,FALSE))&lt;2,"",LEFT(RIGHT(VLOOKUP(AA20,#REF!,2,FALSE),2),1))</f>
        <v>#REF!</v>
      </c>
      <c r="AX22" s="282"/>
      <c r="AY22" s="280" t="e">
        <f>IF(VLOOKUP(AA20,#REF!,2,FALSE)=0,"",IF(LEN(VLOOKUP(AA20,#REF!,2,FALSE))&lt;1,"",LEFT(RIGHT(VLOOKUP(AA20,#REF!,2,FALSE),1),1)))</f>
        <v>#REF!</v>
      </c>
      <c r="AZ22" s="424"/>
      <c r="BA22" s="423"/>
      <c r="BB22" s="280" t="e">
        <f>IF(LEN(VLOOKUP(AA20,#REF!,4,FALSE))&lt;11,"",LEFT(RIGHT(VLOOKUP(AA20,#REF!,4,FALSE),11),1))</f>
        <v>#REF!</v>
      </c>
      <c r="BC22" s="168"/>
      <c r="BD22" s="280" t="e">
        <f>IF(LEN(VLOOKUP(AA20,#REF!,4,FALSE))&lt;10,"",LEFT(RIGHT(VLOOKUP(AA20,#REF!,4,FALSE),10),1))</f>
        <v>#REF!</v>
      </c>
      <c r="BE22" s="282"/>
      <c r="BF22" s="280" t="e">
        <f>IF(LEN(VLOOKUP(AA20,#REF!,4,FALSE))&lt;9,"",LEFT(RIGHT(VLOOKUP(AA20,#REF!,4,FALSE),9),1))</f>
        <v>#REF!</v>
      </c>
      <c r="BG22" s="168"/>
      <c r="BH22" s="280" t="e">
        <f>IF(LEN(VLOOKUP(AA20,#REF!,4,FALSE))&lt;8,"",LEFT(RIGHT(VLOOKUP(AA20,#REF!,4,FALSE),8),1))</f>
        <v>#REF!</v>
      </c>
      <c r="BI22" s="282"/>
      <c r="BJ22" s="280" t="e">
        <f>IF(LEN(VLOOKUP(AA20,#REF!,4,FALSE))&lt;7,"",LEFT(RIGHT(VLOOKUP(AA20,#REF!,4,FALSE),7),1))</f>
        <v>#REF!</v>
      </c>
      <c r="BK22" s="415"/>
      <c r="BL22" s="280" t="e">
        <f>IF(LEN(VLOOKUP(AA20,#REF!,4,FALSE))&lt;6,"",LEFT(RIGHT(VLOOKUP(AA20,#REF!,4,FALSE),6),1))</f>
        <v>#REF!</v>
      </c>
      <c r="BM22" s="282"/>
      <c r="BN22" s="280" t="e">
        <f>IF(LEN(VLOOKUP(AA20,#REF!,4,FALSE))&lt;5,"",LEFT(RIGHT(VLOOKUP(AA20,#REF!,4,FALSE),5),1))</f>
        <v>#REF!</v>
      </c>
      <c r="BO22" s="282"/>
      <c r="BP22" s="280" t="e">
        <f>IF(LEN(VLOOKUP(AA20,#REF!,4,FALSE))&lt;4,"",LEFT(RIGHT(VLOOKUP(AA20,#REF!,4,FALSE),4),1))</f>
        <v>#REF!</v>
      </c>
      <c r="BQ22" s="416"/>
      <c r="BR22" s="280" t="e">
        <f>IF(LEN(VLOOKUP(AA20,#REF!,4,FALSE))&lt;3,"",LEFT(RIGHT(VLOOKUP(AA20,#REF!,4,FALSE),3),1))</f>
        <v>#REF!</v>
      </c>
      <c r="BS22" s="282"/>
      <c r="BT22" s="280" t="e">
        <f>IF(LEN(VLOOKUP(AA20,#REF!,4,FALSE))&lt;2,"",LEFT(RIGHT(VLOOKUP(AA20,#REF!,4,FALSE),2),1))</f>
        <v>#REF!</v>
      </c>
      <c r="BU22" s="282"/>
      <c r="BV22" s="280" t="e">
        <f>IF(VLOOKUP(AA20,#REF!,4,FALSE)=0,"",IF(LEN(VLOOKUP(AA20,#REF!,4,FALSE))&lt;1,"",LEFT(RIGHT(VLOOKUP(AA20,#REF!,4,FALSE),1),1)))</f>
        <v>#REF!</v>
      </c>
      <c r="BW22" s="287"/>
      <c r="BX22" s="288"/>
      <c r="BY22" s="288"/>
      <c r="BZ22" s="288"/>
      <c r="CA22" s="288"/>
      <c r="CB22" s="288"/>
      <c r="CC22" s="288"/>
      <c r="CD22" s="288"/>
      <c r="CE22" s="288"/>
      <c r="CF22" s="288"/>
      <c r="CG22" s="199"/>
      <c r="CH22" s="495"/>
      <c r="CI22" s="145"/>
    </row>
    <row r="23" spans="1:87" ht="3" customHeight="1">
      <c r="A23" s="130"/>
      <c r="B23" s="498"/>
      <c r="C23" s="498"/>
      <c r="D23" s="495"/>
      <c r="E23" s="558"/>
      <c r="F23" s="558"/>
      <c r="G23" s="459"/>
      <c r="H23" s="461"/>
      <c r="I23" s="461"/>
      <c r="J23" s="461"/>
      <c r="K23" s="461"/>
      <c r="L23" s="461"/>
      <c r="M23" s="461"/>
      <c r="N23" s="461"/>
      <c r="O23" s="461"/>
      <c r="P23" s="461"/>
      <c r="Q23" s="461"/>
      <c r="R23" s="461"/>
      <c r="S23" s="461"/>
      <c r="T23" s="461"/>
      <c r="U23" s="461"/>
      <c r="V23" s="461"/>
      <c r="W23" s="461"/>
      <c r="X23" s="461"/>
      <c r="Y23" s="461"/>
      <c r="Z23" s="461"/>
      <c r="AA23" s="463"/>
      <c r="AB23" s="463"/>
      <c r="AC23" s="463"/>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c r="AZ23" s="442"/>
      <c r="BA23" s="443"/>
      <c r="BB23" s="443"/>
      <c r="BC23" s="443"/>
      <c r="BD23" s="443"/>
      <c r="BE23" s="443"/>
      <c r="BF23" s="443"/>
      <c r="BG23" s="443"/>
      <c r="BH23" s="443"/>
      <c r="BI23" s="443"/>
      <c r="BJ23" s="443"/>
      <c r="BK23" s="443"/>
      <c r="BL23" s="443"/>
      <c r="BM23" s="443"/>
      <c r="BN23" s="443"/>
      <c r="BO23" s="443"/>
      <c r="BP23" s="443"/>
      <c r="BQ23" s="443"/>
      <c r="BR23" s="227"/>
      <c r="BS23" s="227"/>
      <c r="BT23" s="227"/>
      <c r="BU23" s="227"/>
      <c r="BV23" s="227"/>
      <c r="BW23" s="289"/>
      <c r="BX23" s="227"/>
      <c r="BY23" s="227"/>
      <c r="BZ23" s="227"/>
      <c r="CA23" s="227"/>
      <c r="CB23" s="227"/>
      <c r="CC23" s="227"/>
      <c r="CD23" s="227"/>
      <c r="CE23" s="227"/>
      <c r="CF23" s="227"/>
      <c r="CG23" s="200"/>
      <c r="CH23" s="495"/>
      <c r="CI23" s="145"/>
    </row>
    <row r="24" spans="1:87" ht="3" customHeight="1">
      <c r="A24" s="130"/>
      <c r="B24" s="498"/>
      <c r="C24" s="498"/>
      <c r="D24" s="495"/>
      <c r="E24" s="558"/>
      <c r="F24" s="558"/>
      <c r="G24" s="459"/>
      <c r="H24" s="461"/>
      <c r="I24" s="461"/>
      <c r="J24" s="461"/>
      <c r="K24" s="461"/>
      <c r="L24" s="461"/>
      <c r="M24" s="461"/>
      <c r="N24" s="461"/>
      <c r="O24" s="461"/>
      <c r="P24" s="461"/>
      <c r="Q24" s="461"/>
      <c r="R24" s="461"/>
      <c r="S24" s="461"/>
      <c r="T24" s="461"/>
      <c r="U24" s="461"/>
      <c r="V24" s="461"/>
      <c r="W24" s="461"/>
      <c r="X24" s="461"/>
      <c r="Y24" s="461"/>
      <c r="Z24" s="461"/>
      <c r="AA24" s="463"/>
      <c r="AB24" s="463"/>
      <c r="AC24" s="463"/>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72"/>
      <c r="BB24" s="472"/>
      <c r="BC24" s="472"/>
      <c r="BD24" s="472"/>
      <c r="BE24" s="472"/>
      <c r="BF24" s="472"/>
      <c r="BG24" s="472"/>
      <c r="BH24" s="472"/>
      <c r="BI24" s="472"/>
      <c r="BJ24" s="472"/>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198"/>
      <c r="CH24" s="495"/>
      <c r="CI24" s="145"/>
    </row>
    <row r="25" spans="1:87" ht="3" customHeight="1">
      <c r="A25" s="130"/>
      <c r="B25" s="498"/>
      <c r="C25" s="498"/>
      <c r="D25" s="495"/>
      <c r="E25" s="558"/>
      <c r="F25" s="558"/>
      <c r="G25" s="459"/>
      <c r="H25" s="461"/>
      <c r="I25" s="461"/>
      <c r="J25" s="461"/>
      <c r="K25" s="461"/>
      <c r="L25" s="461"/>
      <c r="M25" s="461"/>
      <c r="N25" s="461"/>
      <c r="O25" s="461"/>
      <c r="P25" s="461"/>
      <c r="Q25" s="461"/>
      <c r="R25" s="461"/>
      <c r="S25" s="461"/>
      <c r="T25" s="461"/>
      <c r="U25" s="461"/>
      <c r="V25" s="461"/>
      <c r="W25" s="461"/>
      <c r="X25" s="461"/>
      <c r="Y25" s="461"/>
      <c r="Z25" s="461"/>
      <c r="AA25" s="463"/>
      <c r="AB25" s="463"/>
      <c r="AC25" s="463"/>
      <c r="AD25" s="423"/>
      <c r="AE25" s="417"/>
      <c r="AF25" s="417"/>
      <c r="AG25" s="417"/>
      <c r="AH25" s="283"/>
      <c r="AI25" s="418"/>
      <c r="AJ25" s="418"/>
      <c r="AK25" s="418"/>
      <c r="AL25" s="418"/>
      <c r="AM25" s="418"/>
      <c r="AN25" s="415" t="s">
        <v>157</v>
      </c>
      <c r="AO25" s="419"/>
      <c r="AP25" s="419"/>
      <c r="AQ25" s="419"/>
      <c r="AR25" s="419"/>
      <c r="AS25" s="419"/>
      <c r="AT25" s="415" t="s">
        <v>157</v>
      </c>
      <c r="AU25" s="419"/>
      <c r="AV25" s="419"/>
      <c r="AW25" s="419"/>
      <c r="AX25" s="419"/>
      <c r="AY25" s="419"/>
      <c r="AZ25" s="424"/>
      <c r="BA25" s="472"/>
      <c r="BB25" s="472"/>
      <c r="BC25" s="472"/>
      <c r="BD25" s="472"/>
      <c r="BE25" s="472"/>
      <c r="BF25" s="472"/>
      <c r="BG25" s="472"/>
      <c r="BH25" s="472"/>
      <c r="BI25" s="472"/>
      <c r="BJ25" s="472"/>
      <c r="BK25" s="288"/>
      <c r="BL25" s="417"/>
      <c r="BM25" s="417"/>
      <c r="BN25" s="417"/>
      <c r="BO25" s="288"/>
      <c r="BP25" s="290"/>
      <c r="BQ25" s="290"/>
      <c r="BR25" s="290"/>
      <c r="BS25" s="290"/>
      <c r="BT25" s="290"/>
      <c r="BU25" s="288"/>
      <c r="BV25" s="290"/>
      <c r="BW25" s="290"/>
      <c r="BX25" s="290"/>
      <c r="BY25" s="290"/>
      <c r="BZ25" s="290"/>
      <c r="CA25" s="291"/>
      <c r="CB25" s="290"/>
      <c r="CC25" s="290"/>
      <c r="CD25" s="290"/>
      <c r="CE25" s="290"/>
      <c r="CF25" s="290"/>
      <c r="CG25" s="201"/>
      <c r="CH25" s="495"/>
      <c r="CI25" s="145"/>
    </row>
    <row r="26" spans="1:87" ht="15" customHeight="1">
      <c r="A26" s="130"/>
      <c r="B26" s="498"/>
      <c r="C26" s="498"/>
      <c r="D26" s="495"/>
      <c r="E26" s="558"/>
      <c r="F26" s="558"/>
      <c r="G26" s="459"/>
      <c r="H26" s="461"/>
      <c r="I26" s="461"/>
      <c r="J26" s="461"/>
      <c r="K26" s="461"/>
      <c r="L26" s="461"/>
      <c r="M26" s="461"/>
      <c r="N26" s="461"/>
      <c r="O26" s="461"/>
      <c r="P26" s="461"/>
      <c r="Q26" s="461"/>
      <c r="R26" s="461"/>
      <c r="S26" s="461"/>
      <c r="T26" s="461"/>
      <c r="U26" s="461"/>
      <c r="V26" s="461"/>
      <c r="W26" s="461"/>
      <c r="X26" s="461"/>
      <c r="Y26" s="461"/>
      <c r="Z26" s="461"/>
      <c r="AA26" s="463"/>
      <c r="AB26" s="463"/>
      <c r="AC26" s="463"/>
      <c r="AD26" s="423"/>
      <c r="AE26" s="280" t="e">
        <f>IF(LEN(VLOOKUP(AA20,#REF!,3,FALSE))&lt;11,"",LEFT(RIGHT(VLOOKUP(AA20,#REF!,3,FALSE),11),1))</f>
        <v>#REF!</v>
      </c>
      <c r="AF26" s="168" t="s">
        <v>157</v>
      </c>
      <c r="AG26" s="280" t="e">
        <f>IF(LEN(VLOOKUP(AA20,#REF!,3,FALSE))&lt;10,"",LEFT(RIGHT(VLOOKUP(AA20,#REF!,3,FALSE),10),1))</f>
        <v>#REF!</v>
      </c>
      <c r="AH26" s="282" t="s">
        <v>157</v>
      </c>
      <c r="AI26" s="280" t="e">
        <f>IF(LEN(VLOOKUP(AA20,#REF!,3,FALSE))&lt;9,"",LEFT(RIGHT(VLOOKUP(AA20,#REF!,3,FALSE),9),1))</f>
        <v>#REF!</v>
      </c>
      <c r="AJ26" s="168" t="s">
        <v>157</v>
      </c>
      <c r="AK26" s="280" t="e">
        <f>IF(LEN(VLOOKUP(AA20,#REF!,3,FALSE))&lt;8,"",LEFT(RIGHT(VLOOKUP(AA20,#REF!,3,FALSE),8),1))</f>
        <v>#REF!</v>
      </c>
      <c r="AL26" s="282" t="s">
        <v>157</v>
      </c>
      <c r="AM26" s="280" t="e">
        <f>IF(LEN(VLOOKUP(AA20,#REF!,3,FALSE))&lt;7,"",LEFT(RIGHT(VLOOKUP(AA20,#REF!,3,FALSE),7),1))</f>
        <v>#REF!</v>
      </c>
      <c r="AN26" s="415"/>
      <c r="AO26" s="280" t="e">
        <f>IF(LEN(VLOOKUP(AA20,#REF!,3,FALSE))&lt;6,"",LEFT(RIGHT(VLOOKUP(AA20,#REF!,3,FALSE),6),1))</f>
        <v>#REF!</v>
      </c>
      <c r="AP26" s="282" t="s">
        <v>157</v>
      </c>
      <c r="AQ26" s="280" t="e">
        <f>IF(LEN(VLOOKUP(AA20,#REF!,3,FALSE))&lt;5,"",LEFT(RIGHT(VLOOKUP(AA20,#REF!,3,FALSE),5),1))</f>
        <v>#REF!</v>
      </c>
      <c r="AR26" s="282" t="s">
        <v>157</v>
      </c>
      <c r="AS26" s="280" t="e">
        <f>IF(LEN(VLOOKUP(AA20,#REF!,3,FALSE))&lt;4,"",LEFT(RIGHT(VLOOKUP(AA20,#REF!,3,FALSE),4),1))</f>
        <v>#REF!</v>
      </c>
      <c r="AT26" s="415"/>
      <c r="AU26" s="280" t="e">
        <f>IF(LEN(VLOOKUP(AA20,#REF!,3,FALSE))&lt;3,"",LEFT(RIGHT(VLOOKUP(AA20,#REF!,3,FALSE),3),1))</f>
        <v>#REF!</v>
      </c>
      <c r="AV26" s="282" t="s">
        <v>157</v>
      </c>
      <c r="AW26" s="280" t="e">
        <f>IF(LEN(VLOOKUP(AA20,#REF!,3,FALSE))&lt;2,"",LEFT(RIGHT(VLOOKUP(AA20,#REF!,3,FALSE),2),1))</f>
        <v>#REF!</v>
      </c>
      <c r="AX26" s="282" t="s">
        <v>157</v>
      </c>
      <c r="AY26" s="280" t="e">
        <f>IF(VLOOKUP(AA20,#REF!,3,FALSE)=0,"",IF(LEN(VLOOKUP(AA20,#REF!,3,FALSE))&lt;1,"",LEFT(RIGHT(VLOOKUP(AA20,#REF!,3,FALSE),1),1)))</f>
        <v>#REF!</v>
      </c>
      <c r="AZ26" s="424"/>
      <c r="BA26" s="472"/>
      <c r="BB26" s="472"/>
      <c r="BC26" s="472"/>
      <c r="BD26" s="472"/>
      <c r="BE26" s="472"/>
      <c r="BF26" s="472"/>
      <c r="BG26" s="472"/>
      <c r="BH26" s="472"/>
      <c r="BI26" s="472"/>
      <c r="BJ26" s="472"/>
      <c r="BK26" s="288"/>
      <c r="BL26" s="280" t="e">
        <f>IF(LEN(VLOOKUP(AA20,#REF!,5,FALSE))&lt;11,"",LEFT(RIGHT(VLOOKUP(AA20,#REF!,5,FALSE),11),1))</f>
        <v>#REF!</v>
      </c>
      <c r="BM26" s="168" t="s">
        <v>157</v>
      </c>
      <c r="BN26" s="280" t="e">
        <f>IF(LEN(VLOOKUP(AA20,#REF!,5,FALSE))&lt;10,"",LEFT(RIGHT(VLOOKUP(AA20,#REF!,5,FALSE),10),1))</f>
        <v>#REF!</v>
      </c>
      <c r="BO26" s="288" t="s">
        <v>157</v>
      </c>
      <c r="BP26" s="280" t="e">
        <f>IF(LEN(VLOOKUP(AA20,#REF!,5,FALSE))&lt;9,"",LEFT(RIGHT(VLOOKUP(AA20,#REF!,5,FALSE),9),1))</f>
        <v>#REF!</v>
      </c>
      <c r="BQ26" s="282" t="s">
        <v>157</v>
      </c>
      <c r="BR26" s="280" t="e">
        <f>IF(LEN(VLOOKUP(AA20,#REF!,5,FALSE))&lt;8,"",LEFT(RIGHT(VLOOKUP(AA20,#REF!,5,FALSE),8),1))</f>
        <v>#REF!</v>
      </c>
      <c r="BS26" s="282" t="s">
        <v>157</v>
      </c>
      <c r="BT26" s="280" t="e">
        <f>IF(LEN(VLOOKUP(AA20,#REF!,5,FALSE))&lt;7,"",LEFT(RIGHT(VLOOKUP(AA20,#REF!,5,FALSE),7),1))</f>
        <v>#REF!</v>
      </c>
      <c r="BU26" s="288" t="s">
        <v>157</v>
      </c>
      <c r="BV26" s="280" t="e">
        <f>IF(LEN(VLOOKUP(AA20,#REF!,5,FALSE))&lt;6,"",LEFT(RIGHT(VLOOKUP(AA20,#REF!,5,FALSE),6),1))</f>
        <v>#REF!</v>
      </c>
      <c r="BW26" s="282" t="s">
        <v>157</v>
      </c>
      <c r="BX26" s="280" t="e">
        <f>IF(LEN(VLOOKUP(AA20,#REF!,5,FALSE))&lt;5,"",LEFT(RIGHT(VLOOKUP(AA20,#REF!,5,FALSE),5),1))</f>
        <v>#REF!</v>
      </c>
      <c r="BY26" s="282" t="s">
        <v>157</v>
      </c>
      <c r="BZ26" s="280" t="e">
        <f>IF(LEN(VLOOKUP(AA20,#REF!,5,FALSE))&lt;4,"",LEFT(RIGHT(VLOOKUP(AA20,#REF!,5,FALSE),4),1))</f>
        <v>#REF!</v>
      </c>
      <c r="CA26" s="291" t="s">
        <v>157</v>
      </c>
      <c r="CB26" s="280" t="e">
        <f>IF(LEN(VLOOKUP(AA20,#REF!,5,FALSE))&lt;3,"",LEFT(RIGHT(VLOOKUP(AA20,#REF!,5,FALSE),3),1))</f>
        <v>#REF!</v>
      </c>
      <c r="CC26" s="282" t="s">
        <v>157</v>
      </c>
      <c r="CD26" s="280" t="e">
        <f>IF(LEN(VLOOKUP(AA20,#REF!,5,FALSE))&lt;2,"",LEFT(RIGHT(VLOOKUP(AA20,#REF!,5,FALSE),2),1))</f>
        <v>#REF!</v>
      </c>
      <c r="CE26" s="282" t="s">
        <v>355</v>
      </c>
      <c r="CF26" s="280" t="e">
        <f>IF(VLOOKUP(AA20,#REF!,5,FALSE)=0,"",IF(LEN(VLOOKUP(AA20,#REF!,5,FALSE))&lt;1,"",LEFT(RIGHT(VLOOKUP(AA20,#REF!,5,FALSE),1),1)))</f>
        <v>#REF!</v>
      </c>
      <c r="CG26" s="201"/>
      <c r="CH26" s="495"/>
      <c r="CI26" s="145"/>
    </row>
    <row r="27" spans="1:87" s="163" customFormat="1" ht="3" customHeight="1">
      <c r="A27" s="130"/>
      <c r="B27" s="498"/>
      <c r="C27" s="498"/>
      <c r="D27" s="495"/>
      <c r="E27" s="558"/>
      <c r="F27" s="558"/>
      <c r="G27" s="459"/>
      <c r="H27" s="461"/>
      <c r="I27" s="461"/>
      <c r="J27" s="461"/>
      <c r="K27" s="461"/>
      <c r="L27" s="461"/>
      <c r="M27" s="461"/>
      <c r="N27" s="461"/>
      <c r="O27" s="461"/>
      <c r="P27" s="461"/>
      <c r="Q27" s="461"/>
      <c r="R27" s="461"/>
      <c r="S27" s="461"/>
      <c r="T27" s="461"/>
      <c r="U27" s="461"/>
      <c r="V27" s="461"/>
      <c r="W27" s="461"/>
      <c r="X27" s="461"/>
      <c r="Y27" s="461"/>
      <c r="Z27" s="461"/>
      <c r="AA27" s="463"/>
      <c r="AB27" s="463"/>
      <c r="AC27" s="463"/>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472"/>
      <c r="BB27" s="472"/>
      <c r="BC27" s="472"/>
      <c r="BD27" s="472"/>
      <c r="BE27" s="472"/>
      <c r="BF27" s="472"/>
      <c r="BG27" s="472"/>
      <c r="BH27" s="472"/>
      <c r="BI27" s="472"/>
      <c r="BJ27" s="472"/>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00"/>
      <c r="CH27" s="495"/>
      <c r="CI27" s="202"/>
    </row>
    <row r="28" spans="1:87" s="163" customFormat="1" ht="3" customHeight="1">
      <c r="A28" s="130"/>
      <c r="B28" s="498"/>
      <c r="C28" s="498"/>
      <c r="D28" s="495"/>
      <c r="E28" s="474" t="s">
        <v>358</v>
      </c>
      <c r="F28" s="474"/>
      <c r="G28" s="459"/>
      <c r="H28" s="461" t="e">
        <f>#REF!</f>
        <v>#REF!</v>
      </c>
      <c r="I28" s="461"/>
      <c r="J28" s="461"/>
      <c r="K28" s="461"/>
      <c r="L28" s="461"/>
      <c r="M28" s="461"/>
      <c r="N28" s="461"/>
      <c r="O28" s="461"/>
      <c r="P28" s="461"/>
      <c r="Q28" s="461"/>
      <c r="R28" s="461"/>
      <c r="S28" s="461"/>
      <c r="T28" s="461"/>
      <c r="U28" s="461"/>
      <c r="V28" s="461"/>
      <c r="W28" s="461"/>
      <c r="X28" s="461"/>
      <c r="Y28" s="461"/>
      <c r="Z28" s="461"/>
      <c r="AA28" s="463" t="s">
        <v>426</v>
      </c>
      <c r="AB28" s="463"/>
      <c r="AC28" s="463"/>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64"/>
      <c r="BB28" s="464"/>
      <c r="BC28" s="464"/>
      <c r="BD28" s="464"/>
      <c r="BE28" s="464"/>
      <c r="BF28" s="464"/>
      <c r="BG28" s="464"/>
      <c r="BH28" s="464"/>
      <c r="BI28" s="464"/>
      <c r="BJ28" s="464"/>
      <c r="BK28" s="464"/>
      <c r="BL28" s="464"/>
      <c r="BM28" s="464"/>
      <c r="BN28" s="464"/>
      <c r="BO28" s="464"/>
      <c r="BP28" s="464"/>
      <c r="BQ28" s="464"/>
      <c r="BR28" s="221"/>
      <c r="BS28" s="221"/>
      <c r="BT28" s="221"/>
      <c r="BU28" s="221"/>
      <c r="BV28" s="221"/>
      <c r="BW28" s="292"/>
      <c r="BX28" s="221"/>
      <c r="BY28" s="221"/>
      <c r="BZ28" s="221"/>
      <c r="CA28" s="221"/>
      <c r="CB28" s="221"/>
      <c r="CC28" s="221"/>
      <c r="CD28" s="221"/>
      <c r="CE28" s="221"/>
      <c r="CF28" s="221"/>
      <c r="CG28" s="198"/>
      <c r="CH28" s="495"/>
      <c r="CI28" s="202"/>
    </row>
    <row r="29" spans="1:87" s="163" customFormat="1" ht="3" customHeight="1">
      <c r="A29" s="130"/>
      <c r="B29" s="498"/>
      <c r="C29" s="498"/>
      <c r="D29" s="495"/>
      <c r="E29" s="474"/>
      <c r="F29" s="474"/>
      <c r="G29" s="459"/>
      <c r="H29" s="461"/>
      <c r="I29" s="461"/>
      <c r="J29" s="461"/>
      <c r="K29" s="461"/>
      <c r="L29" s="461"/>
      <c r="M29" s="461"/>
      <c r="N29" s="461"/>
      <c r="O29" s="461"/>
      <c r="P29" s="461"/>
      <c r="Q29" s="461"/>
      <c r="R29" s="461"/>
      <c r="S29" s="461"/>
      <c r="T29" s="461"/>
      <c r="U29" s="461"/>
      <c r="V29" s="461"/>
      <c r="W29" s="461"/>
      <c r="X29" s="461"/>
      <c r="Y29" s="461"/>
      <c r="Z29" s="461"/>
      <c r="AA29" s="463"/>
      <c r="AB29" s="463"/>
      <c r="AC29" s="463"/>
      <c r="AD29" s="423"/>
      <c r="AE29" s="417"/>
      <c r="AF29" s="417"/>
      <c r="AG29" s="417"/>
      <c r="AH29" s="283"/>
      <c r="AI29" s="418"/>
      <c r="AJ29" s="418"/>
      <c r="AK29" s="418"/>
      <c r="AL29" s="418"/>
      <c r="AM29" s="418"/>
      <c r="AN29" s="415"/>
      <c r="AO29" s="419"/>
      <c r="AP29" s="419"/>
      <c r="AQ29" s="419"/>
      <c r="AR29" s="419"/>
      <c r="AS29" s="419"/>
      <c r="AT29" s="415"/>
      <c r="AU29" s="419"/>
      <c r="AV29" s="419"/>
      <c r="AW29" s="419"/>
      <c r="AX29" s="419"/>
      <c r="AY29" s="419"/>
      <c r="AZ29" s="424"/>
      <c r="BA29" s="423"/>
      <c r="BB29" s="417"/>
      <c r="BC29" s="417"/>
      <c r="BD29" s="417"/>
      <c r="BE29" s="283"/>
      <c r="BF29" s="418"/>
      <c r="BG29" s="418"/>
      <c r="BH29" s="418"/>
      <c r="BI29" s="418"/>
      <c r="BJ29" s="418"/>
      <c r="BK29" s="415"/>
      <c r="BL29" s="419"/>
      <c r="BM29" s="419"/>
      <c r="BN29" s="419"/>
      <c r="BO29" s="419"/>
      <c r="BP29" s="419"/>
      <c r="BQ29" s="416"/>
      <c r="BR29" s="419"/>
      <c r="BS29" s="419"/>
      <c r="BT29" s="419"/>
      <c r="BU29" s="419"/>
      <c r="BV29" s="419"/>
      <c r="BW29" s="287"/>
      <c r="BX29" s="288"/>
      <c r="BY29" s="288"/>
      <c r="BZ29" s="288"/>
      <c r="CA29" s="288"/>
      <c r="CB29" s="288"/>
      <c r="CC29" s="288"/>
      <c r="CD29" s="288"/>
      <c r="CE29" s="288"/>
      <c r="CF29" s="288"/>
      <c r="CG29" s="199"/>
      <c r="CH29" s="495"/>
      <c r="CI29" s="202"/>
    </row>
    <row r="30" spans="1:87" ht="15" customHeight="1">
      <c r="A30" s="130"/>
      <c r="B30" s="498"/>
      <c r="C30" s="498"/>
      <c r="D30" s="495"/>
      <c r="E30" s="474"/>
      <c r="F30" s="474"/>
      <c r="G30" s="459"/>
      <c r="H30" s="461"/>
      <c r="I30" s="461"/>
      <c r="J30" s="461"/>
      <c r="K30" s="461"/>
      <c r="L30" s="461"/>
      <c r="M30" s="461"/>
      <c r="N30" s="461"/>
      <c r="O30" s="461"/>
      <c r="P30" s="461"/>
      <c r="Q30" s="461"/>
      <c r="R30" s="461"/>
      <c r="S30" s="461"/>
      <c r="T30" s="461"/>
      <c r="U30" s="461"/>
      <c r="V30" s="461"/>
      <c r="W30" s="461"/>
      <c r="X30" s="461"/>
      <c r="Y30" s="461"/>
      <c r="Z30" s="461"/>
      <c r="AA30" s="463"/>
      <c r="AB30" s="463"/>
      <c r="AC30" s="463"/>
      <c r="AD30" s="423"/>
      <c r="AE30" s="280" t="e">
        <f>IF(LEN(VLOOKUP(AA28,#REF!,2,FALSE))&lt;11,"",LEFT(RIGHT(VLOOKUP(AA28,#REF!,2,FALSE),11),1))</f>
        <v>#REF!</v>
      </c>
      <c r="AF30" s="168"/>
      <c r="AG30" s="280" t="e">
        <f>IF(LEN(VLOOKUP(AA28,#REF!,2,FALSE))&lt;10,"",LEFT(RIGHT(VLOOKUP(AA28,#REF!,2,FALSE),10),1))</f>
        <v>#REF!</v>
      </c>
      <c r="AH30" s="282"/>
      <c r="AI30" s="280" t="e">
        <f>IF(LEN(VLOOKUP(AA28,#REF!,2,FALSE))&lt;9,"",LEFT(RIGHT(VLOOKUP(AA28,#REF!,2,FALSE),9),1))</f>
        <v>#REF!</v>
      </c>
      <c r="AJ30" s="168"/>
      <c r="AK30" s="280" t="e">
        <f>IF(LEN(VLOOKUP(AA28,#REF!,2,FALSE))&lt;8,"",LEFT(RIGHT(VLOOKUP(AA28,#REF!,2,FALSE),8),1))</f>
        <v>#REF!</v>
      </c>
      <c r="AL30" s="282"/>
      <c r="AM30" s="280" t="e">
        <f>IF(LEN(VLOOKUP(AA28,#REF!,2,FALSE))&lt;7,"",LEFT(RIGHT(VLOOKUP(AA28,#REF!,2,FALSE),7),1))</f>
        <v>#REF!</v>
      </c>
      <c r="AN30" s="415"/>
      <c r="AO30" s="280" t="e">
        <f>IF(LEN(VLOOKUP(AA28,#REF!,2,FALSE))&lt;6,"",LEFT(RIGHT(VLOOKUP(AA28,#REF!,2,FALSE),6),1))</f>
        <v>#REF!</v>
      </c>
      <c r="AP30" s="282"/>
      <c r="AQ30" s="280" t="e">
        <f>IF(LEN(VLOOKUP(AA28,#REF!,2,FALSE))&lt;5,"",LEFT(RIGHT(VLOOKUP(AA28,#REF!,2,FALSE),5),1))</f>
        <v>#REF!</v>
      </c>
      <c r="AR30" s="282"/>
      <c r="AS30" s="280" t="e">
        <f>IF(LEN(VLOOKUP(AA28,#REF!,2,FALSE))&lt;4,"",LEFT(RIGHT(VLOOKUP(AA28,#REF!,2,FALSE),4),1))</f>
        <v>#REF!</v>
      </c>
      <c r="AT30" s="415"/>
      <c r="AU30" s="280" t="e">
        <f>IF(LEN(VLOOKUP(AA28,#REF!,2,FALSE))&lt;3,"",LEFT(RIGHT(VLOOKUP(AA28,#REF!,2,FALSE),3),1))</f>
        <v>#REF!</v>
      </c>
      <c r="AV30" s="282"/>
      <c r="AW30" s="280" t="e">
        <f>IF(LEN(VLOOKUP(AA28,#REF!,2,FALSE))&lt;2,"",LEFT(RIGHT(VLOOKUP(AA28,#REF!,2,FALSE),2),1))</f>
        <v>#REF!</v>
      </c>
      <c r="AX30" s="282"/>
      <c r="AY30" s="280" t="e">
        <f>IF(VLOOKUP(AA28,#REF!,2,FALSE)=0,"",IF(LEN(VLOOKUP(AA28,#REF!,2,FALSE))&lt;1,"",LEFT(RIGHT(VLOOKUP(AA28,#REF!,2,FALSE),1),1)))</f>
        <v>#REF!</v>
      </c>
      <c r="AZ30" s="424"/>
      <c r="BA30" s="423"/>
      <c r="BB30" s="280" t="e">
        <f>IF(LEN(VLOOKUP(AA28,#REF!,4,FALSE))&lt;11,"",LEFT(RIGHT(VLOOKUP(AA28,#REF!,4,FALSE),11),1))</f>
        <v>#REF!</v>
      </c>
      <c r="BC30" s="168"/>
      <c r="BD30" s="280" t="e">
        <f>IF(LEN(VLOOKUP(AA28,#REF!,4,FALSE))&lt;10,"",LEFT(RIGHT(VLOOKUP(AA28,#REF!,4,FALSE),10),1))</f>
        <v>#REF!</v>
      </c>
      <c r="BE30" s="282"/>
      <c r="BF30" s="280" t="e">
        <f>IF(LEN(VLOOKUP(AA28,#REF!,4,FALSE))&lt;9,"",LEFT(RIGHT(VLOOKUP(AA28,#REF!,4,FALSE),9),1))</f>
        <v>#REF!</v>
      </c>
      <c r="BG30" s="168"/>
      <c r="BH30" s="280" t="e">
        <f>IF(LEN(VLOOKUP(AA28,#REF!,4,FALSE))&lt;8,"",LEFT(RIGHT(VLOOKUP(AA28,#REF!,4,FALSE),8),1))</f>
        <v>#REF!</v>
      </c>
      <c r="BI30" s="282"/>
      <c r="BJ30" s="280" t="e">
        <f>IF(LEN(VLOOKUP(AA28,#REF!,4,FALSE))&lt;7,"",LEFT(RIGHT(VLOOKUP(AA28,#REF!,4,FALSE),7),1))</f>
        <v>#REF!</v>
      </c>
      <c r="BK30" s="415"/>
      <c r="BL30" s="280" t="e">
        <f>IF(LEN(VLOOKUP(AA28,#REF!,4,FALSE))&lt;6,"",LEFT(RIGHT(VLOOKUP(AA28,#REF!,4,FALSE),6),1))</f>
        <v>#REF!</v>
      </c>
      <c r="BM30" s="282"/>
      <c r="BN30" s="280" t="e">
        <f>IF(LEN(VLOOKUP(AA28,#REF!,4,FALSE))&lt;5,"",LEFT(RIGHT(VLOOKUP(AA28,#REF!,4,FALSE),5),1))</f>
        <v>#REF!</v>
      </c>
      <c r="BO30" s="282"/>
      <c r="BP30" s="280" t="e">
        <f>IF(LEN(VLOOKUP(AA28,#REF!,4,FALSE))&lt;4,"",LEFT(RIGHT(VLOOKUP(AA28,#REF!,4,FALSE),4),1))</f>
        <v>#REF!</v>
      </c>
      <c r="BQ30" s="416"/>
      <c r="BR30" s="280" t="e">
        <f>IF(LEN(VLOOKUP(AA28,#REF!,4,FALSE))&lt;3,"",LEFT(RIGHT(VLOOKUP(AA28,#REF!,4,FALSE),3),1))</f>
        <v>#REF!</v>
      </c>
      <c r="BS30" s="282"/>
      <c r="BT30" s="280" t="e">
        <f>IF(LEN(VLOOKUP(AA28,#REF!,4,FALSE))&lt;2,"",LEFT(RIGHT(VLOOKUP(AA28,#REF!,4,FALSE),2),1))</f>
        <v>#REF!</v>
      </c>
      <c r="BU30" s="282"/>
      <c r="BV30" s="280" t="e">
        <f>IF(VLOOKUP(AA28,#REF!,4,FALSE)=0,"",IF(LEN(VLOOKUP(AA28,#REF!,4,FALSE))&lt;1,"",LEFT(RIGHT(VLOOKUP(AA28,#REF!,4,FALSE),1),1)))</f>
        <v>#REF!</v>
      </c>
      <c r="BW30" s="287"/>
      <c r="BX30" s="288"/>
      <c r="BY30" s="288"/>
      <c r="BZ30" s="288"/>
      <c r="CA30" s="288"/>
      <c r="CB30" s="288"/>
      <c r="CC30" s="288"/>
      <c r="CD30" s="288"/>
      <c r="CE30" s="288"/>
      <c r="CF30" s="288"/>
      <c r="CG30" s="199"/>
      <c r="CH30" s="495"/>
      <c r="CI30" s="145"/>
    </row>
    <row r="31" spans="1:87" ht="3" customHeight="1">
      <c r="A31" s="130"/>
      <c r="B31" s="498"/>
      <c r="C31" s="498"/>
      <c r="D31" s="495"/>
      <c r="E31" s="474"/>
      <c r="F31" s="474"/>
      <c r="G31" s="459"/>
      <c r="H31" s="461"/>
      <c r="I31" s="461"/>
      <c r="J31" s="461"/>
      <c r="K31" s="461"/>
      <c r="L31" s="461"/>
      <c r="M31" s="461"/>
      <c r="N31" s="461"/>
      <c r="O31" s="461"/>
      <c r="P31" s="461"/>
      <c r="Q31" s="461"/>
      <c r="R31" s="461"/>
      <c r="S31" s="461"/>
      <c r="T31" s="461"/>
      <c r="U31" s="461"/>
      <c r="V31" s="461"/>
      <c r="W31" s="461"/>
      <c r="X31" s="461"/>
      <c r="Y31" s="461"/>
      <c r="Z31" s="461"/>
      <c r="AA31" s="463"/>
      <c r="AB31" s="463"/>
      <c r="AC31" s="463"/>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c r="AZ31" s="442"/>
      <c r="BA31" s="443"/>
      <c r="BB31" s="443"/>
      <c r="BC31" s="443"/>
      <c r="BD31" s="443"/>
      <c r="BE31" s="443"/>
      <c r="BF31" s="443"/>
      <c r="BG31" s="443"/>
      <c r="BH31" s="443"/>
      <c r="BI31" s="443"/>
      <c r="BJ31" s="443"/>
      <c r="BK31" s="443"/>
      <c r="BL31" s="443"/>
      <c r="BM31" s="443"/>
      <c r="BN31" s="443"/>
      <c r="BO31" s="443"/>
      <c r="BP31" s="443"/>
      <c r="BQ31" s="443"/>
      <c r="BR31" s="227"/>
      <c r="BS31" s="227"/>
      <c r="BT31" s="227"/>
      <c r="BU31" s="227"/>
      <c r="BV31" s="227"/>
      <c r="BW31" s="289"/>
      <c r="BX31" s="227"/>
      <c r="BY31" s="227"/>
      <c r="BZ31" s="227"/>
      <c r="CA31" s="227"/>
      <c r="CB31" s="227"/>
      <c r="CC31" s="227"/>
      <c r="CD31" s="227"/>
      <c r="CE31" s="227"/>
      <c r="CF31" s="227"/>
      <c r="CG31" s="200"/>
      <c r="CH31" s="495"/>
      <c r="CI31" s="145"/>
    </row>
    <row r="32" spans="1:87" ht="3" customHeight="1">
      <c r="A32" s="130"/>
      <c r="B32" s="498"/>
      <c r="C32" s="498"/>
      <c r="D32" s="495"/>
      <c r="E32" s="474"/>
      <c r="F32" s="474"/>
      <c r="G32" s="459"/>
      <c r="H32" s="461"/>
      <c r="I32" s="461"/>
      <c r="J32" s="461"/>
      <c r="K32" s="461"/>
      <c r="L32" s="461"/>
      <c r="M32" s="461"/>
      <c r="N32" s="461"/>
      <c r="O32" s="461"/>
      <c r="P32" s="461"/>
      <c r="Q32" s="461"/>
      <c r="R32" s="461"/>
      <c r="S32" s="461"/>
      <c r="T32" s="461"/>
      <c r="U32" s="461"/>
      <c r="V32" s="461"/>
      <c r="W32" s="461"/>
      <c r="X32" s="461"/>
      <c r="Y32" s="461"/>
      <c r="Z32" s="461"/>
      <c r="AA32" s="463"/>
      <c r="AB32" s="463"/>
      <c r="AC32" s="463"/>
      <c r="AD32" s="422"/>
      <c r="AE32" s="422"/>
      <c r="AF32" s="422"/>
      <c r="AG32" s="422"/>
      <c r="AH32" s="422"/>
      <c r="AI32" s="422"/>
      <c r="AJ32" s="422"/>
      <c r="AK32" s="422"/>
      <c r="AL32" s="422"/>
      <c r="AM32" s="422"/>
      <c r="AN32" s="422"/>
      <c r="AO32" s="422"/>
      <c r="AP32" s="422"/>
      <c r="AQ32" s="422"/>
      <c r="AR32" s="422"/>
      <c r="AS32" s="422"/>
      <c r="AT32" s="422"/>
      <c r="AU32" s="422"/>
      <c r="AV32" s="422"/>
      <c r="AW32" s="422"/>
      <c r="AX32" s="422"/>
      <c r="AY32" s="422"/>
      <c r="AZ32" s="422"/>
      <c r="BA32" s="472"/>
      <c r="BB32" s="472"/>
      <c r="BC32" s="472"/>
      <c r="BD32" s="472"/>
      <c r="BE32" s="472"/>
      <c r="BF32" s="472"/>
      <c r="BG32" s="472"/>
      <c r="BH32" s="472"/>
      <c r="BI32" s="472"/>
      <c r="BJ32" s="472"/>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198"/>
      <c r="CH32" s="495"/>
      <c r="CI32" s="145"/>
    </row>
    <row r="33" spans="1:87" ht="3" customHeight="1">
      <c r="A33" s="130"/>
      <c r="B33" s="498"/>
      <c r="C33" s="498"/>
      <c r="D33" s="495"/>
      <c r="E33" s="474"/>
      <c r="F33" s="474"/>
      <c r="G33" s="459"/>
      <c r="H33" s="461"/>
      <c r="I33" s="461"/>
      <c r="J33" s="461"/>
      <c r="K33" s="461"/>
      <c r="L33" s="461"/>
      <c r="M33" s="461"/>
      <c r="N33" s="461"/>
      <c r="O33" s="461"/>
      <c r="P33" s="461"/>
      <c r="Q33" s="461"/>
      <c r="R33" s="461"/>
      <c r="S33" s="461"/>
      <c r="T33" s="461"/>
      <c r="U33" s="461"/>
      <c r="V33" s="461"/>
      <c r="W33" s="461"/>
      <c r="X33" s="461"/>
      <c r="Y33" s="461"/>
      <c r="Z33" s="461"/>
      <c r="AA33" s="463"/>
      <c r="AB33" s="463"/>
      <c r="AC33" s="463"/>
      <c r="AD33" s="423"/>
      <c r="AE33" s="417"/>
      <c r="AF33" s="417"/>
      <c r="AG33" s="417"/>
      <c r="AH33" s="283"/>
      <c r="AI33" s="418"/>
      <c r="AJ33" s="418"/>
      <c r="AK33" s="418"/>
      <c r="AL33" s="418"/>
      <c r="AM33" s="418"/>
      <c r="AN33" s="415" t="s">
        <v>157</v>
      </c>
      <c r="AO33" s="419"/>
      <c r="AP33" s="419"/>
      <c r="AQ33" s="419"/>
      <c r="AR33" s="419"/>
      <c r="AS33" s="419"/>
      <c r="AT33" s="415" t="s">
        <v>157</v>
      </c>
      <c r="AU33" s="419"/>
      <c r="AV33" s="419"/>
      <c r="AW33" s="419"/>
      <c r="AX33" s="419"/>
      <c r="AY33" s="419"/>
      <c r="AZ33" s="424"/>
      <c r="BA33" s="472"/>
      <c r="BB33" s="472"/>
      <c r="BC33" s="472"/>
      <c r="BD33" s="472"/>
      <c r="BE33" s="472"/>
      <c r="BF33" s="472"/>
      <c r="BG33" s="472"/>
      <c r="BH33" s="472"/>
      <c r="BI33" s="472"/>
      <c r="BJ33" s="472"/>
      <c r="BK33" s="288"/>
      <c r="BL33" s="417"/>
      <c r="BM33" s="417"/>
      <c r="BN33" s="417"/>
      <c r="BO33" s="288"/>
      <c r="BP33" s="290"/>
      <c r="BQ33" s="290"/>
      <c r="BR33" s="290"/>
      <c r="BS33" s="290"/>
      <c r="BT33" s="290"/>
      <c r="BU33" s="288"/>
      <c r="BV33" s="290"/>
      <c r="BW33" s="290"/>
      <c r="BX33" s="290"/>
      <c r="BY33" s="290"/>
      <c r="BZ33" s="290"/>
      <c r="CA33" s="291"/>
      <c r="CB33" s="290"/>
      <c r="CC33" s="290"/>
      <c r="CD33" s="290"/>
      <c r="CE33" s="290"/>
      <c r="CF33" s="290"/>
      <c r="CG33" s="201"/>
      <c r="CH33" s="495"/>
      <c r="CI33" s="145"/>
    </row>
    <row r="34" spans="1:87" ht="15" customHeight="1">
      <c r="A34" s="130"/>
      <c r="B34" s="498"/>
      <c r="C34" s="498"/>
      <c r="D34" s="495"/>
      <c r="E34" s="474"/>
      <c r="F34" s="474"/>
      <c r="G34" s="459"/>
      <c r="H34" s="461"/>
      <c r="I34" s="461"/>
      <c r="J34" s="461"/>
      <c r="K34" s="461"/>
      <c r="L34" s="461"/>
      <c r="M34" s="461"/>
      <c r="N34" s="461"/>
      <c r="O34" s="461"/>
      <c r="P34" s="461"/>
      <c r="Q34" s="461"/>
      <c r="R34" s="461"/>
      <c r="S34" s="461"/>
      <c r="T34" s="461"/>
      <c r="U34" s="461"/>
      <c r="V34" s="461"/>
      <c r="W34" s="461"/>
      <c r="X34" s="461"/>
      <c r="Y34" s="461"/>
      <c r="Z34" s="461"/>
      <c r="AA34" s="463"/>
      <c r="AB34" s="463"/>
      <c r="AC34" s="463"/>
      <c r="AD34" s="423"/>
      <c r="AE34" s="280" t="e">
        <f>IF(LEN(VLOOKUP(AA28,#REF!,3,FALSE))&lt;11,"",LEFT(RIGHT(VLOOKUP(AA28,#REF!,3,FALSE),11),1))</f>
        <v>#REF!</v>
      </c>
      <c r="AF34" s="168" t="s">
        <v>157</v>
      </c>
      <c r="AG34" s="280" t="e">
        <f>IF(LEN(VLOOKUP(AA28,#REF!,3,FALSE))&lt;10,"",LEFT(RIGHT(VLOOKUP(AA28,#REF!,3,FALSE),10),1))</f>
        <v>#REF!</v>
      </c>
      <c r="AH34" s="282" t="s">
        <v>157</v>
      </c>
      <c r="AI34" s="280" t="e">
        <f>IF(LEN(VLOOKUP(AA28,#REF!,3,FALSE))&lt;9,"",LEFT(RIGHT(VLOOKUP(AA28,#REF!,3,FALSE),9),1))</f>
        <v>#REF!</v>
      </c>
      <c r="AJ34" s="168" t="s">
        <v>157</v>
      </c>
      <c r="AK34" s="280" t="e">
        <f>IF(LEN(VLOOKUP(AA28,#REF!,3,FALSE))&lt;8,"",LEFT(RIGHT(VLOOKUP(AA28,#REF!,3,FALSE),8),1))</f>
        <v>#REF!</v>
      </c>
      <c r="AL34" s="282" t="s">
        <v>157</v>
      </c>
      <c r="AM34" s="280" t="e">
        <f>IF(LEN(VLOOKUP(AA28,#REF!,3,FALSE))&lt;7,"",LEFT(RIGHT(VLOOKUP(AA28,#REF!,3,FALSE),7),1))</f>
        <v>#REF!</v>
      </c>
      <c r="AN34" s="415"/>
      <c r="AO34" s="280" t="e">
        <f>IF(LEN(VLOOKUP(AA28,#REF!,3,FALSE))&lt;6,"",LEFT(RIGHT(VLOOKUP(AA28,#REF!,3,FALSE),6),1))</f>
        <v>#REF!</v>
      </c>
      <c r="AP34" s="282" t="s">
        <v>157</v>
      </c>
      <c r="AQ34" s="280" t="e">
        <f>IF(LEN(VLOOKUP(AA28,#REF!,3,FALSE))&lt;5,"",LEFT(RIGHT(VLOOKUP(AA28,#REF!,3,FALSE),5),1))</f>
        <v>#REF!</v>
      </c>
      <c r="AR34" s="282" t="s">
        <v>157</v>
      </c>
      <c r="AS34" s="280" t="e">
        <f>IF(LEN(VLOOKUP(AA28,#REF!,3,FALSE))&lt;4,"",LEFT(RIGHT(VLOOKUP(AA28,#REF!,3,FALSE),4),1))</f>
        <v>#REF!</v>
      </c>
      <c r="AT34" s="415"/>
      <c r="AU34" s="280" t="e">
        <f>IF(LEN(VLOOKUP(AA28,#REF!,3,FALSE))&lt;3,"",LEFT(RIGHT(VLOOKUP(AA28,#REF!,3,FALSE),3),1))</f>
        <v>#REF!</v>
      </c>
      <c r="AV34" s="282" t="s">
        <v>157</v>
      </c>
      <c r="AW34" s="280" t="e">
        <f>IF(LEN(VLOOKUP(AA28,#REF!,3,FALSE))&lt;2,"",LEFT(RIGHT(VLOOKUP(AA28,#REF!,3,FALSE),2),1))</f>
        <v>#REF!</v>
      </c>
      <c r="AX34" s="282" t="s">
        <v>157</v>
      </c>
      <c r="AY34" s="280" t="e">
        <f>IF(VLOOKUP(AA28,#REF!,3,FALSE)=0,"",IF(LEN(VLOOKUP(AA28,#REF!,3,FALSE))&lt;1,"",LEFT(RIGHT(VLOOKUP(AA28,#REF!,3,FALSE),1),1)))</f>
        <v>#REF!</v>
      </c>
      <c r="AZ34" s="424"/>
      <c r="BA34" s="472"/>
      <c r="BB34" s="472"/>
      <c r="BC34" s="472"/>
      <c r="BD34" s="472"/>
      <c r="BE34" s="472"/>
      <c r="BF34" s="472"/>
      <c r="BG34" s="472"/>
      <c r="BH34" s="472"/>
      <c r="BI34" s="472"/>
      <c r="BJ34" s="472"/>
      <c r="BK34" s="288"/>
      <c r="BL34" s="280" t="e">
        <f>IF(LEN(VLOOKUP(AA28,#REF!,5,FALSE))&lt;11,"",LEFT(RIGHT(VLOOKUP(AA28,#REF!,5,FALSE),11),1))</f>
        <v>#REF!</v>
      </c>
      <c r="BM34" s="168" t="s">
        <v>157</v>
      </c>
      <c r="BN34" s="280" t="e">
        <f>IF(LEN(VLOOKUP(AA28,#REF!,5,FALSE))&lt;10,"",LEFT(RIGHT(VLOOKUP(AA28,#REF!,5,FALSE),10),1))</f>
        <v>#REF!</v>
      </c>
      <c r="BO34" s="288" t="s">
        <v>157</v>
      </c>
      <c r="BP34" s="280" t="e">
        <f>IF(LEN(VLOOKUP(AA28,#REF!,5,FALSE))&lt;9,"",LEFT(RIGHT(VLOOKUP(AA28,#REF!,5,FALSE),9),1))</f>
        <v>#REF!</v>
      </c>
      <c r="BQ34" s="282" t="s">
        <v>157</v>
      </c>
      <c r="BR34" s="280" t="e">
        <f>IF(LEN(VLOOKUP(AA28,#REF!,5,FALSE))&lt;8,"",LEFT(RIGHT(VLOOKUP(AA28,#REF!,5,FALSE),8),1))</f>
        <v>#REF!</v>
      </c>
      <c r="BS34" s="282" t="s">
        <v>157</v>
      </c>
      <c r="BT34" s="280" t="e">
        <f>IF(LEN(VLOOKUP(AA28,#REF!,5,FALSE))&lt;7,"",LEFT(RIGHT(VLOOKUP(AA28,#REF!,5,FALSE),7),1))</f>
        <v>#REF!</v>
      </c>
      <c r="BU34" s="288" t="s">
        <v>157</v>
      </c>
      <c r="BV34" s="280" t="e">
        <f>IF(LEN(VLOOKUP(AA28,#REF!,5,FALSE))&lt;6,"",LEFT(RIGHT(VLOOKUP(AA28,#REF!,5,FALSE),6),1))</f>
        <v>#REF!</v>
      </c>
      <c r="BW34" s="282" t="s">
        <v>157</v>
      </c>
      <c r="BX34" s="280" t="e">
        <f>IF(LEN(VLOOKUP(AA28,#REF!,5,FALSE))&lt;5,"",LEFT(RIGHT(VLOOKUP(AA28,#REF!,5,FALSE),5),1))</f>
        <v>#REF!</v>
      </c>
      <c r="BY34" s="282" t="s">
        <v>157</v>
      </c>
      <c r="BZ34" s="280" t="e">
        <f>IF(LEN(VLOOKUP(AA28,#REF!,5,FALSE))&lt;4,"",LEFT(RIGHT(VLOOKUP(AA28,#REF!,5,FALSE),4),1))</f>
        <v>#REF!</v>
      </c>
      <c r="CA34" s="291" t="s">
        <v>157</v>
      </c>
      <c r="CB34" s="280" t="e">
        <f>IF(LEN(VLOOKUP(AA28,#REF!,5,FALSE))&lt;3,"",LEFT(RIGHT(VLOOKUP(AA28,#REF!,5,FALSE),3),1))</f>
        <v>#REF!</v>
      </c>
      <c r="CC34" s="282" t="s">
        <v>157</v>
      </c>
      <c r="CD34" s="280" t="e">
        <f>IF(LEN(VLOOKUP(AA28,#REF!,5,FALSE))&lt;2,"",LEFT(RIGHT(VLOOKUP(AA28,#REF!,5,FALSE),2),1))</f>
        <v>#REF!</v>
      </c>
      <c r="CE34" s="282" t="s">
        <v>355</v>
      </c>
      <c r="CF34" s="280" t="e">
        <f>IF(VLOOKUP(AA28,#REF!,5,FALSE)=0,"",IF(LEN(VLOOKUP(AA28,#REF!,5,FALSE))&lt;1,"",LEFT(RIGHT(VLOOKUP(AA28,#REF!,5,FALSE),1),1)))</f>
        <v>#REF!</v>
      </c>
      <c r="CG34" s="201"/>
      <c r="CH34" s="495"/>
      <c r="CI34" s="145"/>
    </row>
    <row r="35" spans="1:87" ht="3" customHeight="1">
      <c r="A35" s="130"/>
      <c r="B35" s="498"/>
      <c r="C35" s="498"/>
      <c r="D35" s="495"/>
      <c r="E35" s="474"/>
      <c r="F35" s="474"/>
      <c r="G35" s="459"/>
      <c r="H35" s="461"/>
      <c r="I35" s="461"/>
      <c r="J35" s="461"/>
      <c r="K35" s="461"/>
      <c r="L35" s="461"/>
      <c r="M35" s="461"/>
      <c r="N35" s="461"/>
      <c r="O35" s="461"/>
      <c r="P35" s="461"/>
      <c r="Q35" s="461"/>
      <c r="R35" s="461"/>
      <c r="S35" s="461"/>
      <c r="T35" s="461"/>
      <c r="U35" s="461"/>
      <c r="V35" s="461"/>
      <c r="W35" s="461"/>
      <c r="X35" s="461"/>
      <c r="Y35" s="461"/>
      <c r="Z35" s="461"/>
      <c r="AA35" s="463"/>
      <c r="AB35" s="463"/>
      <c r="AC35" s="463"/>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472"/>
      <c r="BB35" s="472"/>
      <c r="BC35" s="472"/>
      <c r="BD35" s="472"/>
      <c r="BE35" s="472"/>
      <c r="BF35" s="472"/>
      <c r="BG35" s="472"/>
      <c r="BH35" s="472"/>
      <c r="BI35" s="472"/>
      <c r="BJ35" s="472"/>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00"/>
      <c r="CH35" s="495"/>
      <c r="CI35" s="145"/>
    </row>
    <row r="36" spans="1:87" s="163" customFormat="1" ht="3" customHeight="1">
      <c r="A36" s="130"/>
      <c r="B36" s="498"/>
      <c r="C36" s="498"/>
      <c r="D36" s="495"/>
      <c r="E36" s="474" t="s">
        <v>359</v>
      </c>
      <c r="F36" s="474"/>
      <c r="G36" s="459"/>
      <c r="H36" s="536" t="e">
        <f>#REF!</f>
        <v>#REF!</v>
      </c>
      <c r="I36" s="536"/>
      <c r="J36" s="536"/>
      <c r="K36" s="536"/>
      <c r="L36" s="536"/>
      <c r="M36" s="536"/>
      <c r="N36" s="536"/>
      <c r="O36" s="536"/>
      <c r="P36" s="536"/>
      <c r="Q36" s="536"/>
      <c r="R36" s="536"/>
      <c r="S36" s="536"/>
      <c r="T36" s="536"/>
      <c r="U36" s="536"/>
      <c r="V36" s="536"/>
      <c r="W36" s="536"/>
      <c r="X36" s="536"/>
      <c r="Y36" s="536"/>
      <c r="Z36" s="536"/>
      <c r="AA36" s="463" t="s">
        <v>427</v>
      </c>
      <c r="AB36" s="463"/>
      <c r="AC36" s="463"/>
      <c r="AD36" s="422"/>
      <c r="AE36" s="422"/>
      <c r="AF36" s="422"/>
      <c r="AG36" s="422"/>
      <c r="AH36" s="422"/>
      <c r="AI36" s="422"/>
      <c r="AJ36" s="422"/>
      <c r="AK36" s="422"/>
      <c r="AL36" s="422"/>
      <c r="AM36" s="422"/>
      <c r="AN36" s="422"/>
      <c r="AO36" s="422"/>
      <c r="AP36" s="422"/>
      <c r="AQ36" s="422"/>
      <c r="AR36" s="422"/>
      <c r="AS36" s="422"/>
      <c r="AT36" s="422"/>
      <c r="AU36" s="422"/>
      <c r="AV36" s="422"/>
      <c r="AW36" s="422"/>
      <c r="AX36" s="422"/>
      <c r="AY36" s="422"/>
      <c r="AZ36" s="422"/>
      <c r="BA36" s="464"/>
      <c r="BB36" s="464"/>
      <c r="BC36" s="464"/>
      <c r="BD36" s="464"/>
      <c r="BE36" s="464"/>
      <c r="BF36" s="464"/>
      <c r="BG36" s="464"/>
      <c r="BH36" s="464"/>
      <c r="BI36" s="464"/>
      <c r="BJ36" s="464"/>
      <c r="BK36" s="464"/>
      <c r="BL36" s="464"/>
      <c r="BM36" s="464"/>
      <c r="BN36" s="464"/>
      <c r="BO36" s="464"/>
      <c r="BP36" s="464"/>
      <c r="BQ36" s="464"/>
      <c r="BR36" s="221"/>
      <c r="BS36" s="221"/>
      <c r="BT36" s="221"/>
      <c r="BU36" s="221"/>
      <c r="BV36" s="221"/>
      <c r="BW36" s="292"/>
      <c r="BX36" s="221"/>
      <c r="BY36" s="221"/>
      <c r="BZ36" s="221"/>
      <c r="CA36" s="221"/>
      <c r="CB36" s="221"/>
      <c r="CC36" s="221"/>
      <c r="CD36" s="221"/>
      <c r="CE36" s="221"/>
      <c r="CF36" s="221"/>
      <c r="CG36" s="198"/>
      <c r="CH36" s="495"/>
      <c r="CI36" s="202"/>
    </row>
    <row r="37" spans="1:87" s="163" customFormat="1" ht="3" customHeight="1">
      <c r="A37" s="130"/>
      <c r="B37" s="498"/>
      <c r="C37" s="498"/>
      <c r="D37" s="495"/>
      <c r="E37" s="474"/>
      <c r="F37" s="474"/>
      <c r="G37" s="459"/>
      <c r="H37" s="536"/>
      <c r="I37" s="536"/>
      <c r="J37" s="536"/>
      <c r="K37" s="536"/>
      <c r="L37" s="536"/>
      <c r="M37" s="536"/>
      <c r="N37" s="536"/>
      <c r="O37" s="536"/>
      <c r="P37" s="536"/>
      <c r="Q37" s="536"/>
      <c r="R37" s="536"/>
      <c r="S37" s="536"/>
      <c r="T37" s="536"/>
      <c r="U37" s="536"/>
      <c r="V37" s="536"/>
      <c r="W37" s="536"/>
      <c r="X37" s="536"/>
      <c r="Y37" s="536"/>
      <c r="Z37" s="536"/>
      <c r="AA37" s="463"/>
      <c r="AB37" s="463"/>
      <c r="AC37" s="463"/>
      <c r="AD37" s="423"/>
      <c r="AE37" s="417"/>
      <c r="AF37" s="417"/>
      <c r="AG37" s="417"/>
      <c r="AH37" s="283"/>
      <c r="AI37" s="418"/>
      <c r="AJ37" s="418"/>
      <c r="AK37" s="418"/>
      <c r="AL37" s="418"/>
      <c r="AM37" s="418"/>
      <c r="AN37" s="415"/>
      <c r="AO37" s="419"/>
      <c r="AP37" s="419"/>
      <c r="AQ37" s="419"/>
      <c r="AR37" s="419"/>
      <c r="AS37" s="419"/>
      <c r="AT37" s="415"/>
      <c r="AU37" s="419"/>
      <c r="AV37" s="419"/>
      <c r="AW37" s="419"/>
      <c r="AX37" s="419"/>
      <c r="AY37" s="419"/>
      <c r="AZ37" s="424"/>
      <c r="BA37" s="423"/>
      <c r="BB37" s="417"/>
      <c r="BC37" s="417"/>
      <c r="BD37" s="417"/>
      <c r="BE37" s="283"/>
      <c r="BF37" s="418"/>
      <c r="BG37" s="418"/>
      <c r="BH37" s="418"/>
      <c r="BI37" s="418"/>
      <c r="BJ37" s="418"/>
      <c r="BK37" s="415"/>
      <c r="BL37" s="419"/>
      <c r="BM37" s="419"/>
      <c r="BN37" s="419"/>
      <c r="BO37" s="419"/>
      <c r="BP37" s="419"/>
      <c r="BQ37" s="416"/>
      <c r="BR37" s="419"/>
      <c r="BS37" s="419"/>
      <c r="BT37" s="419"/>
      <c r="BU37" s="419"/>
      <c r="BV37" s="419"/>
      <c r="BW37" s="287"/>
      <c r="BX37" s="288"/>
      <c r="BY37" s="288"/>
      <c r="BZ37" s="288"/>
      <c r="CA37" s="288"/>
      <c r="CB37" s="288"/>
      <c r="CC37" s="288"/>
      <c r="CD37" s="288"/>
      <c r="CE37" s="288"/>
      <c r="CF37" s="288"/>
      <c r="CG37" s="199"/>
      <c r="CH37" s="495"/>
      <c r="CI37" s="202"/>
    </row>
    <row r="38" spans="1:87" ht="15" customHeight="1">
      <c r="A38" s="130"/>
      <c r="B38" s="476"/>
      <c r="C38" s="476"/>
      <c r="D38" s="476"/>
      <c r="E38" s="474"/>
      <c r="F38" s="474"/>
      <c r="G38" s="459"/>
      <c r="H38" s="536"/>
      <c r="I38" s="536"/>
      <c r="J38" s="536"/>
      <c r="K38" s="536"/>
      <c r="L38" s="536"/>
      <c r="M38" s="536"/>
      <c r="N38" s="536"/>
      <c r="O38" s="536"/>
      <c r="P38" s="536"/>
      <c r="Q38" s="536"/>
      <c r="R38" s="536"/>
      <c r="S38" s="536"/>
      <c r="T38" s="536"/>
      <c r="U38" s="536"/>
      <c r="V38" s="536"/>
      <c r="W38" s="536"/>
      <c r="X38" s="536"/>
      <c r="Y38" s="536"/>
      <c r="Z38" s="536"/>
      <c r="AA38" s="463"/>
      <c r="AB38" s="463"/>
      <c r="AC38" s="463"/>
      <c r="AD38" s="423"/>
      <c r="AE38" s="280" t="e">
        <f>IF(LEN(VLOOKUP(AA36,#REF!,2,FALSE))&lt;11,"",LEFT(RIGHT(VLOOKUP(AA36,#REF!,2,FALSE),11),1))</f>
        <v>#REF!</v>
      </c>
      <c r="AF38" s="168"/>
      <c r="AG38" s="280" t="e">
        <f>IF(LEN(VLOOKUP(AA36,#REF!,2,FALSE))&lt;10,"",LEFT(RIGHT(VLOOKUP(AA36,#REF!,2,FALSE),10),1))</f>
        <v>#REF!</v>
      </c>
      <c r="AH38" s="282"/>
      <c r="AI38" s="280" t="e">
        <f>IF(LEN(VLOOKUP(AA36,#REF!,2,FALSE))&lt;9,"",LEFT(RIGHT(VLOOKUP(AA36,#REF!,2,FALSE),9),1))</f>
        <v>#REF!</v>
      </c>
      <c r="AJ38" s="168"/>
      <c r="AK38" s="280" t="e">
        <f>IF(LEN(VLOOKUP(AA36,#REF!,2,FALSE))&lt;8,"",LEFT(RIGHT(VLOOKUP(AA36,#REF!,2,FALSE),8),1))</f>
        <v>#REF!</v>
      </c>
      <c r="AL38" s="282"/>
      <c r="AM38" s="280" t="e">
        <f>IF(LEN(VLOOKUP(AA36,#REF!,2,FALSE))&lt;7,"",LEFT(RIGHT(VLOOKUP(AA36,#REF!,2,FALSE),7),1))</f>
        <v>#REF!</v>
      </c>
      <c r="AN38" s="415"/>
      <c r="AO38" s="280" t="e">
        <f>IF(LEN(VLOOKUP(AA36,#REF!,2,FALSE))&lt;6,"",LEFT(RIGHT(VLOOKUP(AA36,#REF!,2,FALSE),6),1))</f>
        <v>#REF!</v>
      </c>
      <c r="AP38" s="282"/>
      <c r="AQ38" s="280" t="e">
        <f>IF(LEN(VLOOKUP(AA36,#REF!,2,FALSE))&lt;5,"",LEFT(RIGHT(VLOOKUP(AA36,#REF!,2,FALSE),5),1))</f>
        <v>#REF!</v>
      </c>
      <c r="AR38" s="282"/>
      <c r="AS38" s="280" t="e">
        <f>IF(LEN(VLOOKUP(AA36,#REF!,2,FALSE))&lt;4,"",LEFT(RIGHT(VLOOKUP(AA36,#REF!,2,FALSE),4),1))</f>
        <v>#REF!</v>
      </c>
      <c r="AT38" s="415"/>
      <c r="AU38" s="280" t="e">
        <f>IF(LEN(VLOOKUP(AA36,#REF!,2,FALSE))&lt;3,"",LEFT(RIGHT(VLOOKUP(AA36,#REF!,2,FALSE),3),1))</f>
        <v>#REF!</v>
      </c>
      <c r="AV38" s="282"/>
      <c r="AW38" s="280" t="e">
        <f>IF(LEN(VLOOKUP(AA36,#REF!,2,FALSE))&lt;2,"",LEFT(RIGHT(VLOOKUP(AA36,#REF!,2,FALSE),2),1))</f>
        <v>#REF!</v>
      </c>
      <c r="AX38" s="282"/>
      <c r="AY38" s="280" t="e">
        <f>IF(VLOOKUP(AA36,#REF!,2,FALSE)=0,"",IF(LEN(VLOOKUP(AA36,#REF!,2,FALSE))&lt;1,"",LEFT(RIGHT(VLOOKUP(AA36,#REF!,2,FALSE),1),1)))</f>
        <v>#REF!</v>
      </c>
      <c r="AZ38" s="424"/>
      <c r="BA38" s="423"/>
      <c r="BB38" s="280" t="e">
        <f>IF(LEN(VLOOKUP(AA36,#REF!,4,FALSE))&lt;11,"",LEFT(RIGHT(VLOOKUP(AA36,#REF!,4,FALSE),11),1))</f>
        <v>#REF!</v>
      </c>
      <c r="BC38" s="168"/>
      <c r="BD38" s="280" t="e">
        <f>IF(LEN(VLOOKUP(AA36,#REF!,4,FALSE))&lt;10,"",LEFT(RIGHT(VLOOKUP(AA36,#REF!,4,FALSE),10),1))</f>
        <v>#REF!</v>
      </c>
      <c r="BE38" s="282"/>
      <c r="BF38" s="280" t="e">
        <f>IF(LEN(VLOOKUP(AA36,#REF!,4,FALSE))&lt;9,"",LEFT(RIGHT(VLOOKUP(AA36,#REF!,4,FALSE),9),1))</f>
        <v>#REF!</v>
      </c>
      <c r="BG38" s="168"/>
      <c r="BH38" s="280" t="e">
        <f>IF(LEN(VLOOKUP(AA36,#REF!,4,FALSE))&lt;8,"",LEFT(RIGHT(VLOOKUP(AA36,#REF!,4,FALSE),8),1))</f>
        <v>#REF!</v>
      </c>
      <c r="BI38" s="282"/>
      <c r="BJ38" s="280" t="e">
        <f>IF(LEN(VLOOKUP(AA36,#REF!,4,FALSE))&lt;7,"",LEFT(RIGHT(VLOOKUP(AA36,#REF!,4,FALSE),7),1))</f>
        <v>#REF!</v>
      </c>
      <c r="BK38" s="415"/>
      <c r="BL38" s="280" t="e">
        <f>IF(LEN(VLOOKUP(AA36,#REF!,4,FALSE))&lt;6,"",LEFT(RIGHT(VLOOKUP(AA36,#REF!,4,FALSE),6),1))</f>
        <v>#REF!</v>
      </c>
      <c r="BM38" s="282"/>
      <c r="BN38" s="280" t="e">
        <f>IF(LEN(VLOOKUP(AA36,#REF!,4,FALSE))&lt;5,"",LEFT(RIGHT(VLOOKUP(AA36,#REF!,4,FALSE),5),1))</f>
        <v>#REF!</v>
      </c>
      <c r="BO38" s="282"/>
      <c r="BP38" s="280" t="e">
        <f>IF(LEN(VLOOKUP(AA36,#REF!,4,FALSE))&lt;4,"",LEFT(RIGHT(VLOOKUP(AA36,#REF!,4,FALSE),4),1))</f>
        <v>#REF!</v>
      </c>
      <c r="BQ38" s="416"/>
      <c r="BR38" s="280" t="e">
        <f>IF(LEN(VLOOKUP(AA36,#REF!,4,FALSE))&lt;3,"",LEFT(RIGHT(VLOOKUP(AA36,#REF!,4,FALSE),3),1))</f>
        <v>#REF!</v>
      </c>
      <c r="BS38" s="282"/>
      <c r="BT38" s="280" t="e">
        <f>IF(LEN(VLOOKUP(AA36,#REF!,4,FALSE))&lt;2,"",LEFT(RIGHT(VLOOKUP(AA36,#REF!,4,FALSE),2),1))</f>
        <v>#REF!</v>
      </c>
      <c r="BU38" s="282"/>
      <c r="BV38" s="280" t="e">
        <f>IF(VLOOKUP(AA36,#REF!,4,FALSE)=0,"",IF(LEN(VLOOKUP(AA36,#REF!,4,FALSE))&lt;1,"",LEFT(RIGHT(VLOOKUP(AA36,#REF!,4,FALSE),1),1)))</f>
        <v>#REF!</v>
      </c>
      <c r="BW38" s="287"/>
      <c r="BX38" s="288"/>
      <c r="BY38" s="288"/>
      <c r="BZ38" s="288"/>
      <c r="CA38" s="288"/>
      <c r="CB38" s="288"/>
      <c r="CC38" s="288"/>
      <c r="CD38" s="288"/>
      <c r="CE38" s="288"/>
      <c r="CF38" s="288"/>
      <c r="CG38" s="199"/>
      <c r="CH38" s="495"/>
      <c r="CI38" s="145"/>
    </row>
    <row r="39" spans="1:87" ht="3" customHeight="1">
      <c r="A39" s="130"/>
      <c r="B39" s="476"/>
      <c r="C39" s="476"/>
      <c r="D39" s="476"/>
      <c r="E39" s="474"/>
      <c r="F39" s="474"/>
      <c r="G39" s="459"/>
      <c r="H39" s="536"/>
      <c r="I39" s="536"/>
      <c r="J39" s="536"/>
      <c r="K39" s="536"/>
      <c r="L39" s="536"/>
      <c r="M39" s="536"/>
      <c r="N39" s="536"/>
      <c r="O39" s="536"/>
      <c r="P39" s="536"/>
      <c r="Q39" s="536"/>
      <c r="R39" s="536"/>
      <c r="S39" s="536"/>
      <c r="T39" s="536"/>
      <c r="U39" s="536"/>
      <c r="V39" s="536"/>
      <c r="W39" s="536"/>
      <c r="X39" s="536"/>
      <c r="Y39" s="536"/>
      <c r="Z39" s="536"/>
      <c r="AA39" s="463"/>
      <c r="AB39" s="463"/>
      <c r="AC39" s="463"/>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3"/>
      <c r="BB39" s="443"/>
      <c r="BC39" s="443"/>
      <c r="BD39" s="443"/>
      <c r="BE39" s="443"/>
      <c r="BF39" s="443"/>
      <c r="BG39" s="443"/>
      <c r="BH39" s="443"/>
      <c r="BI39" s="443"/>
      <c r="BJ39" s="443"/>
      <c r="BK39" s="443"/>
      <c r="BL39" s="443"/>
      <c r="BM39" s="443"/>
      <c r="BN39" s="443"/>
      <c r="BO39" s="443"/>
      <c r="BP39" s="443"/>
      <c r="BQ39" s="443"/>
      <c r="BR39" s="227"/>
      <c r="BS39" s="227"/>
      <c r="BT39" s="227"/>
      <c r="BU39" s="227"/>
      <c r="BV39" s="227"/>
      <c r="BW39" s="289"/>
      <c r="BX39" s="227"/>
      <c r="BY39" s="227"/>
      <c r="BZ39" s="227"/>
      <c r="CA39" s="227"/>
      <c r="CB39" s="227"/>
      <c r="CC39" s="227"/>
      <c r="CD39" s="227"/>
      <c r="CE39" s="227"/>
      <c r="CF39" s="227"/>
      <c r="CG39" s="200"/>
      <c r="CH39" s="495"/>
      <c r="CI39" s="145"/>
    </row>
    <row r="40" spans="1:87" ht="3" customHeight="1">
      <c r="A40" s="130"/>
      <c r="B40" s="476"/>
      <c r="C40" s="476"/>
      <c r="D40" s="476"/>
      <c r="E40" s="474"/>
      <c r="F40" s="474"/>
      <c r="G40" s="459"/>
      <c r="H40" s="536"/>
      <c r="I40" s="536"/>
      <c r="J40" s="536"/>
      <c r="K40" s="536"/>
      <c r="L40" s="536"/>
      <c r="M40" s="536"/>
      <c r="N40" s="536"/>
      <c r="O40" s="536"/>
      <c r="P40" s="536"/>
      <c r="Q40" s="536"/>
      <c r="R40" s="536"/>
      <c r="S40" s="536"/>
      <c r="T40" s="536"/>
      <c r="U40" s="536"/>
      <c r="V40" s="536"/>
      <c r="W40" s="536"/>
      <c r="X40" s="536"/>
      <c r="Y40" s="536"/>
      <c r="Z40" s="536"/>
      <c r="AA40" s="463"/>
      <c r="AB40" s="463"/>
      <c r="AC40" s="463"/>
      <c r="AD40" s="422"/>
      <c r="AE40" s="422"/>
      <c r="AF40" s="422"/>
      <c r="AG40" s="422"/>
      <c r="AH40" s="422"/>
      <c r="AI40" s="422"/>
      <c r="AJ40" s="422"/>
      <c r="AK40" s="422"/>
      <c r="AL40" s="422"/>
      <c r="AM40" s="422"/>
      <c r="AN40" s="422"/>
      <c r="AO40" s="422"/>
      <c r="AP40" s="422"/>
      <c r="AQ40" s="422"/>
      <c r="AR40" s="422"/>
      <c r="AS40" s="422"/>
      <c r="AT40" s="422"/>
      <c r="AU40" s="422"/>
      <c r="AV40" s="422"/>
      <c r="AW40" s="422"/>
      <c r="AX40" s="422"/>
      <c r="AY40" s="422"/>
      <c r="AZ40" s="422"/>
      <c r="BA40" s="472"/>
      <c r="BB40" s="472"/>
      <c r="BC40" s="472"/>
      <c r="BD40" s="472"/>
      <c r="BE40" s="472"/>
      <c r="BF40" s="472"/>
      <c r="BG40" s="472"/>
      <c r="BH40" s="472"/>
      <c r="BI40" s="472"/>
      <c r="BJ40" s="472"/>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198"/>
      <c r="CH40" s="495"/>
      <c r="CI40" s="145"/>
    </row>
    <row r="41" spans="1:87" ht="3" customHeight="1">
      <c r="A41" s="130"/>
      <c r="B41" s="476"/>
      <c r="C41" s="476"/>
      <c r="D41" s="476"/>
      <c r="E41" s="474"/>
      <c r="F41" s="474"/>
      <c r="G41" s="459"/>
      <c r="H41" s="536"/>
      <c r="I41" s="536"/>
      <c r="J41" s="536"/>
      <c r="K41" s="536"/>
      <c r="L41" s="536"/>
      <c r="M41" s="536"/>
      <c r="N41" s="536"/>
      <c r="O41" s="536"/>
      <c r="P41" s="536"/>
      <c r="Q41" s="536"/>
      <c r="R41" s="536"/>
      <c r="S41" s="536"/>
      <c r="T41" s="536"/>
      <c r="U41" s="536"/>
      <c r="V41" s="536"/>
      <c r="W41" s="536"/>
      <c r="X41" s="536"/>
      <c r="Y41" s="536"/>
      <c r="Z41" s="536"/>
      <c r="AA41" s="463"/>
      <c r="AB41" s="463"/>
      <c r="AC41" s="463"/>
      <c r="AD41" s="423"/>
      <c r="AE41" s="417"/>
      <c r="AF41" s="417"/>
      <c r="AG41" s="417"/>
      <c r="AH41" s="283"/>
      <c r="AI41" s="418"/>
      <c r="AJ41" s="418"/>
      <c r="AK41" s="418"/>
      <c r="AL41" s="418"/>
      <c r="AM41" s="418"/>
      <c r="AN41" s="415" t="s">
        <v>157</v>
      </c>
      <c r="AO41" s="419"/>
      <c r="AP41" s="419"/>
      <c r="AQ41" s="419"/>
      <c r="AR41" s="419"/>
      <c r="AS41" s="419"/>
      <c r="AT41" s="415" t="s">
        <v>157</v>
      </c>
      <c r="AU41" s="419"/>
      <c r="AV41" s="419"/>
      <c r="AW41" s="419"/>
      <c r="AX41" s="419"/>
      <c r="AY41" s="419"/>
      <c r="AZ41" s="424"/>
      <c r="BA41" s="472"/>
      <c r="BB41" s="472"/>
      <c r="BC41" s="472"/>
      <c r="BD41" s="472"/>
      <c r="BE41" s="472"/>
      <c r="BF41" s="472"/>
      <c r="BG41" s="472"/>
      <c r="BH41" s="472"/>
      <c r="BI41" s="472"/>
      <c r="BJ41" s="472"/>
      <c r="BK41" s="288"/>
      <c r="BL41" s="417"/>
      <c r="BM41" s="417"/>
      <c r="BN41" s="417"/>
      <c r="BO41" s="288"/>
      <c r="BP41" s="290"/>
      <c r="BQ41" s="290"/>
      <c r="BR41" s="290"/>
      <c r="BS41" s="290"/>
      <c r="BT41" s="290"/>
      <c r="BU41" s="288"/>
      <c r="BV41" s="290"/>
      <c r="BW41" s="290"/>
      <c r="BX41" s="290"/>
      <c r="BY41" s="290"/>
      <c r="BZ41" s="290"/>
      <c r="CA41" s="291"/>
      <c r="CB41" s="290"/>
      <c r="CC41" s="290"/>
      <c r="CD41" s="290"/>
      <c r="CE41" s="290"/>
      <c r="CF41" s="290"/>
      <c r="CG41" s="201"/>
      <c r="CH41" s="495"/>
      <c r="CI41" s="145"/>
    </row>
    <row r="42" spans="1:87" ht="15" customHeight="1">
      <c r="A42" s="130"/>
      <c r="B42" s="476"/>
      <c r="C42" s="476"/>
      <c r="D42" s="476"/>
      <c r="E42" s="474"/>
      <c r="F42" s="474"/>
      <c r="G42" s="459"/>
      <c r="H42" s="536"/>
      <c r="I42" s="536"/>
      <c r="J42" s="536"/>
      <c r="K42" s="536"/>
      <c r="L42" s="536"/>
      <c r="M42" s="536"/>
      <c r="N42" s="536"/>
      <c r="O42" s="536"/>
      <c r="P42" s="536"/>
      <c r="Q42" s="536"/>
      <c r="R42" s="536"/>
      <c r="S42" s="536"/>
      <c r="T42" s="536"/>
      <c r="U42" s="536"/>
      <c r="V42" s="536"/>
      <c r="W42" s="536"/>
      <c r="X42" s="536"/>
      <c r="Y42" s="536"/>
      <c r="Z42" s="536"/>
      <c r="AA42" s="463"/>
      <c r="AB42" s="463"/>
      <c r="AC42" s="463"/>
      <c r="AD42" s="423"/>
      <c r="AE42" s="280" t="e">
        <f>IF(LEN(VLOOKUP(AA36,#REF!,3,FALSE))&lt;11,"",LEFT(RIGHT(VLOOKUP(AA36,#REF!,3,FALSE),11),1))</f>
        <v>#REF!</v>
      </c>
      <c r="AF42" s="168" t="s">
        <v>157</v>
      </c>
      <c r="AG42" s="280" t="e">
        <f>IF(LEN(VLOOKUP(AA36,#REF!,3,FALSE))&lt;10,"",LEFT(RIGHT(VLOOKUP(AA36,#REF!,3,FALSE),10),1))</f>
        <v>#REF!</v>
      </c>
      <c r="AH42" s="282" t="s">
        <v>157</v>
      </c>
      <c r="AI42" s="280" t="e">
        <f>IF(LEN(VLOOKUP(AA36,#REF!,3,FALSE))&lt;9,"",LEFT(RIGHT(VLOOKUP(AA36,#REF!,3,FALSE),9),1))</f>
        <v>#REF!</v>
      </c>
      <c r="AJ42" s="168" t="s">
        <v>157</v>
      </c>
      <c r="AK42" s="280" t="e">
        <f>IF(LEN(VLOOKUP(AA36,#REF!,3,FALSE))&lt;8,"",LEFT(RIGHT(VLOOKUP(AA36,#REF!,3,FALSE),8),1))</f>
        <v>#REF!</v>
      </c>
      <c r="AL42" s="282" t="s">
        <v>157</v>
      </c>
      <c r="AM42" s="280" t="e">
        <f>IF(LEN(VLOOKUP(AA36,#REF!,3,FALSE))&lt;7,"",LEFT(RIGHT(VLOOKUP(AA36,#REF!,3,FALSE),7),1))</f>
        <v>#REF!</v>
      </c>
      <c r="AN42" s="415"/>
      <c r="AO42" s="280" t="e">
        <f>IF(LEN(VLOOKUP(AA36,#REF!,3,FALSE))&lt;6,"",LEFT(RIGHT(VLOOKUP(AA36,#REF!,3,FALSE),6),1))</f>
        <v>#REF!</v>
      </c>
      <c r="AP42" s="282" t="s">
        <v>157</v>
      </c>
      <c r="AQ42" s="280" t="e">
        <f>IF(LEN(VLOOKUP(AA36,#REF!,3,FALSE))&lt;5,"",LEFT(RIGHT(VLOOKUP(AA36,#REF!,3,FALSE),5),1))</f>
        <v>#REF!</v>
      </c>
      <c r="AR42" s="282" t="s">
        <v>157</v>
      </c>
      <c r="AS42" s="280" t="e">
        <f>IF(LEN(VLOOKUP(AA36,#REF!,3,FALSE))&lt;4,"",LEFT(RIGHT(VLOOKUP(AA36,#REF!,3,FALSE),4),1))</f>
        <v>#REF!</v>
      </c>
      <c r="AT42" s="415"/>
      <c r="AU42" s="280" t="e">
        <f>IF(LEN(VLOOKUP(AA36,#REF!,3,FALSE))&lt;3,"",LEFT(RIGHT(VLOOKUP(AA36,#REF!,3,FALSE),3),1))</f>
        <v>#REF!</v>
      </c>
      <c r="AV42" s="282" t="s">
        <v>157</v>
      </c>
      <c r="AW42" s="280" t="e">
        <f>IF(LEN(VLOOKUP(AA36,#REF!,3,FALSE))&lt;2,"",LEFT(RIGHT(VLOOKUP(AA36,#REF!,3,FALSE),2),1))</f>
        <v>#REF!</v>
      </c>
      <c r="AX42" s="282" t="s">
        <v>157</v>
      </c>
      <c r="AY42" s="280" t="e">
        <f>IF(VLOOKUP(AA36,#REF!,3,FALSE)=0,"",IF(LEN(VLOOKUP(AA36,#REF!,3,FALSE))&lt;1,"",LEFT(RIGHT(VLOOKUP(AA36,#REF!,3,FALSE),1),1)))</f>
        <v>#REF!</v>
      </c>
      <c r="AZ42" s="424"/>
      <c r="BA42" s="472"/>
      <c r="BB42" s="472"/>
      <c r="BC42" s="472"/>
      <c r="BD42" s="472"/>
      <c r="BE42" s="472"/>
      <c r="BF42" s="472"/>
      <c r="BG42" s="472"/>
      <c r="BH42" s="472"/>
      <c r="BI42" s="472"/>
      <c r="BJ42" s="472"/>
      <c r="BK42" s="288"/>
      <c r="BL42" s="280" t="e">
        <f>IF(LEN(VLOOKUP(AA36,#REF!,5,FALSE))&lt;11,"",LEFT(RIGHT(VLOOKUP(AA36,#REF!,5,FALSE),11),1))</f>
        <v>#REF!</v>
      </c>
      <c r="BM42" s="168" t="s">
        <v>157</v>
      </c>
      <c r="BN42" s="280" t="e">
        <f>IF(LEN(VLOOKUP(AA36,#REF!,5,FALSE))&lt;10,"",LEFT(RIGHT(VLOOKUP(AA36,#REF!,5,FALSE),10),1))</f>
        <v>#REF!</v>
      </c>
      <c r="BO42" s="288" t="s">
        <v>157</v>
      </c>
      <c r="BP42" s="280" t="e">
        <f>IF(LEN(VLOOKUP(AA36,#REF!,5,FALSE))&lt;9,"",LEFT(RIGHT(VLOOKUP(AA36,#REF!,5,FALSE),9),1))</f>
        <v>#REF!</v>
      </c>
      <c r="BQ42" s="282" t="s">
        <v>157</v>
      </c>
      <c r="BR42" s="280" t="e">
        <f>IF(LEN(VLOOKUP(AA36,#REF!,5,FALSE))&lt;8,"",LEFT(RIGHT(VLOOKUP(AA36,#REF!,5,FALSE),8),1))</f>
        <v>#REF!</v>
      </c>
      <c r="BS42" s="282" t="s">
        <v>157</v>
      </c>
      <c r="BT42" s="280" t="e">
        <f>IF(LEN(VLOOKUP(AA36,#REF!,5,FALSE))&lt;7,"",LEFT(RIGHT(VLOOKUP(AA36,#REF!,5,FALSE),7),1))</f>
        <v>#REF!</v>
      </c>
      <c r="BU42" s="288" t="s">
        <v>157</v>
      </c>
      <c r="BV42" s="280" t="e">
        <f>IF(LEN(VLOOKUP(AA36,#REF!,5,FALSE))&lt;6,"",LEFT(RIGHT(VLOOKUP(AA36,#REF!,5,FALSE),6),1))</f>
        <v>#REF!</v>
      </c>
      <c r="BW42" s="282" t="s">
        <v>157</v>
      </c>
      <c r="BX42" s="280" t="e">
        <f>IF(LEN(VLOOKUP(AA36,#REF!,5,FALSE))&lt;5,"",LEFT(RIGHT(VLOOKUP(AA36,#REF!,5,FALSE),5),1))</f>
        <v>#REF!</v>
      </c>
      <c r="BY42" s="282" t="s">
        <v>157</v>
      </c>
      <c r="BZ42" s="280" t="e">
        <f>IF(LEN(VLOOKUP(AA36,#REF!,5,FALSE))&lt;4,"",LEFT(RIGHT(VLOOKUP(AA36,#REF!,5,FALSE),4),1))</f>
        <v>#REF!</v>
      </c>
      <c r="CA42" s="291" t="s">
        <v>157</v>
      </c>
      <c r="CB42" s="280" t="e">
        <f>IF(LEN(VLOOKUP(AA36,#REF!,5,FALSE))&lt;3,"",LEFT(RIGHT(VLOOKUP(AA36,#REF!,5,FALSE),3),1))</f>
        <v>#REF!</v>
      </c>
      <c r="CC42" s="282" t="s">
        <v>157</v>
      </c>
      <c r="CD42" s="280" t="e">
        <f>IF(LEN(VLOOKUP(AA36,#REF!,5,FALSE))&lt;2,"",LEFT(RIGHT(VLOOKUP(AA36,#REF!,5,FALSE),2),1))</f>
        <v>#REF!</v>
      </c>
      <c r="CE42" s="282" t="s">
        <v>355</v>
      </c>
      <c r="CF42" s="280" t="e">
        <f>IF(VLOOKUP(AA36,#REF!,5,FALSE)=0,"",IF(LEN(VLOOKUP(AA36,#REF!,5,FALSE))&lt;1,"",LEFT(RIGHT(VLOOKUP(AA36,#REF!,5,FALSE),1),1)))</f>
        <v>#REF!</v>
      </c>
      <c r="CG42" s="201"/>
      <c r="CH42" s="495"/>
      <c r="CI42" s="145"/>
    </row>
    <row r="43" spans="1:87" ht="3" customHeight="1">
      <c r="A43" s="130"/>
      <c r="B43" s="476"/>
      <c r="C43" s="476"/>
      <c r="D43" s="476"/>
      <c r="E43" s="474"/>
      <c r="F43" s="474"/>
      <c r="G43" s="459"/>
      <c r="H43" s="536"/>
      <c r="I43" s="536"/>
      <c r="J43" s="536"/>
      <c r="K43" s="536"/>
      <c r="L43" s="536"/>
      <c r="M43" s="536"/>
      <c r="N43" s="536"/>
      <c r="O43" s="536"/>
      <c r="P43" s="536"/>
      <c r="Q43" s="536"/>
      <c r="R43" s="536"/>
      <c r="S43" s="536"/>
      <c r="T43" s="536"/>
      <c r="U43" s="536"/>
      <c r="V43" s="536"/>
      <c r="W43" s="536"/>
      <c r="X43" s="536"/>
      <c r="Y43" s="536"/>
      <c r="Z43" s="536"/>
      <c r="AA43" s="463"/>
      <c r="AB43" s="463"/>
      <c r="AC43" s="463"/>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2"/>
      <c r="AZ43" s="442"/>
      <c r="BA43" s="472"/>
      <c r="BB43" s="472"/>
      <c r="BC43" s="472"/>
      <c r="BD43" s="472"/>
      <c r="BE43" s="472"/>
      <c r="BF43" s="472"/>
      <c r="BG43" s="472"/>
      <c r="BH43" s="472"/>
      <c r="BI43" s="472"/>
      <c r="BJ43" s="472"/>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00"/>
      <c r="CH43" s="495"/>
      <c r="CI43" s="145"/>
    </row>
    <row r="44" spans="1:87" s="163" customFormat="1" ht="3" customHeight="1">
      <c r="A44" s="130"/>
      <c r="B44" s="476"/>
      <c r="C44" s="476"/>
      <c r="D44" s="476"/>
      <c r="E44" s="474" t="s">
        <v>360</v>
      </c>
      <c r="F44" s="474"/>
      <c r="G44" s="459"/>
      <c r="H44" s="461" t="e">
        <f>#REF!</f>
        <v>#REF!</v>
      </c>
      <c r="I44" s="461"/>
      <c r="J44" s="461"/>
      <c r="K44" s="461"/>
      <c r="L44" s="461"/>
      <c r="M44" s="461"/>
      <c r="N44" s="461"/>
      <c r="O44" s="461"/>
      <c r="P44" s="461"/>
      <c r="Q44" s="461"/>
      <c r="R44" s="461"/>
      <c r="S44" s="461"/>
      <c r="T44" s="461"/>
      <c r="U44" s="461"/>
      <c r="V44" s="461"/>
      <c r="W44" s="461"/>
      <c r="X44" s="461"/>
      <c r="Y44" s="461"/>
      <c r="Z44" s="461"/>
      <c r="AA44" s="463" t="s">
        <v>428</v>
      </c>
      <c r="AB44" s="463"/>
      <c r="AC44" s="463"/>
      <c r="AD44" s="422"/>
      <c r="AE44" s="422"/>
      <c r="AF44" s="422"/>
      <c r="AG44" s="422"/>
      <c r="AH44" s="422"/>
      <c r="AI44" s="422"/>
      <c r="AJ44" s="422"/>
      <c r="AK44" s="422"/>
      <c r="AL44" s="422"/>
      <c r="AM44" s="422"/>
      <c r="AN44" s="422"/>
      <c r="AO44" s="422"/>
      <c r="AP44" s="422"/>
      <c r="AQ44" s="422"/>
      <c r="AR44" s="422"/>
      <c r="AS44" s="422"/>
      <c r="AT44" s="422"/>
      <c r="AU44" s="422"/>
      <c r="AV44" s="422"/>
      <c r="AW44" s="422"/>
      <c r="AX44" s="422"/>
      <c r="AY44" s="422"/>
      <c r="AZ44" s="422"/>
      <c r="BA44" s="464"/>
      <c r="BB44" s="464"/>
      <c r="BC44" s="464"/>
      <c r="BD44" s="464"/>
      <c r="BE44" s="464"/>
      <c r="BF44" s="464"/>
      <c r="BG44" s="464"/>
      <c r="BH44" s="464"/>
      <c r="BI44" s="464"/>
      <c r="BJ44" s="464"/>
      <c r="BK44" s="464"/>
      <c r="BL44" s="464"/>
      <c r="BM44" s="464"/>
      <c r="BN44" s="464"/>
      <c r="BO44" s="464"/>
      <c r="BP44" s="464"/>
      <c r="BQ44" s="464"/>
      <c r="BR44" s="221"/>
      <c r="BS44" s="221"/>
      <c r="BT44" s="221"/>
      <c r="BU44" s="221"/>
      <c r="BV44" s="221"/>
      <c r="BW44" s="292"/>
      <c r="BX44" s="221"/>
      <c r="BY44" s="221"/>
      <c r="BZ44" s="221"/>
      <c r="CA44" s="221"/>
      <c r="CB44" s="221"/>
      <c r="CC44" s="221"/>
      <c r="CD44" s="221"/>
      <c r="CE44" s="221"/>
      <c r="CF44" s="221"/>
      <c r="CG44" s="198"/>
      <c r="CH44" s="495"/>
      <c r="CI44" s="202"/>
    </row>
    <row r="45" spans="1:87" s="163" customFormat="1" ht="3" customHeight="1">
      <c r="A45" s="130"/>
      <c r="B45" s="476"/>
      <c r="C45" s="476"/>
      <c r="D45" s="476"/>
      <c r="E45" s="474"/>
      <c r="F45" s="474"/>
      <c r="G45" s="459"/>
      <c r="H45" s="461"/>
      <c r="I45" s="461"/>
      <c r="J45" s="461"/>
      <c r="K45" s="461"/>
      <c r="L45" s="461"/>
      <c r="M45" s="461"/>
      <c r="N45" s="461"/>
      <c r="O45" s="461"/>
      <c r="P45" s="461"/>
      <c r="Q45" s="461"/>
      <c r="R45" s="461"/>
      <c r="S45" s="461"/>
      <c r="T45" s="461"/>
      <c r="U45" s="461"/>
      <c r="V45" s="461"/>
      <c r="W45" s="461"/>
      <c r="X45" s="461"/>
      <c r="Y45" s="461"/>
      <c r="Z45" s="461"/>
      <c r="AA45" s="463"/>
      <c r="AB45" s="463"/>
      <c r="AC45" s="463"/>
      <c r="AD45" s="423"/>
      <c r="AE45" s="417"/>
      <c r="AF45" s="417"/>
      <c r="AG45" s="417"/>
      <c r="AH45" s="283"/>
      <c r="AI45" s="418"/>
      <c r="AJ45" s="418"/>
      <c r="AK45" s="418"/>
      <c r="AL45" s="418"/>
      <c r="AM45" s="418"/>
      <c r="AN45" s="415"/>
      <c r="AO45" s="419"/>
      <c r="AP45" s="419"/>
      <c r="AQ45" s="419"/>
      <c r="AR45" s="419"/>
      <c r="AS45" s="419"/>
      <c r="AT45" s="415"/>
      <c r="AU45" s="419"/>
      <c r="AV45" s="419"/>
      <c r="AW45" s="419"/>
      <c r="AX45" s="419"/>
      <c r="AY45" s="419"/>
      <c r="AZ45" s="424"/>
      <c r="BA45" s="423"/>
      <c r="BB45" s="417"/>
      <c r="BC45" s="417"/>
      <c r="BD45" s="417"/>
      <c r="BE45" s="283"/>
      <c r="BF45" s="418"/>
      <c r="BG45" s="418"/>
      <c r="BH45" s="418"/>
      <c r="BI45" s="418"/>
      <c r="BJ45" s="418"/>
      <c r="BK45" s="415"/>
      <c r="BL45" s="419"/>
      <c r="BM45" s="419"/>
      <c r="BN45" s="419"/>
      <c r="BO45" s="419"/>
      <c r="BP45" s="419"/>
      <c r="BQ45" s="416"/>
      <c r="BR45" s="419"/>
      <c r="BS45" s="419"/>
      <c r="BT45" s="419"/>
      <c r="BU45" s="419"/>
      <c r="BV45" s="419"/>
      <c r="BW45" s="287"/>
      <c r="BX45" s="288"/>
      <c r="BY45" s="288"/>
      <c r="BZ45" s="288"/>
      <c r="CA45" s="288"/>
      <c r="CB45" s="288"/>
      <c r="CC45" s="288"/>
      <c r="CD45" s="288"/>
      <c r="CE45" s="288"/>
      <c r="CF45" s="288"/>
      <c r="CG45" s="199"/>
      <c r="CH45" s="495"/>
      <c r="CI45" s="202"/>
    </row>
    <row r="46" spans="1:87" ht="15" customHeight="1">
      <c r="A46" s="130"/>
      <c r="B46" s="476"/>
      <c r="C46" s="476"/>
      <c r="D46" s="476"/>
      <c r="E46" s="474"/>
      <c r="F46" s="474"/>
      <c r="G46" s="459"/>
      <c r="H46" s="461"/>
      <c r="I46" s="461"/>
      <c r="J46" s="461"/>
      <c r="K46" s="461"/>
      <c r="L46" s="461"/>
      <c r="M46" s="461"/>
      <c r="N46" s="461"/>
      <c r="O46" s="461"/>
      <c r="P46" s="461"/>
      <c r="Q46" s="461"/>
      <c r="R46" s="461"/>
      <c r="S46" s="461"/>
      <c r="T46" s="461"/>
      <c r="U46" s="461"/>
      <c r="V46" s="461"/>
      <c r="W46" s="461"/>
      <c r="X46" s="461"/>
      <c r="Y46" s="461"/>
      <c r="Z46" s="461"/>
      <c r="AA46" s="463"/>
      <c r="AB46" s="463"/>
      <c r="AC46" s="463"/>
      <c r="AD46" s="423"/>
      <c r="AE46" s="280" t="e">
        <f>IF(LEN(VLOOKUP(AA44,#REF!,2,FALSE))&lt;11,"",LEFT(RIGHT(VLOOKUP(AA44,#REF!,2,FALSE),11),1))</f>
        <v>#REF!</v>
      </c>
      <c r="AF46" s="168"/>
      <c r="AG46" s="280" t="e">
        <f>IF(LEN(VLOOKUP(AA44,#REF!,2,FALSE))&lt;10,"",LEFT(RIGHT(VLOOKUP(AA44,#REF!,2,FALSE),10),1))</f>
        <v>#REF!</v>
      </c>
      <c r="AH46" s="282"/>
      <c r="AI46" s="280" t="e">
        <f>IF(LEN(VLOOKUP(AA44,#REF!,2,FALSE))&lt;9,"",LEFT(RIGHT(VLOOKUP(AA44,#REF!,2,FALSE),9),1))</f>
        <v>#REF!</v>
      </c>
      <c r="AJ46" s="168"/>
      <c r="AK46" s="280" t="e">
        <f>IF(LEN(VLOOKUP(AA44,#REF!,2,FALSE))&lt;8,"",LEFT(RIGHT(VLOOKUP(AA44,#REF!,2,FALSE),8),1))</f>
        <v>#REF!</v>
      </c>
      <c r="AL46" s="282"/>
      <c r="AM46" s="280" t="e">
        <f>IF(LEN(VLOOKUP(AA44,#REF!,2,FALSE))&lt;7,"",LEFT(RIGHT(VLOOKUP(AA44,#REF!,2,FALSE),7),1))</f>
        <v>#REF!</v>
      </c>
      <c r="AN46" s="415"/>
      <c r="AO46" s="280" t="e">
        <f>IF(LEN(VLOOKUP(AA44,#REF!,2,FALSE))&lt;6,"",LEFT(RIGHT(VLOOKUP(AA44,#REF!,2,FALSE),6),1))</f>
        <v>#REF!</v>
      </c>
      <c r="AP46" s="282"/>
      <c r="AQ46" s="280" t="e">
        <f>IF(LEN(VLOOKUP(AA44,#REF!,2,FALSE))&lt;5,"",LEFT(RIGHT(VLOOKUP(AA44,#REF!,2,FALSE),5),1))</f>
        <v>#REF!</v>
      </c>
      <c r="AR46" s="282"/>
      <c r="AS46" s="280" t="e">
        <f>IF(LEN(VLOOKUP(AA44,#REF!,2,FALSE))&lt;4,"",LEFT(RIGHT(VLOOKUP(AA44,#REF!,2,FALSE),4),1))</f>
        <v>#REF!</v>
      </c>
      <c r="AT46" s="415"/>
      <c r="AU46" s="280" t="e">
        <f>IF(LEN(VLOOKUP(AA44,#REF!,2,FALSE))&lt;3,"",LEFT(RIGHT(VLOOKUP(AA44,#REF!,2,FALSE),3),1))</f>
        <v>#REF!</v>
      </c>
      <c r="AV46" s="282"/>
      <c r="AW46" s="280" t="e">
        <f>IF(LEN(VLOOKUP(AA44,#REF!,2,FALSE))&lt;2,"",LEFT(RIGHT(VLOOKUP(AA44,#REF!,2,FALSE),2),1))</f>
        <v>#REF!</v>
      </c>
      <c r="AX46" s="282"/>
      <c r="AY46" s="280" t="e">
        <f>IF(VLOOKUP(AA44,#REF!,2,FALSE)=0,"",IF(LEN(VLOOKUP(AA44,#REF!,2,FALSE))&lt;1,"",LEFT(RIGHT(VLOOKUP(AA44,#REF!,2,FALSE),1),1)))</f>
        <v>#REF!</v>
      </c>
      <c r="AZ46" s="424"/>
      <c r="BA46" s="423"/>
      <c r="BB46" s="280" t="e">
        <f>IF(LEN(VLOOKUP(AA44,#REF!,4,FALSE))&lt;11,"",LEFT(RIGHT(VLOOKUP(AA44,#REF!,4,FALSE),11),1))</f>
        <v>#REF!</v>
      </c>
      <c r="BC46" s="168"/>
      <c r="BD46" s="280" t="e">
        <f>IF(LEN(VLOOKUP(AA44,#REF!,4,FALSE))&lt;10,"",LEFT(RIGHT(VLOOKUP(AA44,#REF!,4,FALSE),10),1))</f>
        <v>#REF!</v>
      </c>
      <c r="BE46" s="282"/>
      <c r="BF46" s="280" t="e">
        <f>IF(LEN(VLOOKUP(AA44,#REF!,4,FALSE))&lt;9,"",LEFT(RIGHT(VLOOKUP(AA44,#REF!,4,FALSE),9),1))</f>
        <v>#REF!</v>
      </c>
      <c r="BG46" s="168"/>
      <c r="BH46" s="280" t="e">
        <f>IF(LEN(VLOOKUP(AA44,#REF!,4,FALSE))&lt;8,"",LEFT(RIGHT(VLOOKUP(AA44,#REF!,4,FALSE),8),1))</f>
        <v>#REF!</v>
      </c>
      <c r="BI46" s="282"/>
      <c r="BJ46" s="280" t="e">
        <f>IF(LEN(VLOOKUP(AA44,#REF!,4,FALSE))&lt;7,"",LEFT(RIGHT(VLOOKUP(AA44,#REF!,4,FALSE),7),1))</f>
        <v>#REF!</v>
      </c>
      <c r="BK46" s="415"/>
      <c r="BL46" s="280" t="e">
        <f>IF(LEN(VLOOKUP(AA44,#REF!,4,FALSE))&lt;6,"",LEFT(RIGHT(VLOOKUP(AA44,#REF!,4,FALSE),6),1))</f>
        <v>#REF!</v>
      </c>
      <c r="BM46" s="282"/>
      <c r="BN46" s="280" t="e">
        <f>IF(LEN(VLOOKUP(AA44,#REF!,4,FALSE))&lt;5,"",LEFT(RIGHT(VLOOKUP(AA44,#REF!,4,FALSE),5),1))</f>
        <v>#REF!</v>
      </c>
      <c r="BO46" s="282"/>
      <c r="BP46" s="280" t="e">
        <f>IF(LEN(VLOOKUP(AA44,#REF!,4,FALSE))&lt;4,"",LEFT(RIGHT(VLOOKUP(AA44,#REF!,4,FALSE),4),1))</f>
        <v>#REF!</v>
      </c>
      <c r="BQ46" s="416"/>
      <c r="BR46" s="280" t="e">
        <f>IF(LEN(VLOOKUP(AA44,#REF!,4,FALSE))&lt;3,"",LEFT(RIGHT(VLOOKUP(AA44,#REF!,4,FALSE),3),1))</f>
        <v>#REF!</v>
      </c>
      <c r="BS46" s="282"/>
      <c r="BT46" s="280" t="e">
        <f>IF(LEN(VLOOKUP(AA44,#REF!,4,FALSE))&lt;2,"",LEFT(RIGHT(VLOOKUP(AA44,#REF!,4,FALSE),2),1))</f>
        <v>#REF!</v>
      </c>
      <c r="BU46" s="282"/>
      <c r="BV46" s="280" t="e">
        <f>IF(VLOOKUP(AA44,#REF!,4,FALSE)=0,"",IF(LEN(VLOOKUP(AA44,#REF!,4,FALSE))&lt;1,"",LEFT(RIGHT(VLOOKUP(AA44,#REF!,4,FALSE),1),1)))</f>
        <v>#REF!</v>
      </c>
      <c r="BW46" s="287"/>
      <c r="BX46" s="288"/>
      <c r="BY46" s="288"/>
      <c r="BZ46" s="288"/>
      <c r="CA46" s="288"/>
      <c r="CB46" s="288"/>
      <c r="CC46" s="288"/>
      <c r="CD46" s="288"/>
      <c r="CE46" s="288"/>
      <c r="CF46" s="288"/>
      <c r="CG46" s="199"/>
      <c r="CH46" s="495"/>
      <c r="CI46" s="145"/>
    </row>
    <row r="47" spans="1:87" ht="3" customHeight="1">
      <c r="A47" s="130"/>
      <c r="B47" s="476"/>
      <c r="C47" s="476"/>
      <c r="D47" s="476"/>
      <c r="E47" s="474"/>
      <c r="F47" s="474"/>
      <c r="G47" s="459"/>
      <c r="H47" s="461"/>
      <c r="I47" s="461"/>
      <c r="J47" s="461"/>
      <c r="K47" s="461"/>
      <c r="L47" s="461"/>
      <c r="M47" s="461"/>
      <c r="N47" s="461"/>
      <c r="O47" s="461"/>
      <c r="P47" s="461"/>
      <c r="Q47" s="461"/>
      <c r="R47" s="461"/>
      <c r="S47" s="461"/>
      <c r="T47" s="461"/>
      <c r="U47" s="461"/>
      <c r="V47" s="461"/>
      <c r="W47" s="461"/>
      <c r="X47" s="461"/>
      <c r="Y47" s="461"/>
      <c r="Z47" s="461"/>
      <c r="AA47" s="463"/>
      <c r="AB47" s="463"/>
      <c r="AC47" s="463"/>
      <c r="AD47" s="442"/>
      <c r="AE47" s="442"/>
      <c r="AF47" s="442"/>
      <c r="AG47" s="442"/>
      <c r="AH47" s="442"/>
      <c r="AI47" s="442"/>
      <c r="AJ47" s="442"/>
      <c r="AK47" s="442"/>
      <c r="AL47" s="442"/>
      <c r="AM47" s="442"/>
      <c r="AN47" s="442"/>
      <c r="AO47" s="442"/>
      <c r="AP47" s="442"/>
      <c r="AQ47" s="442"/>
      <c r="AR47" s="442"/>
      <c r="AS47" s="442"/>
      <c r="AT47" s="442"/>
      <c r="AU47" s="442"/>
      <c r="AV47" s="442"/>
      <c r="AW47" s="442"/>
      <c r="AX47" s="442"/>
      <c r="AY47" s="442"/>
      <c r="AZ47" s="442"/>
      <c r="BA47" s="443"/>
      <c r="BB47" s="443"/>
      <c r="BC47" s="443"/>
      <c r="BD47" s="443"/>
      <c r="BE47" s="443"/>
      <c r="BF47" s="443"/>
      <c r="BG47" s="443"/>
      <c r="BH47" s="443"/>
      <c r="BI47" s="443"/>
      <c r="BJ47" s="443"/>
      <c r="BK47" s="443"/>
      <c r="BL47" s="443"/>
      <c r="BM47" s="443"/>
      <c r="BN47" s="443"/>
      <c r="BO47" s="443"/>
      <c r="BP47" s="443"/>
      <c r="BQ47" s="443"/>
      <c r="BR47" s="227"/>
      <c r="BS47" s="227"/>
      <c r="BT47" s="227"/>
      <c r="BU47" s="227"/>
      <c r="BV47" s="227"/>
      <c r="BW47" s="289"/>
      <c r="BX47" s="227"/>
      <c r="BY47" s="227"/>
      <c r="BZ47" s="227"/>
      <c r="CA47" s="227"/>
      <c r="CB47" s="227"/>
      <c r="CC47" s="227"/>
      <c r="CD47" s="227"/>
      <c r="CE47" s="227"/>
      <c r="CF47" s="227"/>
      <c r="CG47" s="200"/>
      <c r="CH47" s="495"/>
      <c r="CI47" s="145"/>
    </row>
    <row r="48" spans="1:87" ht="3" customHeight="1">
      <c r="A48" s="130"/>
      <c r="B48" s="476"/>
      <c r="C48" s="476"/>
      <c r="D48" s="476"/>
      <c r="E48" s="474"/>
      <c r="F48" s="474"/>
      <c r="G48" s="459"/>
      <c r="H48" s="461"/>
      <c r="I48" s="461"/>
      <c r="J48" s="461"/>
      <c r="K48" s="461"/>
      <c r="L48" s="461"/>
      <c r="M48" s="461"/>
      <c r="N48" s="461"/>
      <c r="O48" s="461"/>
      <c r="P48" s="461"/>
      <c r="Q48" s="461"/>
      <c r="R48" s="461"/>
      <c r="S48" s="461"/>
      <c r="T48" s="461"/>
      <c r="U48" s="461"/>
      <c r="V48" s="461"/>
      <c r="W48" s="461"/>
      <c r="X48" s="461"/>
      <c r="Y48" s="461"/>
      <c r="Z48" s="461"/>
      <c r="AA48" s="463"/>
      <c r="AB48" s="463"/>
      <c r="AC48" s="463"/>
      <c r="AD48" s="422"/>
      <c r="AE48" s="422"/>
      <c r="AF48" s="422"/>
      <c r="AG48" s="422"/>
      <c r="AH48" s="422"/>
      <c r="AI48" s="422"/>
      <c r="AJ48" s="422"/>
      <c r="AK48" s="422"/>
      <c r="AL48" s="422"/>
      <c r="AM48" s="422"/>
      <c r="AN48" s="422"/>
      <c r="AO48" s="422"/>
      <c r="AP48" s="422"/>
      <c r="AQ48" s="422"/>
      <c r="AR48" s="422"/>
      <c r="AS48" s="422"/>
      <c r="AT48" s="422"/>
      <c r="AU48" s="422"/>
      <c r="AV48" s="422"/>
      <c r="AW48" s="422"/>
      <c r="AX48" s="422"/>
      <c r="AY48" s="422"/>
      <c r="AZ48" s="422"/>
      <c r="BA48" s="472"/>
      <c r="BB48" s="472"/>
      <c r="BC48" s="472"/>
      <c r="BD48" s="472"/>
      <c r="BE48" s="472"/>
      <c r="BF48" s="472"/>
      <c r="BG48" s="472"/>
      <c r="BH48" s="472"/>
      <c r="BI48" s="472"/>
      <c r="BJ48" s="472"/>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198"/>
      <c r="CH48" s="495"/>
      <c r="CI48" s="145"/>
    </row>
    <row r="49" spans="1:87" ht="3" customHeight="1">
      <c r="A49" s="130"/>
      <c r="B49" s="476"/>
      <c r="C49" s="476"/>
      <c r="D49" s="476"/>
      <c r="E49" s="474"/>
      <c r="F49" s="474"/>
      <c r="G49" s="459"/>
      <c r="H49" s="461"/>
      <c r="I49" s="461"/>
      <c r="J49" s="461"/>
      <c r="K49" s="461"/>
      <c r="L49" s="461"/>
      <c r="M49" s="461"/>
      <c r="N49" s="461"/>
      <c r="O49" s="461"/>
      <c r="P49" s="461"/>
      <c r="Q49" s="461"/>
      <c r="R49" s="461"/>
      <c r="S49" s="461"/>
      <c r="T49" s="461"/>
      <c r="U49" s="461"/>
      <c r="V49" s="461"/>
      <c r="W49" s="461"/>
      <c r="X49" s="461"/>
      <c r="Y49" s="461"/>
      <c r="Z49" s="461"/>
      <c r="AA49" s="463"/>
      <c r="AB49" s="463"/>
      <c r="AC49" s="463"/>
      <c r="AD49" s="423"/>
      <c r="AE49" s="417"/>
      <c r="AF49" s="417"/>
      <c r="AG49" s="417"/>
      <c r="AH49" s="283"/>
      <c r="AI49" s="418"/>
      <c r="AJ49" s="418"/>
      <c r="AK49" s="418"/>
      <c r="AL49" s="418"/>
      <c r="AM49" s="418"/>
      <c r="AN49" s="415" t="s">
        <v>157</v>
      </c>
      <c r="AO49" s="419"/>
      <c r="AP49" s="419"/>
      <c r="AQ49" s="419"/>
      <c r="AR49" s="419"/>
      <c r="AS49" s="419"/>
      <c r="AT49" s="415" t="s">
        <v>157</v>
      </c>
      <c r="AU49" s="419"/>
      <c r="AV49" s="419"/>
      <c r="AW49" s="419"/>
      <c r="AX49" s="419"/>
      <c r="AY49" s="419"/>
      <c r="AZ49" s="424"/>
      <c r="BA49" s="472"/>
      <c r="BB49" s="472"/>
      <c r="BC49" s="472"/>
      <c r="BD49" s="472"/>
      <c r="BE49" s="472"/>
      <c r="BF49" s="472"/>
      <c r="BG49" s="472"/>
      <c r="BH49" s="472"/>
      <c r="BI49" s="472"/>
      <c r="BJ49" s="472"/>
      <c r="BK49" s="288"/>
      <c r="BL49" s="417"/>
      <c r="BM49" s="417"/>
      <c r="BN49" s="417"/>
      <c r="BO49" s="288"/>
      <c r="BP49" s="290"/>
      <c r="BQ49" s="290"/>
      <c r="BR49" s="290"/>
      <c r="BS49" s="290"/>
      <c r="BT49" s="290"/>
      <c r="BU49" s="288"/>
      <c r="BV49" s="290"/>
      <c r="BW49" s="290"/>
      <c r="BX49" s="290"/>
      <c r="BY49" s="290"/>
      <c r="BZ49" s="290"/>
      <c r="CA49" s="291"/>
      <c r="CB49" s="290"/>
      <c r="CC49" s="290"/>
      <c r="CD49" s="290"/>
      <c r="CE49" s="290"/>
      <c r="CF49" s="290"/>
      <c r="CG49" s="201"/>
      <c r="CH49" s="495"/>
      <c r="CI49" s="145"/>
    </row>
    <row r="50" spans="1:87" ht="15" customHeight="1">
      <c r="A50" s="130"/>
      <c r="B50" s="476"/>
      <c r="C50" s="476"/>
      <c r="D50" s="476"/>
      <c r="E50" s="474"/>
      <c r="F50" s="474"/>
      <c r="G50" s="459"/>
      <c r="H50" s="461"/>
      <c r="I50" s="461"/>
      <c r="J50" s="461"/>
      <c r="K50" s="461"/>
      <c r="L50" s="461"/>
      <c r="M50" s="461"/>
      <c r="N50" s="461"/>
      <c r="O50" s="461"/>
      <c r="P50" s="461"/>
      <c r="Q50" s="461"/>
      <c r="R50" s="461"/>
      <c r="S50" s="461"/>
      <c r="T50" s="461"/>
      <c r="U50" s="461"/>
      <c r="V50" s="461"/>
      <c r="W50" s="461"/>
      <c r="X50" s="461"/>
      <c r="Y50" s="461"/>
      <c r="Z50" s="461"/>
      <c r="AA50" s="463"/>
      <c r="AB50" s="463"/>
      <c r="AC50" s="463"/>
      <c r="AD50" s="423"/>
      <c r="AE50" s="280" t="e">
        <f>IF(LEN(VLOOKUP(AA44,#REF!,3,FALSE))&lt;11,"",LEFT(RIGHT(VLOOKUP(AA44,#REF!,3,FALSE),11),1))</f>
        <v>#REF!</v>
      </c>
      <c r="AF50" s="168" t="s">
        <v>157</v>
      </c>
      <c r="AG50" s="280" t="e">
        <f>IF(LEN(VLOOKUP(AA44,#REF!,3,FALSE))&lt;10,"",LEFT(RIGHT(VLOOKUP(AA44,#REF!,3,FALSE),10),1))</f>
        <v>#REF!</v>
      </c>
      <c r="AH50" s="282" t="s">
        <v>157</v>
      </c>
      <c r="AI50" s="280" t="e">
        <f>IF(LEN(VLOOKUP(AA44,#REF!,3,FALSE))&lt;9,"",LEFT(RIGHT(VLOOKUP(AA44,#REF!,3,FALSE),9),1))</f>
        <v>#REF!</v>
      </c>
      <c r="AJ50" s="168" t="s">
        <v>157</v>
      </c>
      <c r="AK50" s="280" t="e">
        <f>IF(LEN(VLOOKUP(AA44,#REF!,3,FALSE))&lt;8,"",LEFT(RIGHT(VLOOKUP(AA44,#REF!,3,FALSE),8),1))</f>
        <v>#REF!</v>
      </c>
      <c r="AL50" s="282" t="s">
        <v>157</v>
      </c>
      <c r="AM50" s="280" t="e">
        <f>IF(LEN(VLOOKUP(AA44,#REF!,3,FALSE))&lt;7,"",LEFT(RIGHT(VLOOKUP(AA44,#REF!,3,FALSE),7),1))</f>
        <v>#REF!</v>
      </c>
      <c r="AN50" s="415"/>
      <c r="AO50" s="280" t="e">
        <f>IF(LEN(VLOOKUP(AA44,#REF!,3,FALSE))&lt;6,"",LEFT(RIGHT(VLOOKUP(AA44,#REF!,3,FALSE),6),1))</f>
        <v>#REF!</v>
      </c>
      <c r="AP50" s="282" t="s">
        <v>157</v>
      </c>
      <c r="AQ50" s="280" t="e">
        <f>IF(LEN(VLOOKUP(AA44,#REF!,3,FALSE))&lt;5,"",LEFT(RIGHT(VLOOKUP(AA44,#REF!,3,FALSE),5),1))</f>
        <v>#REF!</v>
      </c>
      <c r="AR50" s="282" t="s">
        <v>157</v>
      </c>
      <c r="AS50" s="280" t="e">
        <f>IF(LEN(VLOOKUP(AA44,#REF!,3,FALSE))&lt;4,"",LEFT(RIGHT(VLOOKUP(AA44,#REF!,3,FALSE),4),1))</f>
        <v>#REF!</v>
      </c>
      <c r="AT50" s="415"/>
      <c r="AU50" s="280" t="e">
        <f>IF(LEN(VLOOKUP(AA44,#REF!,3,FALSE))&lt;3,"",LEFT(RIGHT(VLOOKUP(AA44,#REF!,3,FALSE),3),1))</f>
        <v>#REF!</v>
      </c>
      <c r="AV50" s="282" t="s">
        <v>157</v>
      </c>
      <c r="AW50" s="280" t="e">
        <f>IF(LEN(VLOOKUP(AA44,#REF!,3,FALSE))&lt;2,"",LEFT(RIGHT(VLOOKUP(AA44,#REF!,3,FALSE),2),1))</f>
        <v>#REF!</v>
      </c>
      <c r="AX50" s="282" t="s">
        <v>157</v>
      </c>
      <c r="AY50" s="280" t="e">
        <f>IF(VLOOKUP(AA44,#REF!,3,FALSE)=0,"",IF(LEN(VLOOKUP(AA44,#REF!,3,FALSE))&lt;1,"",LEFT(RIGHT(VLOOKUP(AA44,#REF!,3,FALSE),1),1)))</f>
        <v>#REF!</v>
      </c>
      <c r="AZ50" s="424"/>
      <c r="BA50" s="472"/>
      <c r="BB50" s="472"/>
      <c r="BC50" s="472"/>
      <c r="BD50" s="472"/>
      <c r="BE50" s="472"/>
      <c r="BF50" s="472"/>
      <c r="BG50" s="472"/>
      <c r="BH50" s="472"/>
      <c r="BI50" s="472"/>
      <c r="BJ50" s="472"/>
      <c r="BK50" s="288"/>
      <c r="BL50" s="280" t="e">
        <f>IF(LEN(VLOOKUP(AA44,#REF!,5,FALSE))&lt;11,"",LEFT(RIGHT(VLOOKUP(AA44,#REF!,5,FALSE),11),1))</f>
        <v>#REF!</v>
      </c>
      <c r="BM50" s="168" t="s">
        <v>157</v>
      </c>
      <c r="BN50" s="280" t="e">
        <f>IF(LEN(VLOOKUP(AA44,#REF!,5,FALSE))&lt;10,"",LEFT(RIGHT(VLOOKUP(AA44,#REF!,5,FALSE),10),1))</f>
        <v>#REF!</v>
      </c>
      <c r="BO50" s="288" t="s">
        <v>157</v>
      </c>
      <c r="BP50" s="280" t="e">
        <f>IF(LEN(VLOOKUP(AA44,#REF!,5,FALSE))&lt;9,"",LEFT(RIGHT(VLOOKUP(AA44,#REF!,5,FALSE),9),1))</f>
        <v>#REF!</v>
      </c>
      <c r="BQ50" s="282" t="s">
        <v>157</v>
      </c>
      <c r="BR50" s="280" t="e">
        <f>IF(LEN(VLOOKUP(AA44,#REF!,5,FALSE))&lt;8,"",LEFT(RIGHT(VLOOKUP(AA44,#REF!,5,FALSE),8),1))</f>
        <v>#REF!</v>
      </c>
      <c r="BS50" s="282" t="s">
        <v>157</v>
      </c>
      <c r="BT50" s="280" t="e">
        <f>IF(LEN(VLOOKUP(AA44,#REF!,5,FALSE))&lt;7,"",LEFT(RIGHT(VLOOKUP(AA44,#REF!,5,FALSE),7),1))</f>
        <v>#REF!</v>
      </c>
      <c r="BU50" s="288" t="s">
        <v>157</v>
      </c>
      <c r="BV50" s="280" t="e">
        <f>IF(LEN(VLOOKUP(AA44,#REF!,5,FALSE))&lt;6,"",LEFT(RIGHT(VLOOKUP(AA44,#REF!,5,FALSE),6),1))</f>
        <v>#REF!</v>
      </c>
      <c r="BW50" s="282" t="s">
        <v>157</v>
      </c>
      <c r="BX50" s="280" t="e">
        <f>IF(LEN(VLOOKUP(AA44,#REF!,5,FALSE))&lt;5,"",LEFT(RIGHT(VLOOKUP(AA44,#REF!,5,FALSE),5),1))</f>
        <v>#REF!</v>
      </c>
      <c r="BY50" s="282" t="s">
        <v>157</v>
      </c>
      <c r="BZ50" s="280" t="e">
        <f>IF(LEN(VLOOKUP(AA44,#REF!,5,FALSE))&lt;4,"",LEFT(RIGHT(VLOOKUP(AA44,#REF!,5,FALSE),4),1))</f>
        <v>#REF!</v>
      </c>
      <c r="CA50" s="291" t="s">
        <v>157</v>
      </c>
      <c r="CB50" s="280" t="e">
        <f>IF(LEN(VLOOKUP(AA44,#REF!,5,FALSE))&lt;3,"",LEFT(RIGHT(VLOOKUP(AA44,#REF!,5,FALSE),3),1))</f>
        <v>#REF!</v>
      </c>
      <c r="CC50" s="282" t="s">
        <v>157</v>
      </c>
      <c r="CD50" s="280" t="e">
        <f>IF(LEN(VLOOKUP(AA44,#REF!,5,FALSE))&lt;2,"",LEFT(RIGHT(VLOOKUP(AA44,#REF!,5,FALSE),2),1))</f>
        <v>#REF!</v>
      </c>
      <c r="CE50" s="282" t="s">
        <v>355</v>
      </c>
      <c r="CF50" s="280" t="e">
        <f>IF(VLOOKUP(AA44,#REF!,5,FALSE)=0,"",IF(LEN(VLOOKUP(AA44,#REF!,5,FALSE))&lt;1,"",LEFT(RIGHT(VLOOKUP(AA44,#REF!,5,FALSE),1),1)))</f>
        <v>#REF!</v>
      </c>
      <c r="CG50" s="201"/>
      <c r="CH50" s="495"/>
      <c r="CI50" s="145"/>
    </row>
    <row r="51" spans="1:87" ht="3" customHeight="1">
      <c r="A51" s="130"/>
      <c r="B51" s="476"/>
      <c r="C51" s="476"/>
      <c r="D51" s="476"/>
      <c r="E51" s="474"/>
      <c r="F51" s="474"/>
      <c r="G51" s="459"/>
      <c r="H51" s="461"/>
      <c r="I51" s="461"/>
      <c r="J51" s="461"/>
      <c r="K51" s="461"/>
      <c r="L51" s="461"/>
      <c r="M51" s="461"/>
      <c r="N51" s="461"/>
      <c r="O51" s="461"/>
      <c r="P51" s="461"/>
      <c r="Q51" s="461"/>
      <c r="R51" s="461"/>
      <c r="S51" s="461"/>
      <c r="T51" s="461"/>
      <c r="U51" s="461"/>
      <c r="V51" s="461"/>
      <c r="W51" s="461"/>
      <c r="X51" s="461"/>
      <c r="Y51" s="461"/>
      <c r="Z51" s="461"/>
      <c r="AA51" s="463"/>
      <c r="AB51" s="463"/>
      <c r="AC51" s="463"/>
      <c r="AD51" s="442"/>
      <c r="AE51" s="442"/>
      <c r="AF51" s="442"/>
      <c r="AG51" s="442"/>
      <c r="AH51" s="442"/>
      <c r="AI51" s="442"/>
      <c r="AJ51" s="442"/>
      <c r="AK51" s="442"/>
      <c r="AL51" s="442"/>
      <c r="AM51" s="442"/>
      <c r="AN51" s="442"/>
      <c r="AO51" s="442"/>
      <c r="AP51" s="442"/>
      <c r="AQ51" s="442"/>
      <c r="AR51" s="442"/>
      <c r="AS51" s="442"/>
      <c r="AT51" s="442"/>
      <c r="AU51" s="442"/>
      <c r="AV51" s="442"/>
      <c r="AW51" s="442"/>
      <c r="AX51" s="442"/>
      <c r="AY51" s="442"/>
      <c r="AZ51" s="442"/>
      <c r="BA51" s="472"/>
      <c r="BB51" s="472"/>
      <c r="BC51" s="472"/>
      <c r="BD51" s="472"/>
      <c r="BE51" s="472"/>
      <c r="BF51" s="472"/>
      <c r="BG51" s="472"/>
      <c r="BH51" s="472"/>
      <c r="BI51" s="472"/>
      <c r="BJ51" s="472"/>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00"/>
      <c r="CH51" s="495"/>
      <c r="CI51" s="145"/>
    </row>
    <row r="52" spans="1:87" s="163" customFormat="1" ht="3" customHeight="1">
      <c r="A52" s="130"/>
      <c r="B52" s="476"/>
      <c r="C52" s="476"/>
      <c r="D52" s="476"/>
      <c r="E52" s="474" t="s">
        <v>361</v>
      </c>
      <c r="F52" s="474"/>
      <c r="G52" s="459"/>
      <c r="H52" s="461" t="e">
        <f>#REF!</f>
        <v>#REF!</v>
      </c>
      <c r="I52" s="461"/>
      <c r="J52" s="461"/>
      <c r="K52" s="461"/>
      <c r="L52" s="461"/>
      <c r="M52" s="461"/>
      <c r="N52" s="461"/>
      <c r="O52" s="461"/>
      <c r="P52" s="461"/>
      <c r="Q52" s="461"/>
      <c r="R52" s="461"/>
      <c r="S52" s="461"/>
      <c r="T52" s="461"/>
      <c r="U52" s="461"/>
      <c r="V52" s="461"/>
      <c r="W52" s="461"/>
      <c r="X52" s="461"/>
      <c r="Y52" s="461"/>
      <c r="Z52" s="461"/>
      <c r="AA52" s="463" t="s">
        <v>429</v>
      </c>
      <c r="AB52" s="463"/>
      <c r="AC52" s="463"/>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64"/>
      <c r="BB52" s="464"/>
      <c r="BC52" s="464"/>
      <c r="BD52" s="464"/>
      <c r="BE52" s="464"/>
      <c r="BF52" s="464"/>
      <c r="BG52" s="464"/>
      <c r="BH52" s="464"/>
      <c r="BI52" s="464"/>
      <c r="BJ52" s="464"/>
      <c r="BK52" s="464"/>
      <c r="BL52" s="464"/>
      <c r="BM52" s="464"/>
      <c r="BN52" s="464"/>
      <c r="BO52" s="464"/>
      <c r="BP52" s="464"/>
      <c r="BQ52" s="464"/>
      <c r="BR52" s="221"/>
      <c r="BS52" s="221"/>
      <c r="BT52" s="221"/>
      <c r="BU52" s="221"/>
      <c r="BV52" s="221"/>
      <c r="BW52" s="292"/>
      <c r="BX52" s="221"/>
      <c r="BY52" s="221"/>
      <c r="BZ52" s="221"/>
      <c r="CA52" s="221"/>
      <c r="CB52" s="221"/>
      <c r="CC52" s="221"/>
      <c r="CD52" s="221"/>
      <c r="CE52" s="221"/>
      <c r="CF52" s="221"/>
      <c r="CG52" s="198"/>
      <c r="CH52" s="495"/>
      <c r="CI52" s="202"/>
    </row>
    <row r="53" spans="1:87" s="163" customFormat="1" ht="3" customHeight="1">
      <c r="A53" s="130"/>
      <c r="B53" s="476"/>
      <c r="C53" s="476"/>
      <c r="D53" s="476"/>
      <c r="E53" s="474"/>
      <c r="F53" s="474"/>
      <c r="G53" s="459"/>
      <c r="H53" s="461"/>
      <c r="I53" s="461"/>
      <c r="J53" s="461"/>
      <c r="K53" s="461"/>
      <c r="L53" s="461"/>
      <c r="M53" s="461"/>
      <c r="N53" s="461"/>
      <c r="O53" s="461"/>
      <c r="P53" s="461"/>
      <c r="Q53" s="461"/>
      <c r="R53" s="461"/>
      <c r="S53" s="461"/>
      <c r="T53" s="461"/>
      <c r="U53" s="461"/>
      <c r="V53" s="461"/>
      <c r="W53" s="461"/>
      <c r="X53" s="461"/>
      <c r="Y53" s="461"/>
      <c r="Z53" s="461"/>
      <c r="AA53" s="463"/>
      <c r="AB53" s="463"/>
      <c r="AC53" s="463"/>
      <c r="AD53" s="423"/>
      <c r="AE53" s="417"/>
      <c r="AF53" s="417"/>
      <c r="AG53" s="417"/>
      <c r="AH53" s="283"/>
      <c r="AI53" s="418"/>
      <c r="AJ53" s="418"/>
      <c r="AK53" s="418"/>
      <c r="AL53" s="418"/>
      <c r="AM53" s="418"/>
      <c r="AN53" s="415"/>
      <c r="AO53" s="419"/>
      <c r="AP53" s="419"/>
      <c r="AQ53" s="419"/>
      <c r="AR53" s="419"/>
      <c r="AS53" s="419"/>
      <c r="AT53" s="415"/>
      <c r="AU53" s="419"/>
      <c r="AV53" s="419"/>
      <c r="AW53" s="419"/>
      <c r="AX53" s="419"/>
      <c r="AY53" s="419"/>
      <c r="AZ53" s="424"/>
      <c r="BA53" s="423"/>
      <c r="BB53" s="417"/>
      <c r="BC53" s="417"/>
      <c r="BD53" s="417"/>
      <c r="BE53" s="283"/>
      <c r="BF53" s="418"/>
      <c r="BG53" s="418"/>
      <c r="BH53" s="418"/>
      <c r="BI53" s="418"/>
      <c r="BJ53" s="418"/>
      <c r="BK53" s="415"/>
      <c r="BL53" s="419"/>
      <c r="BM53" s="419"/>
      <c r="BN53" s="419"/>
      <c r="BO53" s="419"/>
      <c r="BP53" s="419"/>
      <c r="BQ53" s="416"/>
      <c r="BR53" s="419"/>
      <c r="BS53" s="419"/>
      <c r="BT53" s="419"/>
      <c r="BU53" s="419"/>
      <c r="BV53" s="419"/>
      <c r="BW53" s="287"/>
      <c r="BX53" s="288"/>
      <c r="BY53" s="288"/>
      <c r="BZ53" s="288"/>
      <c r="CA53" s="288"/>
      <c r="CB53" s="288"/>
      <c r="CC53" s="288"/>
      <c r="CD53" s="288"/>
      <c r="CE53" s="288"/>
      <c r="CF53" s="288"/>
      <c r="CG53" s="199"/>
      <c r="CH53" s="495"/>
      <c r="CI53" s="202"/>
    </row>
    <row r="54" spans="1:87" ht="15" customHeight="1">
      <c r="A54" s="130"/>
      <c r="B54" s="476"/>
      <c r="C54" s="476"/>
      <c r="D54" s="476"/>
      <c r="E54" s="474"/>
      <c r="F54" s="474"/>
      <c r="G54" s="459"/>
      <c r="H54" s="461"/>
      <c r="I54" s="461"/>
      <c r="J54" s="461"/>
      <c r="K54" s="461"/>
      <c r="L54" s="461"/>
      <c r="M54" s="461"/>
      <c r="N54" s="461"/>
      <c r="O54" s="461"/>
      <c r="P54" s="461"/>
      <c r="Q54" s="461"/>
      <c r="R54" s="461"/>
      <c r="S54" s="461"/>
      <c r="T54" s="461"/>
      <c r="U54" s="461"/>
      <c r="V54" s="461"/>
      <c r="W54" s="461"/>
      <c r="X54" s="461"/>
      <c r="Y54" s="461"/>
      <c r="Z54" s="461"/>
      <c r="AA54" s="463"/>
      <c r="AB54" s="463"/>
      <c r="AC54" s="463"/>
      <c r="AD54" s="423"/>
      <c r="AE54" s="280" t="e">
        <f>IF(LEN(VLOOKUP(AA52,#REF!,2,FALSE))&lt;11,"",LEFT(RIGHT(VLOOKUP(AA52,#REF!,2,FALSE),11),1))</f>
        <v>#REF!</v>
      </c>
      <c r="AF54" s="168"/>
      <c r="AG54" s="280" t="e">
        <f>IF(LEN(VLOOKUP(AA52,#REF!,2,FALSE))&lt;10,"",LEFT(RIGHT(VLOOKUP(AA52,#REF!,2,FALSE),10),1))</f>
        <v>#REF!</v>
      </c>
      <c r="AH54" s="282"/>
      <c r="AI54" s="280" t="e">
        <f>IF(LEN(VLOOKUP(AA52,#REF!,2,FALSE))&lt;9,"",LEFT(RIGHT(VLOOKUP(AA52,#REF!,2,FALSE),9),1))</f>
        <v>#REF!</v>
      </c>
      <c r="AJ54" s="168"/>
      <c r="AK54" s="280" t="e">
        <f>IF(LEN(VLOOKUP(AA52,#REF!,2,FALSE))&lt;8,"",LEFT(RIGHT(VLOOKUP(AA52,#REF!,2,FALSE),8),1))</f>
        <v>#REF!</v>
      </c>
      <c r="AL54" s="282"/>
      <c r="AM54" s="280" t="e">
        <f>IF(LEN(VLOOKUP(AA52,#REF!,2,FALSE))&lt;7,"",LEFT(RIGHT(VLOOKUP(AA52,#REF!,2,FALSE),7),1))</f>
        <v>#REF!</v>
      </c>
      <c r="AN54" s="415"/>
      <c r="AO54" s="280" t="e">
        <f>IF(LEN(VLOOKUP(AA52,#REF!,2,FALSE))&lt;6,"",LEFT(RIGHT(VLOOKUP(AA52,#REF!,2,FALSE),6),1))</f>
        <v>#REF!</v>
      </c>
      <c r="AP54" s="282"/>
      <c r="AQ54" s="280" t="e">
        <f>IF(LEN(VLOOKUP(AA52,#REF!,2,FALSE))&lt;5,"",LEFT(RIGHT(VLOOKUP(AA52,#REF!,2,FALSE),5),1))</f>
        <v>#REF!</v>
      </c>
      <c r="AR54" s="282"/>
      <c r="AS54" s="280" t="e">
        <f>IF(LEN(VLOOKUP(AA52,#REF!,2,FALSE))&lt;4,"",LEFT(RIGHT(VLOOKUP(AA52,#REF!,2,FALSE),4),1))</f>
        <v>#REF!</v>
      </c>
      <c r="AT54" s="415"/>
      <c r="AU54" s="280" t="e">
        <f>IF(LEN(VLOOKUP(AA52,#REF!,2,FALSE))&lt;3,"",LEFT(RIGHT(VLOOKUP(AA52,#REF!,2,FALSE),3),1))</f>
        <v>#REF!</v>
      </c>
      <c r="AV54" s="282"/>
      <c r="AW54" s="280" t="e">
        <f>IF(LEN(VLOOKUP(AA52,#REF!,2,FALSE))&lt;2,"",LEFT(RIGHT(VLOOKUP(AA52,#REF!,2,FALSE),2),1))</f>
        <v>#REF!</v>
      </c>
      <c r="AX54" s="282"/>
      <c r="AY54" s="280" t="e">
        <f>IF(VLOOKUP(AA52,#REF!,2,FALSE)=0,"",IF(LEN(VLOOKUP(AA52,#REF!,2,FALSE))&lt;1,"",LEFT(RIGHT(VLOOKUP(AA52,#REF!,2,FALSE),1),1)))</f>
        <v>#REF!</v>
      </c>
      <c r="AZ54" s="424"/>
      <c r="BA54" s="423"/>
      <c r="BB54" s="280" t="e">
        <f>IF(LEN(VLOOKUP(AA52,#REF!,4,FALSE))&lt;11,"",LEFT(RIGHT(VLOOKUP(AA52,#REF!,4,FALSE),11),1))</f>
        <v>#REF!</v>
      </c>
      <c r="BC54" s="168"/>
      <c r="BD54" s="280" t="e">
        <f>IF(LEN(VLOOKUP(AA52,#REF!,4,FALSE))&lt;10,"",LEFT(RIGHT(VLOOKUP(AA52,#REF!,4,FALSE),10),1))</f>
        <v>#REF!</v>
      </c>
      <c r="BE54" s="282"/>
      <c r="BF54" s="280" t="e">
        <f>IF(LEN(VLOOKUP(AA52,#REF!,4,FALSE))&lt;9,"",LEFT(RIGHT(VLOOKUP(AA52,#REF!,4,FALSE),9),1))</f>
        <v>#REF!</v>
      </c>
      <c r="BG54" s="168"/>
      <c r="BH54" s="280" t="e">
        <f>IF(LEN(VLOOKUP(AA52,#REF!,4,FALSE))&lt;8,"",LEFT(RIGHT(VLOOKUP(AA52,#REF!,4,FALSE),8),1))</f>
        <v>#REF!</v>
      </c>
      <c r="BI54" s="282"/>
      <c r="BJ54" s="280" t="e">
        <f>IF(LEN(VLOOKUP(AA52,#REF!,4,FALSE))&lt;7,"",LEFT(RIGHT(VLOOKUP(AA52,#REF!,4,FALSE),7),1))</f>
        <v>#REF!</v>
      </c>
      <c r="BK54" s="415"/>
      <c r="BL54" s="280" t="e">
        <f>IF(LEN(VLOOKUP(AA52,#REF!,4,FALSE))&lt;6,"",LEFT(RIGHT(VLOOKUP(AA52,#REF!,4,FALSE),6),1))</f>
        <v>#REF!</v>
      </c>
      <c r="BM54" s="282"/>
      <c r="BN54" s="280" t="e">
        <f>IF(LEN(VLOOKUP(AA52,#REF!,4,FALSE))&lt;5,"",LEFT(RIGHT(VLOOKUP(AA52,#REF!,4,FALSE),5),1))</f>
        <v>#REF!</v>
      </c>
      <c r="BO54" s="282"/>
      <c r="BP54" s="280" t="e">
        <f>IF(LEN(VLOOKUP(AA52,#REF!,4,FALSE))&lt;4,"",LEFT(RIGHT(VLOOKUP(AA52,#REF!,4,FALSE),4),1))</f>
        <v>#REF!</v>
      </c>
      <c r="BQ54" s="416"/>
      <c r="BR54" s="280" t="e">
        <f>IF(LEN(VLOOKUP(AA52,#REF!,4,FALSE))&lt;3,"",LEFT(RIGHT(VLOOKUP(AA52,#REF!,4,FALSE),3),1))</f>
        <v>#REF!</v>
      </c>
      <c r="BS54" s="282"/>
      <c r="BT54" s="280" t="e">
        <f>IF(LEN(VLOOKUP(AA52,#REF!,4,FALSE))&lt;2,"",LEFT(RIGHT(VLOOKUP(AA52,#REF!,4,FALSE),2),1))</f>
        <v>#REF!</v>
      </c>
      <c r="BU54" s="282"/>
      <c r="BV54" s="280" t="e">
        <f>IF(VLOOKUP(AA52,#REF!,4,FALSE)=0,"",IF(LEN(VLOOKUP(AA52,#REF!,4,FALSE))&lt;1,"",LEFT(RIGHT(VLOOKUP(AA52,#REF!,4,FALSE),1),1)))</f>
        <v>#REF!</v>
      </c>
      <c r="BW54" s="287"/>
      <c r="BX54" s="288"/>
      <c r="BY54" s="288"/>
      <c r="BZ54" s="288"/>
      <c r="CA54" s="288"/>
      <c r="CB54" s="288"/>
      <c r="CC54" s="288"/>
      <c r="CD54" s="288"/>
      <c r="CE54" s="288"/>
      <c r="CF54" s="288"/>
      <c r="CG54" s="199"/>
      <c r="CH54" s="495"/>
      <c r="CI54" s="145"/>
    </row>
    <row r="55" spans="1:87" ht="3" customHeight="1">
      <c r="A55" s="130"/>
      <c r="B55" s="476"/>
      <c r="C55" s="476"/>
      <c r="D55" s="476"/>
      <c r="E55" s="474"/>
      <c r="F55" s="474"/>
      <c r="G55" s="459"/>
      <c r="H55" s="461"/>
      <c r="I55" s="461"/>
      <c r="J55" s="461"/>
      <c r="K55" s="461"/>
      <c r="L55" s="461"/>
      <c r="M55" s="461"/>
      <c r="N55" s="461"/>
      <c r="O55" s="461"/>
      <c r="P55" s="461"/>
      <c r="Q55" s="461"/>
      <c r="R55" s="461"/>
      <c r="S55" s="461"/>
      <c r="T55" s="461"/>
      <c r="U55" s="461"/>
      <c r="V55" s="461"/>
      <c r="W55" s="461"/>
      <c r="X55" s="461"/>
      <c r="Y55" s="461"/>
      <c r="Z55" s="461"/>
      <c r="AA55" s="463"/>
      <c r="AB55" s="463"/>
      <c r="AC55" s="463"/>
      <c r="AD55" s="442"/>
      <c r="AE55" s="442"/>
      <c r="AF55" s="442"/>
      <c r="AG55" s="442"/>
      <c r="AH55" s="442"/>
      <c r="AI55" s="442"/>
      <c r="AJ55" s="442"/>
      <c r="AK55" s="442"/>
      <c r="AL55" s="442"/>
      <c r="AM55" s="442"/>
      <c r="AN55" s="442"/>
      <c r="AO55" s="442"/>
      <c r="AP55" s="442"/>
      <c r="AQ55" s="442"/>
      <c r="AR55" s="442"/>
      <c r="AS55" s="442"/>
      <c r="AT55" s="442"/>
      <c r="AU55" s="442"/>
      <c r="AV55" s="442"/>
      <c r="AW55" s="442"/>
      <c r="AX55" s="442"/>
      <c r="AY55" s="442"/>
      <c r="AZ55" s="442"/>
      <c r="BA55" s="443"/>
      <c r="BB55" s="443"/>
      <c r="BC55" s="443"/>
      <c r="BD55" s="443"/>
      <c r="BE55" s="443"/>
      <c r="BF55" s="443"/>
      <c r="BG55" s="443"/>
      <c r="BH55" s="443"/>
      <c r="BI55" s="443"/>
      <c r="BJ55" s="443"/>
      <c r="BK55" s="443"/>
      <c r="BL55" s="443"/>
      <c r="BM55" s="443"/>
      <c r="BN55" s="443"/>
      <c r="BO55" s="443"/>
      <c r="BP55" s="443"/>
      <c r="BQ55" s="443"/>
      <c r="BR55" s="227"/>
      <c r="BS55" s="227"/>
      <c r="BT55" s="227"/>
      <c r="BU55" s="227"/>
      <c r="BV55" s="227"/>
      <c r="BW55" s="289"/>
      <c r="BX55" s="227"/>
      <c r="BY55" s="227"/>
      <c r="BZ55" s="227"/>
      <c r="CA55" s="227"/>
      <c r="CB55" s="227"/>
      <c r="CC55" s="227"/>
      <c r="CD55" s="227"/>
      <c r="CE55" s="227"/>
      <c r="CF55" s="227"/>
      <c r="CG55" s="200"/>
      <c r="CH55" s="495"/>
      <c r="CI55" s="145"/>
    </row>
    <row r="56" spans="1:87" ht="3" customHeight="1">
      <c r="A56" s="130"/>
      <c r="B56" s="476"/>
      <c r="C56" s="476"/>
      <c r="D56" s="476"/>
      <c r="E56" s="474"/>
      <c r="F56" s="474"/>
      <c r="G56" s="459"/>
      <c r="H56" s="461"/>
      <c r="I56" s="461"/>
      <c r="J56" s="461"/>
      <c r="K56" s="461"/>
      <c r="L56" s="461"/>
      <c r="M56" s="461"/>
      <c r="N56" s="461"/>
      <c r="O56" s="461"/>
      <c r="P56" s="461"/>
      <c r="Q56" s="461"/>
      <c r="R56" s="461"/>
      <c r="S56" s="461"/>
      <c r="T56" s="461"/>
      <c r="U56" s="461"/>
      <c r="V56" s="461"/>
      <c r="W56" s="461"/>
      <c r="X56" s="461"/>
      <c r="Y56" s="461"/>
      <c r="Z56" s="461"/>
      <c r="AA56" s="463"/>
      <c r="AB56" s="463"/>
      <c r="AC56" s="463"/>
      <c r="AD56" s="422"/>
      <c r="AE56" s="422"/>
      <c r="AF56" s="422"/>
      <c r="AG56" s="422"/>
      <c r="AH56" s="422"/>
      <c r="AI56" s="422"/>
      <c r="AJ56" s="422"/>
      <c r="AK56" s="422"/>
      <c r="AL56" s="422"/>
      <c r="AM56" s="422"/>
      <c r="AN56" s="422"/>
      <c r="AO56" s="422"/>
      <c r="AP56" s="422"/>
      <c r="AQ56" s="422"/>
      <c r="AR56" s="422"/>
      <c r="AS56" s="422"/>
      <c r="AT56" s="422"/>
      <c r="AU56" s="422"/>
      <c r="AV56" s="422"/>
      <c r="AW56" s="422"/>
      <c r="AX56" s="422"/>
      <c r="AY56" s="422"/>
      <c r="AZ56" s="422"/>
      <c r="BA56" s="472"/>
      <c r="BB56" s="472"/>
      <c r="BC56" s="472"/>
      <c r="BD56" s="472"/>
      <c r="BE56" s="472"/>
      <c r="BF56" s="472"/>
      <c r="BG56" s="472"/>
      <c r="BH56" s="472"/>
      <c r="BI56" s="472"/>
      <c r="BJ56" s="472"/>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198"/>
      <c r="CH56" s="495"/>
      <c r="CI56" s="145"/>
    </row>
    <row r="57" spans="1:87" ht="3" customHeight="1">
      <c r="A57" s="130"/>
      <c r="B57" s="476"/>
      <c r="C57" s="476"/>
      <c r="D57" s="476"/>
      <c r="E57" s="474"/>
      <c r="F57" s="474"/>
      <c r="G57" s="459"/>
      <c r="H57" s="461"/>
      <c r="I57" s="461"/>
      <c r="J57" s="461"/>
      <c r="K57" s="461"/>
      <c r="L57" s="461"/>
      <c r="M57" s="461"/>
      <c r="N57" s="461"/>
      <c r="O57" s="461"/>
      <c r="P57" s="461"/>
      <c r="Q57" s="461"/>
      <c r="R57" s="461"/>
      <c r="S57" s="461"/>
      <c r="T57" s="461"/>
      <c r="U57" s="461"/>
      <c r="V57" s="461"/>
      <c r="W57" s="461"/>
      <c r="X57" s="461"/>
      <c r="Y57" s="461"/>
      <c r="Z57" s="461"/>
      <c r="AA57" s="463"/>
      <c r="AB57" s="463"/>
      <c r="AC57" s="463"/>
      <c r="AD57" s="423"/>
      <c r="AE57" s="417"/>
      <c r="AF57" s="417"/>
      <c r="AG57" s="417"/>
      <c r="AH57" s="283"/>
      <c r="AI57" s="418"/>
      <c r="AJ57" s="418"/>
      <c r="AK57" s="418"/>
      <c r="AL57" s="418"/>
      <c r="AM57" s="418"/>
      <c r="AN57" s="415" t="s">
        <v>157</v>
      </c>
      <c r="AO57" s="419"/>
      <c r="AP57" s="419"/>
      <c r="AQ57" s="419"/>
      <c r="AR57" s="419"/>
      <c r="AS57" s="419"/>
      <c r="AT57" s="415" t="s">
        <v>157</v>
      </c>
      <c r="AU57" s="419"/>
      <c r="AV57" s="419"/>
      <c r="AW57" s="419"/>
      <c r="AX57" s="419"/>
      <c r="AY57" s="419"/>
      <c r="AZ57" s="424"/>
      <c r="BA57" s="472"/>
      <c r="BB57" s="472"/>
      <c r="BC57" s="472"/>
      <c r="BD57" s="472"/>
      <c r="BE57" s="472"/>
      <c r="BF57" s="472"/>
      <c r="BG57" s="472"/>
      <c r="BH57" s="472"/>
      <c r="BI57" s="472"/>
      <c r="BJ57" s="472"/>
      <c r="BK57" s="288"/>
      <c r="BL57" s="417"/>
      <c r="BM57" s="417"/>
      <c r="BN57" s="417"/>
      <c r="BO57" s="288"/>
      <c r="BP57" s="290"/>
      <c r="BQ57" s="290"/>
      <c r="BR57" s="290"/>
      <c r="BS57" s="290"/>
      <c r="BT57" s="290"/>
      <c r="BU57" s="288"/>
      <c r="BV57" s="290"/>
      <c r="BW57" s="290"/>
      <c r="BX57" s="290"/>
      <c r="BY57" s="290"/>
      <c r="BZ57" s="290"/>
      <c r="CA57" s="291"/>
      <c r="CB57" s="290"/>
      <c r="CC57" s="290"/>
      <c r="CD57" s="290"/>
      <c r="CE57" s="290"/>
      <c r="CF57" s="290"/>
      <c r="CG57" s="201"/>
      <c r="CH57" s="495"/>
      <c r="CI57" s="145"/>
    </row>
    <row r="58" spans="1:87" ht="15" customHeight="1">
      <c r="A58" s="130"/>
      <c r="B58" s="476"/>
      <c r="C58" s="476"/>
      <c r="D58" s="476"/>
      <c r="E58" s="474"/>
      <c r="F58" s="474"/>
      <c r="G58" s="459"/>
      <c r="H58" s="461"/>
      <c r="I58" s="461"/>
      <c r="J58" s="461"/>
      <c r="K58" s="461"/>
      <c r="L58" s="461"/>
      <c r="M58" s="461"/>
      <c r="N58" s="461"/>
      <c r="O58" s="461"/>
      <c r="P58" s="461"/>
      <c r="Q58" s="461"/>
      <c r="R58" s="461"/>
      <c r="S58" s="461"/>
      <c r="T58" s="461"/>
      <c r="U58" s="461"/>
      <c r="V58" s="461"/>
      <c r="W58" s="461"/>
      <c r="X58" s="461"/>
      <c r="Y58" s="461"/>
      <c r="Z58" s="461"/>
      <c r="AA58" s="463"/>
      <c r="AB58" s="463"/>
      <c r="AC58" s="463"/>
      <c r="AD58" s="423"/>
      <c r="AE58" s="280" t="e">
        <f>IF(LEN(VLOOKUP(AA52,#REF!,3,FALSE))&lt;11,"",LEFT(RIGHT(VLOOKUP(AA52,#REF!,3,FALSE),11),1))</f>
        <v>#REF!</v>
      </c>
      <c r="AF58" s="168" t="s">
        <v>157</v>
      </c>
      <c r="AG58" s="280" t="e">
        <f>IF(LEN(VLOOKUP(AA52,#REF!,3,FALSE))&lt;10,"",LEFT(RIGHT(VLOOKUP(AA52,#REF!,3,FALSE),10),1))</f>
        <v>#REF!</v>
      </c>
      <c r="AH58" s="282" t="s">
        <v>157</v>
      </c>
      <c r="AI58" s="280" t="e">
        <f>IF(LEN(VLOOKUP(AA52,#REF!,3,FALSE))&lt;9,"",LEFT(RIGHT(VLOOKUP(AA52,#REF!,3,FALSE),9),1))</f>
        <v>#REF!</v>
      </c>
      <c r="AJ58" s="168" t="s">
        <v>157</v>
      </c>
      <c r="AK58" s="280" t="e">
        <f>IF(LEN(VLOOKUP(AA52,#REF!,3,FALSE))&lt;8,"",LEFT(RIGHT(VLOOKUP(AA52,#REF!,3,FALSE),8),1))</f>
        <v>#REF!</v>
      </c>
      <c r="AL58" s="282" t="s">
        <v>157</v>
      </c>
      <c r="AM58" s="280" t="e">
        <f>IF(LEN(VLOOKUP(AA52,#REF!,3,FALSE))&lt;7,"",LEFT(RIGHT(VLOOKUP(AA52,#REF!,3,FALSE),7),1))</f>
        <v>#REF!</v>
      </c>
      <c r="AN58" s="415"/>
      <c r="AO58" s="280" t="e">
        <f>IF(LEN(VLOOKUP(AA52,#REF!,3,FALSE))&lt;6,"",LEFT(RIGHT(VLOOKUP(AA52,#REF!,3,FALSE),6),1))</f>
        <v>#REF!</v>
      </c>
      <c r="AP58" s="282" t="s">
        <v>157</v>
      </c>
      <c r="AQ58" s="280" t="e">
        <f>IF(LEN(VLOOKUP(AA52,#REF!,3,FALSE))&lt;5,"",LEFT(RIGHT(VLOOKUP(AA52,#REF!,3,FALSE),5),1))</f>
        <v>#REF!</v>
      </c>
      <c r="AR58" s="282" t="s">
        <v>157</v>
      </c>
      <c r="AS58" s="280" t="e">
        <f>IF(LEN(VLOOKUP(AA52,#REF!,3,FALSE))&lt;4,"",LEFT(RIGHT(VLOOKUP(AA52,#REF!,3,FALSE),4),1))</f>
        <v>#REF!</v>
      </c>
      <c r="AT58" s="415"/>
      <c r="AU58" s="280" t="e">
        <f>IF(LEN(VLOOKUP(AA52,#REF!,3,FALSE))&lt;3,"",LEFT(RIGHT(VLOOKUP(AA52,#REF!,3,FALSE),3),1))</f>
        <v>#REF!</v>
      </c>
      <c r="AV58" s="282" t="s">
        <v>157</v>
      </c>
      <c r="AW58" s="280" t="e">
        <f>IF(LEN(VLOOKUP(AA52,#REF!,3,FALSE))&lt;2,"",LEFT(RIGHT(VLOOKUP(AA52,#REF!,3,FALSE),2),1))</f>
        <v>#REF!</v>
      </c>
      <c r="AX58" s="282" t="s">
        <v>157</v>
      </c>
      <c r="AY58" s="280" t="e">
        <f>IF(VLOOKUP(AA52,#REF!,3,FALSE)=0,"",IF(LEN(VLOOKUP(AA52,#REF!,3,FALSE))&lt;1,"",LEFT(RIGHT(VLOOKUP(AA52,#REF!,3,FALSE),1),1)))</f>
        <v>#REF!</v>
      </c>
      <c r="AZ58" s="424"/>
      <c r="BA58" s="472"/>
      <c r="BB58" s="472"/>
      <c r="BC58" s="472"/>
      <c r="BD58" s="472"/>
      <c r="BE58" s="472"/>
      <c r="BF58" s="472"/>
      <c r="BG58" s="472"/>
      <c r="BH58" s="472"/>
      <c r="BI58" s="472"/>
      <c r="BJ58" s="472"/>
      <c r="BK58" s="288"/>
      <c r="BL58" s="280" t="e">
        <f>IF(LEN(VLOOKUP(AA52,#REF!,5,FALSE))&lt;11,"",LEFT(RIGHT(VLOOKUP(AA52,#REF!,5,FALSE),11),1))</f>
        <v>#REF!</v>
      </c>
      <c r="BM58" s="168" t="s">
        <v>157</v>
      </c>
      <c r="BN58" s="280" t="e">
        <f>IF(LEN(VLOOKUP(AA52,#REF!,5,FALSE))&lt;10,"",LEFT(RIGHT(VLOOKUP(AA52,#REF!,5,FALSE),10),1))</f>
        <v>#REF!</v>
      </c>
      <c r="BO58" s="288" t="s">
        <v>157</v>
      </c>
      <c r="BP58" s="280" t="e">
        <f>IF(LEN(VLOOKUP(AA52,#REF!,5,FALSE))&lt;9,"",LEFT(RIGHT(VLOOKUP(AA52,#REF!,5,FALSE),9),1))</f>
        <v>#REF!</v>
      </c>
      <c r="BQ58" s="282" t="s">
        <v>157</v>
      </c>
      <c r="BR58" s="280" t="e">
        <f>IF(LEN(VLOOKUP(AA52,#REF!,5,FALSE))&lt;8,"",LEFT(RIGHT(VLOOKUP(AA52,#REF!,5,FALSE),8),1))</f>
        <v>#REF!</v>
      </c>
      <c r="BS58" s="282" t="s">
        <v>157</v>
      </c>
      <c r="BT58" s="280" t="e">
        <f>IF(LEN(VLOOKUP(AA52,#REF!,5,FALSE))&lt;7,"",LEFT(RIGHT(VLOOKUP(AA52,#REF!,5,FALSE),7),1))</f>
        <v>#REF!</v>
      </c>
      <c r="BU58" s="288" t="s">
        <v>157</v>
      </c>
      <c r="BV58" s="280" t="e">
        <f>IF(LEN(VLOOKUP(AA52,#REF!,5,FALSE))&lt;6,"",LEFT(RIGHT(VLOOKUP(AA52,#REF!,5,FALSE),6),1))</f>
        <v>#REF!</v>
      </c>
      <c r="BW58" s="282" t="s">
        <v>157</v>
      </c>
      <c r="BX58" s="280" t="e">
        <f>IF(LEN(VLOOKUP(AA52,#REF!,5,FALSE))&lt;5,"",LEFT(RIGHT(VLOOKUP(AA52,#REF!,5,FALSE),5),1))</f>
        <v>#REF!</v>
      </c>
      <c r="BY58" s="282" t="s">
        <v>157</v>
      </c>
      <c r="BZ58" s="280" t="e">
        <f>IF(LEN(VLOOKUP(AA52,#REF!,5,FALSE))&lt;4,"",LEFT(RIGHT(VLOOKUP(AA52,#REF!,5,FALSE),4),1))</f>
        <v>#REF!</v>
      </c>
      <c r="CA58" s="291" t="s">
        <v>157</v>
      </c>
      <c r="CB58" s="280" t="e">
        <f>IF(LEN(VLOOKUP(AA52,#REF!,5,FALSE))&lt;3,"",LEFT(RIGHT(VLOOKUP(AA52,#REF!,5,FALSE),3),1))</f>
        <v>#REF!</v>
      </c>
      <c r="CC58" s="282" t="s">
        <v>157</v>
      </c>
      <c r="CD58" s="280" t="e">
        <f>IF(LEN(VLOOKUP(AA52,#REF!,5,FALSE))&lt;2,"",LEFT(RIGHT(VLOOKUP(AA52,#REF!,5,FALSE),2),1))</f>
        <v>#REF!</v>
      </c>
      <c r="CE58" s="282" t="s">
        <v>355</v>
      </c>
      <c r="CF58" s="280" t="e">
        <f>IF(VLOOKUP(AA52,#REF!,5,FALSE)=0,"",IF(LEN(VLOOKUP(AA52,#REF!,5,FALSE))&lt;1,"",LEFT(RIGHT(VLOOKUP(AA52,#REF!,5,FALSE),1),1)))</f>
        <v>#REF!</v>
      </c>
      <c r="CG58" s="201"/>
      <c r="CH58" s="495"/>
      <c r="CI58" s="145"/>
    </row>
    <row r="59" spans="1:87" ht="3" customHeight="1">
      <c r="A59" s="130"/>
      <c r="B59" s="476"/>
      <c r="C59" s="476"/>
      <c r="D59" s="476"/>
      <c r="E59" s="474"/>
      <c r="F59" s="474"/>
      <c r="G59" s="459"/>
      <c r="H59" s="461"/>
      <c r="I59" s="461"/>
      <c r="J59" s="461"/>
      <c r="K59" s="461"/>
      <c r="L59" s="461"/>
      <c r="M59" s="461"/>
      <c r="N59" s="461"/>
      <c r="O59" s="461"/>
      <c r="P59" s="461"/>
      <c r="Q59" s="461"/>
      <c r="R59" s="461"/>
      <c r="S59" s="461"/>
      <c r="T59" s="461"/>
      <c r="U59" s="461"/>
      <c r="V59" s="461"/>
      <c r="W59" s="461"/>
      <c r="X59" s="461"/>
      <c r="Y59" s="461"/>
      <c r="Z59" s="461"/>
      <c r="AA59" s="463"/>
      <c r="AB59" s="463"/>
      <c r="AC59" s="463"/>
      <c r="AD59" s="442"/>
      <c r="AE59" s="442"/>
      <c r="AF59" s="442"/>
      <c r="AG59" s="442"/>
      <c r="AH59" s="442"/>
      <c r="AI59" s="442"/>
      <c r="AJ59" s="442"/>
      <c r="AK59" s="442"/>
      <c r="AL59" s="442"/>
      <c r="AM59" s="442"/>
      <c r="AN59" s="442"/>
      <c r="AO59" s="442"/>
      <c r="AP59" s="442"/>
      <c r="AQ59" s="442"/>
      <c r="AR59" s="442"/>
      <c r="AS59" s="442"/>
      <c r="AT59" s="442"/>
      <c r="AU59" s="442"/>
      <c r="AV59" s="442"/>
      <c r="AW59" s="442"/>
      <c r="AX59" s="442"/>
      <c r="AY59" s="442"/>
      <c r="AZ59" s="442"/>
      <c r="BA59" s="472"/>
      <c r="BB59" s="472"/>
      <c r="BC59" s="472"/>
      <c r="BD59" s="472"/>
      <c r="BE59" s="472"/>
      <c r="BF59" s="472"/>
      <c r="BG59" s="472"/>
      <c r="BH59" s="472"/>
      <c r="BI59" s="472"/>
      <c r="BJ59" s="472"/>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00"/>
      <c r="CH59" s="495"/>
      <c r="CI59" s="145"/>
    </row>
    <row r="60" spans="1:87" s="163" customFormat="1" ht="3" customHeight="1">
      <c r="A60" s="130"/>
      <c r="B60" s="476"/>
      <c r="C60" s="476"/>
      <c r="D60" s="476"/>
      <c r="E60" s="474" t="s">
        <v>362</v>
      </c>
      <c r="F60" s="474"/>
      <c r="G60" s="459"/>
      <c r="H60" s="461" t="e">
        <f>#REF!</f>
        <v>#REF!</v>
      </c>
      <c r="I60" s="461"/>
      <c r="J60" s="461"/>
      <c r="K60" s="461"/>
      <c r="L60" s="461"/>
      <c r="M60" s="461"/>
      <c r="N60" s="461"/>
      <c r="O60" s="461"/>
      <c r="P60" s="461"/>
      <c r="Q60" s="461"/>
      <c r="R60" s="461"/>
      <c r="S60" s="461"/>
      <c r="T60" s="461"/>
      <c r="U60" s="461"/>
      <c r="V60" s="461"/>
      <c r="W60" s="461"/>
      <c r="X60" s="461"/>
      <c r="Y60" s="461"/>
      <c r="Z60" s="461"/>
      <c r="AA60" s="463" t="s">
        <v>430</v>
      </c>
      <c r="AB60" s="463"/>
      <c r="AC60" s="463"/>
      <c r="AD60" s="422"/>
      <c r="AE60" s="422"/>
      <c r="AF60" s="422"/>
      <c r="AG60" s="422"/>
      <c r="AH60" s="422"/>
      <c r="AI60" s="422"/>
      <c r="AJ60" s="422"/>
      <c r="AK60" s="422"/>
      <c r="AL60" s="422"/>
      <c r="AM60" s="422"/>
      <c r="AN60" s="422"/>
      <c r="AO60" s="422"/>
      <c r="AP60" s="422"/>
      <c r="AQ60" s="422"/>
      <c r="AR60" s="422"/>
      <c r="AS60" s="422"/>
      <c r="AT60" s="422"/>
      <c r="AU60" s="422"/>
      <c r="AV60" s="422"/>
      <c r="AW60" s="422"/>
      <c r="AX60" s="422"/>
      <c r="AY60" s="422"/>
      <c r="AZ60" s="422"/>
      <c r="BA60" s="464"/>
      <c r="BB60" s="464"/>
      <c r="BC60" s="464"/>
      <c r="BD60" s="464"/>
      <c r="BE60" s="464"/>
      <c r="BF60" s="464"/>
      <c r="BG60" s="464"/>
      <c r="BH60" s="464"/>
      <c r="BI60" s="464"/>
      <c r="BJ60" s="464"/>
      <c r="BK60" s="464"/>
      <c r="BL60" s="464"/>
      <c r="BM60" s="464"/>
      <c r="BN60" s="464"/>
      <c r="BO60" s="464"/>
      <c r="BP60" s="464"/>
      <c r="BQ60" s="464"/>
      <c r="BR60" s="221"/>
      <c r="BS60" s="221"/>
      <c r="BT60" s="221"/>
      <c r="BU60" s="221"/>
      <c r="BV60" s="221"/>
      <c r="BW60" s="292"/>
      <c r="BX60" s="221"/>
      <c r="BY60" s="221"/>
      <c r="BZ60" s="221"/>
      <c r="CA60" s="221"/>
      <c r="CB60" s="221"/>
      <c r="CC60" s="221"/>
      <c r="CD60" s="221"/>
      <c r="CE60" s="221"/>
      <c r="CF60" s="221"/>
      <c r="CG60" s="198"/>
      <c r="CH60" s="495"/>
      <c r="CI60" s="202"/>
    </row>
    <row r="61" spans="1:87" s="163" customFormat="1" ht="3" customHeight="1">
      <c r="A61" s="130"/>
      <c r="B61" s="476"/>
      <c r="C61" s="476"/>
      <c r="D61" s="476"/>
      <c r="E61" s="474"/>
      <c r="F61" s="474"/>
      <c r="G61" s="459"/>
      <c r="H61" s="461"/>
      <c r="I61" s="461"/>
      <c r="J61" s="461"/>
      <c r="K61" s="461"/>
      <c r="L61" s="461"/>
      <c r="M61" s="461"/>
      <c r="N61" s="461"/>
      <c r="O61" s="461"/>
      <c r="P61" s="461"/>
      <c r="Q61" s="461"/>
      <c r="R61" s="461"/>
      <c r="S61" s="461"/>
      <c r="T61" s="461"/>
      <c r="U61" s="461"/>
      <c r="V61" s="461"/>
      <c r="W61" s="461"/>
      <c r="X61" s="461"/>
      <c r="Y61" s="461"/>
      <c r="Z61" s="461"/>
      <c r="AA61" s="463"/>
      <c r="AB61" s="463"/>
      <c r="AC61" s="463"/>
      <c r="AD61" s="423"/>
      <c r="AE61" s="417"/>
      <c r="AF61" s="417"/>
      <c r="AG61" s="417"/>
      <c r="AH61" s="283"/>
      <c r="AI61" s="418"/>
      <c r="AJ61" s="418"/>
      <c r="AK61" s="418"/>
      <c r="AL61" s="418"/>
      <c r="AM61" s="418"/>
      <c r="AN61" s="415"/>
      <c r="AO61" s="419"/>
      <c r="AP61" s="419"/>
      <c r="AQ61" s="419"/>
      <c r="AR61" s="419"/>
      <c r="AS61" s="419"/>
      <c r="AT61" s="415"/>
      <c r="AU61" s="419"/>
      <c r="AV61" s="419"/>
      <c r="AW61" s="419"/>
      <c r="AX61" s="419"/>
      <c r="AY61" s="419"/>
      <c r="AZ61" s="424"/>
      <c r="BA61" s="423"/>
      <c r="BB61" s="417"/>
      <c r="BC61" s="417"/>
      <c r="BD61" s="417"/>
      <c r="BE61" s="283"/>
      <c r="BF61" s="418"/>
      <c r="BG61" s="418"/>
      <c r="BH61" s="418"/>
      <c r="BI61" s="418"/>
      <c r="BJ61" s="418"/>
      <c r="BK61" s="415"/>
      <c r="BL61" s="419"/>
      <c r="BM61" s="419"/>
      <c r="BN61" s="419"/>
      <c r="BO61" s="419"/>
      <c r="BP61" s="419"/>
      <c r="BQ61" s="416"/>
      <c r="BR61" s="419"/>
      <c r="BS61" s="419"/>
      <c r="BT61" s="419"/>
      <c r="BU61" s="419"/>
      <c r="BV61" s="419"/>
      <c r="BW61" s="287"/>
      <c r="BX61" s="288"/>
      <c r="BY61" s="288"/>
      <c r="BZ61" s="288"/>
      <c r="CA61" s="288"/>
      <c r="CB61" s="288"/>
      <c r="CC61" s="288"/>
      <c r="CD61" s="288"/>
      <c r="CE61" s="288"/>
      <c r="CF61" s="288"/>
      <c r="CG61" s="199"/>
      <c r="CH61" s="495"/>
      <c r="CI61" s="202"/>
    </row>
    <row r="62" spans="1:87" ht="15" customHeight="1">
      <c r="A62" s="130"/>
      <c r="B62" s="476"/>
      <c r="C62" s="476"/>
      <c r="D62" s="476"/>
      <c r="E62" s="474"/>
      <c r="F62" s="474"/>
      <c r="G62" s="459"/>
      <c r="H62" s="461"/>
      <c r="I62" s="461"/>
      <c r="J62" s="461"/>
      <c r="K62" s="461"/>
      <c r="L62" s="461"/>
      <c r="M62" s="461"/>
      <c r="N62" s="461"/>
      <c r="O62" s="461"/>
      <c r="P62" s="461"/>
      <c r="Q62" s="461"/>
      <c r="R62" s="461"/>
      <c r="S62" s="461"/>
      <c r="T62" s="461"/>
      <c r="U62" s="461"/>
      <c r="V62" s="461"/>
      <c r="W62" s="461"/>
      <c r="X62" s="461"/>
      <c r="Y62" s="461"/>
      <c r="Z62" s="461"/>
      <c r="AA62" s="463"/>
      <c r="AB62" s="463"/>
      <c r="AC62" s="463"/>
      <c r="AD62" s="423"/>
      <c r="AE62" s="280" t="e">
        <f>IF(LEN(VLOOKUP(AA60,#REF!,2,FALSE))&lt;11,"",LEFT(RIGHT(VLOOKUP(AA60,#REF!,2,FALSE),11),1))</f>
        <v>#REF!</v>
      </c>
      <c r="AF62" s="168"/>
      <c r="AG62" s="280" t="e">
        <f>IF(LEN(VLOOKUP(AA60,#REF!,2,FALSE))&lt;10,"",LEFT(RIGHT(VLOOKUP(AA60,#REF!,2,FALSE),10),1))</f>
        <v>#REF!</v>
      </c>
      <c r="AH62" s="282"/>
      <c r="AI62" s="280" t="e">
        <f>IF(LEN(VLOOKUP(AA60,#REF!,2,FALSE))&lt;9,"",LEFT(RIGHT(VLOOKUP(AA60,#REF!,2,FALSE),9),1))</f>
        <v>#REF!</v>
      </c>
      <c r="AJ62" s="168"/>
      <c r="AK62" s="280" t="e">
        <f>IF(LEN(VLOOKUP(AA60,#REF!,2,FALSE))&lt;8,"",LEFT(RIGHT(VLOOKUP(AA60,#REF!,2,FALSE),8),1))</f>
        <v>#REF!</v>
      </c>
      <c r="AL62" s="282"/>
      <c r="AM62" s="280" t="e">
        <f>IF(LEN(VLOOKUP(AA60,#REF!,2,FALSE))&lt;7,"",LEFT(RIGHT(VLOOKUP(AA60,#REF!,2,FALSE),7),1))</f>
        <v>#REF!</v>
      </c>
      <c r="AN62" s="415"/>
      <c r="AO62" s="280" t="e">
        <f>IF(LEN(VLOOKUP(AA60,#REF!,2,FALSE))&lt;6,"",LEFT(RIGHT(VLOOKUP(AA60,#REF!,2,FALSE),6),1))</f>
        <v>#REF!</v>
      </c>
      <c r="AP62" s="282"/>
      <c r="AQ62" s="280" t="e">
        <f>IF(LEN(VLOOKUP(AA60,#REF!,2,FALSE))&lt;5,"",LEFT(RIGHT(VLOOKUP(AA60,#REF!,2,FALSE),5),1))</f>
        <v>#REF!</v>
      </c>
      <c r="AR62" s="282"/>
      <c r="AS62" s="280" t="e">
        <f>IF(LEN(VLOOKUP(AA60,#REF!,2,FALSE))&lt;4,"",LEFT(RIGHT(VLOOKUP(AA60,#REF!,2,FALSE),4),1))</f>
        <v>#REF!</v>
      </c>
      <c r="AT62" s="415"/>
      <c r="AU62" s="280" t="e">
        <f>IF(LEN(VLOOKUP(AA60,#REF!,2,FALSE))&lt;3,"",LEFT(RIGHT(VLOOKUP(AA60,#REF!,2,FALSE),3),1))</f>
        <v>#REF!</v>
      </c>
      <c r="AV62" s="282"/>
      <c r="AW62" s="280" t="e">
        <f>IF(LEN(VLOOKUP(AA60,#REF!,2,FALSE))&lt;2,"",LEFT(RIGHT(VLOOKUP(AA60,#REF!,2,FALSE),2),1))</f>
        <v>#REF!</v>
      </c>
      <c r="AX62" s="282"/>
      <c r="AY62" s="280" t="e">
        <f>IF(VLOOKUP(AA60,#REF!,2,FALSE)=0,"",IF(LEN(VLOOKUP(AA60,#REF!,2,FALSE))&lt;1,"",LEFT(RIGHT(VLOOKUP(AA60,#REF!,2,FALSE),1),1)))</f>
        <v>#REF!</v>
      </c>
      <c r="AZ62" s="424"/>
      <c r="BA62" s="423"/>
      <c r="BB62" s="280" t="e">
        <f>IF(LEN(VLOOKUP(AA60,#REF!,4,FALSE))&lt;11,"",LEFT(RIGHT(VLOOKUP(AA60,#REF!,4,FALSE),11),1))</f>
        <v>#REF!</v>
      </c>
      <c r="BC62" s="168"/>
      <c r="BD62" s="280" t="e">
        <f>IF(LEN(VLOOKUP(AA60,#REF!,4,FALSE))&lt;10,"",LEFT(RIGHT(VLOOKUP(AA60,#REF!,4,FALSE),10),1))</f>
        <v>#REF!</v>
      </c>
      <c r="BE62" s="282"/>
      <c r="BF62" s="280" t="e">
        <f>IF(LEN(VLOOKUP(AA60,#REF!,4,FALSE))&lt;9,"",LEFT(RIGHT(VLOOKUP(AA60,#REF!,4,FALSE),9),1))</f>
        <v>#REF!</v>
      </c>
      <c r="BG62" s="168"/>
      <c r="BH62" s="280" t="e">
        <f>IF(LEN(VLOOKUP(AA60,#REF!,4,FALSE))&lt;8,"",LEFT(RIGHT(VLOOKUP(AA60,#REF!,4,FALSE),8),1))</f>
        <v>#REF!</v>
      </c>
      <c r="BI62" s="282"/>
      <c r="BJ62" s="280" t="e">
        <f>IF(LEN(VLOOKUP(AA60,#REF!,4,FALSE))&lt;7,"",LEFT(RIGHT(VLOOKUP(AA60,#REF!,4,FALSE),7),1))</f>
        <v>#REF!</v>
      </c>
      <c r="BK62" s="415"/>
      <c r="BL62" s="280" t="e">
        <f>IF(LEN(VLOOKUP(AA60,#REF!,4,FALSE))&lt;6,"",LEFT(RIGHT(VLOOKUP(AA60,#REF!,4,FALSE),6),1))</f>
        <v>#REF!</v>
      </c>
      <c r="BM62" s="282"/>
      <c r="BN62" s="280" t="e">
        <f>IF(LEN(VLOOKUP(AA60,#REF!,4,FALSE))&lt;5,"",LEFT(RIGHT(VLOOKUP(AA60,#REF!,4,FALSE),5),1))</f>
        <v>#REF!</v>
      </c>
      <c r="BO62" s="282"/>
      <c r="BP62" s="280" t="e">
        <f>IF(LEN(VLOOKUP(AA60,#REF!,4,FALSE))&lt;4,"",LEFT(RIGHT(VLOOKUP(AA60,#REF!,4,FALSE),4),1))</f>
        <v>#REF!</v>
      </c>
      <c r="BQ62" s="416"/>
      <c r="BR62" s="280" t="e">
        <f>IF(LEN(VLOOKUP(AA60,#REF!,4,FALSE))&lt;3,"",LEFT(RIGHT(VLOOKUP(AA60,#REF!,4,FALSE),3),1))</f>
        <v>#REF!</v>
      </c>
      <c r="BS62" s="282"/>
      <c r="BT62" s="280" t="e">
        <f>IF(LEN(VLOOKUP(AA60,#REF!,4,FALSE))&lt;2,"",LEFT(RIGHT(VLOOKUP(AA60,#REF!,4,FALSE),2),1))</f>
        <v>#REF!</v>
      </c>
      <c r="BU62" s="282"/>
      <c r="BV62" s="280" t="e">
        <f>IF(VLOOKUP(AA60,#REF!,4,FALSE)=0,"",IF(LEN(VLOOKUP(AA60,#REF!,4,FALSE))&lt;1,"",LEFT(RIGHT(VLOOKUP(AA60,#REF!,4,FALSE),1),1)))</f>
        <v>#REF!</v>
      </c>
      <c r="BW62" s="287"/>
      <c r="BX62" s="288"/>
      <c r="BY62" s="288"/>
      <c r="BZ62" s="288"/>
      <c r="CA62" s="288"/>
      <c r="CB62" s="288"/>
      <c r="CC62" s="288"/>
      <c r="CD62" s="288"/>
      <c r="CE62" s="288"/>
      <c r="CF62" s="288"/>
      <c r="CG62" s="199"/>
      <c r="CH62" s="495"/>
      <c r="CI62" s="145"/>
    </row>
    <row r="63" spans="1:87" ht="3" customHeight="1">
      <c r="A63" s="130"/>
      <c r="B63" s="476"/>
      <c r="C63" s="476"/>
      <c r="D63" s="476"/>
      <c r="E63" s="474"/>
      <c r="F63" s="474"/>
      <c r="G63" s="459"/>
      <c r="H63" s="461"/>
      <c r="I63" s="461"/>
      <c r="J63" s="461"/>
      <c r="K63" s="461"/>
      <c r="L63" s="461"/>
      <c r="M63" s="461"/>
      <c r="N63" s="461"/>
      <c r="O63" s="461"/>
      <c r="P63" s="461"/>
      <c r="Q63" s="461"/>
      <c r="R63" s="461"/>
      <c r="S63" s="461"/>
      <c r="T63" s="461"/>
      <c r="U63" s="461"/>
      <c r="V63" s="461"/>
      <c r="W63" s="461"/>
      <c r="X63" s="461"/>
      <c r="Y63" s="461"/>
      <c r="Z63" s="461"/>
      <c r="AA63" s="463"/>
      <c r="AB63" s="463"/>
      <c r="AC63" s="463"/>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442"/>
      <c r="BA63" s="443"/>
      <c r="BB63" s="443"/>
      <c r="BC63" s="443"/>
      <c r="BD63" s="443"/>
      <c r="BE63" s="443"/>
      <c r="BF63" s="443"/>
      <c r="BG63" s="443"/>
      <c r="BH63" s="443"/>
      <c r="BI63" s="443"/>
      <c r="BJ63" s="443"/>
      <c r="BK63" s="443"/>
      <c r="BL63" s="443"/>
      <c r="BM63" s="443"/>
      <c r="BN63" s="443"/>
      <c r="BO63" s="443"/>
      <c r="BP63" s="443"/>
      <c r="BQ63" s="443"/>
      <c r="BR63" s="227"/>
      <c r="BS63" s="227"/>
      <c r="BT63" s="227"/>
      <c r="BU63" s="227"/>
      <c r="BV63" s="227"/>
      <c r="BW63" s="289"/>
      <c r="BX63" s="227"/>
      <c r="BY63" s="227"/>
      <c r="BZ63" s="227"/>
      <c r="CA63" s="227"/>
      <c r="CB63" s="227"/>
      <c r="CC63" s="227"/>
      <c r="CD63" s="227"/>
      <c r="CE63" s="227"/>
      <c r="CF63" s="227"/>
      <c r="CG63" s="200"/>
      <c r="CH63" s="495"/>
      <c r="CI63" s="145"/>
    </row>
    <row r="64" spans="1:87" ht="3" customHeight="1">
      <c r="A64" s="130"/>
      <c r="B64" s="476"/>
      <c r="C64" s="476"/>
      <c r="D64" s="476"/>
      <c r="E64" s="474"/>
      <c r="F64" s="474"/>
      <c r="G64" s="459"/>
      <c r="H64" s="461"/>
      <c r="I64" s="461"/>
      <c r="J64" s="461"/>
      <c r="K64" s="461"/>
      <c r="L64" s="461"/>
      <c r="M64" s="461"/>
      <c r="N64" s="461"/>
      <c r="O64" s="461"/>
      <c r="P64" s="461"/>
      <c r="Q64" s="461"/>
      <c r="R64" s="461"/>
      <c r="S64" s="461"/>
      <c r="T64" s="461"/>
      <c r="U64" s="461"/>
      <c r="V64" s="461"/>
      <c r="W64" s="461"/>
      <c r="X64" s="461"/>
      <c r="Y64" s="461"/>
      <c r="Z64" s="461"/>
      <c r="AA64" s="463"/>
      <c r="AB64" s="463"/>
      <c r="AC64" s="463"/>
      <c r="AD64" s="422"/>
      <c r="AE64" s="422"/>
      <c r="AF64" s="422"/>
      <c r="AG64" s="422"/>
      <c r="AH64" s="422"/>
      <c r="AI64" s="422"/>
      <c r="AJ64" s="422"/>
      <c r="AK64" s="422"/>
      <c r="AL64" s="422"/>
      <c r="AM64" s="422"/>
      <c r="AN64" s="422"/>
      <c r="AO64" s="422"/>
      <c r="AP64" s="422"/>
      <c r="AQ64" s="422"/>
      <c r="AR64" s="422"/>
      <c r="AS64" s="422"/>
      <c r="AT64" s="422"/>
      <c r="AU64" s="422"/>
      <c r="AV64" s="422"/>
      <c r="AW64" s="422"/>
      <c r="AX64" s="422"/>
      <c r="AY64" s="422"/>
      <c r="AZ64" s="422"/>
      <c r="BA64" s="472"/>
      <c r="BB64" s="472"/>
      <c r="BC64" s="472"/>
      <c r="BD64" s="472"/>
      <c r="BE64" s="472"/>
      <c r="BF64" s="472"/>
      <c r="BG64" s="472"/>
      <c r="BH64" s="472"/>
      <c r="BI64" s="472"/>
      <c r="BJ64" s="472"/>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198"/>
      <c r="CH64" s="495"/>
      <c r="CI64" s="145"/>
    </row>
    <row r="65" spans="1:87" ht="3" customHeight="1">
      <c r="A65" s="130"/>
      <c r="B65" s="476"/>
      <c r="C65" s="476"/>
      <c r="D65" s="476"/>
      <c r="E65" s="474"/>
      <c r="F65" s="474"/>
      <c r="G65" s="459"/>
      <c r="H65" s="461"/>
      <c r="I65" s="461"/>
      <c r="J65" s="461"/>
      <c r="K65" s="461"/>
      <c r="L65" s="461"/>
      <c r="M65" s="461"/>
      <c r="N65" s="461"/>
      <c r="O65" s="461"/>
      <c r="P65" s="461"/>
      <c r="Q65" s="461"/>
      <c r="R65" s="461"/>
      <c r="S65" s="461"/>
      <c r="T65" s="461"/>
      <c r="U65" s="461"/>
      <c r="V65" s="461"/>
      <c r="W65" s="461"/>
      <c r="X65" s="461"/>
      <c r="Y65" s="461"/>
      <c r="Z65" s="461"/>
      <c r="AA65" s="463"/>
      <c r="AB65" s="463"/>
      <c r="AC65" s="463"/>
      <c r="AD65" s="423"/>
      <c r="AE65" s="417"/>
      <c r="AF65" s="417"/>
      <c r="AG65" s="417"/>
      <c r="AH65" s="283"/>
      <c r="AI65" s="418"/>
      <c r="AJ65" s="418"/>
      <c r="AK65" s="418"/>
      <c r="AL65" s="418"/>
      <c r="AM65" s="418"/>
      <c r="AN65" s="415" t="s">
        <v>157</v>
      </c>
      <c r="AO65" s="419"/>
      <c r="AP65" s="419"/>
      <c r="AQ65" s="419"/>
      <c r="AR65" s="419"/>
      <c r="AS65" s="419"/>
      <c r="AT65" s="415" t="s">
        <v>157</v>
      </c>
      <c r="AU65" s="419"/>
      <c r="AV65" s="419"/>
      <c r="AW65" s="419"/>
      <c r="AX65" s="419"/>
      <c r="AY65" s="419"/>
      <c r="AZ65" s="424"/>
      <c r="BA65" s="472"/>
      <c r="BB65" s="472"/>
      <c r="BC65" s="472"/>
      <c r="BD65" s="472"/>
      <c r="BE65" s="472"/>
      <c r="BF65" s="472"/>
      <c r="BG65" s="472"/>
      <c r="BH65" s="472"/>
      <c r="BI65" s="472"/>
      <c r="BJ65" s="472"/>
      <c r="BK65" s="288"/>
      <c r="BL65" s="417"/>
      <c r="BM65" s="417"/>
      <c r="BN65" s="417"/>
      <c r="BO65" s="288"/>
      <c r="BP65" s="290"/>
      <c r="BQ65" s="290"/>
      <c r="BR65" s="290"/>
      <c r="BS65" s="290"/>
      <c r="BT65" s="290"/>
      <c r="BU65" s="288"/>
      <c r="BV65" s="290"/>
      <c r="BW65" s="290"/>
      <c r="BX65" s="290"/>
      <c r="BY65" s="290"/>
      <c r="BZ65" s="290"/>
      <c r="CA65" s="291"/>
      <c r="CB65" s="290"/>
      <c r="CC65" s="290"/>
      <c r="CD65" s="290"/>
      <c r="CE65" s="290"/>
      <c r="CF65" s="290"/>
      <c r="CG65" s="201"/>
      <c r="CH65" s="495"/>
      <c r="CI65" s="145"/>
    </row>
    <row r="66" spans="1:87" ht="15" customHeight="1">
      <c r="A66" s="130"/>
      <c r="B66" s="476"/>
      <c r="C66" s="476"/>
      <c r="D66" s="476"/>
      <c r="E66" s="474"/>
      <c r="F66" s="474"/>
      <c r="G66" s="459"/>
      <c r="H66" s="461"/>
      <c r="I66" s="461"/>
      <c r="J66" s="461"/>
      <c r="K66" s="461"/>
      <c r="L66" s="461"/>
      <c r="M66" s="461"/>
      <c r="N66" s="461"/>
      <c r="O66" s="461"/>
      <c r="P66" s="461"/>
      <c r="Q66" s="461"/>
      <c r="R66" s="461"/>
      <c r="S66" s="461"/>
      <c r="T66" s="461"/>
      <c r="U66" s="461"/>
      <c r="V66" s="461"/>
      <c r="W66" s="461"/>
      <c r="X66" s="461"/>
      <c r="Y66" s="461"/>
      <c r="Z66" s="461"/>
      <c r="AA66" s="463"/>
      <c r="AB66" s="463"/>
      <c r="AC66" s="463"/>
      <c r="AD66" s="423"/>
      <c r="AE66" s="280" t="e">
        <f>IF(LEN(VLOOKUP(AA60,#REF!,3,FALSE))&lt;11,"",LEFT(RIGHT(VLOOKUP(AA60,#REF!,3,FALSE),11),1))</f>
        <v>#REF!</v>
      </c>
      <c r="AF66" s="168" t="s">
        <v>157</v>
      </c>
      <c r="AG66" s="280" t="e">
        <f>IF(LEN(VLOOKUP(AA60,#REF!,3,FALSE))&lt;10,"",LEFT(RIGHT(VLOOKUP(AA60,#REF!,3,FALSE),10),1))</f>
        <v>#REF!</v>
      </c>
      <c r="AH66" s="282" t="s">
        <v>157</v>
      </c>
      <c r="AI66" s="280" t="e">
        <f>IF(LEN(VLOOKUP(AA60,#REF!,3,FALSE))&lt;9,"",LEFT(RIGHT(VLOOKUP(AA60,#REF!,3,FALSE),9),1))</f>
        <v>#REF!</v>
      </c>
      <c r="AJ66" s="168" t="s">
        <v>157</v>
      </c>
      <c r="AK66" s="280" t="e">
        <f>IF(LEN(VLOOKUP(AA60,#REF!,3,FALSE))&lt;8,"",LEFT(RIGHT(VLOOKUP(AA60,#REF!,3,FALSE),8),1))</f>
        <v>#REF!</v>
      </c>
      <c r="AL66" s="282" t="s">
        <v>157</v>
      </c>
      <c r="AM66" s="280" t="e">
        <f>IF(LEN(VLOOKUP(AA60,#REF!,3,FALSE))&lt;7,"",LEFT(RIGHT(VLOOKUP(AA60,#REF!,3,FALSE),7),1))</f>
        <v>#REF!</v>
      </c>
      <c r="AN66" s="415"/>
      <c r="AO66" s="280" t="e">
        <f>IF(LEN(VLOOKUP(AA60,#REF!,3,FALSE))&lt;6,"",LEFT(RIGHT(VLOOKUP(AA60,#REF!,3,FALSE),6),1))</f>
        <v>#REF!</v>
      </c>
      <c r="AP66" s="282" t="s">
        <v>157</v>
      </c>
      <c r="AQ66" s="280" t="e">
        <f>IF(LEN(VLOOKUP(AA60,#REF!,3,FALSE))&lt;5,"",LEFT(RIGHT(VLOOKUP(AA60,#REF!,3,FALSE),5),1))</f>
        <v>#REF!</v>
      </c>
      <c r="AR66" s="282" t="s">
        <v>157</v>
      </c>
      <c r="AS66" s="280" t="e">
        <f>IF(LEN(VLOOKUP(AA60,#REF!,3,FALSE))&lt;4,"",LEFT(RIGHT(VLOOKUP(AA60,#REF!,3,FALSE),4),1))</f>
        <v>#REF!</v>
      </c>
      <c r="AT66" s="415"/>
      <c r="AU66" s="280" t="e">
        <f>IF(LEN(VLOOKUP(AA60,#REF!,3,FALSE))&lt;3,"",LEFT(RIGHT(VLOOKUP(AA60,#REF!,3,FALSE),3),1))</f>
        <v>#REF!</v>
      </c>
      <c r="AV66" s="282" t="s">
        <v>157</v>
      </c>
      <c r="AW66" s="280" t="e">
        <f>IF(LEN(VLOOKUP(AA60,#REF!,3,FALSE))&lt;2,"",LEFT(RIGHT(VLOOKUP(AA60,#REF!,3,FALSE),2),1))</f>
        <v>#REF!</v>
      </c>
      <c r="AX66" s="282" t="s">
        <v>157</v>
      </c>
      <c r="AY66" s="280" t="e">
        <f>IF(VLOOKUP(AA60,#REF!,3,FALSE)=0,"",IF(LEN(VLOOKUP(AA60,#REF!,3,FALSE))&lt;1,"",LEFT(RIGHT(VLOOKUP(AA60,#REF!,3,FALSE),1),1)))</f>
        <v>#REF!</v>
      </c>
      <c r="AZ66" s="424"/>
      <c r="BA66" s="472"/>
      <c r="BB66" s="472"/>
      <c r="BC66" s="472"/>
      <c r="BD66" s="472"/>
      <c r="BE66" s="472"/>
      <c r="BF66" s="472"/>
      <c r="BG66" s="472"/>
      <c r="BH66" s="472"/>
      <c r="BI66" s="472"/>
      <c r="BJ66" s="472"/>
      <c r="BK66" s="288"/>
      <c r="BL66" s="280" t="e">
        <f>IF(LEN(VLOOKUP(AA60,#REF!,5,FALSE))&lt;11,"",LEFT(RIGHT(VLOOKUP(AA60,#REF!,5,FALSE),11),1))</f>
        <v>#REF!</v>
      </c>
      <c r="BM66" s="168" t="s">
        <v>157</v>
      </c>
      <c r="BN66" s="280" t="e">
        <f>IF(LEN(VLOOKUP(AA60,#REF!,5,FALSE))&lt;10,"",LEFT(RIGHT(VLOOKUP(AA60,#REF!,5,FALSE),10),1))</f>
        <v>#REF!</v>
      </c>
      <c r="BO66" s="288" t="s">
        <v>157</v>
      </c>
      <c r="BP66" s="280" t="e">
        <f>IF(LEN(VLOOKUP(AA60,#REF!,5,FALSE))&lt;9,"",LEFT(RIGHT(VLOOKUP(AA60,#REF!,5,FALSE),9),1))</f>
        <v>#REF!</v>
      </c>
      <c r="BQ66" s="282" t="s">
        <v>157</v>
      </c>
      <c r="BR66" s="280" t="e">
        <f>IF(LEN(VLOOKUP(AA60,#REF!,5,FALSE))&lt;8,"",LEFT(RIGHT(VLOOKUP(AA60,#REF!,5,FALSE),8),1))</f>
        <v>#REF!</v>
      </c>
      <c r="BS66" s="282" t="s">
        <v>157</v>
      </c>
      <c r="BT66" s="280" t="e">
        <f>IF(LEN(VLOOKUP(AA60,#REF!,5,FALSE))&lt;7,"",LEFT(RIGHT(VLOOKUP(AA60,#REF!,5,FALSE),7),1))</f>
        <v>#REF!</v>
      </c>
      <c r="BU66" s="288" t="s">
        <v>157</v>
      </c>
      <c r="BV66" s="280" t="e">
        <f>IF(LEN(VLOOKUP(AA60,#REF!,5,FALSE))&lt;6,"",LEFT(RIGHT(VLOOKUP(AA60,#REF!,5,FALSE),6),1))</f>
        <v>#REF!</v>
      </c>
      <c r="BW66" s="282" t="s">
        <v>157</v>
      </c>
      <c r="BX66" s="280" t="e">
        <f>IF(LEN(VLOOKUP(AA60,#REF!,5,FALSE))&lt;5,"",LEFT(RIGHT(VLOOKUP(AA60,#REF!,5,FALSE),5),1))</f>
        <v>#REF!</v>
      </c>
      <c r="BY66" s="282" t="s">
        <v>157</v>
      </c>
      <c r="BZ66" s="280" t="e">
        <f>IF(LEN(VLOOKUP(AA60,#REF!,5,FALSE))&lt;4,"",LEFT(RIGHT(VLOOKUP(AA60,#REF!,5,FALSE),4),1))</f>
        <v>#REF!</v>
      </c>
      <c r="CA66" s="291" t="s">
        <v>157</v>
      </c>
      <c r="CB66" s="280" t="e">
        <f>IF(LEN(VLOOKUP(AA60,#REF!,5,FALSE))&lt;3,"",LEFT(RIGHT(VLOOKUP(AA60,#REF!,5,FALSE),3),1))</f>
        <v>#REF!</v>
      </c>
      <c r="CC66" s="282" t="s">
        <v>157</v>
      </c>
      <c r="CD66" s="280" t="e">
        <f>IF(LEN(VLOOKUP(AA60,#REF!,5,FALSE))&lt;2,"",LEFT(RIGHT(VLOOKUP(AA60,#REF!,5,FALSE),2),1))</f>
        <v>#REF!</v>
      </c>
      <c r="CE66" s="282" t="s">
        <v>355</v>
      </c>
      <c r="CF66" s="280" t="e">
        <f>IF(VLOOKUP(AA60,#REF!,5,FALSE)=0,"",IF(LEN(VLOOKUP(AA60,#REF!,5,FALSE))&lt;1,"",LEFT(RIGHT(VLOOKUP(AA60,#REF!,5,FALSE),1),1)))</f>
        <v>#REF!</v>
      </c>
      <c r="CG66" s="201"/>
      <c r="CH66" s="495"/>
      <c r="CI66" s="145"/>
    </row>
    <row r="67" spans="1:87" ht="3" customHeight="1">
      <c r="A67" s="130"/>
      <c r="B67" s="476"/>
      <c r="C67" s="476"/>
      <c r="D67" s="476"/>
      <c r="E67" s="474"/>
      <c r="F67" s="474"/>
      <c r="G67" s="459"/>
      <c r="H67" s="461"/>
      <c r="I67" s="461"/>
      <c r="J67" s="461"/>
      <c r="K67" s="461"/>
      <c r="L67" s="461"/>
      <c r="M67" s="461"/>
      <c r="N67" s="461"/>
      <c r="O67" s="461"/>
      <c r="P67" s="461"/>
      <c r="Q67" s="461"/>
      <c r="R67" s="461"/>
      <c r="S67" s="461"/>
      <c r="T67" s="461"/>
      <c r="U67" s="461"/>
      <c r="V67" s="461"/>
      <c r="W67" s="461"/>
      <c r="X67" s="461"/>
      <c r="Y67" s="461"/>
      <c r="Z67" s="461"/>
      <c r="AA67" s="463"/>
      <c r="AB67" s="463"/>
      <c r="AC67" s="463"/>
      <c r="AD67" s="442"/>
      <c r="AE67" s="442"/>
      <c r="AF67" s="442"/>
      <c r="AG67" s="442"/>
      <c r="AH67" s="442"/>
      <c r="AI67" s="442"/>
      <c r="AJ67" s="442"/>
      <c r="AK67" s="442"/>
      <c r="AL67" s="442"/>
      <c r="AM67" s="442"/>
      <c r="AN67" s="442"/>
      <c r="AO67" s="442"/>
      <c r="AP67" s="442"/>
      <c r="AQ67" s="442"/>
      <c r="AR67" s="442"/>
      <c r="AS67" s="442"/>
      <c r="AT67" s="442"/>
      <c r="AU67" s="442"/>
      <c r="AV67" s="442"/>
      <c r="AW67" s="442"/>
      <c r="AX67" s="442"/>
      <c r="AY67" s="442"/>
      <c r="AZ67" s="442"/>
      <c r="BA67" s="472"/>
      <c r="BB67" s="472"/>
      <c r="BC67" s="472"/>
      <c r="BD67" s="472"/>
      <c r="BE67" s="472"/>
      <c r="BF67" s="472"/>
      <c r="BG67" s="472"/>
      <c r="BH67" s="472"/>
      <c r="BI67" s="472"/>
      <c r="BJ67" s="472"/>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00"/>
      <c r="CH67" s="495"/>
      <c r="CI67" s="145"/>
    </row>
    <row r="68" spans="1:87" s="163" customFormat="1" ht="3" customHeight="1">
      <c r="A68" s="130"/>
      <c r="B68" s="476"/>
      <c r="C68" s="476"/>
      <c r="D68" s="476"/>
      <c r="E68" s="474" t="s">
        <v>373</v>
      </c>
      <c r="F68" s="474"/>
      <c r="G68" s="459"/>
      <c r="H68" s="461" t="e">
        <f>#REF!</f>
        <v>#REF!</v>
      </c>
      <c r="I68" s="461"/>
      <c r="J68" s="461"/>
      <c r="K68" s="461"/>
      <c r="L68" s="461"/>
      <c r="M68" s="461"/>
      <c r="N68" s="461"/>
      <c r="O68" s="461"/>
      <c r="P68" s="461"/>
      <c r="Q68" s="461"/>
      <c r="R68" s="461"/>
      <c r="S68" s="461"/>
      <c r="T68" s="461"/>
      <c r="U68" s="461"/>
      <c r="V68" s="461"/>
      <c r="W68" s="461"/>
      <c r="X68" s="461"/>
      <c r="Y68" s="461"/>
      <c r="Z68" s="461"/>
      <c r="AA68" s="463" t="s">
        <v>431</v>
      </c>
      <c r="AB68" s="463"/>
      <c r="AC68" s="463"/>
      <c r="AD68" s="422"/>
      <c r="AE68" s="422"/>
      <c r="AF68" s="422"/>
      <c r="AG68" s="422"/>
      <c r="AH68" s="422"/>
      <c r="AI68" s="422"/>
      <c r="AJ68" s="422"/>
      <c r="AK68" s="422"/>
      <c r="AL68" s="422"/>
      <c r="AM68" s="422"/>
      <c r="AN68" s="422"/>
      <c r="AO68" s="422"/>
      <c r="AP68" s="422"/>
      <c r="AQ68" s="422"/>
      <c r="AR68" s="422"/>
      <c r="AS68" s="422"/>
      <c r="AT68" s="422"/>
      <c r="AU68" s="422"/>
      <c r="AV68" s="422"/>
      <c r="AW68" s="422"/>
      <c r="AX68" s="422"/>
      <c r="AY68" s="422"/>
      <c r="AZ68" s="422"/>
      <c r="BA68" s="464"/>
      <c r="BB68" s="464"/>
      <c r="BC68" s="464"/>
      <c r="BD68" s="464"/>
      <c r="BE68" s="464"/>
      <c r="BF68" s="464"/>
      <c r="BG68" s="464"/>
      <c r="BH68" s="464"/>
      <c r="BI68" s="464"/>
      <c r="BJ68" s="464"/>
      <c r="BK68" s="464"/>
      <c r="BL68" s="464"/>
      <c r="BM68" s="464"/>
      <c r="BN68" s="464"/>
      <c r="BO68" s="464"/>
      <c r="BP68" s="464"/>
      <c r="BQ68" s="464"/>
      <c r="BR68" s="221"/>
      <c r="BS68" s="221"/>
      <c r="BT68" s="221"/>
      <c r="BU68" s="221"/>
      <c r="BV68" s="221"/>
      <c r="BW68" s="292"/>
      <c r="BX68" s="221"/>
      <c r="BY68" s="221"/>
      <c r="BZ68" s="221"/>
      <c r="CA68" s="221"/>
      <c r="CB68" s="221"/>
      <c r="CC68" s="221"/>
      <c r="CD68" s="221"/>
      <c r="CE68" s="221"/>
      <c r="CF68" s="221"/>
      <c r="CG68" s="198"/>
      <c r="CH68" s="495"/>
      <c r="CI68" s="202"/>
    </row>
    <row r="69" spans="1:87" s="163" customFormat="1" ht="3" customHeight="1">
      <c r="A69" s="130"/>
      <c r="B69" s="476"/>
      <c r="C69" s="476"/>
      <c r="D69" s="476"/>
      <c r="E69" s="474"/>
      <c r="F69" s="474"/>
      <c r="G69" s="459"/>
      <c r="H69" s="461"/>
      <c r="I69" s="461"/>
      <c r="J69" s="461"/>
      <c r="K69" s="461"/>
      <c r="L69" s="461"/>
      <c r="M69" s="461"/>
      <c r="N69" s="461"/>
      <c r="O69" s="461"/>
      <c r="P69" s="461"/>
      <c r="Q69" s="461"/>
      <c r="R69" s="461"/>
      <c r="S69" s="461"/>
      <c r="T69" s="461"/>
      <c r="U69" s="461"/>
      <c r="V69" s="461"/>
      <c r="W69" s="461"/>
      <c r="X69" s="461"/>
      <c r="Y69" s="461"/>
      <c r="Z69" s="461"/>
      <c r="AA69" s="463"/>
      <c r="AB69" s="463"/>
      <c r="AC69" s="463"/>
      <c r="AD69" s="423"/>
      <c r="AE69" s="417"/>
      <c r="AF69" s="417"/>
      <c r="AG69" s="417"/>
      <c r="AH69" s="283"/>
      <c r="AI69" s="418"/>
      <c r="AJ69" s="418"/>
      <c r="AK69" s="418"/>
      <c r="AL69" s="418"/>
      <c r="AM69" s="418"/>
      <c r="AN69" s="415"/>
      <c r="AO69" s="419"/>
      <c r="AP69" s="419"/>
      <c r="AQ69" s="419"/>
      <c r="AR69" s="419"/>
      <c r="AS69" s="419"/>
      <c r="AT69" s="415"/>
      <c r="AU69" s="419"/>
      <c r="AV69" s="419"/>
      <c r="AW69" s="419"/>
      <c r="AX69" s="419"/>
      <c r="AY69" s="419"/>
      <c r="AZ69" s="424"/>
      <c r="BA69" s="423"/>
      <c r="BB69" s="417"/>
      <c r="BC69" s="417"/>
      <c r="BD69" s="417"/>
      <c r="BE69" s="283"/>
      <c r="BF69" s="418"/>
      <c r="BG69" s="418"/>
      <c r="BH69" s="418"/>
      <c r="BI69" s="418"/>
      <c r="BJ69" s="418"/>
      <c r="BK69" s="415"/>
      <c r="BL69" s="419"/>
      <c r="BM69" s="419"/>
      <c r="BN69" s="419"/>
      <c r="BO69" s="419"/>
      <c r="BP69" s="419"/>
      <c r="BQ69" s="416"/>
      <c r="BR69" s="419"/>
      <c r="BS69" s="419"/>
      <c r="BT69" s="419"/>
      <c r="BU69" s="419"/>
      <c r="BV69" s="419"/>
      <c r="BW69" s="287"/>
      <c r="BX69" s="288"/>
      <c r="BY69" s="288"/>
      <c r="BZ69" s="288"/>
      <c r="CA69" s="288"/>
      <c r="CB69" s="288"/>
      <c r="CC69" s="288"/>
      <c r="CD69" s="288"/>
      <c r="CE69" s="288"/>
      <c r="CF69" s="288"/>
      <c r="CG69" s="199"/>
      <c r="CH69" s="495"/>
      <c r="CI69" s="202"/>
    </row>
    <row r="70" spans="1:87" ht="15" customHeight="1">
      <c r="A70" s="130"/>
      <c r="B70" s="476"/>
      <c r="C70" s="476"/>
      <c r="D70" s="476"/>
      <c r="E70" s="474"/>
      <c r="F70" s="474"/>
      <c r="G70" s="459"/>
      <c r="H70" s="461"/>
      <c r="I70" s="461"/>
      <c r="J70" s="461"/>
      <c r="K70" s="461"/>
      <c r="L70" s="461"/>
      <c r="M70" s="461"/>
      <c r="N70" s="461"/>
      <c r="O70" s="461"/>
      <c r="P70" s="461"/>
      <c r="Q70" s="461"/>
      <c r="R70" s="461"/>
      <c r="S70" s="461"/>
      <c r="T70" s="461"/>
      <c r="U70" s="461"/>
      <c r="V70" s="461"/>
      <c r="W70" s="461"/>
      <c r="X70" s="461"/>
      <c r="Y70" s="461"/>
      <c r="Z70" s="461"/>
      <c r="AA70" s="463"/>
      <c r="AB70" s="463"/>
      <c r="AC70" s="463"/>
      <c r="AD70" s="423"/>
      <c r="AE70" s="280" t="e">
        <f>IF(LEN(VLOOKUP(AA68,#REF!,2,FALSE))&lt;11,"",LEFT(RIGHT(VLOOKUP(AA68,#REF!,2,FALSE),11),1))</f>
        <v>#REF!</v>
      </c>
      <c r="AF70" s="168"/>
      <c r="AG70" s="280" t="e">
        <f>IF(LEN(VLOOKUP(AA68,#REF!,2,FALSE))&lt;10,"",LEFT(RIGHT(VLOOKUP(AA68,#REF!,2,FALSE),10),1))</f>
        <v>#REF!</v>
      </c>
      <c r="AH70" s="282"/>
      <c r="AI70" s="280" t="e">
        <f>IF(LEN(VLOOKUP(AA68,#REF!,2,FALSE))&lt;9,"",LEFT(RIGHT(VLOOKUP(AA68,#REF!,2,FALSE),9),1))</f>
        <v>#REF!</v>
      </c>
      <c r="AJ70" s="168"/>
      <c r="AK70" s="280" t="e">
        <f>IF(LEN(VLOOKUP(AA68,#REF!,2,FALSE))&lt;8,"",LEFT(RIGHT(VLOOKUP(AA68,#REF!,2,FALSE),8),1))</f>
        <v>#REF!</v>
      </c>
      <c r="AL70" s="282"/>
      <c r="AM70" s="280" t="e">
        <f>IF(LEN(VLOOKUP(AA68,#REF!,2,FALSE))&lt;7,"",LEFT(RIGHT(VLOOKUP(AA68,#REF!,2,FALSE),7),1))</f>
        <v>#REF!</v>
      </c>
      <c r="AN70" s="415"/>
      <c r="AO70" s="280" t="e">
        <f>IF(LEN(VLOOKUP(AA68,#REF!,2,FALSE))&lt;6,"",LEFT(RIGHT(VLOOKUP(AA68,#REF!,2,FALSE),6),1))</f>
        <v>#REF!</v>
      </c>
      <c r="AP70" s="282"/>
      <c r="AQ70" s="280" t="e">
        <f>IF(LEN(VLOOKUP(AA68,#REF!,2,FALSE))&lt;5,"",LEFT(RIGHT(VLOOKUP(AA68,#REF!,2,FALSE),5),1))</f>
        <v>#REF!</v>
      </c>
      <c r="AR70" s="282"/>
      <c r="AS70" s="280" t="e">
        <f>IF(LEN(VLOOKUP(AA68,#REF!,2,FALSE))&lt;4,"",LEFT(RIGHT(VLOOKUP(AA68,#REF!,2,FALSE),4),1))</f>
        <v>#REF!</v>
      </c>
      <c r="AT70" s="415"/>
      <c r="AU70" s="280" t="e">
        <f>IF(LEN(VLOOKUP(AA68,#REF!,2,FALSE))&lt;3,"",LEFT(RIGHT(VLOOKUP(AA68,#REF!,2,FALSE),3),1))</f>
        <v>#REF!</v>
      </c>
      <c r="AV70" s="282"/>
      <c r="AW70" s="280" t="e">
        <f>IF(LEN(VLOOKUP(AA68,#REF!,2,FALSE))&lt;2,"",LEFT(RIGHT(VLOOKUP(AA68,#REF!,2,FALSE),2),1))</f>
        <v>#REF!</v>
      </c>
      <c r="AX70" s="282"/>
      <c r="AY70" s="280" t="e">
        <f>IF(VLOOKUP(AA68,#REF!,2,FALSE)=0,"",IF(LEN(VLOOKUP(AA68,#REF!,2,FALSE))&lt;1,"",LEFT(RIGHT(VLOOKUP(AA68,#REF!,2,FALSE),1),1)))</f>
        <v>#REF!</v>
      </c>
      <c r="AZ70" s="424"/>
      <c r="BA70" s="423"/>
      <c r="BB70" s="280" t="e">
        <f>IF(LEN(VLOOKUP(AA68,#REF!,4,FALSE))&lt;11,"",LEFT(RIGHT(VLOOKUP(AA68,#REF!,4,FALSE),11),1))</f>
        <v>#REF!</v>
      </c>
      <c r="BC70" s="168"/>
      <c r="BD70" s="280" t="e">
        <f>IF(LEN(VLOOKUP(AA68,#REF!,4,FALSE))&lt;10,"",LEFT(RIGHT(VLOOKUP(AA68,#REF!,4,FALSE),10),1))</f>
        <v>#REF!</v>
      </c>
      <c r="BE70" s="282"/>
      <c r="BF70" s="280" t="e">
        <f>IF(LEN(VLOOKUP(AA68,#REF!,4,FALSE))&lt;9,"",LEFT(RIGHT(VLOOKUP(AA68,#REF!,4,FALSE),9),1))</f>
        <v>#REF!</v>
      </c>
      <c r="BG70" s="168"/>
      <c r="BH70" s="280" t="e">
        <f>IF(LEN(VLOOKUP(AA68,#REF!,4,FALSE))&lt;8,"",LEFT(RIGHT(VLOOKUP(AA68,#REF!,4,FALSE),8),1))</f>
        <v>#REF!</v>
      </c>
      <c r="BI70" s="282"/>
      <c r="BJ70" s="280" t="e">
        <f>IF(LEN(VLOOKUP(AA68,#REF!,4,FALSE))&lt;7,"",LEFT(RIGHT(VLOOKUP(AA68,#REF!,4,FALSE),7),1))</f>
        <v>#REF!</v>
      </c>
      <c r="BK70" s="415"/>
      <c r="BL70" s="280" t="e">
        <f>IF(LEN(VLOOKUP(AA68,#REF!,4,FALSE))&lt;6,"",LEFT(RIGHT(VLOOKUP(AA68,#REF!,4,FALSE),6),1))</f>
        <v>#REF!</v>
      </c>
      <c r="BM70" s="282"/>
      <c r="BN70" s="280" t="e">
        <f>IF(LEN(VLOOKUP(AA68,#REF!,4,FALSE))&lt;5,"",LEFT(RIGHT(VLOOKUP(AA68,#REF!,4,FALSE),5),1))</f>
        <v>#REF!</v>
      </c>
      <c r="BO70" s="282"/>
      <c r="BP70" s="280" t="e">
        <f>IF(LEN(VLOOKUP(AA68,#REF!,4,FALSE))&lt;4,"",LEFT(RIGHT(VLOOKUP(AA68,#REF!,4,FALSE),4),1))</f>
        <v>#REF!</v>
      </c>
      <c r="BQ70" s="416"/>
      <c r="BR70" s="280" t="e">
        <f>IF(LEN(VLOOKUP(AA68,#REF!,4,FALSE))&lt;3,"",LEFT(RIGHT(VLOOKUP(AA68,#REF!,4,FALSE),3),1))</f>
        <v>#REF!</v>
      </c>
      <c r="BS70" s="282"/>
      <c r="BT70" s="280" t="e">
        <f>IF(LEN(VLOOKUP(AA68,#REF!,4,FALSE))&lt;2,"",LEFT(RIGHT(VLOOKUP(AA68,#REF!,4,FALSE),2),1))</f>
        <v>#REF!</v>
      </c>
      <c r="BU70" s="282"/>
      <c r="BV70" s="280" t="e">
        <f>IF(VLOOKUP(AA68,#REF!,4,FALSE)=0,"",IF(LEN(VLOOKUP(AA68,#REF!,4,FALSE))&lt;1,"",LEFT(RIGHT(VLOOKUP(AA68,#REF!,4,FALSE),1),1)))</f>
        <v>#REF!</v>
      </c>
      <c r="BW70" s="287"/>
      <c r="BX70" s="288"/>
      <c r="BY70" s="288"/>
      <c r="BZ70" s="288"/>
      <c r="CA70" s="288"/>
      <c r="CB70" s="288"/>
      <c r="CC70" s="288"/>
      <c r="CD70" s="288"/>
      <c r="CE70" s="288"/>
      <c r="CF70" s="288"/>
      <c r="CG70" s="199"/>
      <c r="CH70" s="495"/>
      <c r="CI70" s="145"/>
    </row>
    <row r="71" spans="1:87" ht="3" customHeight="1">
      <c r="A71" s="130"/>
      <c r="B71" s="476"/>
      <c r="C71" s="476"/>
      <c r="D71" s="476"/>
      <c r="E71" s="474"/>
      <c r="F71" s="474"/>
      <c r="G71" s="459"/>
      <c r="H71" s="461"/>
      <c r="I71" s="461"/>
      <c r="J71" s="461"/>
      <c r="K71" s="461"/>
      <c r="L71" s="461"/>
      <c r="M71" s="461"/>
      <c r="N71" s="461"/>
      <c r="O71" s="461"/>
      <c r="P71" s="461"/>
      <c r="Q71" s="461"/>
      <c r="R71" s="461"/>
      <c r="S71" s="461"/>
      <c r="T71" s="461"/>
      <c r="U71" s="461"/>
      <c r="V71" s="461"/>
      <c r="W71" s="461"/>
      <c r="X71" s="461"/>
      <c r="Y71" s="461"/>
      <c r="Z71" s="461"/>
      <c r="AA71" s="463"/>
      <c r="AB71" s="463"/>
      <c r="AC71" s="463"/>
      <c r="AD71" s="442"/>
      <c r="AE71" s="442"/>
      <c r="AF71" s="442"/>
      <c r="AG71" s="442"/>
      <c r="AH71" s="442"/>
      <c r="AI71" s="442"/>
      <c r="AJ71" s="442"/>
      <c r="AK71" s="442"/>
      <c r="AL71" s="442"/>
      <c r="AM71" s="442"/>
      <c r="AN71" s="442"/>
      <c r="AO71" s="442"/>
      <c r="AP71" s="442"/>
      <c r="AQ71" s="442"/>
      <c r="AR71" s="442"/>
      <c r="AS71" s="442"/>
      <c r="AT71" s="442"/>
      <c r="AU71" s="442"/>
      <c r="AV71" s="442"/>
      <c r="AW71" s="442"/>
      <c r="AX71" s="442"/>
      <c r="AY71" s="442"/>
      <c r="AZ71" s="442"/>
      <c r="BA71" s="443"/>
      <c r="BB71" s="443"/>
      <c r="BC71" s="443"/>
      <c r="BD71" s="443"/>
      <c r="BE71" s="443"/>
      <c r="BF71" s="443"/>
      <c r="BG71" s="443"/>
      <c r="BH71" s="443"/>
      <c r="BI71" s="443"/>
      <c r="BJ71" s="443"/>
      <c r="BK71" s="443"/>
      <c r="BL71" s="443"/>
      <c r="BM71" s="443"/>
      <c r="BN71" s="443"/>
      <c r="BO71" s="443"/>
      <c r="BP71" s="443"/>
      <c r="BQ71" s="443"/>
      <c r="BR71" s="227"/>
      <c r="BS71" s="227"/>
      <c r="BT71" s="227"/>
      <c r="BU71" s="227"/>
      <c r="BV71" s="227"/>
      <c r="BW71" s="289"/>
      <c r="BX71" s="227"/>
      <c r="BY71" s="227"/>
      <c r="BZ71" s="227"/>
      <c r="CA71" s="227"/>
      <c r="CB71" s="227"/>
      <c r="CC71" s="227"/>
      <c r="CD71" s="227"/>
      <c r="CE71" s="227"/>
      <c r="CF71" s="227"/>
      <c r="CG71" s="200"/>
      <c r="CH71" s="495"/>
      <c r="CI71" s="145"/>
    </row>
    <row r="72" spans="1:87" ht="3" customHeight="1">
      <c r="A72" s="130"/>
      <c r="B72" s="476"/>
      <c r="C72" s="476"/>
      <c r="D72" s="476"/>
      <c r="E72" s="474"/>
      <c r="F72" s="474"/>
      <c r="G72" s="459"/>
      <c r="H72" s="461"/>
      <c r="I72" s="461"/>
      <c r="J72" s="461"/>
      <c r="K72" s="461"/>
      <c r="L72" s="461"/>
      <c r="M72" s="461"/>
      <c r="N72" s="461"/>
      <c r="O72" s="461"/>
      <c r="P72" s="461"/>
      <c r="Q72" s="461"/>
      <c r="R72" s="461"/>
      <c r="S72" s="461"/>
      <c r="T72" s="461"/>
      <c r="U72" s="461"/>
      <c r="V72" s="461"/>
      <c r="W72" s="461"/>
      <c r="X72" s="461"/>
      <c r="Y72" s="461"/>
      <c r="Z72" s="461"/>
      <c r="AA72" s="463"/>
      <c r="AB72" s="463"/>
      <c r="AC72" s="463"/>
      <c r="AD72" s="422"/>
      <c r="AE72" s="422"/>
      <c r="AF72" s="422"/>
      <c r="AG72" s="422"/>
      <c r="AH72" s="422"/>
      <c r="AI72" s="422"/>
      <c r="AJ72" s="422"/>
      <c r="AK72" s="422"/>
      <c r="AL72" s="422"/>
      <c r="AM72" s="422"/>
      <c r="AN72" s="422"/>
      <c r="AO72" s="422"/>
      <c r="AP72" s="422"/>
      <c r="AQ72" s="422"/>
      <c r="AR72" s="422"/>
      <c r="AS72" s="422"/>
      <c r="AT72" s="422"/>
      <c r="AU72" s="422"/>
      <c r="AV72" s="422"/>
      <c r="AW72" s="422"/>
      <c r="AX72" s="422"/>
      <c r="AY72" s="422"/>
      <c r="AZ72" s="422"/>
      <c r="BA72" s="472"/>
      <c r="BB72" s="472"/>
      <c r="BC72" s="472"/>
      <c r="BD72" s="472"/>
      <c r="BE72" s="472"/>
      <c r="BF72" s="472"/>
      <c r="BG72" s="472"/>
      <c r="BH72" s="472"/>
      <c r="BI72" s="472"/>
      <c r="BJ72" s="472"/>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198"/>
      <c r="CH72" s="495"/>
      <c r="CI72" s="145"/>
    </row>
    <row r="73" spans="1:87" ht="3" customHeight="1">
      <c r="A73" s="130"/>
      <c r="B73" s="476"/>
      <c r="C73" s="476"/>
      <c r="D73" s="476"/>
      <c r="E73" s="474"/>
      <c r="F73" s="474"/>
      <c r="G73" s="459"/>
      <c r="H73" s="461"/>
      <c r="I73" s="461"/>
      <c r="J73" s="461"/>
      <c r="K73" s="461"/>
      <c r="L73" s="461"/>
      <c r="M73" s="461"/>
      <c r="N73" s="461"/>
      <c r="O73" s="461"/>
      <c r="P73" s="461"/>
      <c r="Q73" s="461"/>
      <c r="R73" s="461"/>
      <c r="S73" s="461"/>
      <c r="T73" s="461"/>
      <c r="U73" s="461"/>
      <c r="V73" s="461"/>
      <c r="W73" s="461"/>
      <c r="X73" s="461"/>
      <c r="Y73" s="461"/>
      <c r="Z73" s="461"/>
      <c r="AA73" s="463"/>
      <c r="AB73" s="463"/>
      <c r="AC73" s="463"/>
      <c r="AD73" s="423"/>
      <c r="AE73" s="417"/>
      <c r="AF73" s="417"/>
      <c r="AG73" s="417"/>
      <c r="AH73" s="283"/>
      <c r="AI73" s="418"/>
      <c r="AJ73" s="418"/>
      <c r="AK73" s="418"/>
      <c r="AL73" s="418"/>
      <c r="AM73" s="418"/>
      <c r="AN73" s="415" t="s">
        <v>157</v>
      </c>
      <c r="AO73" s="419"/>
      <c r="AP73" s="419"/>
      <c r="AQ73" s="419"/>
      <c r="AR73" s="419"/>
      <c r="AS73" s="419"/>
      <c r="AT73" s="415" t="s">
        <v>157</v>
      </c>
      <c r="AU73" s="419"/>
      <c r="AV73" s="419"/>
      <c r="AW73" s="419"/>
      <c r="AX73" s="419"/>
      <c r="AY73" s="419"/>
      <c r="AZ73" s="424"/>
      <c r="BA73" s="472"/>
      <c r="BB73" s="472"/>
      <c r="BC73" s="472"/>
      <c r="BD73" s="472"/>
      <c r="BE73" s="472"/>
      <c r="BF73" s="472"/>
      <c r="BG73" s="472"/>
      <c r="BH73" s="472"/>
      <c r="BI73" s="472"/>
      <c r="BJ73" s="472"/>
      <c r="BK73" s="288"/>
      <c r="BL73" s="417"/>
      <c r="BM73" s="417"/>
      <c r="BN73" s="417"/>
      <c r="BO73" s="288"/>
      <c r="BP73" s="290"/>
      <c r="BQ73" s="290"/>
      <c r="BR73" s="290"/>
      <c r="BS73" s="290"/>
      <c r="BT73" s="290"/>
      <c r="BU73" s="288"/>
      <c r="BV73" s="290"/>
      <c r="BW73" s="290"/>
      <c r="BX73" s="290"/>
      <c r="BY73" s="290"/>
      <c r="BZ73" s="290"/>
      <c r="CA73" s="291"/>
      <c r="CB73" s="290"/>
      <c r="CC73" s="290"/>
      <c r="CD73" s="290"/>
      <c r="CE73" s="290"/>
      <c r="CF73" s="290"/>
      <c r="CG73" s="201"/>
      <c r="CH73" s="495"/>
      <c r="CI73" s="145"/>
    </row>
    <row r="74" spans="1:87" ht="15" customHeight="1">
      <c r="A74" s="130"/>
      <c r="B74" s="476"/>
      <c r="C74" s="476"/>
      <c r="D74" s="476"/>
      <c r="E74" s="474"/>
      <c r="F74" s="474"/>
      <c r="G74" s="459"/>
      <c r="H74" s="461"/>
      <c r="I74" s="461"/>
      <c r="J74" s="461"/>
      <c r="K74" s="461"/>
      <c r="L74" s="461"/>
      <c r="M74" s="461"/>
      <c r="N74" s="461"/>
      <c r="O74" s="461"/>
      <c r="P74" s="461"/>
      <c r="Q74" s="461"/>
      <c r="R74" s="461"/>
      <c r="S74" s="461"/>
      <c r="T74" s="461"/>
      <c r="U74" s="461"/>
      <c r="V74" s="461"/>
      <c r="W74" s="461"/>
      <c r="X74" s="461"/>
      <c r="Y74" s="461"/>
      <c r="Z74" s="461"/>
      <c r="AA74" s="463"/>
      <c r="AB74" s="463"/>
      <c r="AC74" s="463"/>
      <c r="AD74" s="423"/>
      <c r="AE74" s="280" t="e">
        <f>IF(LEN(VLOOKUP(AA68,#REF!,3,FALSE))&lt;11,"",LEFT(RIGHT(VLOOKUP(AA68,#REF!,3,FALSE),11),1))</f>
        <v>#REF!</v>
      </c>
      <c r="AF74" s="168" t="s">
        <v>157</v>
      </c>
      <c r="AG74" s="280" t="e">
        <f>IF(LEN(VLOOKUP(AA68,#REF!,3,FALSE))&lt;10,"",LEFT(RIGHT(VLOOKUP(AA68,#REF!,3,FALSE),10),1))</f>
        <v>#REF!</v>
      </c>
      <c r="AH74" s="282" t="s">
        <v>157</v>
      </c>
      <c r="AI74" s="280" t="e">
        <f>IF(LEN(VLOOKUP(AA68,#REF!,3,FALSE))&lt;9,"",LEFT(RIGHT(VLOOKUP(AA68,#REF!,3,FALSE),9),1))</f>
        <v>#REF!</v>
      </c>
      <c r="AJ74" s="168" t="s">
        <v>157</v>
      </c>
      <c r="AK74" s="280" t="e">
        <f>IF(LEN(VLOOKUP(AA68,#REF!,3,FALSE))&lt;8,"",LEFT(RIGHT(VLOOKUP(AA68,#REF!,3,FALSE),8),1))</f>
        <v>#REF!</v>
      </c>
      <c r="AL74" s="282" t="s">
        <v>157</v>
      </c>
      <c r="AM74" s="280" t="e">
        <f>IF(LEN(VLOOKUP(AA68,#REF!,3,FALSE))&lt;7,"",LEFT(RIGHT(VLOOKUP(AA68,#REF!,3,FALSE),7),1))</f>
        <v>#REF!</v>
      </c>
      <c r="AN74" s="415"/>
      <c r="AO74" s="280" t="e">
        <f>IF(LEN(VLOOKUP(AA68,#REF!,3,FALSE))&lt;6,"",LEFT(RIGHT(VLOOKUP(AA68,#REF!,3,FALSE),6),1))</f>
        <v>#REF!</v>
      </c>
      <c r="AP74" s="282" t="s">
        <v>157</v>
      </c>
      <c r="AQ74" s="280" t="e">
        <f>IF(LEN(VLOOKUP(AA68,#REF!,3,FALSE))&lt;5,"",LEFT(RIGHT(VLOOKUP(AA68,#REF!,3,FALSE),5),1))</f>
        <v>#REF!</v>
      </c>
      <c r="AR74" s="282" t="s">
        <v>157</v>
      </c>
      <c r="AS74" s="280" t="e">
        <f>IF(LEN(VLOOKUP(AA68,#REF!,3,FALSE))&lt;4,"",LEFT(RIGHT(VLOOKUP(AA68,#REF!,3,FALSE),4),1))</f>
        <v>#REF!</v>
      </c>
      <c r="AT74" s="415"/>
      <c r="AU74" s="280" t="e">
        <f>IF(LEN(VLOOKUP(AA68,#REF!,3,FALSE))&lt;3,"",LEFT(RIGHT(VLOOKUP(AA68,#REF!,3,FALSE),3),1))</f>
        <v>#REF!</v>
      </c>
      <c r="AV74" s="282" t="s">
        <v>157</v>
      </c>
      <c r="AW74" s="280" t="e">
        <f>IF(LEN(VLOOKUP(AA68,#REF!,3,FALSE))&lt;2,"",LEFT(RIGHT(VLOOKUP(AA68,#REF!,3,FALSE),2),1))</f>
        <v>#REF!</v>
      </c>
      <c r="AX74" s="282" t="s">
        <v>157</v>
      </c>
      <c r="AY74" s="280" t="e">
        <f>IF(VLOOKUP(AA68,#REF!,3,FALSE)=0,"",IF(LEN(VLOOKUP(AA68,#REF!,3,FALSE))&lt;1,"",LEFT(RIGHT(VLOOKUP(AA68,#REF!,3,FALSE),1),1)))</f>
        <v>#REF!</v>
      </c>
      <c r="AZ74" s="424"/>
      <c r="BA74" s="472"/>
      <c r="BB74" s="472"/>
      <c r="BC74" s="472"/>
      <c r="BD74" s="472"/>
      <c r="BE74" s="472"/>
      <c r="BF74" s="472"/>
      <c r="BG74" s="472"/>
      <c r="BH74" s="472"/>
      <c r="BI74" s="472"/>
      <c r="BJ74" s="472"/>
      <c r="BK74" s="288"/>
      <c r="BL74" s="280" t="e">
        <f>IF(LEN(VLOOKUP(AA68,#REF!,5,FALSE))&lt;11,"",LEFT(RIGHT(VLOOKUP(AA68,#REF!,5,FALSE),11),1))</f>
        <v>#REF!</v>
      </c>
      <c r="BM74" s="168" t="s">
        <v>157</v>
      </c>
      <c r="BN74" s="280" t="e">
        <f>IF(LEN(VLOOKUP(AA68,#REF!,5,FALSE))&lt;10,"",LEFT(RIGHT(VLOOKUP(AA68,#REF!,5,FALSE),10),1))</f>
        <v>#REF!</v>
      </c>
      <c r="BO74" s="288" t="s">
        <v>157</v>
      </c>
      <c r="BP74" s="280" t="e">
        <f>IF(LEN(VLOOKUP(AA68,#REF!,5,FALSE))&lt;9,"",LEFT(RIGHT(VLOOKUP(AA68,#REF!,5,FALSE),9),1))</f>
        <v>#REF!</v>
      </c>
      <c r="BQ74" s="282" t="s">
        <v>157</v>
      </c>
      <c r="BR74" s="280" t="e">
        <f>IF(LEN(VLOOKUP(AA68,#REF!,5,FALSE))&lt;8,"",LEFT(RIGHT(VLOOKUP(AA68,#REF!,5,FALSE),8),1))</f>
        <v>#REF!</v>
      </c>
      <c r="BS74" s="282" t="s">
        <v>157</v>
      </c>
      <c r="BT74" s="280" t="e">
        <f>IF(LEN(VLOOKUP(AA68,#REF!,5,FALSE))&lt;7,"",LEFT(RIGHT(VLOOKUP(AA68,#REF!,5,FALSE),7),1))</f>
        <v>#REF!</v>
      </c>
      <c r="BU74" s="288" t="s">
        <v>157</v>
      </c>
      <c r="BV74" s="280" t="e">
        <f>IF(LEN(VLOOKUP(AA68,#REF!,5,FALSE))&lt;6,"",LEFT(RIGHT(VLOOKUP(AA68,#REF!,5,FALSE),6),1))</f>
        <v>#REF!</v>
      </c>
      <c r="BW74" s="282" t="s">
        <v>157</v>
      </c>
      <c r="BX74" s="280" t="e">
        <f>IF(LEN(VLOOKUP(AA68,#REF!,5,FALSE))&lt;5,"",LEFT(RIGHT(VLOOKUP(AA68,#REF!,5,FALSE),5),1))</f>
        <v>#REF!</v>
      </c>
      <c r="BY74" s="282" t="s">
        <v>157</v>
      </c>
      <c r="BZ74" s="280" t="e">
        <f>IF(LEN(VLOOKUP(AA68,#REF!,5,FALSE))&lt;4,"",LEFT(RIGHT(VLOOKUP(AA68,#REF!,5,FALSE),4),1))</f>
        <v>#REF!</v>
      </c>
      <c r="CA74" s="291" t="s">
        <v>157</v>
      </c>
      <c r="CB74" s="280" t="e">
        <f>IF(LEN(VLOOKUP(AA68,#REF!,5,FALSE))&lt;3,"",LEFT(RIGHT(VLOOKUP(AA68,#REF!,5,FALSE),3),1))</f>
        <v>#REF!</v>
      </c>
      <c r="CC74" s="282" t="s">
        <v>157</v>
      </c>
      <c r="CD74" s="280" t="e">
        <f>IF(LEN(VLOOKUP(AA68,#REF!,5,FALSE))&lt;2,"",LEFT(RIGHT(VLOOKUP(AA68,#REF!,5,FALSE),2),1))</f>
        <v>#REF!</v>
      </c>
      <c r="CE74" s="282" t="s">
        <v>355</v>
      </c>
      <c r="CF74" s="280" t="e">
        <f>IF(VLOOKUP(AA68,#REF!,5,FALSE)=0,"",IF(LEN(VLOOKUP(AA68,#REF!,5,FALSE))&lt;1,"",LEFT(RIGHT(VLOOKUP(AA68,#REF!,5,FALSE),1),1)))</f>
        <v>#REF!</v>
      </c>
      <c r="CG74" s="201"/>
      <c r="CH74" s="495"/>
      <c r="CI74" s="145"/>
    </row>
    <row r="75" spans="1:87" ht="3" customHeight="1">
      <c r="A75" s="130"/>
      <c r="B75" s="476"/>
      <c r="C75" s="476"/>
      <c r="D75" s="476"/>
      <c r="E75" s="474"/>
      <c r="F75" s="474"/>
      <c r="G75" s="459"/>
      <c r="H75" s="461"/>
      <c r="I75" s="461"/>
      <c r="J75" s="461"/>
      <c r="K75" s="461"/>
      <c r="L75" s="461"/>
      <c r="M75" s="461"/>
      <c r="N75" s="461"/>
      <c r="O75" s="461"/>
      <c r="P75" s="461"/>
      <c r="Q75" s="461"/>
      <c r="R75" s="461"/>
      <c r="S75" s="461"/>
      <c r="T75" s="461"/>
      <c r="U75" s="461"/>
      <c r="V75" s="461"/>
      <c r="W75" s="461"/>
      <c r="X75" s="461"/>
      <c r="Y75" s="461"/>
      <c r="Z75" s="461"/>
      <c r="AA75" s="463"/>
      <c r="AB75" s="463"/>
      <c r="AC75" s="463"/>
      <c r="AD75" s="442"/>
      <c r="AE75" s="442"/>
      <c r="AF75" s="442"/>
      <c r="AG75" s="442"/>
      <c r="AH75" s="442"/>
      <c r="AI75" s="442"/>
      <c r="AJ75" s="442"/>
      <c r="AK75" s="442"/>
      <c r="AL75" s="442"/>
      <c r="AM75" s="442"/>
      <c r="AN75" s="442"/>
      <c r="AO75" s="442"/>
      <c r="AP75" s="442"/>
      <c r="AQ75" s="442"/>
      <c r="AR75" s="442"/>
      <c r="AS75" s="442"/>
      <c r="AT75" s="442"/>
      <c r="AU75" s="442"/>
      <c r="AV75" s="442"/>
      <c r="AW75" s="442"/>
      <c r="AX75" s="442"/>
      <c r="AY75" s="442"/>
      <c r="AZ75" s="442"/>
      <c r="BA75" s="472"/>
      <c r="BB75" s="472"/>
      <c r="BC75" s="472"/>
      <c r="BD75" s="472"/>
      <c r="BE75" s="472"/>
      <c r="BF75" s="472"/>
      <c r="BG75" s="472"/>
      <c r="BH75" s="472"/>
      <c r="BI75" s="472"/>
      <c r="BJ75" s="472"/>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00"/>
      <c r="CH75" s="495"/>
      <c r="CI75" s="145"/>
    </row>
    <row r="76" spans="1:87" s="163" customFormat="1" ht="3" customHeight="1">
      <c r="A76" s="130"/>
      <c r="B76" s="476"/>
      <c r="C76" s="476"/>
      <c r="D76" s="476"/>
      <c r="E76" s="474" t="s">
        <v>375</v>
      </c>
      <c r="F76" s="474"/>
      <c r="G76" s="459"/>
      <c r="H76" s="461" t="e">
        <f>#REF!</f>
        <v>#REF!</v>
      </c>
      <c r="I76" s="461"/>
      <c r="J76" s="461"/>
      <c r="K76" s="461"/>
      <c r="L76" s="461"/>
      <c r="M76" s="461"/>
      <c r="N76" s="461"/>
      <c r="O76" s="461"/>
      <c r="P76" s="461"/>
      <c r="Q76" s="461"/>
      <c r="R76" s="461"/>
      <c r="S76" s="461"/>
      <c r="T76" s="461"/>
      <c r="U76" s="461"/>
      <c r="V76" s="461"/>
      <c r="W76" s="461"/>
      <c r="X76" s="461"/>
      <c r="Y76" s="461"/>
      <c r="Z76" s="461"/>
      <c r="AA76" s="463" t="s">
        <v>432</v>
      </c>
      <c r="AB76" s="463"/>
      <c r="AC76" s="463"/>
      <c r="AD76" s="422"/>
      <c r="AE76" s="422"/>
      <c r="AF76" s="422"/>
      <c r="AG76" s="422"/>
      <c r="AH76" s="422"/>
      <c r="AI76" s="422"/>
      <c r="AJ76" s="422"/>
      <c r="AK76" s="422"/>
      <c r="AL76" s="422"/>
      <c r="AM76" s="422"/>
      <c r="AN76" s="422"/>
      <c r="AO76" s="422"/>
      <c r="AP76" s="422"/>
      <c r="AQ76" s="422"/>
      <c r="AR76" s="422"/>
      <c r="AS76" s="422"/>
      <c r="AT76" s="422"/>
      <c r="AU76" s="422"/>
      <c r="AV76" s="422"/>
      <c r="AW76" s="422"/>
      <c r="AX76" s="422"/>
      <c r="AY76" s="422"/>
      <c r="AZ76" s="422"/>
      <c r="BA76" s="464"/>
      <c r="BB76" s="464"/>
      <c r="BC76" s="464"/>
      <c r="BD76" s="464"/>
      <c r="BE76" s="464"/>
      <c r="BF76" s="464"/>
      <c r="BG76" s="464"/>
      <c r="BH76" s="464"/>
      <c r="BI76" s="464"/>
      <c r="BJ76" s="464"/>
      <c r="BK76" s="464"/>
      <c r="BL76" s="464"/>
      <c r="BM76" s="464"/>
      <c r="BN76" s="464"/>
      <c r="BO76" s="464"/>
      <c r="BP76" s="464"/>
      <c r="BQ76" s="464"/>
      <c r="BR76" s="221"/>
      <c r="BS76" s="221"/>
      <c r="BT76" s="221"/>
      <c r="BU76" s="221"/>
      <c r="BV76" s="221"/>
      <c r="BW76" s="292"/>
      <c r="BX76" s="221"/>
      <c r="BY76" s="221"/>
      <c r="BZ76" s="221"/>
      <c r="CA76" s="221"/>
      <c r="CB76" s="221"/>
      <c r="CC76" s="221"/>
      <c r="CD76" s="221"/>
      <c r="CE76" s="221"/>
      <c r="CF76" s="221"/>
      <c r="CG76" s="198"/>
      <c r="CH76" s="495"/>
      <c r="CI76" s="202"/>
    </row>
    <row r="77" spans="1:87" s="163" customFormat="1" ht="3" customHeight="1">
      <c r="A77" s="130"/>
      <c r="B77" s="476"/>
      <c r="C77" s="476"/>
      <c r="D77" s="476"/>
      <c r="E77" s="474"/>
      <c r="F77" s="474"/>
      <c r="G77" s="459"/>
      <c r="H77" s="461"/>
      <c r="I77" s="461"/>
      <c r="J77" s="461"/>
      <c r="K77" s="461"/>
      <c r="L77" s="461"/>
      <c r="M77" s="461"/>
      <c r="N77" s="461"/>
      <c r="O77" s="461"/>
      <c r="P77" s="461"/>
      <c r="Q77" s="461"/>
      <c r="R77" s="461"/>
      <c r="S77" s="461"/>
      <c r="T77" s="461"/>
      <c r="U77" s="461"/>
      <c r="V77" s="461"/>
      <c r="W77" s="461"/>
      <c r="X77" s="461"/>
      <c r="Y77" s="461"/>
      <c r="Z77" s="461"/>
      <c r="AA77" s="463"/>
      <c r="AB77" s="463"/>
      <c r="AC77" s="463"/>
      <c r="AD77" s="423"/>
      <c r="AE77" s="417"/>
      <c r="AF77" s="417"/>
      <c r="AG77" s="417"/>
      <c r="AH77" s="283"/>
      <c r="AI77" s="418"/>
      <c r="AJ77" s="418"/>
      <c r="AK77" s="418"/>
      <c r="AL77" s="418"/>
      <c r="AM77" s="418"/>
      <c r="AN77" s="415"/>
      <c r="AO77" s="419"/>
      <c r="AP77" s="419"/>
      <c r="AQ77" s="419"/>
      <c r="AR77" s="419"/>
      <c r="AS77" s="419"/>
      <c r="AT77" s="415"/>
      <c r="AU77" s="419"/>
      <c r="AV77" s="419"/>
      <c r="AW77" s="419"/>
      <c r="AX77" s="419"/>
      <c r="AY77" s="419"/>
      <c r="AZ77" s="424"/>
      <c r="BA77" s="423"/>
      <c r="BB77" s="417"/>
      <c r="BC77" s="417"/>
      <c r="BD77" s="417"/>
      <c r="BE77" s="283"/>
      <c r="BF77" s="418"/>
      <c r="BG77" s="418"/>
      <c r="BH77" s="418"/>
      <c r="BI77" s="418"/>
      <c r="BJ77" s="418"/>
      <c r="BK77" s="415"/>
      <c r="BL77" s="419"/>
      <c r="BM77" s="419"/>
      <c r="BN77" s="419"/>
      <c r="BO77" s="419"/>
      <c r="BP77" s="419"/>
      <c r="BQ77" s="416"/>
      <c r="BR77" s="419"/>
      <c r="BS77" s="419"/>
      <c r="BT77" s="419"/>
      <c r="BU77" s="419"/>
      <c r="BV77" s="419"/>
      <c r="BW77" s="287"/>
      <c r="BX77" s="288"/>
      <c r="BY77" s="288"/>
      <c r="BZ77" s="288"/>
      <c r="CA77" s="288"/>
      <c r="CB77" s="288"/>
      <c r="CC77" s="288"/>
      <c r="CD77" s="288"/>
      <c r="CE77" s="288"/>
      <c r="CF77" s="288"/>
      <c r="CG77" s="199"/>
      <c r="CH77" s="495"/>
      <c r="CI77" s="202"/>
    </row>
    <row r="78" spans="1:87" ht="15" customHeight="1">
      <c r="A78" s="130"/>
      <c r="B78" s="476"/>
      <c r="C78" s="476"/>
      <c r="D78" s="476"/>
      <c r="E78" s="474"/>
      <c r="F78" s="474"/>
      <c r="G78" s="459"/>
      <c r="H78" s="461"/>
      <c r="I78" s="461"/>
      <c r="J78" s="461"/>
      <c r="K78" s="461"/>
      <c r="L78" s="461"/>
      <c r="M78" s="461"/>
      <c r="N78" s="461"/>
      <c r="O78" s="461"/>
      <c r="P78" s="461"/>
      <c r="Q78" s="461"/>
      <c r="R78" s="461"/>
      <c r="S78" s="461"/>
      <c r="T78" s="461"/>
      <c r="U78" s="461"/>
      <c r="V78" s="461"/>
      <c r="W78" s="461"/>
      <c r="X78" s="461"/>
      <c r="Y78" s="461"/>
      <c r="Z78" s="461"/>
      <c r="AA78" s="463"/>
      <c r="AB78" s="463"/>
      <c r="AC78" s="463"/>
      <c r="AD78" s="423"/>
      <c r="AE78" s="280" t="e">
        <f>IF(LEN(VLOOKUP(AA76,#REF!,2,FALSE))&lt;11,"",LEFT(RIGHT(VLOOKUP(AA76,#REF!,2,FALSE),11),1))</f>
        <v>#REF!</v>
      </c>
      <c r="AF78" s="168"/>
      <c r="AG78" s="280" t="e">
        <f>IF(LEN(VLOOKUP(AA76,#REF!,2,FALSE))&lt;10,"",LEFT(RIGHT(VLOOKUP(AA76,#REF!,2,FALSE),10),1))</f>
        <v>#REF!</v>
      </c>
      <c r="AH78" s="282"/>
      <c r="AI78" s="280" t="e">
        <f>IF(LEN(VLOOKUP(AA76,#REF!,2,FALSE))&lt;9,"",LEFT(RIGHT(VLOOKUP(AA76,#REF!,2,FALSE),9),1))</f>
        <v>#REF!</v>
      </c>
      <c r="AJ78" s="168"/>
      <c r="AK78" s="280" t="e">
        <f>IF(LEN(VLOOKUP(AA76,#REF!,2,FALSE))&lt;8,"",LEFT(RIGHT(VLOOKUP(AA76,#REF!,2,FALSE),8),1))</f>
        <v>#REF!</v>
      </c>
      <c r="AL78" s="282"/>
      <c r="AM78" s="280" t="e">
        <f>IF(LEN(VLOOKUP(AA76,#REF!,2,FALSE))&lt;7,"",LEFT(RIGHT(VLOOKUP(AA76,#REF!,2,FALSE),7),1))</f>
        <v>#REF!</v>
      </c>
      <c r="AN78" s="415"/>
      <c r="AO78" s="280" t="e">
        <f>IF(LEN(VLOOKUP(AA76,#REF!,2,FALSE))&lt;6,"",LEFT(RIGHT(VLOOKUP(AA76,#REF!,2,FALSE),6),1))</f>
        <v>#REF!</v>
      </c>
      <c r="AP78" s="282"/>
      <c r="AQ78" s="280" t="e">
        <f>IF(LEN(VLOOKUP(AA76,#REF!,2,FALSE))&lt;5,"",LEFT(RIGHT(VLOOKUP(AA76,#REF!,2,FALSE),5),1))</f>
        <v>#REF!</v>
      </c>
      <c r="AR78" s="282"/>
      <c r="AS78" s="280" t="e">
        <f>IF(LEN(VLOOKUP(AA76,#REF!,2,FALSE))&lt;4,"",LEFT(RIGHT(VLOOKUP(AA76,#REF!,2,FALSE),4),1))</f>
        <v>#REF!</v>
      </c>
      <c r="AT78" s="415"/>
      <c r="AU78" s="280" t="e">
        <f>IF(LEN(VLOOKUP(AA76,#REF!,2,FALSE))&lt;3,"",LEFT(RIGHT(VLOOKUP(AA76,#REF!,2,FALSE),3),1))</f>
        <v>#REF!</v>
      </c>
      <c r="AV78" s="282"/>
      <c r="AW78" s="280" t="e">
        <f>IF(LEN(VLOOKUP(AA76,#REF!,2,FALSE))&lt;2,"",LEFT(RIGHT(VLOOKUP(AA76,#REF!,2,FALSE),2),1))</f>
        <v>#REF!</v>
      </c>
      <c r="AX78" s="282"/>
      <c r="AY78" s="280" t="e">
        <f>IF(VLOOKUP(AA76,#REF!,2,FALSE)=0,"",IF(LEN(VLOOKUP(AA76,#REF!,2,FALSE))&lt;1,"",LEFT(RIGHT(VLOOKUP(AA76,#REF!,2,FALSE),1),1)))</f>
        <v>#REF!</v>
      </c>
      <c r="AZ78" s="424"/>
      <c r="BA78" s="423"/>
      <c r="BB78" s="280" t="e">
        <f>IF(LEN(VLOOKUP(AA76,#REF!,4,FALSE))&lt;11,"",LEFT(RIGHT(VLOOKUP(AA76,#REF!,4,FALSE),11),1))</f>
        <v>#REF!</v>
      </c>
      <c r="BC78" s="168"/>
      <c r="BD78" s="280" t="e">
        <f>IF(LEN(VLOOKUP(AA76,#REF!,4,FALSE))&lt;10,"",LEFT(RIGHT(VLOOKUP(AA76,#REF!,4,FALSE),10),1))</f>
        <v>#REF!</v>
      </c>
      <c r="BE78" s="282"/>
      <c r="BF78" s="280" t="e">
        <f>IF(LEN(VLOOKUP(AA76,#REF!,4,FALSE))&lt;9,"",LEFT(RIGHT(VLOOKUP(AA76,#REF!,4,FALSE),9),1))</f>
        <v>#REF!</v>
      </c>
      <c r="BG78" s="168"/>
      <c r="BH78" s="280" t="e">
        <f>IF(LEN(VLOOKUP(AA76,#REF!,4,FALSE))&lt;8,"",LEFT(RIGHT(VLOOKUP(AA76,#REF!,4,FALSE),8),1))</f>
        <v>#REF!</v>
      </c>
      <c r="BI78" s="282"/>
      <c r="BJ78" s="280" t="e">
        <f>IF(LEN(VLOOKUP(AA76,#REF!,4,FALSE))&lt;7,"",LEFT(RIGHT(VLOOKUP(AA76,#REF!,4,FALSE),7),1))</f>
        <v>#REF!</v>
      </c>
      <c r="BK78" s="415"/>
      <c r="BL78" s="280" t="e">
        <f>IF(LEN(VLOOKUP(AA76,#REF!,4,FALSE))&lt;6,"",LEFT(RIGHT(VLOOKUP(AA76,#REF!,4,FALSE),6),1))</f>
        <v>#REF!</v>
      </c>
      <c r="BM78" s="282"/>
      <c r="BN78" s="280" t="e">
        <f>IF(LEN(VLOOKUP(AA76,#REF!,4,FALSE))&lt;5,"",LEFT(RIGHT(VLOOKUP(AA76,#REF!,4,FALSE),5),1))</f>
        <v>#REF!</v>
      </c>
      <c r="BO78" s="282"/>
      <c r="BP78" s="280" t="e">
        <f>IF(LEN(VLOOKUP(AA76,#REF!,4,FALSE))&lt;4,"",LEFT(RIGHT(VLOOKUP(AA76,#REF!,4,FALSE),4),1))</f>
        <v>#REF!</v>
      </c>
      <c r="BQ78" s="416"/>
      <c r="BR78" s="280" t="e">
        <f>IF(LEN(VLOOKUP(AA76,#REF!,4,FALSE))&lt;3,"",LEFT(RIGHT(VLOOKUP(AA76,#REF!,4,FALSE),3),1))</f>
        <v>#REF!</v>
      </c>
      <c r="BS78" s="282"/>
      <c r="BT78" s="280" t="e">
        <f>IF(LEN(VLOOKUP(AA76,#REF!,4,FALSE))&lt;2,"",LEFT(RIGHT(VLOOKUP(AA76,#REF!,4,FALSE),2),1))</f>
        <v>#REF!</v>
      </c>
      <c r="BU78" s="282"/>
      <c r="BV78" s="280" t="e">
        <f>IF(VLOOKUP(AA76,#REF!,4,FALSE)=0,"",IF(LEN(VLOOKUP(AA76,#REF!,4,FALSE))&lt;1,"",LEFT(RIGHT(VLOOKUP(AA76,#REF!,4,FALSE),1),1)))</f>
        <v>#REF!</v>
      </c>
      <c r="BW78" s="287"/>
      <c r="BX78" s="288"/>
      <c r="BY78" s="288"/>
      <c r="BZ78" s="288"/>
      <c r="CA78" s="288"/>
      <c r="CB78" s="288"/>
      <c r="CC78" s="288"/>
      <c r="CD78" s="288"/>
      <c r="CE78" s="288"/>
      <c r="CF78" s="288"/>
      <c r="CG78" s="199"/>
      <c r="CH78" s="495"/>
      <c r="CI78" s="145"/>
    </row>
    <row r="79" spans="1:87" ht="3" customHeight="1">
      <c r="A79" s="130"/>
      <c r="B79" s="476"/>
      <c r="C79" s="476"/>
      <c r="D79" s="476"/>
      <c r="E79" s="474"/>
      <c r="F79" s="474"/>
      <c r="G79" s="459"/>
      <c r="H79" s="461"/>
      <c r="I79" s="461"/>
      <c r="J79" s="461"/>
      <c r="K79" s="461"/>
      <c r="L79" s="461"/>
      <c r="M79" s="461"/>
      <c r="N79" s="461"/>
      <c r="O79" s="461"/>
      <c r="P79" s="461"/>
      <c r="Q79" s="461"/>
      <c r="R79" s="461"/>
      <c r="S79" s="461"/>
      <c r="T79" s="461"/>
      <c r="U79" s="461"/>
      <c r="V79" s="461"/>
      <c r="W79" s="461"/>
      <c r="X79" s="461"/>
      <c r="Y79" s="461"/>
      <c r="Z79" s="461"/>
      <c r="AA79" s="463"/>
      <c r="AB79" s="463"/>
      <c r="AC79" s="463"/>
      <c r="AD79" s="442"/>
      <c r="AE79" s="442"/>
      <c r="AF79" s="442"/>
      <c r="AG79" s="442"/>
      <c r="AH79" s="442"/>
      <c r="AI79" s="442"/>
      <c r="AJ79" s="442"/>
      <c r="AK79" s="442"/>
      <c r="AL79" s="442"/>
      <c r="AM79" s="442"/>
      <c r="AN79" s="442"/>
      <c r="AO79" s="442"/>
      <c r="AP79" s="442"/>
      <c r="AQ79" s="442"/>
      <c r="AR79" s="442"/>
      <c r="AS79" s="442"/>
      <c r="AT79" s="442"/>
      <c r="AU79" s="442"/>
      <c r="AV79" s="442"/>
      <c r="AW79" s="442"/>
      <c r="AX79" s="442"/>
      <c r="AY79" s="442"/>
      <c r="AZ79" s="442"/>
      <c r="BA79" s="443"/>
      <c r="BB79" s="443"/>
      <c r="BC79" s="443"/>
      <c r="BD79" s="443"/>
      <c r="BE79" s="443"/>
      <c r="BF79" s="443"/>
      <c r="BG79" s="443"/>
      <c r="BH79" s="443"/>
      <c r="BI79" s="443"/>
      <c r="BJ79" s="443"/>
      <c r="BK79" s="443"/>
      <c r="BL79" s="443"/>
      <c r="BM79" s="443"/>
      <c r="BN79" s="443"/>
      <c r="BO79" s="443"/>
      <c r="BP79" s="443"/>
      <c r="BQ79" s="443"/>
      <c r="BR79" s="227"/>
      <c r="BS79" s="227"/>
      <c r="BT79" s="227"/>
      <c r="BU79" s="227"/>
      <c r="BV79" s="227"/>
      <c r="BW79" s="289"/>
      <c r="BX79" s="227"/>
      <c r="BY79" s="227"/>
      <c r="BZ79" s="227"/>
      <c r="CA79" s="227"/>
      <c r="CB79" s="227"/>
      <c r="CC79" s="227"/>
      <c r="CD79" s="227"/>
      <c r="CE79" s="227"/>
      <c r="CF79" s="227"/>
      <c r="CG79" s="200"/>
      <c r="CH79" s="495"/>
      <c r="CI79" s="145"/>
    </row>
    <row r="80" spans="1:87" ht="3" customHeight="1">
      <c r="A80" s="130"/>
      <c r="B80" s="476"/>
      <c r="C80" s="476"/>
      <c r="D80" s="476"/>
      <c r="E80" s="474"/>
      <c r="F80" s="474"/>
      <c r="G80" s="459"/>
      <c r="H80" s="461"/>
      <c r="I80" s="461"/>
      <c r="J80" s="461"/>
      <c r="K80" s="461"/>
      <c r="L80" s="461"/>
      <c r="M80" s="461"/>
      <c r="N80" s="461"/>
      <c r="O80" s="461"/>
      <c r="P80" s="461"/>
      <c r="Q80" s="461"/>
      <c r="R80" s="461"/>
      <c r="S80" s="461"/>
      <c r="T80" s="461"/>
      <c r="U80" s="461"/>
      <c r="V80" s="461"/>
      <c r="W80" s="461"/>
      <c r="X80" s="461"/>
      <c r="Y80" s="461"/>
      <c r="Z80" s="461"/>
      <c r="AA80" s="463"/>
      <c r="AB80" s="463"/>
      <c r="AC80" s="463"/>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472"/>
      <c r="BB80" s="472"/>
      <c r="BC80" s="472"/>
      <c r="BD80" s="472"/>
      <c r="BE80" s="472"/>
      <c r="BF80" s="472"/>
      <c r="BG80" s="472"/>
      <c r="BH80" s="472"/>
      <c r="BI80" s="472"/>
      <c r="BJ80" s="472"/>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198"/>
      <c r="CH80" s="495"/>
      <c r="CI80" s="145"/>
    </row>
    <row r="81" spans="1:87" ht="3" customHeight="1">
      <c r="A81" s="130"/>
      <c r="B81" s="476"/>
      <c r="C81" s="476"/>
      <c r="D81" s="476"/>
      <c r="E81" s="474"/>
      <c r="F81" s="474"/>
      <c r="G81" s="459"/>
      <c r="H81" s="461"/>
      <c r="I81" s="461"/>
      <c r="J81" s="461"/>
      <c r="K81" s="461"/>
      <c r="L81" s="461"/>
      <c r="M81" s="461"/>
      <c r="N81" s="461"/>
      <c r="O81" s="461"/>
      <c r="P81" s="461"/>
      <c r="Q81" s="461"/>
      <c r="R81" s="461"/>
      <c r="S81" s="461"/>
      <c r="T81" s="461"/>
      <c r="U81" s="461"/>
      <c r="V81" s="461"/>
      <c r="W81" s="461"/>
      <c r="X81" s="461"/>
      <c r="Y81" s="461"/>
      <c r="Z81" s="461"/>
      <c r="AA81" s="463"/>
      <c r="AB81" s="463"/>
      <c r="AC81" s="463"/>
      <c r="AD81" s="423"/>
      <c r="AE81" s="417"/>
      <c r="AF81" s="417"/>
      <c r="AG81" s="417"/>
      <c r="AH81" s="283"/>
      <c r="AI81" s="418"/>
      <c r="AJ81" s="418"/>
      <c r="AK81" s="418"/>
      <c r="AL81" s="418"/>
      <c r="AM81" s="418"/>
      <c r="AN81" s="415" t="s">
        <v>157</v>
      </c>
      <c r="AO81" s="419"/>
      <c r="AP81" s="419"/>
      <c r="AQ81" s="419"/>
      <c r="AR81" s="419"/>
      <c r="AS81" s="419"/>
      <c r="AT81" s="415" t="s">
        <v>157</v>
      </c>
      <c r="AU81" s="419"/>
      <c r="AV81" s="419"/>
      <c r="AW81" s="419"/>
      <c r="AX81" s="419"/>
      <c r="AY81" s="419"/>
      <c r="AZ81" s="424"/>
      <c r="BA81" s="472"/>
      <c r="BB81" s="472"/>
      <c r="BC81" s="472"/>
      <c r="BD81" s="472"/>
      <c r="BE81" s="472"/>
      <c r="BF81" s="472"/>
      <c r="BG81" s="472"/>
      <c r="BH81" s="472"/>
      <c r="BI81" s="472"/>
      <c r="BJ81" s="472"/>
      <c r="BK81" s="288"/>
      <c r="BL81" s="417"/>
      <c r="BM81" s="417"/>
      <c r="BN81" s="417"/>
      <c r="BO81" s="288"/>
      <c r="BP81" s="290"/>
      <c r="BQ81" s="290"/>
      <c r="BR81" s="290"/>
      <c r="BS81" s="290"/>
      <c r="BT81" s="290"/>
      <c r="BU81" s="288"/>
      <c r="BV81" s="290"/>
      <c r="BW81" s="290"/>
      <c r="BX81" s="290"/>
      <c r="BY81" s="290"/>
      <c r="BZ81" s="290"/>
      <c r="CA81" s="291"/>
      <c r="CB81" s="290"/>
      <c r="CC81" s="290"/>
      <c r="CD81" s="290"/>
      <c r="CE81" s="290"/>
      <c r="CF81" s="290"/>
      <c r="CG81" s="201"/>
      <c r="CH81" s="495"/>
      <c r="CI81" s="145"/>
    </row>
    <row r="82" spans="1:87" ht="15" customHeight="1">
      <c r="A82" s="130"/>
      <c r="B82" s="476"/>
      <c r="C82" s="476"/>
      <c r="D82" s="476"/>
      <c r="E82" s="474"/>
      <c r="F82" s="474"/>
      <c r="G82" s="459"/>
      <c r="H82" s="461"/>
      <c r="I82" s="461"/>
      <c r="J82" s="461"/>
      <c r="K82" s="461"/>
      <c r="L82" s="461"/>
      <c r="M82" s="461"/>
      <c r="N82" s="461"/>
      <c r="O82" s="461"/>
      <c r="P82" s="461"/>
      <c r="Q82" s="461"/>
      <c r="R82" s="461"/>
      <c r="S82" s="461"/>
      <c r="T82" s="461"/>
      <c r="U82" s="461"/>
      <c r="V82" s="461"/>
      <c r="W82" s="461"/>
      <c r="X82" s="461"/>
      <c r="Y82" s="461"/>
      <c r="Z82" s="461"/>
      <c r="AA82" s="463"/>
      <c r="AB82" s="463"/>
      <c r="AC82" s="463"/>
      <c r="AD82" s="423"/>
      <c r="AE82" s="280" t="e">
        <f>IF(LEN(VLOOKUP(AA76,#REF!,3,FALSE))&lt;11,"",LEFT(RIGHT(VLOOKUP(AA76,#REF!,3,FALSE),11),1))</f>
        <v>#REF!</v>
      </c>
      <c r="AF82" s="168" t="s">
        <v>157</v>
      </c>
      <c r="AG82" s="280" t="e">
        <f>IF(LEN(VLOOKUP(AA76,#REF!,3,FALSE))&lt;10,"",LEFT(RIGHT(VLOOKUP(AA76,#REF!,3,FALSE),10),1))</f>
        <v>#REF!</v>
      </c>
      <c r="AH82" s="282" t="s">
        <v>157</v>
      </c>
      <c r="AI82" s="280" t="e">
        <f>IF(LEN(VLOOKUP(AA76,#REF!,3,FALSE))&lt;9,"",LEFT(RIGHT(VLOOKUP(AA76,#REF!,3,FALSE),9),1))</f>
        <v>#REF!</v>
      </c>
      <c r="AJ82" s="168" t="s">
        <v>157</v>
      </c>
      <c r="AK82" s="280" t="e">
        <f>IF(LEN(VLOOKUP(AA76,#REF!,3,FALSE))&lt;8,"",LEFT(RIGHT(VLOOKUP(AA76,#REF!,3,FALSE),8),1))</f>
        <v>#REF!</v>
      </c>
      <c r="AL82" s="282" t="s">
        <v>157</v>
      </c>
      <c r="AM82" s="280" t="e">
        <f>IF(LEN(VLOOKUP(AA76,#REF!,3,FALSE))&lt;7,"",LEFT(RIGHT(VLOOKUP(AA76,#REF!,3,FALSE),7),1))</f>
        <v>#REF!</v>
      </c>
      <c r="AN82" s="415"/>
      <c r="AO82" s="280" t="e">
        <f>IF(LEN(VLOOKUP(AA76,#REF!,3,FALSE))&lt;6,"",LEFT(RIGHT(VLOOKUP(AA76,#REF!,3,FALSE),6),1))</f>
        <v>#REF!</v>
      </c>
      <c r="AP82" s="282" t="s">
        <v>157</v>
      </c>
      <c r="AQ82" s="280" t="e">
        <f>IF(LEN(VLOOKUP(AA76,#REF!,3,FALSE))&lt;5,"",LEFT(RIGHT(VLOOKUP(AA76,#REF!,3,FALSE),5),1))</f>
        <v>#REF!</v>
      </c>
      <c r="AR82" s="282" t="s">
        <v>157</v>
      </c>
      <c r="AS82" s="280" t="e">
        <f>IF(LEN(VLOOKUP(AA76,#REF!,3,FALSE))&lt;4,"",LEFT(RIGHT(VLOOKUP(AA76,#REF!,3,FALSE),4),1))</f>
        <v>#REF!</v>
      </c>
      <c r="AT82" s="415"/>
      <c r="AU82" s="280" t="e">
        <f>IF(LEN(VLOOKUP(AA76,#REF!,3,FALSE))&lt;3,"",LEFT(RIGHT(VLOOKUP(AA76,#REF!,3,FALSE),3),1))</f>
        <v>#REF!</v>
      </c>
      <c r="AV82" s="282" t="s">
        <v>157</v>
      </c>
      <c r="AW82" s="280" t="e">
        <f>IF(LEN(VLOOKUP(AA76,#REF!,3,FALSE))&lt;2,"",LEFT(RIGHT(VLOOKUP(AA76,#REF!,3,FALSE),2),1))</f>
        <v>#REF!</v>
      </c>
      <c r="AX82" s="282" t="s">
        <v>157</v>
      </c>
      <c r="AY82" s="280" t="e">
        <f>IF(VLOOKUP(AA76,#REF!,3,FALSE)=0,"",IF(LEN(VLOOKUP(AA76,#REF!,3,FALSE))&lt;1,"",LEFT(RIGHT(VLOOKUP(AA76,#REF!,3,FALSE),1),1)))</f>
        <v>#REF!</v>
      </c>
      <c r="AZ82" s="424"/>
      <c r="BA82" s="472"/>
      <c r="BB82" s="472"/>
      <c r="BC82" s="472"/>
      <c r="BD82" s="472"/>
      <c r="BE82" s="472"/>
      <c r="BF82" s="472"/>
      <c r="BG82" s="472"/>
      <c r="BH82" s="472"/>
      <c r="BI82" s="472"/>
      <c r="BJ82" s="472"/>
      <c r="BK82" s="288"/>
      <c r="BL82" s="280" t="e">
        <f>IF(LEN(VLOOKUP(AA76,#REF!,5,FALSE))&lt;11,"",LEFT(RIGHT(VLOOKUP(AA76,#REF!,5,FALSE),11),1))</f>
        <v>#REF!</v>
      </c>
      <c r="BM82" s="168" t="s">
        <v>157</v>
      </c>
      <c r="BN82" s="280" t="e">
        <f>IF(LEN(VLOOKUP(AA76,#REF!,5,FALSE))&lt;10,"",LEFT(RIGHT(VLOOKUP(AA76,#REF!,5,FALSE),10),1))</f>
        <v>#REF!</v>
      </c>
      <c r="BO82" s="288" t="s">
        <v>157</v>
      </c>
      <c r="BP82" s="280" t="e">
        <f>IF(LEN(VLOOKUP(AA76,#REF!,5,FALSE))&lt;9,"",LEFT(RIGHT(VLOOKUP(AA76,#REF!,5,FALSE),9),1))</f>
        <v>#REF!</v>
      </c>
      <c r="BQ82" s="282" t="s">
        <v>157</v>
      </c>
      <c r="BR82" s="280" t="e">
        <f>IF(LEN(VLOOKUP(AA76,#REF!,5,FALSE))&lt;8,"",LEFT(RIGHT(VLOOKUP(AA76,#REF!,5,FALSE),8),1))</f>
        <v>#REF!</v>
      </c>
      <c r="BS82" s="282" t="s">
        <v>157</v>
      </c>
      <c r="BT82" s="280" t="e">
        <f>IF(LEN(VLOOKUP(AA76,#REF!,5,FALSE))&lt;7,"",LEFT(RIGHT(VLOOKUP(AA76,#REF!,5,FALSE),7),1))</f>
        <v>#REF!</v>
      </c>
      <c r="BU82" s="288" t="s">
        <v>157</v>
      </c>
      <c r="BV82" s="280" t="e">
        <f>IF(LEN(VLOOKUP(AA76,#REF!,5,FALSE))&lt;6,"",LEFT(RIGHT(VLOOKUP(AA76,#REF!,5,FALSE),6),1))</f>
        <v>#REF!</v>
      </c>
      <c r="BW82" s="282" t="s">
        <v>157</v>
      </c>
      <c r="BX82" s="280" t="e">
        <f>IF(LEN(VLOOKUP(AA76,#REF!,5,FALSE))&lt;5,"",LEFT(RIGHT(VLOOKUP(AA76,#REF!,5,FALSE),5),1))</f>
        <v>#REF!</v>
      </c>
      <c r="BY82" s="282" t="s">
        <v>157</v>
      </c>
      <c r="BZ82" s="280" t="e">
        <f>IF(LEN(VLOOKUP(AA76,#REF!,5,FALSE))&lt;4,"",LEFT(RIGHT(VLOOKUP(AA76,#REF!,5,FALSE),4),1))</f>
        <v>#REF!</v>
      </c>
      <c r="CA82" s="291" t="s">
        <v>157</v>
      </c>
      <c r="CB82" s="280" t="e">
        <f>IF(LEN(VLOOKUP(AA76,#REF!,5,FALSE))&lt;3,"",LEFT(RIGHT(VLOOKUP(AA76,#REF!,5,FALSE),3),1))</f>
        <v>#REF!</v>
      </c>
      <c r="CC82" s="282" t="s">
        <v>157</v>
      </c>
      <c r="CD82" s="280" t="e">
        <f>IF(LEN(VLOOKUP(AA76,#REF!,5,FALSE))&lt;2,"",LEFT(RIGHT(VLOOKUP(AA76,#REF!,5,FALSE),2),1))</f>
        <v>#REF!</v>
      </c>
      <c r="CE82" s="282" t="s">
        <v>355</v>
      </c>
      <c r="CF82" s="280" t="e">
        <f>IF(VLOOKUP(AA76,#REF!,5,FALSE)=0,"",IF(LEN(VLOOKUP(AA76,#REF!,5,FALSE))&lt;1,"",LEFT(RIGHT(VLOOKUP(AA76,#REF!,5,FALSE),1),1)))</f>
        <v>#REF!</v>
      </c>
      <c r="CG82" s="201"/>
      <c r="CH82" s="495"/>
      <c r="CI82" s="145"/>
    </row>
    <row r="83" spans="1:87" ht="3" customHeight="1">
      <c r="A83" s="130"/>
      <c r="B83" s="476"/>
      <c r="C83" s="476"/>
      <c r="D83" s="476"/>
      <c r="E83" s="474"/>
      <c r="F83" s="474"/>
      <c r="G83" s="459"/>
      <c r="H83" s="461"/>
      <c r="I83" s="461"/>
      <c r="J83" s="461"/>
      <c r="K83" s="461"/>
      <c r="L83" s="461"/>
      <c r="M83" s="461"/>
      <c r="N83" s="461"/>
      <c r="O83" s="461"/>
      <c r="P83" s="461"/>
      <c r="Q83" s="461"/>
      <c r="R83" s="461"/>
      <c r="S83" s="461"/>
      <c r="T83" s="461"/>
      <c r="U83" s="461"/>
      <c r="V83" s="461"/>
      <c r="W83" s="461"/>
      <c r="X83" s="461"/>
      <c r="Y83" s="461"/>
      <c r="Z83" s="461"/>
      <c r="AA83" s="463"/>
      <c r="AB83" s="463"/>
      <c r="AC83" s="463"/>
      <c r="AD83" s="442"/>
      <c r="AE83" s="442"/>
      <c r="AF83" s="442"/>
      <c r="AG83" s="442"/>
      <c r="AH83" s="442"/>
      <c r="AI83" s="442"/>
      <c r="AJ83" s="442"/>
      <c r="AK83" s="442"/>
      <c r="AL83" s="442"/>
      <c r="AM83" s="442"/>
      <c r="AN83" s="442"/>
      <c r="AO83" s="442"/>
      <c r="AP83" s="442"/>
      <c r="AQ83" s="442"/>
      <c r="AR83" s="442"/>
      <c r="AS83" s="442"/>
      <c r="AT83" s="442"/>
      <c r="AU83" s="442"/>
      <c r="AV83" s="442"/>
      <c r="AW83" s="442"/>
      <c r="AX83" s="442"/>
      <c r="AY83" s="442"/>
      <c r="AZ83" s="442"/>
      <c r="BA83" s="472"/>
      <c r="BB83" s="472"/>
      <c r="BC83" s="472"/>
      <c r="BD83" s="472"/>
      <c r="BE83" s="472"/>
      <c r="BF83" s="472"/>
      <c r="BG83" s="472"/>
      <c r="BH83" s="472"/>
      <c r="BI83" s="472"/>
      <c r="BJ83" s="472"/>
      <c r="BK83" s="227"/>
      <c r="BL83" s="227"/>
      <c r="BM83" s="227"/>
      <c r="BN83" s="227"/>
      <c r="BO83" s="227"/>
      <c r="BP83" s="227"/>
      <c r="BQ83" s="227"/>
      <c r="BR83" s="227"/>
      <c r="BS83" s="227"/>
      <c r="BT83" s="227"/>
      <c r="BU83" s="227"/>
      <c r="BV83" s="227"/>
      <c r="BW83" s="227"/>
      <c r="BX83" s="227"/>
      <c r="BY83" s="227"/>
      <c r="BZ83" s="227"/>
      <c r="CA83" s="227"/>
      <c r="CB83" s="227"/>
      <c r="CC83" s="227"/>
      <c r="CD83" s="227"/>
      <c r="CE83" s="227"/>
      <c r="CF83" s="227"/>
      <c r="CG83" s="200"/>
      <c r="CH83" s="495"/>
      <c r="CI83" s="145"/>
    </row>
    <row r="84" spans="1:87" s="163" customFormat="1" ht="3" customHeight="1">
      <c r="A84" s="130"/>
      <c r="B84" s="476"/>
      <c r="C84" s="476"/>
      <c r="D84" s="476"/>
      <c r="E84" s="537" t="s">
        <v>17</v>
      </c>
      <c r="F84" s="537"/>
      <c r="G84" s="544"/>
      <c r="H84" s="471" t="e">
        <f>#REF!</f>
        <v>#REF!</v>
      </c>
      <c r="I84" s="471"/>
      <c r="J84" s="471"/>
      <c r="K84" s="471"/>
      <c r="L84" s="471"/>
      <c r="M84" s="471"/>
      <c r="N84" s="471"/>
      <c r="O84" s="471"/>
      <c r="P84" s="471"/>
      <c r="Q84" s="471"/>
      <c r="R84" s="471"/>
      <c r="S84" s="471"/>
      <c r="T84" s="471"/>
      <c r="U84" s="471"/>
      <c r="V84" s="471"/>
      <c r="W84" s="471"/>
      <c r="X84" s="471"/>
      <c r="Y84" s="471"/>
      <c r="Z84" s="471"/>
      <c r="AA84" s="472" t="s">
        <v>433</v>
      </c>
      <c r="AB84" s="472"/>
      <c r="AC84" s="472"/>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64"/>
      <c r="BB84" s="464"/>
      <c r="BC84" s="464"/>
      <c r="BD84" s="464"/>
      <c r="BE84" s="464"/>
      <c r="BF84" s="464"/>
      <c r="BG84" s="464"/>
      <c r="BH84" s="464"/>
      <c r="BI84" s="464"/>
      <c r="BJ84" s="464"/>
      <c r="BK84" s="464"/>
      <c r="BL84" s="464"/>
      <c r="BM84" s="464"/>
      <c r="BN84" s="464"/>
      <c r="BO84" s="464"/>
      <c r="BP84" s="464"/>
      <c r="BQ84" s="464"/>
      <c r="BR84" s="221"/>
      <c r="BS84" s="221"/>
      <c r="BT84" s="221"/>
      <c r="BU84" s="221"/>
      <c r="BV84" s="221"/>
      <c r="BW84" s="292"/>
      <c r="BX84" s="221"/>
      <c r="BY84" s="221"/>
      <c r="BZ84" s="221"/>
      <c r="CA84" s="221"/>
      <c r="CB84" s="221"/>
      <c r="CC84" s="221"/>
      <c r="CD84" s="221"/>
      <c r="CE84" s="221"/>
      <c r="CF84" s="221"/>
      <c r="CG84" s="198"/>
      <c r="CH84" s="495"/>
      <c r="CI84" s="202"/>
    </row>
    <row r="85" spans="1:87" s="163" customFormat="1" ht="3" customHeight="1">
      <c r="A85" s="130"/>
      <c r="B85" s="476"/>
      <c r="C85" s="476"/>
      <c r="D85" s="476"/>
      <c r="E85" s="537"/>
      <c r="F85" s="537"/>
      <c r="G85" s="544"/>
      <c r="H85" s="471"/>
      <c r="I85" s="471"/>
      <c r="J85" s="471"/>
      <c r="K85" s="471"/>
      <c r="L85" s="471"/>
      <c r="M85" s="471"/>
      <c r="N85" s="471"/>
      <c r="O85" s="471"/>
      <c r="P85" s="471"/>
      <c r="Q85" s="471"/>
      <c r="R85" s="471"/>
      <c r="S85" s="471"/>
      <c r="T85" s="471"/>
      <c r="U85" s="471"/>
      <c r="V85" s="471"/>
      <c r="W85" s="471"/>
      <c r="X85" s="471"/>
      <c r="Y85" s="471"/>
      <c r="Z85" s="471"/>
      <c r="AA85" s="472"/>
      <c r="AB85" s="472"/>
      <c r="AC85" s="472"/>
      <c r="AD85" s="423"/>
      <c r="AE85" s="417"/>
      <c r="AF85" s="417"/>
      <c r="AG85" s="417"/>
      <c r="AH85" s="283"/>
      <c r="AI85" s="418"/>
      <c r="AJ85" s="418"/>
      <c r="AK85" s="418"/>
      <c r="AL85" s="418"/>
      <c r="AM85" s="418"/>
      <c r="AN85" s="415"/>
      <c r="AO85" s="419"/>
      <c r="AP85" s="419"/>
      <c r="AQ85" s="419"/>
      <c r="AR85" s="419"/>
      <c r="AS85" s="419"/>
      <c r="AT85" s="415"/>
      <c r="AU85" s="419"/>
      <c r="AV85" s="419"/>
      <c r="AW85" s="419"/>
      <c r="AX85" s="419"/>
      <c r="AY85" s="419"/>
      <c r="AZ85" s="424"/>
      <c r="BA85" s="423"/>
      <c r="BB85" s="417"/>
      <c r="BC85" s="417"/>
      <c r="BD85" s="417"/>
      <c r="BE85" s="283"/>
      <c r="BF85" s="418"/>
      <c r="BG85" s="418"/>
      <c r="BH85" s="418"/>
      <c r="BI85" s="418"/>
      <c r="BJ85" s="418"/>
      <c r="BK85" s="415"/>
      <c r="BL85" s="419"/>
      <c r="BM85" s="419"/>
      <c r="BN85" s="419"/>
      <c r="BO85" s="419"/>
      <c r="BP85" s="419"/>
      <c r="BQ85" s="416"/>
      <c r="BR85" s="419"/>
      <c r="BS85" s="419"/>
      <c r="BT85" s="419"/>
      <c r="BU85" s="419"/>
      <c r="BV85" s="419"/>
      <c r="BW85" s="287"/>
      <c r="BX85" s="288"/>
      <c r="BY85" s="288"/>
      <c r="BZ85" s="288"/>
      <c r="CA85" s="288"/>
      <c r="CB85" s="288"/>
      <c r="CC85" s="288"/>
      <c r="CD85" s="288"/>
      <c r="CE85" s="288"/>
      <c r="CF85" s="288"/>
      <c r="CG85" s="199"/>
      <c r="CH85" s="495"/>
      <c r="CI85" s="202"/>
    </row>
    <row r="86" spans="1:87" ht="15" customHeight="1">
      <c r="A86" s="130"/>
      <c r="B86" s="476"/>
      <c r="C86" s="476"/>
      <c r="D86" s="476"/>
      <c r="E86" s="537"/>
      <c r="F86" s="537"/>
      <c r="G86" s="544"/>
      <c r="H86" s="471"/>
      <c r="I86" s="471"/>
      <c r="J86" s="471"/>
      <c r="K86" s="471"/>
      <c r="L86" s="471"/>
      <c r="M86" s="471"/>
      <c r="N86" s="471"/>
      <c r="O86" s="471"/>
      <c r="P86" s="471"/>
      <c r="Q86" s="471"/>
      <c r="R86" s="471"/>
      <c r="S86" s="471"/>
      <c r="T86" s="471"/>
      <c r="U86" s="471"/>
      <c r="V86" s="471"/>
      <c r="W86" s="471"/>
      <c r="X86" s="471"/>
      <c r="Y86" s="471"/>
      <c r="Z86" s="471"/>
      <c r="AA86" s="472"/>
      <c r="AB86" s="472"/>
      <c r="AC86" s="472"/>
      <c r="AD86" s="423"/>
      <c r="AE86" s="280" t="e">
        <f>IF(LEN(VLOOKUP(AA84,#REF!,2,FALSE))&lt;11,"",LEFT(RIGHT(VLOOKUP(AA84,#REF!,2,FALSE),11),1))</f>
        <v>#REF!</v>
      </c>
      <c r="AF86" s="168"/>
      <c r="AG86" s="280" t="e">
        <f>IF(LEN(VLOOKUP(AA84,#REF!,2,FALSE))&lt;10,"",LEFT(RIGHT(VLOOKUP(AA84,#REF!,2,FALSE),10),1))</f>
        <v>#REF!</v>
      </c>
      <c r="AH86" s="282"/>
      <c r="AI86" s="280" t="e">
        <f>IF(LEN(VLOOKUP(AA84,#REF!,2,FALSE))&lt;9,"",LEFT(RIGHT(VLOOKUP(AA84,#REF!,2,FALSE),9),1))</f>
        <v>#REF!</v>
      </c>
      <c r="AJ86" s="168"/>
      <c r="AK86" s="280" t="e">
        <f>IF(LEN(VLOOKUP(AA84,#REF!,2,FALSE))&lt;8,"",LEFT(RIGHT(VLOOKUP(AA84,#REF!,2,FALSE),8),1))</f>
        <v>#REF!</v>
      </c>
      <c r="AL86" s="282"/>
      <c r="AM86" s="280" t="e">
        <f>IF(LEN(VLOOKUP(AA84,#REF!,2,FALSE))&lt;7,"",LEFT(RIGHT(VLOOKUP(AA84,#REF!,2,FALSE),7),1))</f>
        <v>#REF!</v>
      </c>
      <c r="AN86" s="415"/>
      <c r="AO86" s="280" t="e">
        <f>IF(LEN(VLOOKUP(AA84,#REF!,2,FALSE))&lt;6,"",LEFT(RIGHT(VLOOKUP(AA84,#REF!,2,FALSE),6),1))</f>
        <v>#REF!</v>
      </c>
      <c r="AP86" s="282"/>
      <c r="AQ86" s="280" t="e">
        <f>IF(LEN(VLOOKUP(AA84,#REF!,2,FALSE))&lt;5,"",LEFT(RIGHT(VLOOKUP(AA84,#REF!,2,FALSE),5),1))</f>
        <v>#REF!</v>
      </c>
      <c r="AR86" s="282"/>
      <c r="AS86" s="280" t="e">
        <f>IF(LEN(VLOOKUP(AA84,#REF!,2,FALSE))&lt;4,"",LEFT(RIGHT(VLOOKUP(AA84,#REF!,2,FALSE),4),1))</f>
        <v>#REF!</v>
      </c>
      <c r="AT86" s="415"/>
      <c r="AU86" s="280" t="e">
        <f>IF(LEN(VLOOKUP(AA84,#REF!,2,FALSE))&lt;3,"",LEFT(RIGHT(VLOOKUP(AA84,#REF!,2,FALSE),3),1))</f>
        <v>#REF!</v>
      </c>
      <c r="AV86" s="282"/>
      <c r="AW86" s="280" t="e">
        <f>IF(LEN(VLOOKUP(AA84,#REF!,2,FALSE))&lt;2,"",LEFT(RIGHT(VLOOKUP(AA84,#REF!,2,FALSE),2),1))</f>
        <v>#REF!</v>
      </c>
      <c r="AX86" s="282"/>
      <c r="AY86" s="280" t="e">
        <f>IF(VLOOKUP(AA84,#REF!,2,FALSE)=0,"",IF(LEN(VLOOKUP(AA84,#REF!,2,FALSE))&lt;1,"",LEFT(RIGHT(VLOOKUP(AA84,#REF!,2,FALSE),1),1)))</f>
        <v>#REF!</v>
      </c>
      <c r="AZ86" s="424"/>
      <c r="BA86" s="423"/>
      <c r="BB86" s="280" t="e">
        <f>IF(LEN(VLOOKUP(AA84,#REF!,4,FALSE))&lt;11,"",LEFT(RIGHT(VLOOKUP(AA84,#REF!,4,FALSE),11),1))</f>
        <v>#REF!</v>
      </c>
      <c r="BC86" s="168"/>
      <c r="BD86" s="280" t="e">
        <f>IF(LEN(VLOOKUP(AA84,#REF!,4,FALSE))&lt;10,"",LEFT(RIGHT(VLOOKUP(AA84,#REF!,4,FALSE),10),1))</f>
        <v>#REF!</v>
      </c>
      <c r="BE86" s="282"/>
      <c r="BF86" s="280" t="e">
        <f>IF(LEN(VLOOKUP(AA84,#REF!,4,FALSE))&lt;9,"",LEFT(RIGHT(VLOOKUP(AA84,#REF!,4,FALSE),9),1))</f>
        <v>#REF!</v>
      </c>
      <c r="BG86" s="168"/>
      <c r="BH86" s="280" t="e">
        <f>IF(LEN(VLOOKUP(AA84,#REF!,4,FALSE))&lt;8,"",LEFT(RIGHT(VLOOKUP(AA84,#REF!,4,FALSE),8),1))</f>
        <v>#REF!</v>
      </c>
      <c r="BI86" s="282"/>
      <c r="BJ86" s="280" t="e">
        <f>IF(LEN(VLOOKUP(AA84,#REF!,4,FALSE))&lt;7,"",LEFT(RIGHT(VLOOKUP(AA84,#REF!,4,FALSE),7),1))</f>
        <v>#REF!</v>
      </c>
      <c r="BK86" s="415"/>
      <c r="BL86" s="280" t="e">
        <f>IF(LEN(VLOOKUP(AA84,#REF!,4,FALSE))&lt;6,"",LEFT(RIGHT(VLOOKUP(AA84,#REF!,4,FALSE),6),1))</f>
        <v>#REF!</v>
      </c>
      <c r="BM86" s="282"/>
      <c r="BN86" s="280" t="e">
        <f>IF(LEN(VLOOKUP(AA84,#REF!,4,FALSE))&lt;5,"",LEFT(RIGHT(VLOOKUP(AA84,#REF!,4,FALSE),5),1))</f>
        <v>#REF!</v>
      </c>
      <c r="BO86" s="282"/>
      <c r="BP86" s="280" t="e">
        <f>IF(LEN(VLOOKUP(AA84,#REF!,4,FALSE))&lt;4,"",LEFT(RIGHT(VLOOKUP(AA84,#REF!,4,FALSE),4),1))</f>
        <v>#REF!</v>
      </c>
      <c r="BQ86" s="416"/>
      <c r="BR86" s="280" t="e">
        <f>IF(LEN(VLOOKUP(AA84,#REF!,4,FALSE))&lt;3,"",LEFT(RIGHT(VLOOKUP(AA84,#REF!,4,FALSE),3),1))</f>
        <v>#REF!</v>
      </c>
      <c r="BS86" s="282"/>
      <c r="BT86" s="280" t="e">
        <f>IF(LEN(VLOOKUP(AA84,#REF!,4,FALSE))&lt;2,"",LEFT(RIGHT(VLOOKUP(AA84,#REF!,4,FALSE),2),1))</f>
        <v>#REF!</v>
      </c>
      <c r="BU86" s="282"/>
      <c r="BV86" s="280" t="e">
        <f>IF(VLOOKUP(AA84,#REF!,4,FALSE)=0,"",IF(LEN(VLOOKUP(AA84,#REF!,4,FALSE))&lt;1,"",LEFT(RIGHT(VLOOKUP(AA84,#REF!,4,FALSE),1),1)))</f>
        <v>#REF!</v>
      </c>
      <c r="BW86" s="287"/>
      <c r="BX86" s="288"/>
      <c r="BY86" s="288"/>
      <c r="BZ86" s="288"/>
      <c r="CA86" s="288"/>
      <c r="CB86" s="288"/>
      <c r="CC86" s="288"/>
      <c r="CD86" s="288"/>
      <c r="CE86" s="288"/>
      <c r="CF86" s="288"/>
      <c r="CG86" s="199"/>
      <c r="CH86" s="495"/>
      <c r="CI86" s="145"/>
    </row>
    <row r="87" spans="1:87" ht="3" customHeight="1">
      <c r="A87" s="130"/>
      <c r="B87" s="476"/>
      <c r="C87" s="476"/>
      <c r="D87" s="476"/>
      <c r="E87" s="537"/>
      <c r="F87" s="537"/>
      <c r="G87" s="544"/>
      <c r="H87" s="471"/>
      <c r="I87" s="471"/>
      <c r="J87" s="471"/>
      <c r="K87" s="471"/>
      <c r="L87" s="471"/>
      <c r="M87" s="471"/>
      <c r="N87" s="471"/>
      <c r="O87" s="471"/>
      <c r="P87" s="471"/>
      <c r="Q87" s="471"/>
      <c r="R87" s="471"/>
      <c r="S87" s="471"/>
      <c r="T87" s="471"/>
      <c r="U87" s="471"/>
      <c r="V87" s="471"/>
      <c r="W87" s="471"/>
      <c r="X87" s="471"/>
      <c r="Y87" s="471"/>
      <c r="Z87" s="471"/>
      <c r="AA87" s="472"/>
      <c r="AB87" s="472"/>
      <c r="AC87" s="472"/>
      <c r="AD87" s="442"/>
      <c r="AE87" s="442"/>
      <c r="AF87" s="442"/>
      <c r="AG87" s="442"/>
      <c r="AH87" s="442"/>
      <c r="AI87" s="442"/>
      <c r="AJ87" s="442"/>
      <c r="AK87" s="442"/>
      <c r="AL87" s="442"/>
      <c r="AM87" s="442"/>
      <c r="AN87" s="442"/>
      <c r="AO87" s="442"/>
      <c r="AP87" s="442"/>
      <c r="AQ87" s="442"/>
      <c r="AR87" s="442"/>
      <c r="AS87" s="442"/>
      <c r="AT87" s="442"/>
      <c r="AU87" s="442"/>
      <c r="AV87" s="442"/>
      <c r="AW87" s="442"/>
      <c r="AX87" s="442"/>
      <c r="AY87" s="442"/>
      <c r="AZ87" s="442"/>
      <c r="BA87" s="443"/>
      <c r="BB87" s="443"/>
      <c r="BC87" s="443"/>
      <c r="BD87" s="443"/>
      <c r="BE87" s="443"/>
      <c r="BF87" s="443"/>
      <c r="BG87" s="443"/>
      <c r="BH87" s="443"/>
      <c r="BI87" s="443"/>
      <c r="BJ87" s="443"/>
      <c r="BK87" s="443"/>
      <c r="BL87" s="443"/>
      <c r="BM87" s="443"/>
      <c r="BN87" s="443"/>
      <c r="BO87" s="443"/>
      <c r="BP87" s="443"/>
      <c r="BQ87" s="443"/>
      <c r="BR87" s="227"/>
      <c r="BS87" s="227"/>
      <c r="BT87" s="227"/>
      <c r="BU87" s="227"/>
      <c r="BV87" s="227"/>
      <c r="BW87" s="289"/>
      <c r="BX87" s="227"/>
      <c r="BY87" s="227"/>
      <c r="BZ87" s="227"/>
      <c r="CA87" s="227"/>
      <c r="CB87" s="227"/>
      <c r="CC87" s="227"/>
      <c r="CD87" s="227"/>
      <c r="CE87" s="227"/>
      <c r="CF87" s="227"/>
      <c r="CG87" s="200"/>
      <c r="CH87" s="495"/>
      <c r="CI87" s="145"/>
    </row>
    <row r="88" spans="1:87" ht="3" customHeight="1">
      <c r="A88" s="130"/>
      <c r="B88" s="476"/>
      <c r="C88" s="476"/>
      <c r="D88" s="476"/>
      <c r="E88" s="537"/>
      <c r="F88" s="537"/>
      <c r="G88" s="544"/>
      <c r="H88" s="471"/>
      <c r="I88" s="471"/>
      <c r="J88" s="471"/>
      <c r="K88" s="471"/>
      <c r="L88" s="471"/>
      <c r="M88" s="471"/>
      <c r="N88" s="471"/>
      <c r="O88" s="471"/>
      <c r="P88" s="471"/>
      <c r="Q88" s="471"/>
      <c r="R88" s="471"/>
      <c r="S88" s="471"/>
      <c r="T88" s="471"/>
      <c r="U88" s="471"/>
      <c r="V88" s="471"/>
      <c r="W88" s="471"/>
      <c r="X88" s="471"/>
      <c r="Y88" s="471"/>
      <c r="Z88" s="471"/>
      <c r="AA88" s="472"/>
      <c r="AB88" s="472"/>
      <c r="AC88" s="472"/>
      <c r="AD88" s="422"/>
      <c r="AE88" s="422"/>
      <c r="AF88" s="422"/>
      <c r="AG88" s="422"/>
      <c r="AH88" s="422"/>
      <c r="AI88" s="422"/>
      <c r="AJ88" s="422"/>
      <c r="AK88" s="422"/>
      <c r="AL88" s="422"/>
      <c r="AM88" s="422"/>
      <c r="AN88" s="422"/>
      <c r="AO88" s="422"/>
      <c r="AP88" s="422"/>
      <c r="AQ88" s="422"/>
      <c r="AR88" s="422"/>
      <c r="AS88" s="422"/>
      <c r="AT88" s="422"/>
      <c r="AU88" s="422"/>
      <c r="AV88" s="422"/>
      <c r="AW88" s="422"/>
      <c r="AX88" s="422"/>
      <c r="AY88" s="422"/>
      <c r="AZ88" s="422"/>
      <c r="BA88" s="472"/>
      <c r="BB88" s="472"/>
      <c r="BC88" s="472"/>
      <c r="BD88" s="472"/>
      <c r="BE88" s="472"/>
      <c r="BF88" s="472"/>
      <c r="BG88" s="472"/>
      <c r="BH88" s="472"/>
      <c r="BI88" s="472"/>
      <c r="BJ88" s="472"/>
      <c r="BK88" s="221"/>
      <c r="BL88" s="221"/>
      <c r="BM88" s="221"/>
      <c r="BN88" s="221"/>
      <c r="BO88" s="221"/>
      <c r="BP88" s="221"/>
      <c r="BQ88" s="221"/>
      <c r="BR88" s="221"/>
      <c r="BS88" s="221"/>
      <c r="BT88" s="221"/>
      <c r="BU88" s="221"/>
      <c r="BV88" s="221"/>
      <c r="BW88" s="221"/>
      <c r="BX88" s="221"/>
      <c r="BY88" s="221"/>
      <c r="BZ88" s="221"/>
      <c r="CA88" s="221"/>
      <c r="CB88" s="221"/>
      <c r="CC88" s="221"/>
      <c r="CD88" s="221"/>
      <c r="CE88" s="221"/>
      <c r="CF88" s="221"/>
      <c r="CG88" s="198"/>
      <c r="CH88" s="495"/>
      <c r="CI88" s="145"/>
    </row>
    <row r="89" spans="1:87" ht="3" customHeight="1">
      <c r="A89" s="130"/>
      <c r="B89" s="476"/>
      <c r="C89" s="476"/>
      <c r="D89" s="476"/>
      <c r="E89" s="537"/>
      <c r="F89" s="537"/>
      <c r="G89" s="544"/>
      <c r="H89" s="471"/>
      <c r="I89" s="471"/>
      <c r="J89" s="471"/>
      <c r="K89" s="471"/>
      <c r="L89" s="471"/>
      <c r="M89" s="471"/>
      <c r="N89" s="471"/>
      <c r="O89" s="471"/>
      <c r="P89" s="471"/>
      <c r="Q89" s="471"/>
      <c r="R89" s="471"/>
      <c r="S89" s="471"/>
      <c r="T89" s="471"/>
      <c r="U89" s="471"/>
      <c r="V89" s="471"/>
      <c r="W89" s="471"/>
      <c r="X89" s="471"/>
      <c r="Y89" s="471"/>
      <c r="Z89" s="471"/>
      <c r="AA89" s="472"/>
      <c r="AB89" s="472"/>
      <c r="AC89" s="472"/>
      <c r="AD89" s="423"/>
      <c r="AE89" s="417"/>
      <c r="AF89" s="417"/>
      <c r="AG89" s="417"/>
      <c r="AH89" s="283"/>
      <c r="AI89" s="418"/>
      <c r="AJ89" s="418"/>
      <c r="AK89" s="418"/>
      <c r="AL89" s="418"/>
      <c r="AM89" s="418"/>
      <c r="AN89" s="415" t="s">
        <v>157</v>
      </c>
      <c r="AO89" s="419"/>
      <c r="AP89" s="419"/>
      <c r="AQ89" s="419"/>
      <c r="AR89" s="419"/>
      <c r="AS89" s="419"/>
      <c r="AT89" s="415" t="s">
        <v>157</v>
      </c>
      <c r="AU89" s="419"/>
      <c r="AV89" s="419"/>
      <c r="AW89" s="419"/>
      <c r="AX89" s="419"/>
      <c r="AY89" s="419"/>
      <c r="AZ89" s="424"/>
      <c r="BA89" s="472"/>
      <c r="BB89" s="472"/>
      <c r="BC89" s="472"/>
      <c r="BD89" s="472"/>
      <c r="BE89" s="472"/>
      <c r="BF89" s="472"/>
      <c r="BG89" s="472"/>
      <c r="BH89" s="472"/>
      <c r="BI89" s="472"/>
      <c r="BJ89" s="472"/>
      <c r="BK89" s="288"/>
      <c r="BL89" s="417"/>
      <c r="BM89" s="417"/>
      <c r="BN89" s="417"/>
      <c r="BO89" s="288"/>
      <c r="BP89" s="290"/>
      <c r="BQ89" s="290"/>
      <c r="BR89" s="290"/>
      <c r="BS89" s="290"/>
      <c r="BT89" s="290"/>
      <c r="BU89" s="288"/>
      <c r="BV89" s="290"/>
      <c r="BW89" s="290"/>
      <c r="BX89" s="290"/>
      <c r="BY89" s="290"/>
      <c r="BZ89" s="290"/>
      <c r="CA89" s="291"/>
      <c r="CB89" s="290"/>
      <c r="CC89" s="290"/>
      <c r="CD89" s="290"/>
      <c r="CE89" s="290"/>
      <c r="CF89" s="290"/>
      <c r="CG89" s="201"/>
      <c r="CH89" s="495"/>
      <c r="CI89" s="145"/>
    </row>
    <row r="90" spans="1:87" ht="15" customHeight="1">
      <c r="A90" s="130"/>
      <c r="B90" s="476"/>
      <c r="C90" s="476"/>
      <c r="D90" s="476"/>
      <c r="E90" s="537"/>
      <c r="F90" s="537"/>
      <c r="G90" s="544"/>
      <c r="H90" s="471"/>
      <c r="I90" s="471"/>
      <c r="J90" s="471"/>
      <c r="K90" s="471"/>
      <c r="L90" s="471"/>
      <c r="M90" s="471"/>
      <c r="N90" s="471"/>
      <c r="O90" s="471"/>
      <c r="P90" s="471"/>
      <c r="Q90" s="471"/>
      <c r="R90" s="471"/>
      <c r="S90" s="471"/>
      <c r="T90" s="471"/>
      <c r="U90" s="471"/>
      <c r="V90" s="471"/>
      <c r="W90" s="471"/>
      <c r="X90" s="471"/>
      <c r="Y90" s="471"/>
      <c r="Z90" s="471"/>
      <c r="AA90" s="472"/>
      <c r="AB90" s="472"/>
      <c r="AC90" s="472"/>
      <c r="AD90" s="423"/>
      <c r="AE90" s="280" t="e">
        <f>IF(LEN(VLOOKUP(AA84,#REF!,3,FALSE))&lt;11,"",LEFT(RIGHT(VLOOKUP(AA84,#REF!,3,FALSE),11),1))</f>
        <v>#REF!</v>
      </c>
      <c r="AF90" s="168" t="s">
        <v>157</v>
      </c>
      <c r="AG90" s="280" t="e">
        <f>IF(LEN(VLOOKUP(AA84,#REF!,3,FALSE))&lt;10,"",LEFT(RIGHT(VLOOKUP(AA84,#REF!,3,FALSE),10),1))</f>
        <v>#REF!</v>
      </c>
      <c r="AH90" s="282" t="s">
        <v>157</v>
      </c>
      <c r="AI90" s="280" t="e">
        <f>IF(LEN(VLOOKUP(AA84,#REF!,3,FALSE))&lt;9,"",LEFT(RIGHT(VLOOKUP(AA84,#REF!,3,FALSE),9),1))</f>
        <v>#REF!</v>
      </c>
      <c r="AJ90" s="168" t="s">
        <v>157</v>
      </c>
      <c r="AK90" s="280" t="e">
        <f>IF(LEN(VLOOKUP(AA84,#REF!,3,FALSE))&lt;8,"",LEFT(RIGHT(VLOOKUP(AA84,#REF!,3,FALSE),8),1))</f>
        <v>#REF!</v>
      </c>
      <c r="AL90" s="282" t="s">
        <v>157</v>
      </c>
      <c r="AM90" s="280" t="e">
        <f>IF(LEN(VLOOKUP(AA84,#REF!,3,FALSE))&lt;7,"",LEFT(RIGHT(VLOOKUP(AA84,#REF!,3,FALSE),7),1))</f>
        <v>#REF!</v>
      </c>
      <c r="AN90" s="415"/>
      <c r="AO90" s="280" t="e">
        <f>IF(LEN(VLOOKUP(AA84,#REF!,3,FALSE))&lt;6,"",LEFT(RIGHT(VLOOKUP(AA84,#REF!,3,FALSE),6),1))</f>
        <v>#REF!</v>
      </c>
      <c r="AP90" s="282" t="s">
        <v>157</v>
      </c>
      <c r="AQ90" s="280" t="e">
        <f>IF(LEN(VLOOKUP(AA84,#REF!,3,FALSE))&lt;5,"",LEFT(RIGHT(VLOOKUP(AA84,#REF!,3,FALSE),5),1))</f>
        <v>#REF!</v>
      </c>
      <c r="AR90" s="282" t="s">
        <v>157</v>
      </c>
      <c r="AS90" s="280" t="e">
        <f>IF(LEN(VLOOKUP(AA84,#REF!,3,FALSE))&lt;4,"",LEFT(RIGHT(VLOOKUP(AA84,#REF!,3,FALSE),4),1))</f>
        <v>#REF!</v>
      </c>
      <c r="AT90" s="415"/>
      <c r="AU90" s="280" t="e">
        <f>IF(LEN(VLOOKUP(AA84,#REF!,3,FALSE))&lt;3,"",LEFT(RIGHT(VLOOKUP(AA84,#REF!,3,FALSE),3),1))</f>
        <v>#REF!</v>
      </c>
      <c r="AV90" s="282" t="s">
        <v>157</v>
      </c>
      <c r="AW90" s="280" t="e">
        <f>IF(LEN(VLOOKUP(AA84,#REF!,3,FALSE))&lt;2,"",LEFT(RIGHT(VLOOKUP(AA84,#REF!,3,FALSE),2),1))</f>
        <v>#REF!</v>
      </c>
      <c r="AX90" s="282" t="s">
        <v>157</v>
      </c>
      <c r="AY90" s="280" t="e">
        <f>IF(VLOOKUP(AA84,#REF!,3,FALSE)=0,"",IF(LEN(VLOOKUP(AA84,#REF!,3,FALSE))&lt;1,"",LEFT(RIGHT(VLOOKUP(AA84,#REF!,3,FALSE),1),1)))</f>
        <v>#REF!</v>
      </c>
      <c r="AZ90" s="424"/>
      <c r="BA90" s="472"/>
      <c r="BB90" s="472"/>
      <c r="BC90" s="472"/>
      <c r="BD90" s="472"/>
      <c r="BE90" s="472"/>
      <c r="BF90" s="472"/>
      <c r="BG90" s="472"/>
      <c r="BH90" s="472"/>
      <c r="BI90" s="472"/>
      <c r="BJ90" s="472"/>
      <c r="BK90" s="288"/>
      <c r="BL90" s="280" t="e">
        <f>IF(LEN(VLOOKUP(AA84,#REF!,5,FALSE))&lt;11,"",LEFT(RIGHT(VLOOKUP(AA84,#REF!,5,FALSE),11),1))</f>
        <v>#REF!</v>
      </c>
      <c r="BM90" s="168" t="s">
        <v>157</v>
      </c>
      <c r="BN90" s="280" t="e">
        <f>IF(LEN(VLOOKUP(AA84,#REF!,5,FALSE))&lt;10,"",LEFT(RIGHT(VLOOKUP(AA84,#REF!,5,FALSE),10),1))</f>
        <v>#REF!</v>
      </c>
      <c r="BO90" s="288" t="s">
        <v>157</v>
      </c>
      <c r="BP90" s="280" t="e">
        <f>IF(LEN(VLOOKUP(AA84,#REF!,5,FALSE))&lt;9,"",LEFT(RIGHT(VLOOKUP(AA84,#REF!,5,FALSE),9),1))</f>
        <v>#REF!</v>
      </c>
      <c r="BQ90" s="282" t="s">
        <v>157</v>
      </c>
      <c r="BR90" s="280" t="e">
        <f>IF(LEN(VLOOKUP(AA84,#REF!,5,FALSE))&lt;8,"",LEFT(RIGHT(VLOOKUP(AA84,#REF!,5,FALSE),8),1))</f>
        <v>#REF!</v>
      </c>
      <c r="BS90" s="282" t="s">
        <v>157</v>
      </c>
      <c r="BT90" s="280" t="e">
        <f>IF(LEN(VLOOKUP(AA84,#REF!,5,FALSE))&lt;7,"",LEFT(RIGHT(VLOOKUP(AA84,#REF!,5,FALSE),7),1))</f>
        <v>#REF!</v>
      </c>
      <c r="BU90" s="288" t="s">
        <v>157</v>
      </c>
      <c r="BV90" s="280" t="e">
        <f>IF(LEN(VLOOKUP(AA84,#REF!,5,FALSE))&lt;6,"",LEFT(RIGHT(VLOOKUP(AA84,#REF!,5,FALSE),6),1))</f>
        <v>#REF!</v>
      </c>
      <c r="BW90" s="282" t="s">
        <v>157</v>
      </c>
      <c r="BX90" s="280" t="e">
        <f>IF(LEN(VLOOKUP(AA84,#REF!,5,FALSE))&lt;5,"",LEFT(RIGHT(VLOOKUP(AA84,#REF!,5,FALSE),5),1))</f>
        <v>#REF!</v>
      </c>
      <c r="BY90" s="282" t="s">
        <v>157</v>
      </c>
      <c r="BZ90" s="280" t="e">
        <f>IF(LEN(VLOOKUP(AA84,#REF!,5,FALSE))&lt;4,"",LEFT(RIGHT(VLOOKUP(AA84,#REF!,5,FALSE),4),1))</f>
        <v>#REF!</v>
      </c>
      <c r="CA90" s="291" t="s">
        <v>157</v>
      </c>
      <c r="CB90" s="280" t="e">
        <f>IF(LEN(VLOOKUP(AA84,#REF!,5,FALSE))&lt;3,"",LEFT(RIGHT(VLOOKUP(AA84,#REF!,5,FALSE),3),1))</f>
        <v>#REF!</v>
      </c>
      <c r="CC90" s="282" t="s">
        <v>157</v>
      </c>
      <c r="CD90" s="280" t="e">
        <f>IF(LEN(VLOOKUP(AA84,#REF!,5,FALSE))&lt;2,"",LEFT(RIGHT(VLOOKUP(AA84,#REF!,5,FALSE),2),1))</f>
        <v>#REF!</v>
      </c>
      <c r="CE90" s="282" t="s">
        <v>355</v>
      </c>
      <c r="CF90" s="280" t="e">
        <f>IF(VLOOKUP(AA84,#REF!,5,FALSE)=0,"",IF(LEN(VLOOKUP(AA84,#REF!,5,FALSE))&lt;1,"",LEFT(RIGHT(VLOOKUP(AA84,#REF!,5,FALSE),1),1)))</f>
        <v>#REF!</v>
      </c>
      <c r="CG90" s="201"/>
      <c r="CH90" s="495"/>
      <c r="CI90" s="145"/>
    </row>
    <row r="91" spans="1:87" ht="3" customHeight="1">
      <c r="A91" s="130"/>
      <c r="B91" s="476"/>
      <c r="C91" s="476"/>
      <c r="D91" s="476"/>
      <c r="E91" s="537"/>
      <c r="F91" s="537"/>
      <c r="G91" s="544"/>
      <c r="H91" s="471"/>
      <c r="I91" s="471"/>
      <c r="J91" s="471"/>
      <c r="K91" s="471"/>
      <c r="L91" s="471"/>
      <c r="M91" s="471"/>
      <c r="N91" s="471"/>
      <c r="O91" s="471"/>
      <c r="P91" s="471"/>
      <c r="Q91" s="471"/>
      <c r="R91" s="471"/>
      <c r="S91" s="471"/>
      <c r="T91" s="471"/>
      <c r="U91" s="471"/>
      <c r="V91" s="471"/>
      <c r="W91" s="471"/>
      <c r="X91" s="471"/>
      <c r="Y91" s="471"/>
      <c r="Z91" s="471"/>
      <c r="AA91" s="472"/>
      <c r="AB91" s="472"/>
      <c r="AC91" s="472"/>
      <c r="AD91" s="442"/>
      <c r="AE91" s="442"/>
      <c r="AF91" s="442"/>
      <c r="AG91" s="442"/>
      <c r="AH91" s="442"/>
      <c r="AI91" s="442"/>
      <c r="AJ91" s="442"/>
      <c r="AK91" s="442"/>
      <c r="AL91" s="442"/>
      <c r="AM91" s="442"/>
      <c r="AN91" s="442"/>
      <c r="AO91" s="442"/>
      <c r="AP91" s="442"/>
      <c r="AQ91" s="442"/>
      <c r="AR91" s="442"/>
      <c r="AS91" s="442"/>
      <c r="AT91" s="442"/>
      <c r="AU91" s="442"/>
      <c r="AV91" s="442"/>
      <c r="AW91" s="442"/>
      <c r="AX91" s="442"/>
      <c r="AY91" s="442"/>
      <c r="AZ91" s="442"/>
      <c r="BA91" s="472"/>
      <c r="BB91" s="472"/>
      <c r="BC91" s="472"/>
      <c r="BD91" s="472"/>
      <c r="BE91" s="472"/>
      <c r="BF91" s="472"/>
      <c r="BG91" s="472"/>
      <c r="BH91" s="472"/>
      <c r="BI91" s="472"/>
      <c r="BJ91" s="472"/>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7"/>
      <c r="CG91" s="200"/>
      <c r="CH91" s="495"/>
      <c r="CI91" s="145"/>
    </row>
    <row r="92" spans="1:87" s="163" customFormat="1" ht="3" customHeight="1">
      <c r="A92" s="130"/>
      <c r="B92" s="476"/>
      <c r="C92" s="476"/>
      <c r="D92" s="476"/>
      <c r="E92" s="474" t="s">
        <v>18</v>
      </c>
      <c r="F92" s="474"/>
      <c r="G92" s="459"/>
      <c r="H92" s="536" t="e">
        <f>#REF!</f>
        <v>#REF!</v>
      </c>
      <c r="I92" s="536"/>
      <c r="J92" s="536"/>
      <c r="K92" s="536"/>
      <c r="L92" s="536"/>
      <c r="M92" s="536"/>
      <c r="N92" s="536"/>
      <c r="O92" s="536"/>
      <c r="P92" s="536"/>
      <c r="Q92" s="536"/>
      <c r="R92" s="536"/>
      <c r="S92" s="536"/>
      <c r="T92" s="536"/>
      <c r="U92" s="536"/>
      <c r="V92" s="536"/>
      <c r="W92" s="536"/>
      <c r="X92" s="536"/>
      <c r="Y92" s="536"/>
      <c r="Z92" s="536"/>
      <c r="AA92" s="463" t="s">
        <v>434</v>
      </c>
      <c r="AB92" s="463"/>
      <c r="AC92" s="463"/>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2"/>
      <c r="AZ92" s="422"/>
      <c r="BA92" s="464"/>
      <c r="BB92" s="464"/>
      <c r="BC92" s="464"/>
      <c r="BD92" s="464"/>
      <c r="BE92" s="464"/>
      <c r="BF92" s="464"/>
      <c r="BG92" s="464"/>
      <c r="BH92" s="464"/>
      <c r="BI92" s="464"/>
      <c r="BJ92" s="464"/>
      <c r="BK92" s="464"/>
      <c r="BL92" s="464"/>
      <c r="BM92" s="464"/>
      <c r="BN92" s="464"/>
      <c r="BO92" s="464"/>
      <c r="BP92" s="464"/>
      <c r="BQ92" s="464"/>
      <c r="BR92" s="221"/>
      <c r="BS92" s="221"/>
      <c r="BT92" s="221"/>
      <c r="BU92" s="221"/>
      <c r="BV92" s="221"/>
      <c r="BW92" s="292"/>
      <c r="BX92" s="221"/>
      <c r="BY92" s="221"/>
      <c r="BZ92" s="221"/>
      <c r="CA92" s="221"/>
      <c r="CB92" s="221"/>
      <c r="CC92" s="221"/>
      <c r="CD92" s="221"/>
      <c r="CE92" s="221"/>
      <c r="CF92" s="221"/>
      <c r="CG92" s="198"/>
      <c r="CH92" s="495"/>
      <c r="CI92" s="202"/>
    </row>
    <row r="93" spans="1:87" s="163" customFormat="1" ht="3" customHeight="1">
      <c r="A93" s="130"/>
      <c r="B93" s="476"/>
      <c r="C93" s="476"/>
      <c r="D93" s="476"/>
      <c r="E93" s="474"/>
      <c r="F93" s="474"/>
      <c r="G93" s="459"/>
      <c r="H93" s="536"/>
      <c r="I93" s="536"/>
      <c r="J93" s="536"/>
      <c r="K93" s="536"/>
      <c r="L93" s="536"/>
      <c r="M93" s="536"/>
      <c r="N93" s="536"/>
      <c r="O93" s="536"/>
      <c r="P93" s="536"/>
      <c r="Q93" s="536"/>
      <c r="R93" s="536"/>
      <c r="S93" s="536"/>
      <c r="T93" s="536"/>
      <c r="U93" s="536"/>
      <c r="V93" s="536"/>
      <c r="W93" s="536"/>
      <c r="X93" s="536"/>
      <c r="Y93" s="536"/>
      <c r="Z93" s="536"/>
      <c r="AA93" s="463"/>
      <c r="AB93" s="463"/>
      <c r="AC93" s="463"/>
      <c r="AD93" s="423"/>
      <c r="AE93" s="417"/>
      <c r="AF93" s="417"/>
      <c r="AG93" s="417"/>
      <c r="AH93" s="283"/>
      <c r="AI93" s="418"/>
      <c r="AJ93" s="418"/>
      <c r="AK93" s="418"/>
      <c r="AL93" s="418"/>
      <c r="AM93" s="418"/>
      <c r="AN93" s="415"/>
      <c r="AO93" s="419"/>
      <c r="AP93" s="419"/>
      <c r="AQ93" s="419"/>
      <c r="AR93" s="419"/>
      <c r="AS93" s="419"/>
      <c r="AT93" s="415"/>
      <c r="AU93" s="419"/>
      <c r="AV93" s="419"/>
      <c r="AW93" s="419"/>
      <c r="AX93" s="419"/>
      <c r="AY93" s="419"/>
      <c r="AZ93" s="424"/>
      <c r="BA93" s="423"/>
      <c r="BB93" s="417"/>
      <c r="BC93" s="417"/>
      <c r="BD93" s="417"/>
      <c r="BE93" s="283"/>
      <c r="BF93" s="418"/>
      <c r="BG93" s="418"/>
      <c r="BH93" s="418"/>
      <c r="BI93" s="418"/>
      <c r="BJ93" s="418"/>
      <c r="BK93" s="415"/>
      <c r="BL93" s="419"/>
      <c r="BM93" s="419"/>
      <c r="BN93" s="419"/>
      <c r="BO93" s="419"/>
      <c r="BP93" s="419"/>
      <c r="BQ93" s="416"/>
      <c r="BR93" s="419"/>
      <c r="BS93" s="419"/>
      <c r="BT93" s="419"/>
      <c r="BU93" s="419"/>
      <c r="BV93" s="419"/>
      <c r="BW93" s="287"/>
      <c r="BX93" s="288"/>
      <c r="BY93" s="288"/>
      <c r="BZ93" s="288"/>
      <c r="CA93" s="288"/>
      <c r="CB93" s="288"/>
      <c r="CC93" s="288"/>
      <c r="CD93" s="288"/>
      <c r="CE93" s="288"/>
      <c r="CF93" s="288"/>
      <c r="CG93" s="199"/>
      <c r="CH93" s="495"/>
      <c r="CI93" s="202"/>
    </row>
    <row r="94" spans="1:87" ht="15" customHeight="1">
      <c r="A94" s="130"/>
      <c r="B94" s="476"/>
      <c r="C94" s="476"/>
      <c r="D94" s="476"/>
      <c r="E94" s="474"/>
      <c r="F94" s="474"/>
      <c r="G94" s="459"/>
      <c r="H94" s="536"/>
      <c r="I94" s="536"/>
      <c r="J94" s="536"/>
      <c r="K94" s="536"/>
      <c r="L94" s="536"/>
      <c r="M94" s="536"/>
      <c r="N94" s="536"/>
      <c r="O94" s="536"/>
      <c r="P94" s="536"/>
      <c r="Q94" s="536"/>
      <c r="R94" s="536"/>
      <c r="S94" s="536"/>
      <c r="T94" s="536"/>
      <c r="U94" s="536"/>
      <c r="V94" s="536"/>
      <c r="W94" s="536"/>
      <c r="X94" s="536"/>
      <c r="Y94" s="536"/>
      <c r="Z94" s="536"/>
      <c r="AA94" s="463"/>
      <c r="AB94" s="463"/>
      <c r="AC94" s="463"/>
      <c r="AD94" s="423"/>
      <c r="AE94" s="280" t="e">
        <f>IF(LEN(VLOOKUP(AA92,#REF!,2,FALSE))&lt;11,"",LEFT(RIGHT(VLOOKUP(AA92,#REF!,2,FALSE),11),1))</f>
        <v>#REF!</v>
      </c>
      <c r="AF94" s="168"/>
      <c r="AG94" s="280" t="e">
        <f>IF(LEN(VLOOKUP(AA92,#REF!,2,FALSE))&lt;10,"",LEFT(RIGHT(VLOOKUP(AA92,#REF!,2,FALSE),10),1))</f>
        <v>#REF!</v>
      </c>
      <c r="AH94" s="282"/>
      <c r="AI94" s="280" t="e">
        <f>IF(LEN(VLOOKUP(AA92,#REF!,2,FALSE))&lt;9,"",LEFT(RIGHT(VLOOKUP(AA92,#REF!,2,FALSE),9),1))</f>
        <v>#REF!</v>
      </c>
      <c r="AJ94" s="168"/>
      <c r="AK94" s="280" t="e">
        <f>IF(LEN(VLOOKUP(AA92,#REF!,2,FALSE))&lt;8,"",LEFT(RIGHT(VLOOKUP(AA92,#REF!,2,FALSE),8),1))</f>
        <v>#REF!</v>
      </c>
      <c r="AL94" s="282"/>
      <c r="AM94" s="280" t="e">
        <f>IF(LEN(VLOOKUP(AA92,#REF!,2,FALSE))&lt;7,"",LEFT(RIGHT(VLOOKUP(AA92,#REF!,2,FALSE),7),1))</f>
        <v>#REF!</v>
      </c>
      <c r="AN94" s="415"/>
      <c r="AO94" s="280" t="e">
        <f>IF(LEN(VLOOKUP(AA92,#REF!,2,FALSE))&lt;6,"",LEFT(RIGHT(VLOOKUP(AA92,#REF!,2,FALSE),6),1))</f>
        <v>#REF!</v>
      </c>
      <c r="AP94" s="282"/>
      <c r="AQ94" s="280" t="e">
        <f>IF(LEN(VLOOKUP(AA92,#REF!,2,FALSE))&lt;5,"",LEFT(RIGHT(VLOOKUP(AA92,#REF!,2,FALSE),5),1))</f>
        <v>#REF!</v>
      </c>
      <c r="AR94" s="282"/>
      <c r="AS94" s="280" t="e">
        <f>IF(LEN(VLOOKUP(AA92,#REF!,2,FALSE))&lt;4,"",LEFT(RIGHT(VLOOKUP(AA92,#REF!,2,FALSE),4),1))</f>
        <v>#REF!</v>
      </c>
      <c r="AT94" s="415"/>
      <c r="AU94" s="280" t="e">
        <f>IF(LEN(VLOOKUP(AA92,#REF!,2,FALSE))&lt;3,"",LEFT(RIGHT(VLOOKUP(AA92,#REF!,2,FALSE),3),1))</f>
        <v>#REF!</v>
      </c>
      <c r="AV94" s="282"/>
      <c r="AW94" s="280" t="e">
        <f>IF(LEN(VLOOKUP(AA92,#REF!,2,FALSE))&lt;2,"",LEFT(RIGHT(VLOOKUP(AA92,#REF!,2,FALSE),2),1))</f>
        <v>#REF!</v>
      </c>
      <c r="AX94" s="282"/>
      <c r="AY94" s="280" t="e">
        <f>IF(VLOOKUP(AA92,#REF!,2,FALSE)=0,"",IF(LEN(VLOOKUP(AA92,#REF!,2,FALSE))&lt;1,"",LEFT(RIGHT(VLOOKUP(AA92,#REF!,2,FALSE),1),1)))</f>
        <v>#REF!</v>
      </c>
      <c r="AZ94" s="424"/>
      <c r="BA94" s="423"/>
      <c r="BB94" s="280" t="e">
        <f>IF(LEN(VLOOKUP(AA92,#REF!,4,FALSE))&lt;11,"",LEFT(RIGHT(VLOOKUP(AA92,#REF!,4,FALSE),11),1))</f>
        <v>#REF!</v>
      </c>
      <c r="BC94" s="168"/>
      <c r="BD94" s="280" t="e">
        <f>IF(LEN(VLOOKUP(AA92,#REF!,4,FALSE))&lt;10,"",LEFT(RIGHT(VLOOKUP(AA92,#REF!,4,FALSE),10),1))</f>
        <v>#REF!</v>
      </c>
      <c r="BE94" s="282"/>
      <c r="BF94" s="280" t="e">
        <f>IF(LEN(VLOOKUP(AA92,#REF!,4,FALSE))&lt;9,"",LEFT(RIGHT(VLOOKUP(AA92,#REF!,4,FALSE),9),1))</f>
        <v>#REF!</v>
      </c>
      <c r="BG94" s="168"/>
      <c r="BH94" s="280" t="e">
        <f>IF(LEN(VLOOKUP(AA92,#REF!,4,FALSE))&lt;8,"",LEFT(RIGHT(VLOOKUP(AA92,#REF!,4,FALSE),8),1))</f>
        <v>#REF!</v>
      </c>
      <c r="BI94" s="282"/>
      <c r="BJ94" s="280" t="e">
        <f>IF(LEN(VLOOKUP(AA92,#REF!,4,FALSE))&lt;7,"",LEFT(RIGHT(VLOOKUP(AA92,#REF!,4,FALSE),7),1))</f>
        <v>#REF!</v>
      </c>
      <c r="BK94" s="415"/>
      <c r="BL94" s="280" t="e">
        <f>IF(LEN(VLOOKUP(AA92,#REF!,4,FALSE))&lt;6,"",LEFT(RIGHT(VLOOKUP(AA92,#REF!,4,FALSE),6),1))</f>
        <v>#REF!</v>
      </c>
      <c r="BM94" s="282"/>
      <c r="BN94" s="280" t="e">
        <f>IF(LEN(VLOOKUP(AA92,#REF!,4,FALSE))&lt;5,"",LEFT(RIGHT(VLOOKUP(AA92,#REF!,4,FALSE),5),1))</f>
        <v>#REF!</v>
      </c>
      <c r="BO94" s="282"/>
      <c r="BP94" s="280" t="e">
        <f>IF(LEN(VLOOKUP(AA92,#REF!,4,FALSE))&lt;4,"",LEFT(RIGHT(VLOOKUP(AA92,#REF!,4,FALSE),4),1))</f>
        <v>#REF!</v>
      </c>
      <c r="BQ94" s="416"/>
      <c r="BR94" s="280" t="e">
        <f>IF(LEN(VLOOKUP(AA92,#REF!,4,FALSE))&lt;3,"",LEFT(RIGHT(VLOOKUP(AA92,#REF!,4,FALSE),3),1))</f>
        <v>#REF!</v>
      </c>
      <c r="BS94" s="282"/>
      <c r="BT94" s="280" t="e">
        <f>IF(LEN(VLOOKUP(AA92,#REF!,4,FALSE))&lt;2,"",LEFT(RIGHT(VLOOKUP(AA92,#REF!,4,FALSE),2),1))</f>
        <v>#REF!</v>
      </c>
      <c r="BU94" s="282"/>
      <c r="BV94" s="280" t="e">
        <f>IF(VLOOKUP(AA92,#REF!,4,FALSE)=0,"",IF(LEN(VLOOKUP(AA92,#REF!,4,FALSE))&lt;1,"",LEFT(RIGHT(VLOOKUP(AA92,#REF!,4,FALSE),1),1)))</f>
        <v>#REF!</v>
      </c>
      <c r="BW94" s="287"/>
      <c r="BX94" s="288"/>
      <c r="BY94" s="288"/>
      <c r="BZ94" s="288"/>
      <c r="CA94" s="288"/>
      <c r="CB94" s="288"/>
      <c r="CC94" s="288"/>
      <c r="CD94" s="288"/>
      <c r="CE94" s="288"/>
      <c r="CF94" s="288"/>
      <c r="CG94" s="199"/>
      <c r="CH94" s="495"/>
      <c r="CI94" s="145"/>
    </row>
    <row r="95" spans="1:87" ht="3" customHeight="1">
      <c r="A95" s="130"/>
      <c r="B95" s="476"/>
      <c r="C95" s="476"/>
      <c r="D95" s="476"/>
      <c r="E95" s="474"/>
      <c r="F95" s="474"/>
      <c r="G95" s="459"/>
      <c r="H95" s="536"/>
      <c r="I95" s="536"/>
      <c r="J95" s="536"/>
      <c r="K95" s="536"/>
      <c r="L95" s="536"/>
      <c r="M95" s="536"/>
      <c r="N95" s="536"/>
      <c r="O95" s="536"/>
      <c r="P95" s="536"/>
      <c r="Q95" s="536"/>
      <c r="R95" s="536"/>
      <c r="S95" s="536"/>
      <c r="T95" s="536"/>
      <c r="U95" s="536"/>
      <c r="V95" s="536"/>
      <c r="W95" s="536"/>
      <c r="X95" s="536"/>
      <c r="Y95" s="536"/>
      <c r="Z95" s="536"/>
      <c r="AA95" s="463"/>
      <c r="AB95" s="463"/>
      <c r="AC95" s="463"/>
      <c r="AD95" s="442"/>
      <c r="AE95" s="442"/>
      <c r="AF95" s="442"/>
      <c r="AG95" s="442"/>
      <c r="AH95" s="442"/>
      <c r="AI95" s="442"/>
      <c r="AJ95" s="442"/>
      <c r="AK95" s="442"/>
      <c r="AL95" s="442"/>
      <c r="AM95" s="442"/>
      <c r="AN95" s="442"/>
      <c r="AO95" s="442"/>
      <c r="AP95" s="442"/>
      <c r="AQ95" s="442"/>
      <c r="AR95" s="442"/>
      <c r="AS95" s="442"/>
      <c r="AT95" s="442"/>
      <c r="AU95" s="442"/>
      <c r="AV95" s="442"/>
      <c r="AW95" s="442"/>
      <c r="AX95" s="442"/>
      <c r="AY95" s="442"/>
      <c r="AZ95" s="442"/>
      <c r="BA95" s="443"/>
      <c r="BB95" s="443"/>
      <c r="BC95" s="443"/>
      <c r="BD95" s="443"/>
      <c r="BE95" s="443"/>
      <c r="BF95" s="443"/>
      <c r="BG95" s="443"/>
      <c r="BH95" s="443"/>
      <c r="BI95" s="443"/>
      <c r="BJ95" s="443"/>
      <c r="BK95" s="443"/>
      <c r="BL95" s="443"/>
      <c r="BM95" s="443"/>
      <c r="BN95" s="443"/>
      <c r="BO95" s="443"/>
      <c r="BP95" s="443"/>
      <c r="BQ95" s="443"/>
      <c r="BR95" s="227"/>
      <c r="BS95" s="227"/>
      <c r="BT95" s="227"/>
      <c r="BU95" s="227"/>
      <c r="BV95" s="227"/>
      <c r="BW95" s="289"/>
      <c r="BX95" s="227"/>
      <c r="BY95" s="227"/>
      <c r="BZ95" s="227"/>
      <c r="CA95" s="227"/>
      <c r="CB95" s="227"/>
      <c r="CC95" s="227"/>
      <c r="CD95" s="227"/>
      <c r="CE95" s="227"/>
      <c r="CF95" s="227"/>
      <c r="CG95" s="200"/>
      <c r="CH95" s="246"/>
      <c r="CI95" s="145"/>
    </row>
    <row r="96" spans="1:87" ht="3" customHeight="1">
      <c r="A96" s="130"/>
      <c r="B96" s="476"/>
      <c r="C96" s="476"/>
      <c r="D96" s="476"/>
      <c r="E96" s="474"/>
      <c r="F96" s="474"/>
      <c r="G96" s="459"/>
      <c r="H96" s="536"/>
      <c r="I96" s="536"/>
      <c r="J96" s="536"/>
      <c r="K96" s="536"/>
      <c r="L96" s="536"/>
      <c r="M96" s="536"/>
      <c r="N96" s="536"/>
      <c r="O96" s="536"/>
      <c r="P96" s="536"/>
      <c r="Q96" s="536"/>
      <c r="R96" s="536"/>
      <c r="S96" s="536"/>
      <c r="T96" s="536"/>
      <c r="U96" s="536"/>
      <c r="V96" s="536"/>
      <c r="W96" s="536"/>
      <c r="X96" s="536"/>
      <c r="Y96" s="536"/>
      <c r="Z96" s="536"/>
      <c r="AA96" s="463"/>
      <c r="AB96" s="463"/>
      <c r="AC96" s="463"/>
      <c r="AD96" s="422"/>
      <c r="AE96" s="422"/>
      <c r="AF96" s="422"/>
      <c r="AG96" s="422"/>
      <c r="AH96" s="422"/>
      <c r="AI96" s="422"/>
      <c r="AJ96" s="422"/>
      <c r="AK96" s="422"/>
      <c r="AL96" s="422"/>
      <c r="AM96" s="422"/>
      <c r="AN96" s="422"/>
      <c r="AO96" s="422"/>
      <c r="AP96" s="422"/>
      <c r="AQ96" s="422"/>
      <c r="AR96" s="422"/>
      <c r="AS96" s="422"/>
      <c r="AT96" s="422"/>
      <c r="AU96" s="422"/>
      <c r="AV96" s="422"/>
      <c r="AW96" s="422"/>
      <c r="AX96" s="422"/>
      <c r="AY96" s="422"/>
      <c r="AZ96" s="422"/>
      <c r="BA96" s="472"/>
      <c r="BB96" s="472"/>
      <c r="BC96" s="472"/>
      <c r="BD96" s="472"/>
      <c r="BE96" s="472"/>
      <c r="BF96" s="472"/>
      <c r="BG96" s="472"/>
      <c r="BH96" s="472"/>
      <c r="BI96" s="472"/>
      <c r="BJ96" s="472"/>
      <c r="BK96" s="221"/>
      <c r="BL96" s="221"/>
      <c r="BM96" s="221"/>
      <c r="BN96" s="221"/>
      <c r="BO96" s="221"/>
      <c r="BP96" s="221"/>
      <c r="BQ96" s="221"/>
      <c r="BR96" s="221"/>
      <c r="BS96" s="221"/>
      <c r="BT96" s="221"/>
      <c r="BU96" s="221"/>
      <c r="BV96" s="221"/>
      <c r="BW96" s="221"/>
      <c r="BX96" s="221"/>
      <c r="BY96" s="221"/>
      <c r="BZ96" s="221"/>
      <c r="CA96" s="221"/>
      <c r="CB96" s="221"/>
      <c r="CC96" s="221"/>
      <c r="CD96" s="221"/>
      <c r="CE96" s="221"/>
      <c r="CF96" s="221"/>
      <c r="CG96" s="198"/>
      <c r="CH96" s="246"/>
      <c r="CI96" s="145"/>
    </row>
    <row r="97" spans="1:87" ht="3" customHeight="1">
      <c r="A97" s="130"/>
      <c r="B97" s="476"/>
      <c r="C97" s="476"/>
      <c r="D97" s="476"/>
      <c r="E97" s="474"/>
      <c r="F97" s="474"/>
      <c r="G97" s="459"/>
      <c r="H97" s="536"/>
      <c r="I97" s="536"/>
      <c r="J97" s="536"/>
      <c r="K97" s="536"/>
      <c r="L97" s="536"/>
      <c r="M97" s="536"/>
      <c r="N97" s="536"/>
      <c r="O97" s="536"/>
      <c r="P97" s="536"/>
      <c r="Q97" s="536"/>
      <c r="R97" s="536"/>
      <c r="S97" s="536"/>
      <c r="T97" s="536"/>
      <c r="U97" s="536"/>
      <c r="V97" s="536"/>
      <c r="W97" s="536"/>
      <c r="X97" s="536"/>
      <c r="Y97" s="536"/>
      <c r="Z97" s="536"/>
      <c r="AA97" s="463"/>
      <c r="AB97" s="463"/>
      <c r="AC97" s="463"/>
      <c r="AD97" s="423"/>
      <c r="AE97" s="417"/>
      <c r="AF97" s="417"/>
      <c r="AG97" s="417"/>
      <c r="AH97" s="283"/>
      <c r="AI97" s="418"/>
      <c r="AJ97" s="418"/>
      <c r="AK97" s="418"/>
      <c r="AL97" s="418"/>
      <c r="AM97" s="418"/>
      <c r="AN97" s="415" t="s">
        <v>157</v>
      </c>
      <c r="AO97" s="419"/>
      <c r="AP97" s="419"/>
      <c r="AQ97" s="419"/>
      <c r="AR97" s="419"/>
      <c r="AS97" s="419"/>
      <c r="AT97" s="415" t="s">
        <v>157</v>
      </c>
      <c r="AU97" s="419"/>
      <c r="AV97" s="419"/>
      <c r="AW97" s="419"/>
      <c r="AX97" s="419"/>
      <c r="AY97" s="419"/>
      <c r="AZ97" s="424"/>
      <c r="BA97" s="472"/>
      <c r="BB97" s="472"/>
      <c r="BC97" s="472"/>
      <c r="BD97" s="472"/>
      <c r="BE97" s="472"/>
      <c r="BF97" s="472"/>
      <c r="BG97" s="472"/>
      <c r="BH97" s="472"/>
      <c r="BI97" s="472"/>
      <c r="BJ97" s="472"/>
      <c r="BK97" s="288"/>
      <c r="BL97" s="417"/>
      <c r="BM97" s="417"/>
      <c r="BN97" s="417"/>
      <c r="BO97" s="288"/>
      <c r="BP97" s="290"/>
      <c r="BQ97" s="290"/>
      <c r="BR97" s="290"/>
      <c r="BS97" s="290"/>
      <c r="BT97" s="290"/>
      <c r="BU97" s="288"/>
      <c r="BV97" s="290"/>
      <c r="BW97" s="290"/>
      <c r="BX97" s="290"/>
      <c r="BY97" s="290"/>
      <c r="BZ97" s="290"/>
      <c r="CA97" s="291"/>
      <c r="CB97" s="290"/>
      <c r="CC97" s="290"/>
      <c r="CD97" s="290"/>
      <c r="CE97" s="290"/>
      <c r="CF97" s="290"/>
      <c r="CG97" s="201"/>
      <c r="CH97" s="246"/>
      <c r="CI97" s="145"/>
    </row>
    <row r="98" spans="1:87" ht="15" customHeight="1">
      <c r="A98" s="130"/>
      <c r="B98" s="476"/>
      <c r="C98" s="476"/>
      <c r="D98" s="476"/>
      <c r="E98" s="474"/>
      <c r="F98" s="474"/>
      <c r="G98" s="459"/>
      <c r="H98" s="536"/>
      <c r="I98" s="536"/>
      <c r="J98" s="536"/>
      <c r="K98" s="536"/>
      <c r="L98" s="536"/>
      <c r="M98" s="536"/>
      <c r="N98" s="536"/>
      <c r="O98" s="536"/>
      <c r="P98" s="536"/>
      <c r="Q98" s="536"/>
      <c r="R98" s="536"/>
      <c r="S98" s="536"/>
      <c r="T98" s="536"/>
      <c r="U98" s="536"/>
      <c r="V98" s="536"/>
      <c r="W98" s="536"/>
      <c r="X98" s="536"/>
      <c r="Y98" s="536"/>
      <c r="Z98" s="536"/>
      <c r="AA98" s="463"/>
      <c r="AB98" s="463"/>
      <c r="AC98" s="463"/>
      <c r="AD98" s="423"/>
      <c r="AE98" s="280" t="e">
        <f>IF(LEN(VLOOKUP(AA92,#REF!,3,FALSE))&lt;11,"",LEFT(RIGHT(VLOOKUP(AA92,#REF!,3,FALSE),11),1))</f>
        <v>#REF!</v>
      </c>
      <c r="AF98" s="168" t="s">
        <v>157</v>
      </c>
      <c r="AG98" s="280" t="e">
        <f>IF(LEN(VLOOKUP(AA92,#REF!,3,FALSE))&lt;10,"",LEFT(RIGHT(VLOOKUP(AA92,#REF!,3,FALSE),10),1))</f>
        <v>#REF!</v>
      </c>
      <c r="AH98" s="282" t="s">
        <v>157</v>
      </c>
      <c r="AI98" s="280" t="e">
        <f>IF(LEN(VLOOKUP(AA92,#REF!,3,FALSE))&lt;9,"",LEFT(RIGHT(VLOOKUP(AA92,#REF!,3,FALSE),9),1))</f>
        <v>#REF!</v>
      </c>
      <c r="AJ98" s="168" t="s">
        <v>157</v>
      </c>
      <c r="AK98" s="280" t="e">
        <f>IF(LEN(VLOOKUP(AA92,#REF!,3,FALSE))&lt;8,"",LEFT(RIGHT(VLOOKUP(AA92,#REF!,3,FALSE),8),1))</f>
        <v>#REF!</v>
      </c>
      <c r="AL98" s="282" t="s">
        <v>157</v>
      </c>
      <c r="AM98" s="280" t="e">
        <f>IF(LEN(VLOOKUP(AA92,#REF!,3,FALSE))&lt;7,"",LEFT(RIGHT(VLOOKUP(AA92,#REF!,3,FALSE),7),1))</f>
        <v>#REF!</v>
      </c>
      <c r="AN98" s="415"/>
      <c r="AO98" s="280" t="e">
        <f>IF(LEN(VLOOKUP(AA92,#REF!,3,FALSE))&lt;6,"",LEFT(RIGHT(VLOOKUP(AA92,#REF!,3,FALSE),6),1))</f>
        <v>#REF!</v>
      </c>
      <c r="AP98" s="282" t="s">
        <v>157</v>
      </c>
      <c r="AQ98" s="280" t="e">
        <f>IF(LEN(VLOOKUP(AA92,#REF!,3,FALSE))&lt;5,"",LEFT(RIGHT(VLOOKUP(AA92,#REF!,3,FALSE),5),1))</f>
        <v>#REF!</v>
      </c>
      <c r="AR98" s="282" t="s">
        <v>157</v>
      </c>
      <c r="AS98" s="280" t="e">
        <f>IF(LEN(VLOOKUP(AA92,#REF!,3,FALSE))&lt;4,"",LEFT(RIGHT(VLOOKUP(AA92,#REF!,3,FALSE),4),1))</f>
        <v>#REF!</v>
      </c>
      <c r="AT98" s="415"/>
      <c r="AU98" s="280" t="e">
        <f>IF(LEN(VLOOKUP(AA92,#REF!,3,FALSE))&lt;3,"",LEFT(RIGHT(VLOOKUP(AA92,#REF!,3,FALSE),3),1))</f>
        <v>#REF!</v>
      </c>
      <c r="AV98" s="282" t="s">
        <v>157</v>
      </c>
      <c r="AW98" s="280" t="e">
        <f>IF(LEN(VLOOKUP(AA92,#REF!,3,FALSE))&lt;2,"",LEFT(RIGHT(VLOOKUP(AA92,#REF!,3,FALSE),2),1))</f>
        <v>#REF!</v>
      </c>
      <c r="AX98" s="282" t="s">
        <v>157</v>
      </c>
      <c r="AY98" s="280" t="e">
        <f>IF(VLOOKUP(AA92,#REF!,3,FALSE)=0,"",IF(LEN(VLOOKUP(AA92,#REF!,3,FALSE))&lt;1,"",LEFT(RIGHT(VLOOKUP(AA92,#REF!,3,FALSE),1),1)))</f>
        <v>#REF!</v>
      </c>
      <c r="AZ98" s="424"/>
      <c r="BA98" s="472"/>
      <c r="BB98" s="472"/>
      <c r="BC98" s="472"/>
      <c r="BD98" s="472"/>
      <c r="BE98" s="472"/>
      <c r="BF98" s="472"/>
      <c r="BG98" s="472"/>
      <c r="BH98" s="472"/>
      <c r="BI98" s="472"/>
      <c r="BJ98" s="472"/>
      <c r="BK98" s="288"/>
      <c r="BL98" s="280" t="e">
        <f>IF(LEN(VLOOKUP(AA92,#REF!,5,FALSE))&lt;11,"",LEFT(RIGHT(VLOOKUP(AA92,#REF!,5,FALSE),11),1))</f>
        <v>#REF!</v>
      </c>
      <c r="BM98" s="168" t="s">
        <v>157</v>
      </c>
      <c r="BN98" s="280" t="e">
        <f>IF(LEN(VLOOKUP(AA92,#REF!,5,FALSE))&lt;10,"",LEFT(RIGHT(VLOOKUP(AA92,#REF!,5,FALSE),10),1))</f>
        <v>#REF!</v>
      </c>
      <c r="BO98" s="288" t="s">
        <v>157</v>
      </c>
      <c r="BP98" s="280" t="e">
        <f>IF(LEN(VLOOKUP(AA92,#REF!,5,FALSE))&lt;9,"",LEFT(RIGHT(VLOOKUP(AA92,#REF!,5,FALSE),9),1))</f>
        <v>#REF!</v>
      </c>
      <c r="BQ98" s="282" t="s">
        <v>157</v>
      </c>
      <c r="BR98" s="280" t="e">
        <f>IF(LEN(VLOOKUP(AA92,#REF!,5,FALSE))&lt;8,"",LEFT(RIGHT(VLOOKUP(AA92,#REF!,5,FALSE),8),1))</f>
        <v>#REF!</v>
      </c>
      <c r="BS98" s="282" t="s">
        <v>157</v>
      </c>
      <c r="BT98" s="280" t="e">
        <f>IF(LEN(VLOOKUP(AA92,#REF!,5,FALSE))&lt;7,"",LEFT(RIGHT(VLOOKUP(AA92,#REF!,5,FALSE),7),1))</f>
        <v>#REF!</v>
      </c>
      <c r="BU98" s="288" t="s">
        <v>157</v>
      </c>
      <c r="BV98" s="280" t="e">
        <f>IF(LEN(VLOOKUP(AA92,#REF!,5,FALSE))&lt;6,"",LEFT(RIGHT(VLOOKUP(AA92,#REF!,5,FALSE),6),1))</f>
        <v>#REF!</v>
      </c>
      <c r="BW98" s="282" t="s">
        <v>157</v>
      </c>
      <c r="BX98" s="280" t="e">
        <f>IF(LEN(VLOOKUP(AA92,#REF!,5,FALSE))&lt;5,"",LEFT(RIGHT(VLOOKUP(AA92,#REF!,5,FALSE),5),1))</f>
        <v>#REF!</v>
      </c>
      <c r="BY98" s="282" t="s">
        <v>157</v>
      </c>
      <c r="BZ98" s="280" t="e">
        <f>IF(LEN(VLOOKUP(AA92,#REF!,5,FALSE))&lt;4,"",LEFT(RIGHT(VLOOKUP(AA92,#REF!,5,FALSE),4),1))</f>
        <v>#REF!</v>
      </c>
      <c r="CA98" s="291" t="s">
        <v>157</v>
      </c>
      <c r="CB98" s="280" t="e">
        <f>IF(LEN(VLOOKUP(AA92,#REF!,5,FALSE))&lt;3,"",LEFT(RIGHT(VLOOKUP(AA92,#REF!,5,FALSE),3),1))</f>
        <v>#REF!</v>
      </c>
      <c r="CC98" s="282" t="s">
        <v>157</v>
      </c>
      <c r="CD98" s="280" t="e">
        <f>IF(LEN(VLOOKUP(AA92,#REF!,5,FALSE))&lt;2,"",LEFT(RIGHT(VLOOKUP(AA92,#REF!,5,FALSE),2),1))</f>
        <v>#REF!</v>
      </c>
      <c r="CE98" s="282" t="s">
        <v>355</v>
      </c>
      <c r="CF98" s="280" t="e">
        <f>IF(VLOOKUP(AA92,#REF!,5,FALSE)=0,"",IF(LEN(VLOOKUP(AA92,#REF!,5,FALSE))&lt;1,"",LEFT(RIGHT(VLOOKUP(AA92,#REF!,5,FALSE),1),1)))</f>
        <v>#REF!</v>
      </c>
      <c r="CG98" s="201"/>
      <c r="CH98" s="246"/>
      <c r="CI98" s="145"/>
    </row>
    <row r="99" spans="1:87" ht="3" customHeight="1">
      <c r="A99" s="130"/>
      <c r="B99" s="476"/>
      <c r="C99" s="476"/>
      <c r="D99" s="476"/>
      <c r="E99" s="474"/>
      <c r="F99" s="474"/>
      <c r="G99" s="459"/>
      <c r="H99" s="536"/>
      <c r="I99" s="536"/>
      <c r="J99" s="536"/>
      <c r="K99" s="536"/>
      <c r="L99" s="536"/>
      <c r="M99" s="536"/>
      <c r="N99" s="536"/>
      <c r="O99" s="536"/>
      <c r="P99" s="536"/>
      <c r="Q99" s="536"/>
      <c r="R99" s="536"/>
      <c r="S99" s="536"/>
      <c r="T99" s="536"/>
      <c r="U99" s="536"/>
      <c r="V99" s="536"/>
      <c r="W99" s="536"/>
      <c r="X99" s="536"/>
      <c r="Y99" s="536"/>
      <c r="Z99" s="536"/>
      <c r="AA99" s="463"/>
      <c r="AB99" s="463"/>
      <c r="AC99" s="463"/>
      <c r="AD99" s="442"/>
      <c r="AE99" s="442"/>
      <c r="AF99" s="442"/>
      <c r="AG99" s="442"/>
      <c r="AH99" s="442"/>
      <c r="AI99" s="442"/>
      <c r="AJ99" s="442"/>
      <c r="AK99" s="442"/>
      <c r="AL99" s="442"/>
      <c r="AM99" s="442"/>
      <c r="AN99" s="442"/>
      <c r="AO99" s="442"/>
      <c r="AP99" s="442"/>
      <c r="AQ99" s="442"/>
      <c r="AR99" s="442"/>
      <c r="AS99" s="442"/>
      <c r="AT99" s="442"/>
      <c r="AU99" s="442"/>
      <c r="AV99" s="442"/>
      <c r="AW99" s="442"/>
      <c r="AX99" s="442"/>
      <c r="AY99" s="442"/>
      <c r="AZ99" s="442"/>
      <c r="BA99" s="472"/>
      <c r="BB99" s="472"/>
      <c r="BC99" s="472"/>
      <c r="BD99" s="472"/>
      <c r="BE99" s="472"/>
      <c r="BF99" s="472"/>
      <c r="BG99" s="472"/>
      <c r="BH99" s="472"/>
      <c r="BI99" s="472"/>
      <c r="BJ99" s="472"/>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200"/>
      <c r="CH99" s="145"/>
      <c r="CI99" s="145"/>
    </row>
    <row r="100" spans="1:87" s="163" customFormat="1" ht="3.75" customHeight="1">
      <c r="A100" s="130"/>
      <c r="B100" s="476"/>
      <c r="C100" s="476"/>
      <c r="D100" s="476"/>
      <c r="E100" s="474" t="s">
        <v>357</v>
      </c>
      <c r="F100" s="474"/>
      <c r="G100" s="459"/>
      <c r="H100" s="555" t="e">
        <f>#REF!</f>
        <v>#REF!</v>
      </c>
      <c r="I100" s="555"/>
      <c r="J100" s="555"/>
      <c r="K100" s="555"/>
      <c r="L100" s="555"/>
      <c r="M100" s="555"/>
      <c r="N100" s="555"/>
      <c r="O100" s="555"/>
      <c r="P100" s="555"/>
      <c r="Q100" s="555"/>
      <c r="R100" s="555"/>
      <c r="S100" s="555"/>
      <c r="T100" s="555"/>
      <c r="U100" s="555"/>
      <c r="V100" s="555"/>
      <c r="W100" s="555"/>
      <c r="X100" s="555"/>
      <c r="Y100" s="555"/>
      <c r="Z100" s="555"/>
      <c r="AA100" s="463" t="s">
        <v>435</v>
      </c>
      <c r="AB100" s="463"/>
      <c r="AC100" s="463"/>
      <c r="AD100" s="42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2"/>
      <c r="AZ100" s="422"/>
      <c r="BA100" s="464"/>
      <c r="BB100" s="464"/>
      <c r="BC100" s="464"/>
      <c r="BD100" s="464"/>
      <c r="BE100" s="464"/>
      <c r="BF100" s="464"/>
      <c r="BG100" s="464"/>
      <c r="BH100" s="464"/>
      <c r="BI100" s="464"/>
      <c r="BJ100" s="464"/>
      <c r="BK100" s="464"/>
      <c r="BL100" s="464"/>
      <c r="BM100" s="464"/>
      <c r="BN100" s="464"/>
      <c r="BO100" s="464"/>
      <c r="BP100" s="464"/>
      <c r="BQ100" s="464"/>
      <c r="BR100" s="221"/>
      <c r="BS100" s="221"/>
      <c r="BT100" s="221"/>
      <c r="BU100" s="221"/>
      <c r="BV100" s="221"/>
      <c r="BW100" s="292"/>
      <c r="BX100" s="221"/>
      <c r="BY100" s="221"/>
      <c r="BZ100" s="221"/>
      <c r="CA100" s="221"/>
      <c r="CB100" s="221"/>
      <c r="CC100" s="221"/>
      <c r="CD100" s="221"/>
      <c r="CE100" s="221"/>
      <c r="CF100" s="221"/>
      <c r="CG100" s="198"/>
      <c r="CH100" s="145"/>
      <c r="CI100" s="202"/>
    </row>
    <row r="101" spans="1:87" s="163" customFormat="1" ht="3" customHeight="1">
      <c r="A101" s="130"/>
      <c r="B101" s="476"/>
      <c r="C101" s="476"/>
      <c r="D101" s="476"/>
      <c r="E101" s="474"/>
      <c r="F101" s="474"/>
      <c r="G101" s="459"/>
      <c r="H101" s="555"/>
      <c r="I101" s="555"/>
      <c r="J101" s="555"/>
      <c r="K101" s="555"/>
      <c r="L101" s="555"/>
      <c r="M101" s="555"/>
      <c r="N101" s="555"/>
      <c r="O101" s="555"/>
      <c r="P101" s="555"/>
      <c r="Q101" s="555"/>
      <c r="R101" s="555"/>
      <c r="S101" s="555"/>
      <c r="T101" s="555"/>
      <c r="U101" s="555"/>
      <c r="V101" s="555"/>
      <c r="W101" s="555"/>
      <c r="X101" s="555"/>
      <c r="Y101" s="555"/>
      <c r="Z101" s="555"/>
      <c r="AA101" s="463"/>
      <c r="AB101" s="463"/>
      <c r="AC101" s="463"/>
      <c r="AD101" s="423"/>
      <c r="AE101" s="417"/>
      <c r="AF101" s="417"/>
      <c r="AG101" s="417"/>
      <c r="AH101" s="283"/>
      <c r="AI101" s="418"/>
      <c r="AJ101" s="418"/>
      <c r="AK101" s="418"/>
      <c r="AL101" s="418"/>
      <c r="AM101" s="418"/>
      <c r="AN101" s="415"/>
      <c r="AO101" s="419"/>
      <c r="AP101" s="419"/>
      <c r="AQ101" s="419"/>
      <c r="AR101" s="419"/>
      <c r="AS101" s="419"/>
      <c r="AT101" s="415"/>
      <c r="AU101" s="419"/>
      <c r="AV101" s="419"/>
      <c r="AW101" s="419"/>
      <c r="AX101" s="419"/>
      <c r="AY101" s="419"/>
      <c r="AZ101" s="424"/>
      <c r="BA101" s="423"/>
      <c r="BB101" s="417"/>
      <c r="BC101" s="417"/>
      <c r="BD101" s="417"/>
      <c r="BE101" s="283"/>
      <c r="BF101" s="418"/>
      <c r="BG101" s="418"/>
      <c r="BH101" s="418"/>
      <c r="BI101" s="418"/>
      <c r="BJ101" s="418"/>
      <c r="BK101" s="415"/>
      <c r="BL101" s="419"/>
      <c r="BM101" s="419"/>
      <c r="BN101" s="419"/>
      <c r="BO101" s="419"/>
      <c r="BP101" s="419"/>
      <c r="BQ101" s="416"/>
      <c r="BR101" s="419"/>
      <c r="BS101" s="419"/>
      <c r="BT101" s="419"/>
      <c r="BU101" s="419"/>
      <c r="BV101" s="419"/>
      <c r="BW101" s="287"/>
      <c r="BX101" s="288"/>
      <c r="BY101" s="288"/>
      <c r="BZ101" s="288"/>
      <c r="CA101" s="288"/>
      <c r="CB101" s="288"/>
      <c r="CC101" s="288"/>
      <c r="CD101" s="288"/>
      <c r="CE101" s="288"/>
      <c r="CF101" s="288"/>
      <c r="CG101" s="199"/>
      <c r="CH101" s="145"/>
      <c r="CI101" s="202"/>
    </row>
    <row r="102" spans="1:87" ht="16.5" customHeight="1">
      <c r="A102" s="130"/>
      <c r="B102" s="476"/>
      <c r="C102" s="476"/>
      <c r="D102" s="476"/>
      <c r="E102" s="474"/>
      <c r="F102" s="474"/>
      <c r="G102" s="459"/>
      <c r="H102" s="555"/>
      <c r="I102" s="555"/>
      <c r="J102" s="555"/>
      <c r="K102" s="555"/>
      <c r="L102" s="555"/>
      <c r="M102" s="555"/>
      <c r="N102" s="555"/>
      <c r="O102" s="555"/>
      <c r="P102" s="555"/>
      <c r="Q102" s="555"/>
      <c r="R102" s="555"/>
      <c r="S102" s="555"/>
      <c r="T102" s="555"/>
      <c r="U102" s="555"/>
      <c r="V102" s="555"/>
      <c r="W102" s="555"/>
      <c r="X102" s="555"/>
      <c r="Y102" s="555"/>
      <c r="Z102" s="555"/>
      <c r="AA102" s="463"/>
      <c r="AB102" s="463"/>
      <c r="AC102" s="463"/>
      <c r="AD102" s="423"/>
      <c r="AE102" s="280" t="e">
        <f>IF(LEN(VLOOKUP(AA100,#REF!,2,FALSE))&lt;11,"",LEFT(RIGHT(VLOOKUP(AA100,#REF!,2,FALSE),11),1))</f>
        <v>#REF!</v>
      </c>
      <c r="AF102" s="168"/>
      <c r="AG102" s="280" t="e">
        <f>IF(LEN(VLOOKUP(AA100,#REF!,2,FALSE))&lt;10,"",LEFT(RIGHT(VLOOKUP(AA100,#REF!,2,FALSE),10),1))</f>
        <v>#REF!</v>
      </c>
      <c r="AH102" s="282"/>
      <c r="AI102" s="280" t="e">
        <f>IF(LEN(VLOOKUP(AA100,#REF!,2,FALSE))&lt;9,"",LEFT(RIGHT(VLOOKUP(AA100,#REF!,2,FALSE),9),1))</f>
        <v>#REF!</v>
      </c>
      <c r="AJ102" s="168"/>
      <c r="AK102" s="280" t="e">
        <f>IF(LEN(VLOOKUP(AA100,#REF!,2,FALSE))&lt;8,"",LEFT(RIGHT(VLOOKUP(AA100,#REF!,2,FALSE),8),1))</f>
        <v>#REF!</v>
      </c>
      <c r="AL102" s="282"/>
      <c r="AM102" s="280" t="e">
        <f>IF(LEN(VLOOKUP(AA100,#REF!,2,FALSE))&lt;7,"",LEFT(RIGHT(VLOOKUP(AA100,#REF!,2,FALSE),7),1))</f>
        <v>#REF!</v>
      </c>
      <c r="AN102" s="415"/>
      <c r="AO102" s="280" t="e">
        <f>IF(LEN(VLOOKUP(AA100,#REF!,2,FALSE))&lt;6,"",LEFT(RIGHT(VLOOKUP(AA100,#REF!,2,FALSE),6),1))</f>
        <v>#REF!</v>
      </c>
      <c r="AP102" s="282"/>
      <c r="AQ102" s="280" t="e">
        <f>IF(LEN(VLOOKUP(AA100,#REF!,2,FALSE))&lt;5,"",LEFT(RIGHT(VLOOKUP(AA100,#REF!,2,FALSE),5),1))</f>
        <v>#REF!</v>
      </c>
      <c r="AR102" s="282"/>
      <c r="AS102" s="280" t="e">
        <f>IF(LEN(VLOOKUP(AA100,#REF!,2,FALSE))&lt;4,"",LEFT(RIGHT(VLOOKUP(AA100,#REF!,2,FALSE),4),1))</f>
        <v>#REF!</v>
      </c>
      <c r="AT102" s="415"/>
      <c r="AU102" s="280" t="e">
        <f>IF(LEN(VLOOKUP(AA100,#REF!,2,FALSE))&lt;3,"",LEFT(RIGHT(VLOOKUP(AA100,#REF!,2,FALSE),3),1))</f>
        <v>#REF!</v>
      </c>
      <c r="AV102" s="282"/>
      <c r="AW102" s="280" t="e">
        <f>IF(LEN(VLOOKUP(AA100,#REF!,2,FALSE))&lt;2,"",LEFT(RIGHT(VLOOKUP(AA100,#REF!,2,FALSE),2),1))</f>
        <v>#REF!</v>
      </c>
      <c r="AX102" s="282"/>
      <c r="AY102" s="280" t="e">
        <f>IF(VLOOKUP(AA100,#REF!,2,FALSE)=0,"",IF(LEN(VLOOKUP(AA100,#REF!,2,FALSE))&lt;1,"",LEFT(RIGHT(VLOOKUP(AA100,#REF!,2,FALSE),1),1)))</f>
        <v>#REF!</v>
      </c>
      <c r="AZ102" s="424"/>
      <c r="BA102" s="423"/>
      <c r="BB102" s="280" t="e">
        <f>IF(LEN(VLOOKUP(AA100,#REF!,4,FALSE))&lt;11,"",LEFT(RIGHT(VLOOKUP(AA100,#REF!,4,FALSE),11),1))</f>
        <v>#REF!</v>
      </c>
      <c r="BC102" s="168"/>
      <c r="BD102" s="280" t="e">
        <f>IF(LEN(VLOOKUP(AA100,#REF!,4,FALSE))&lt;10,"",LEFT(RIGHT(VLOOKUP(AA100,#REF!,4,FALSE),10),1))</f>
        <v>#REF!</v>
      </c>
      <c r="BE102" s="282"/>
      <c r="BF102" s="280" t="e">
        <f>IF(LEN(VLOOKUP(AA100,#REF!,4,FALSE))&lt;9,"",LEFT(RIGHT(VLOOKUP(AA100,#REF!,4,FALSE),9),1))</f>
        <v>#REF!</v>
      </c>
      <c r="BG102" s="168"/>
      <c r="BH102" s="280" t="e">
        <f>IF(LEN(VLOOKUP(AA100,#REF!,4,FALSE))&lt;8,"",LEFT(RIGHT(VLOOKUP(AA100,#REF!,4,FALSE),8),1))</f>
        <v>#REF!</v>
      </c>
      <c r="BI102" s="282"/>
      <c r="BJ102" s="280" t="e">
        <f>IF(LEN(VLOOKUP(AA100,#REF!,4,FALSE))&lt;7,"",LEFT(RIGHT(VLOOKUP(AA100,#REF!,4,FALSE),7),1))</f>
        <v>#REF!</v>
      </c>
      <c r="BK102" s="415"/>
      <c r="BL102" s="280" t="e">
        <f>IF(LEN(VLOOKUP(AA100,#REF!,4,FALSE))&lt;6,"",LEFT(RIGHT(VLOOKUP(AA100,#REF!,4,FALSE),6),1))</f>
        <v>#REF!</v>
      </c>
      <c r="BM102" s="282"/>
      <c r="BN102" s="280" t="e">
        <f>IF(LEN(VLOOKUP(AA100,#REF!,4,FALSE))&lt;5,"",LEFT(RIGHT(VLOOKUP(AA100,#REF!,4,FALSE),5),1))</f>
        <v>#REF!</v>
      </c>
      <c r="BO102" s="282"/>
      <c r="BP102" s="280" t="e">
        <f>IF(LEN(VLOOKUP(AA100,#REF!,4,FALSE))&lt;4,"",LEFT(RIGHT(VLOOKUP(AA100,#REF!,4,FALSE),4),1))</f>
        <v>#REF!</v>
      </c>
      <c r="BQ102" s="416"/>
      <c r="BR102" s="280" t="e">
        <f>IF(LEN(VLOOKUP(AA100,#REF!,4,FALSE))&lt;3,"",LEFT(RIGHT(VLOOKUP(AA100,#REF!,4,FALSE),3),1))</f>
        <v>#REF!</v>
      </c>
      <c r="BS102" s="282"/>
      <c r="BT102" s="280" t="e">
        <f>IF(LEN(VLOOKUP(AA100,#REF!,4,FALSE))&lt;2,"",LEFT(RIGHT(VLOOKUP(AA100,#REF!,4,FALSE),2),1))</f>
        <v>#REF!</v>
      </c>
      <c r="BU102" s="282"/>
      <c r="BV102" s="280" t="e">
        <f>IF(VLOOKUP(AA100,#REF!,4,FALSE)=0,"",IF(LEN(VLOOKUP(AA100,#REF!,4,FALSE))&lt;1,"",LEFT(RIGHT(VLOOKUP(AA100,#REF!,4,FALSE),1),1)))</f>
        <v>#REF!</v>
      </c>
      <c r="BW102" s="287"/>
      <c r="BX102" s="288"/>
      <c r="BY102" s="288"/>
      <c r="BZ102" s="288"/>
      <c r="CA102" s="288"/>
      <c r="CB102" s="288"/>
      <c r="CC102" s="288"/>
      <c r="CD102" s="288"/>
      <c r="CE102" s="288"/>
      <c r="CF102" s="288"/>
      <c r="CG102" s="199"/>
      <c r="CH102" s="145"/>
      <c r="CI102" s="145"/>
    </row>
    <row r="103" spans="1:87" ht="3.75" customHeight="1">
      <c r="A103" s="130"/>
      <c r="B103" s="476"/>
      <c r="C103" s="476"/>
      <c r="D103" s="476"/>
      <c r="E103" s="474"/>
      <c r="F103" s="474"/>
      <c r="G103" s="459"/>
      <c r="H103" s="555"/>
      <c r="I103" s="555"/>
      <c r="J103" s="555"/>
      <c r="K103" s="555"/>
      <c r="L103" s="555"/>
      <c r="M103" s="555"/>
      <c r="N103" s="555"/>
      <c r="O103" s="555"/>
      <c r="P103" s="555"/>
      <c r="Q103" s="555"/>
      <c r="R103" s="555"/>
      <c r="S103" s="555"/>
      <c r="T103" s="555"/>
      <c r="U103" s="555"/>
      <c r="V103" s="555"/>
      <c r="W103" s="555"/>
      <c r="X103" s="555"/>
      <c r="Y103" s="555"/>
      <c r="Z103" s="555"/>
      <c r="AA103" s="463"/>
      <c r="AB103" s="463"/>
      <c r="AC103" s="463"/>
      <c r="AD103" s="442"/>
      <c r="AE103" s="442"/>
      <c r="AF103" s="442"/>
      <c r="AG103" s="442"/>
      <c r="AH103" s="442"/>
      <c r="AI103" s="442"/>
      <c r="AJ103" s="442"/>
      <c r="AK103" s="442"/>
      <c r="AL103" s="442"/>
      <c r="AM103" s="442"/>
      <c r="AN103" s="442"/>
      <c r="AO103" s="442"/>
      <c r="AP103" s="442"/>
      <c r="AQ103" s="442"/>
      <c r="AR103" s="442"/>
      <c r="AS103" s="442"/>
      <c r="AT103" s="442"/>
      <c r="AU103" s="442"/>
      <c r="AV103" s="442"/>
      <c r="AW103" s="442"/>
      <c r="AX103" s="442"/>
      <c r="AY103" s="442"/>
      <c r="AZ103" s="442"/>
      <c r="BA103" s="443"/>
      <c r="BB103" s="443"/>
      <c r="BC103" s="443"/>
      <c r="BD103" s="443"/>
      <c r="BE103" s="443"/>
      <c r="BF103" s="443"/>
      <c r="BG103" s="443"/>
      <c r="BH103" s="443"/>
      <c r="BI103" s="443"/>
      <c r="BJ103" s="443"/>
      <c r="BK103" s="443"/>
      <c r="BL103" s="443"/>
      <c r="BM103" s="443"/>
      <c r="BN103" s="443"/>
      <c r="BO103" s="443"/>
      <c r="BP103" s="443"/>
      <c r="BQ103" s="443"/>
      <c r="BR103" s="227"/>
      <c r="BS103" s="227"/>
      <c r="BT103" s="227"/>
      <c r="BU103" s="227"/>
      <c r="BV103" s="227"/>
      <c r="BW103" s="289"/>
      <c r="BX103" s="227"/>
      <c r="BY103" s="227"/>
      <c r="BZ103" s="227"/>
      <c r="CA103" s="227"/>
      <c r="CB103" s="227"/>
      <c r="CC103" s="227"/>
      <c r="CD103" s="227"/>
      <c r="CE103" s="227"/>
      <c r="CF103" s="227"/>
      <c r="CG103" s="200"/>
      <c r="CH103" s="246"/>
      <c r="CI103" s="145"/>
    </row>
    <row r="104" spans="1:87" ht="4.5" customHeight="1">
      <c r="A104" s="130"/>
      <c r="B104" s="476"/>
      <c r="C104" s="476"/>
      <c r="D104" s="476"/>
      <c r="E104" s="474"/>
      <c r="F104" s="474"/>
      <c r="G104" s="459"/>
      <c r="H104" s="555"/>
      <c r="I104" s="555"/>
      <c r="J104" s="555"/>
      <c r="K104" s="555"/>
      <c r="L104" s="555"/>
      <c r="M104" s="555"/>
      <c r="N104" s="555"/>
      <c r="O104" s="555"/>
      <c r="P104" s="555"/>
      <c r="Q104" s="555"/>
      <c r="R104" s="555"/>
      <c r="S104" s="555"/>
      <c r="T104" s="555"/>
      <c r="U104" s="555"/>
      <c r="V104" s="555"/>
      <c r="W104" s="555"/>
      <c r="X104" s="555"/>
      <c r="Y104" s="555"/>
      <c r="Z104" s="555"/>
      <c r="AA104" s="463"/>
      <c r="AB104" s="463"/>
      <c r="AC104" s="463"/>
      <c r="AD104" s="422"/>
      <c r="AE104" s="422"/>
      <c r="AF104" s="422"/>
      <c r="AG104" s="422"/>
      <c r="AH104" s="422"/>
      <c r="AI104" s="422"/>
      <c r="AJ104" s="422"/>
      <c r="AK104" s="422"/>
      <c r="AL104" s="422"/>
      <c r="AM104" s="422"/>
      <c r="AN104" s="422"/>
      <c r="AO104" s="422"/>
      <c r="AP104" s="422"/>
      <c r="AQ104" s="422"/>
      <c r="AR104" s="422"/>
      <c r="AS104" s="422"/>
      <c r="AT104" s="422"/>
      <c r="AU104" s="422"/>
      <c r="AV104" s="422"/>
      <c r="AW104" s="422"/>
      <c r="AX104" s="422"/>
      <c r="AY104" s="422"/>
      <c r="AZ104" s="422"/>
      <c r="BA104" s="472"/>
      <c r="BB104" s="472"/>
      <c r="BC104" s="472"/>
      <c r="BD104" s="472"/>
      <c r="BE104" s="472"/>
      <c r="BF104" s="472"/>
      <c r="BG104" s="472"/>
      <c r="BH104" s="472"/>
      <c r="BI104" s="472"/>
      <c r="BJ104" s="472"/>
      <c r="BK104" s="221"/>
      <c r="BL104" s="221"/>
      <c r="BM104" s="221"/>
      <c r="BN104" s="221"/>
      <c r="BO104" s="221"/>
      <c r="BP104" s="221"/>
      <c r="BQ104" s="221"/>
      <c r="BR104" s="221"/>
      <c r="BS104" s="221"/>
      <c r="BT104" s="221"/>
      <c r="BU104" s="221"/>
      <c r="BV104" s="221"/>
      <c r="BW104" s="221"/>
      <c r="BX104" s="221"/>
      <c r="BY104" s="221"/>
      <c r="BZ104" s="221"/>
      <c r="CA104" s="221"/>
      <c r="CB104" s="221"/>
      <c r="CC104" s="221"/>
      <c r="CD104" s="221"/>
      <c r="CE104" s="221"/>
      <c r="CF104" s="221"/>
      <c r="CG104" s="198"/>
      <c r="CH104" s="246"/>
      <c r="CI104" s="145"/>
    </row>
    <row r="105" spans="1:87" ht="3" customHeight="1">
      <c r="A105" s="130"/>
      <c r="B105" s="476"/>
      <c r="C105" s="476"/>
      <c r="D105" s="476"/>
      <c r="E105" s="474"/>
      <c r="F105" s="474"/>
      <c r="G105" s="459"/>
      <c r="H105" s="555"/>
      <c r="I105" s="555"/>
      <c r="J105" s="555"/>
      <c r="K105" s="555"/>
      <c r="L105" s="555"/>
      <c r="M105" s="555"/>
      <c r="N105" s="555"/>
      <c r="O105" s="555"/>
      <c r="P105" s="555"/>
      <c r="Q105" s="555"/>
      <c r="R105" s="555"/>
      <c r="S105" s="555"/>
      <c r="T105" s="555"/>
      <c r="U105" s="555"/>
      <c r="V105" s="555"/>
      <c r="W105" s="555"/>
      <c r="X105" s="555"/>
      <c r="Y105" s="555"/>
      <c r="Z105" s="555"/>
      <c r="AA105" s="463"/>
      <c r="AB105" s="463"/>
      <c r="AC105" s="463"/>
      <c r="AD105" s="423"/>
      <c r="AE105" s="417"/>
      <c r="AF105" s="417"/>
      <c r="AG105" s="417"/>
      <c r="AH105" s="283"/>
      <c r="AI105" s="418"/>
      <c r="AJ105" s="418"/>
      <c r="AK105" s="418"/>
      <c r="AL105" s="418"/>
      <c r="AM105" s="418"/>
      <c r="AN105" s="415" t="s">
        <v>157</v>
      </c>
      <c r="AO105" s="419"/>
      <c r="AP105" s="419"/>
      <c r="AQ105" s="419"/>
      <c r="AR105" s="419"/>
      <c r="AS105" s="419"/>
      <c r="AT105" s="415" t="s">
        <v>157</v>
      </c>
      <c r="AU105" s="419"/>
      <c r="AV105" s="419"/>
      <c r="AW105" s="419"/>
      <c r="AX105" s="419"/>
      <c r="AY105" s="419"/>
      <c r="AZ105" s="424"/>
      <c r="BA105" s="472"/>
      <c r="BB105" s="472"/>
      <c r="BC105" s="472"/>
      <c r="BD105" s="472"/>
      <c r="BE105" s="472"/>
      <c r="BF105" s="472"/>
      <c r="BG105" s="472"/>
      <c r="BH105" s="472"/>
      <c r="BI105" s="472"/>
      <c r="BJ105" s="472"/>
      <c r="BK105" s="288"/>
      <c r="BL105" s="417"/>
      <c r="BM105" s="417"/>
      <c r="BN105" s="417"/>
      <c r="BO105" s="288"/>
      <c r="BP105" s="290"/>
      <c r="BQ105" s="290"/>
      <c r="BR105" s="290"/>
      <c r="BS105" s="290"/>
      <c r="BT105" s="290"/>
      <c r="BU105" s="288"/>
      <c r="BV105" s="290"/>
      <c r="BW105" s="290"/>
      <c r="BX105" s="290"/>
      <c r="BY105" s="290"/>
      <c r="BZ105" s="290"/>
      <c r="CA105" s="291"/>
      <c r="CB105" s="290"/>
      <c r="CC105" s="290"/>
      <c r="CD105" s="290"/>
      <c r="CE105" s="290"/>
      <c r="CF105" s="290"/>
      <c r="CG105" s="201"/>
      <c r="CH105" s="246"/>
      <c r="CI105" s="145"/>
    </row>
    <row r="106" spans="1:87" ht="15.75" customHeight="1">
      <c r="A106" s="130"/>
      <c r="B106" s="476"/>
      <c r="C106" s="476"/>
      <c r="D106" s="476"/>
      <c r="E106" s="474"/>
      <c r="F106" s="474"/>
      <c r="G106" s="459"/>
      <c r="H106" s="555"/>
      <c r="I106" s="555"/>
      <c r="J106" s="555"/>
      <c r="K106" s="555"/>
      <c r="L106" s="555"/>
      <c r="M106" s="555"/>
      <c r="N106" s="555"/>
      <c r="O106" s="555"/>
      <c r="P106" s="555"/>
      <c r="Q106" s="555"/>
      <c r="R106" s="555"/>
      <c r="S106" s="555"/>
      <c r="T106" s="555"/>
      <c r="U106" s="555"/>
      <c r="V106" s="555"/>
      <c r="W106" s="555"/>
      <c r="X106" s="555"/>
      <c r="Y106" s="555"/>
      <c r="Z106" s="555"/>
      <c r="AA106" s="463"/>
      <c r="AB106" s="463"/>
      <c r="AC106" s="463"/>
      <c r="AD106" s="423"/>
      <c r="AE106" s="280" t="e">
        <f>IF(LEN(VLOOKUP(AA100,#REF!,3,FALSE))&lt;11,"",LEFT(RIGHT(VLOOKUP(AA100,#REF!,3,FALSE),11),1))</f>
        <v>#REF!</v>
      </c>
      <c r="AF106" s="168" t="s">
        <v>157</v>
      </c>
      <c r="AG106" s="280" t="e">
        <f>IF(LEN(VLOOKUP(AA100,#REF!,3,FALSE))&lt;10,"",LEFT(RIGHT(VLOOKUP(AA100,#REF!,3,FALSE),10),1))</f>
        <v>#REF!</v>
      </c>
      <c r="AH106" s="282" t="s">
        <v>157</v>
      </c>
      <c r="AI106" s="280" t="e">
        <f>IF(LEN(VLOOKUP(AA100,#REF!,3,FALSE))&lt;9,"",LEFT(RIGHT(VLOOKUP(AA100,#REF!,3,FALSE),9),1))</f>
        <v>#REF!</v>
      </c>
      <c r="AJ106" s="168" t="s">
        <v>157</v>
      </c>
      <c r="AK106" s="280" t="e">
        <f>IF(LEN(VLOOKUP(AA100,#REF!,3,FALSE))&lt;8,"",LEFT(RIGHT(VLOOKUP(AA100,#REF!,3,FALSE),8),1))</f>
        <v>#REF!</v>
      </c>
      <c r="AL106" s="282" t="s">
        <v>157</v>
      </c>
      <c r="AM106" s="280" t="e">
        <f>IF(LEN(VLOOKUP(AA100,#REF!,3,FALSE))&lt;7,"",LEFT(RIGHT(VLOOKUP(AA100,#REF!,3,FALSE),7),1))</f>
        <v>#REF!</v>
      </c>
      <c r="AN106" s="415"/>
      <c r="AO106" s="280" t="e">
        <f>IF(LEN(VLOOKUP(AA100,#REF!,3,FALSE))&lt;6,"",LEFT(RIGHT(VLOOKUP(AA100,#REF!,3,FALSE),6),1))</f>
        <v>#REF!</v>
      </c>
      <c r="AP106" s="282" t="s">
        <v>157</v>
      </c>
      <c r="AQ106" s="280" t="e">
        <f>IF(LEN(VLOOKUP(AA100,#REF!,3,FALSE))&lt;5,"",LEFT(RIGHT(VLOOKUP(AA100,#REF!,3,FALSE),5),1))</f>
        <v>#REF!</v>
      </c>
      <c r="AR106" s="282" t="s">
        <v>157</v>
      </c>
      <c r="AS106" s="280" t="e">
        <f>IF(LEN(VLOOKUP(AA100,#REF!,3,FALSE))&lt;4,"",LEFT(RIGHT(VLOOKUP(AA100,#REF!,3,FALSE),4),1))</f>
        <v>#REF!</v>
      </c>
      <c r="AT106" s="415"/>
      <c r="AU106" s="280" t="e">
        <f>IF(LEN(VLOOKUP(AA100,#REF!,3,FALSE))&lt;3,"",LEFT(RIGHT(VLOOKUP(AA100,#REF!,3,FALSE),3),1))</f>
        <v>#REF!</v>
      </c>
      <c r="AV106" s="282" t="s">
        <v>157</v>
      </c>
      <c r="AW106" s="280" t="e">
        <f>IF(LEN(VLOOKUP(AA100,#REF!,3,FALSE))&lt;2,"",LEFT(RIGHT(VLOOKUP(AA100,#REF!,3,FALSE),2),1))</f>
        <v>#REF!</v>
      </c>
      <c r="AX106" s="282" t="s">
        <v>157</v>
      </c>
      <c r="AY106" s="280" t="e">
        <f>IF(VLOOKUP(AA100,#REF!,3,FALSE)=0,"",IF(LEN(VLOOKUP(AA100,#REF!,3,FALSE))&lt;1,"",LEFT(RIGHT(VLOOKUP(AA100,#REF!,3,FALSE),1),1)))</f>
        <v>#REF!</v>
      </c>
      <c r="AZ106" s="424"/>
      <c r="BA106" s="472"/>
      <c r="BB106" s="472"/>
      <c r="BC106" s="472"/>
      <c r="BD106" s="472"/>
      <c r="BE106" s="472"/>
      <c r="BF106" s="472"/>
      <c r="BG106" s="472"/>
      <c r="BH106" s="472"/>
      <c r="BI106" s="472"/>
      <c r="BJ106" s="472"/>
      <c r="BK106" s="288"/>
      <c r="BL106" s="280" t="e">
        <f>IF(LEN(VLOOKUP(AA100,#REF!,5,FALSE))&lt;11,"",LEFT(RIGHT(VLOOKUP(AA100,#REF!,5,FALSE),11),1))</f>
        <v>#REF!</v>
      </c>
      <c r="BM106" s="168" t="s">
        <v>157</v>
      </c>
      <c r="BN106" s="280" t="e">
        <f>IF(LEN(VLOOKUP(AA100,#REF!,5,FALSE))&lt;10,"",LEFT(RIGHT(VLOOKUP(AA100,#REF!,5,FALSE),10),1))</f>
        <v>#REF!</v>
      </c>
      <c r="BO106" s="288" t="s">
        <v>157</v>
      </c>
      <c r="BP106" s="280" t="e">
        <f>IF(LEN(VLOOKUP(AA100,#REF!,5,FALSE))&lt;9,"",LEFT(RIGHT(VLOOKUP(AA100,#REF!,5,FALSE),9),1))</f>
        <v>#REF!</v>
      </c>
      <c r="BQ106" s="282" t="s">
        <v>157</v>
      </c>
      <c r="BR106" s="280" t="e">
        <f>IF(LEN(VLOOKUP(AA100,#REF!,5,FALSE))&lt;8,"",LEFT(RIGHT(VLOOKUP(AA100,#REF!,5,FALSE),8),1))</f>
        <v>#REF!</v>
      </c>
      <c r="BS106" s="282" t="s">
        <v>157</v>
      </c>
      <c r="BT106" s="280" t="e">
        <f>IF(LEN(VLOOKUP(AA100,#REF!,5,FALSE))&lt;7,"",LEFT(RIGHT(VLOOKUP(AA100,#REF!,5,FALSE),7),1))</f>
        <v>#REF!</v>
      </c>
      <c r="BU106" s="288" t="s">
        <v>157</v>
      </c>
      <c r="BV106" s="280" t="e">
        <f>IF(LEN(VLOOKUP(AA100,#REF!,5,FALSE))&lt;6,"",LEFT(RIGHT(VLOOKUP(AA100,#REF!,5,FALSE),6),1))</f>
        <v>#REF!</v>
      </c>
      <c r="BW106" s="282" t="s">
        <v>157</v>
      </c>
      <c r="BX106" s="280" t="e">
        <f>IF(LEN(VLOOKUP(AA100,#REF!,5,FALSE))&lt;5,"",LEFT(RIGHT(VLOOKUP(AA100,#REF!,5,FALSE),5),1))</f>
        <v>#REF!</v>
      </c>
      <c r="BY106" s="282" t="s">
        <v>157</v>
      </c>
      <c r="BZ106" s="280" t="e">
        <f>IF(LEN(VLOOKUP(AA100,#REF!,5,FALSE))&lt;4,"",LEFT(RIGHT(VLOOKUP(AA100,#REF!,5,FALSE),4),1))</f>
        <v>#REF!</v>
      </c>
      <c r="CA106" s="291" t="s">
        <v>157</v>
      </c>
      <c r="CB106" s="280" t="e">
        <f>IF(LEN(VLOOKUP(AA100,#REF!,5,FALSE))&lt;3,"",LEFT(RIGHT(VLOOKUP(AA100,#REF!,5,FALSE),3),1))</f>
        <v>#REF!</v>
      </c>
      <c r="CC106" s="282" t="s">
        <v>157</v>
      </c>
      <c r="CD106" s="280" t="e">
        <f>IF(LEN(VLOOKUP(AA100,#REF!,5,FALSE))&lt;2,"",LEFT(RIGHT(VLOOKUP(AA100,#REF!,5,FALSE),2),1))</f>
        <v>#REF!</v>
      </c>
      <c r="CE106" s="282" t="s">
        <v>355</v>
      </c>
      <c r="CF106" s="280" t="e">
        <f>IF(VLOOKUP(AA100,#REF!,5,FALSE)=0,"",IF(LEN(VLOOKUP(AA100,#REF!,5,FALSE))&lt;1,"",LEFT(RIGHT(VLOOKUP(AA100,#REF!,5,FALSE),1),1)))</f>
        <v>#REF!</v>
      </c>
      <c r="CG106" s="201"/>
      <c r="CH106" s="246"/>
      <c r="CI106" s="145"/>
    </row>
    <row r="107" spans="1:87" ht="3.75" customHeight="1">
      <c r="A107" s="130"/>
      <c r="B107" s="476"/>
      <c r="C107" s="476"/>
      <c r="D107" s="476"/>
      <c r="E107" s="474"/>
      <c r="F107" s="474"/>
      <c r="G107" s="459"/>
      <c r="H107" s="555"/>
      <c r="I107" s="555"/>
      <c r="J107" s="555"/>
      <c r="K107" s="555"/>
      <c r="L107" s="555"/>
      <c r="M107" s="555"/>
      <c r="N107" s="555"/>
      <c r="O107" s="555"/>
      <c r="P107" s="555"/>
      <c r="Q107" s="555"/>
      <c r="R107" s="555"/>
      <c r="S107" s="555"/>
      <c r="T107" s="555"/>
      <c r="U107" s="555"/>
      <c r="V107" s="555"/>
      <c r="W107" s="555"/>
      <c r="X107" s="555"/>
      <c r="Y107" s="555"/>
      <c r="Z107" s="555"/>
      <c r="AA107" s="463"/>
      <c r="AB107" s="463"/>
      <c r="AC107" s="463"/>
      <c r="AD107" s="442"/>
      <c r="AE107" s="442"/>
      <c r="AF107" s="442"/>
      <c r="AG107" s="442"/>
      <c r="AH107" s="442"/>
      <c r="AI107" s="442"/>
      <c r="AJ107" s="442"/>
      <c r="AK107" s="442"/>
      <c r="AL107" s="442"/>
      <c r="AM107" s="442"/>
      <c r="AN107" s="442"/>
      <c r="AO107" s="442"/>
      <c r="AP107" s="442"/>
      <c r="AQ107" s="442"/>
      <c r="AR107" s="442"/>
      <c r="AS107" s="442"/>
      <c r="AT107" s="442"/>
      <c r="AU107" s="442"/>
      <c r="AV107" s="442"/>
      <c r="AW107" s="442"/>
      <c r="AX107" s="442"/>
      <c r="AY107" s="442"/>
      <c r="AZ107" s="442"/>
      <c r="BA107" s="472"/>
      <c r="BB107" s="472"/>
      <c r="BC107" s="472"/>
      <c r="BD107" s="472"/>
      <c r="BE107" s="472"/>
      <c r="BF107" s="472"/>
      <c r="BG107" s="472"/>
      <c r="BH107" s="472"/>
      <c r="BI107" s="472"/>
      <c r="BJ107" s="472"/>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00"/>
      <c r="CH107" s="145"/>
      <c r="CI107" s="145"/>
    </row>
    <row r="108" spans="1:87" s="163" customFormat="1" ht="3" customHeight="1">
      <c r="A108" s="130"/>
      <c r="B108" s="476"/>
      <c r="C108" s="476"/>
      <c r="D108" s="476"/>
      <c r="E108" s="474" t="s">
        <v>358</v>
      </c>
      <c r="F108" s="474"/>
      <c r="G108" s="459"/>
      <c r="H108" s="461" t="e">
        <f>#REF!</f>
        <v>#REF!</v>
      </c>
      <c r="I108" s="461"/>
      <c r="J108" s="461"/>
      <c r="K108" s="461"/>
      <c r="L108" s="461"/>
      <c r="M108" s="461"/>
      <c r="N108" s="461"/>
      <c r="O108" s="461"/>
      <c r="P108" s="461"/>
      <c r="Q108" s="461"/>
      <c r="R108" s="461"/>
      <c r="S108" s="461"/>
      <c r="T108" s="461"/>
      <c r="U108" s="461"/>
      <c r="V108" s="461"/>
      <c r="W108" s="461"/>
      <c r="X108" s="461"/>
      <c r="Y108" s="461"/>
      <c r="Z108" s="461"/>
      <c r="AA108" s="463" t="s">
        <v>436</v>
      </c>
      <c r="AB108" s="463"/>
      <c r="AC108" s="463"/>
      <c r="AD108" s="440"/>
      <c r="AE108" s="440"/>
      <c r="AF108" s="440"/>
      <c r="AG108" s="440"/>
      <c r="AH108" s="440"/>
      <c r="AI108" s="440"/>
      <c r="AJ108" s="440"/>
      <c r="AK108" s="440"/>
      <c r="AL108" s="440"/>
      <c r="AM108" s="440"/>
      <c r="AN108" s="440"/>
      <c r="AO108" s="440"/>
      <c r="AP108" s="440"/>
      <c r="AQ108" s="440"/>
      <c r="AR108" s="440"/>
      <c r="AS108" s="440"/>
      <c r="AT108" s="440"/>
      <c r="AU108" s="440"/>
      <c r="AV108" s="440"/>
      <c r="AW108" s="440"/>
      <c r="AX108" s="440"/>
      <c r="AY108" s="440"/>
      <c r="AZ108" s="440"/>
      <c r="BA108" s="441"/>
      <c r="BB108" s="441"/>
      <c r="BC108" s="441"/>
      <c r="BD108" s="441"/>
      <c r="BE108" s="441"/>
      <c r="BF108" s="441"/>
      <c r="BG108" s="441"/>
      <c r="BH108" s="441"/>
      <c r="BI108" s="441"/>
      <c r="BJ108" s="441"/>
      <c r="BK108" s="441"/>
      <c r="BL108" s="441"/>
      <c r="BM108" s="441"/>
      <c r="BN108" s="441"/>
      <c r="BO108" s="441"/>
      <c r="BP108" s="441"/>
      <c r="BQ108" s="441"/>
      <c r="BR108" s="164"/>
      <c r="BS108" s="164"/>
      <c r="BT108" s="164"/>
      <c r="BU108" s="164"/>
      <c r="BV108" s="164"/>
      <c r="BW108" s="165"/>
      <c r="BX108" s="164"/>
      <c r="BY108" s="164"/>
      <c r="BZ108" s="164"/>
      <c r="CA108" s="164"/>
      <c r="CB108" s="164"/>
      <c r="CC108" s="164"/>
      <c r="CD108" s="164"/>
      <c r="CE108" s="164"/>
      <c r="CF108" s="164"/>
      <c r="CG108" s="198"/>
      <c r="CH108" s="145"/>
      <c r="CI108" s="202"/>
    </row>
    <row r="109" spans="1:87" s="163" customFormat="1" ht="3" customHeight="1">
      <c r="A109" s="130"/>
      <c r="B109" s="476"/>
      <c r="C109" s="476"/>
      <c r="D109" s="476"/>
      <c r="E109" s="474"/>
      <c r="F109" s="474"/>
      <c r="G109" s="459"/>
      <c r="H109" s="461"/>
      <c r="I109" s="461"/>
      <c r="J109" s="461"/>
      <c r="K109" s="461"/>
      <c r="L109" s="461"/>
      <c r="M109" s="461"/>
      <c r="N109" s="461"/>
      <c r="O109" s="461"/>
      <c r="P109" s="461"/>
      <c r="Q109" s="461"/>
      <c r="R109" s="461"/>
      <c r="S109" s="461"/>
      <c r="T109" s="461"/>
      <c r="U109" s="461"/>
      <c r="V109" s="461"/>
      <c r="W109" s="461"/>
      <c r="X109" s="461"/>
      <c r="Y109" s="461"/>
      <c r="Z109" s="461"/>
      <c r="AA109" s="463"/>
      <c r="AB109" s="463"/>
      <c r="AC109" s="463"/>
      <c r="AD109" s="423"/>
      <c r="AE109" s="417"/>
      <c r="AF109" s="417"/>
      <c r="AG109" s="417"/>
      <c r="AH109" s="283"/>
      <c r="AI109" s="418"/>
      <c r="AJ109" s="418"/>
      <c r="AK109" s="418"/>
      <c r="AL109" s="418"/>
      <c r="AM109" s="418"/>
      <c r="AN109" s="415"/>
      <c r="AO109" s="419"/>
      <c r="AP109" s="419"/>
      <c r="AQ109" s="419"/>
      <c r="AR109" s="419"/>
      <c r="AS109" s="419"/>
      <c r="AT109" s="415"/>
      <c r="AU109" s="419"/>
      <c r="AV109" s="419"/>
      <c r="AW109" s="419"/>
      <c r="AX109" s="419"/>
      <c r="AY109" s="419"/>
      <c r="AZ109" s="424"/>
      <c r="BA109" s="423"/>
      <c r="BB109" s="417"/>
      <c r="BC109" s="417"/>
      <c r="BD109" s="417"/>
      <c r="BE109" s="283"/>
      <c r="BF109" s="418"/>
      <c r="BG109" s="418"/>
      <c r="BH109" s="418"/>
      <c r="BI109" s="418"/>
      <c r="BJ109" s="418"/>
      <c r="BK109" s="415"/>
      <c r="BL109" s="419"/>
      <c r="BM109" s="419"/>
      <c r="BN109" s="419"/>
      <c r="BO109" s="419"/>
      <c r="BP109" s="419"/>
      <c r="BQ109" s="416"/>
      <c r="BR109" s="419"/>
      <c r="BS109" s="419"/>
      <c r="BT109" s="419"/>
      <c r="BU109" s="419"/>
      <c r="BV109" s="419"/>
      <c r="BW109" s="287"/>
      <c r="BX109" s="288"/>
      <c r="BY109" s="288"/>
      <c r="BZ109" s="288"/>
      <c r="CA109" s="288"/>
      <c r="CB109" s="288"/>
      <c r="CC109" s="288"/>
      <c r="CD109" s="288"/>
      <c r="CE109" s="288"/>
      <c r="CF109" s="288"/>
      <c r="CG109" s="199"/>
      <c r="CH109" s="145"/>
      <c r="CI109" s="202"/>
    </row>
    <row r="110" spans="1:87" ht="15" customHeight="1">
      <c r="A110" s="130"/>
      <c r="B110" s="476"/>
      <c r="C110" s="476"/>
      <c r="D110" s="476"/>
      <c r="E110" s="474"/>
      <c r="F110" s="474"/>
      <c r="G110" s="459"/>
      <c r="H110" s="461"/>
      <c r="I110" s="461"/>
      <c r="J110" s="461"/>
      <c r="K110" s="461"/>
      <c r="L110" s="461"/>
      <c r="M110" s="461"/>
      <c r="N110" s="461"/>
      <c r="O110" s="461"/>
      <c r="P110" s="461"/>
      <c r="Q110" s="461"/>
      <c r="R110" s="461"/>
      <c r="S110" s="461"/>
      <c r="T110" s="461"/>
      <c r="U110" s="461"/>
      <c r="V110" s="461"/>
      <c r="W110" s="461"/>
      <c r="X110" s="461"/>
      <c r="Y110" s="461"/>
      <c r="Z110" s="461"/>
      <c r="AA110" s="463"/>
      <c r="AB110" s="463"/>
      <c r="AC110" s="463"/>
      <c r="AD110" s="423"/>
      <c r="AE110" s="280" t="e">
        <f>IF(LEN(VLOOKUP(AA108,#REF!,2,FALSE))&lt;11,"",LEFT(RIGHT(VLOOKUP(AA108,#REF!,2,FALSE),11),1))</f>
        <v>#REF!</v>
      </c>
      <c r="AF110" s="168"/>
      <c r="AG110" s="280" t="e">
        <f>IF(LEN(VLOOKUP(AA108,#REF!,2,FALSE))&lt;10,"",LEFT(RIGHT(VLOOKUP(AA108,#REF!,2,FALSE),10),1))</f>
        <v>#REF!</v>
      </c>
      <c r="AH110" s="282"/>
      <c r="AI110" s="280" t="e">
        <f>IF(LEN(VLOOKUP(AA108,#REF!,2,FALSE))&lt;9,"",LEFT(RIGHT(VLOOKUP(AA108,#REF!,2,FALSE),9),1))</f>
        <v>#REF!</v>
      </c>
      <c r="AJ110" s="168"/>
      <c r="AK110" s="280" t="e">
        <f>IF(LEN(VLOOKUP(AA108,#REF!,2,FALSE))&lt;8,"",LEFT(RIGHT(VLOOKUP(AA108,#REF!,2,FALSE),8),1))</f>
        <v>#REF!</v>
      </c>
      <c r="AL110" s="282"/>
      <c r="AM110" s="280" t="e">
        <f>IF(LEN(VLOOKUP(AA108,#REF!,2,FALSE))&lt;7,"",LEFT(RIGHT(VLOOKUP(AA108,#REF!,2,FALSE),7),1))</f>
        <v>#REF!</v>
      </c>
      <c r="AN110" s="415"/>
      <c r="AO110" s="280" t="e">
        <f>IF(LEN(VLOOKUP(AA108,#REF!,2,FALSE))&lt;6,"",LEFT(RIGHT(VLOOKUP(AA108,#REF!,2,FALSE),6),1))</f>
        <v>#REF!</v>
      </c>
      <c r="AP110" s="282"/>
      <c r="AQ110" s="280" t="e">
        <f>IF(LEN(VLOOKUP(AA108,#REF!,2,FALSE))&lt;5,"",LEFT(RIGHT(VLOOKUP(AA108,#REF!,2,FALSE),5),1))</f>
        <v>#REF!</v>
      </c>
      <c r="AR110" s="282"/>
      <c r="AS110" s="280" t="e">
        <f>IF(LEN(VLOOKUP(AA108,#REF!,2,FALSE))&lt;4,"",LEFT(RIGHT(VLOOKUP(AA108,#REF!,2,FALSE),4),1))</f>
        <v>#REF!</v>
      </c>
      <c r="AT110" s="415"/>
      <c r="AU110" s="280" t="e">
        <f>IF(LEN(VLOOKUP(AA108,#REF!,2,FALSE))&lt;3,"",LEFT(RIGHT(VLOOKUP(AA108,#REF!,2,FALSE),3),1))</f>
        <v>#REF!</v>
      </c>
      <c r="AV110" s="282"/>
      <c r="AW110" s="280" t="e">
        <f>IF(LEN(VLOOKUP(AA108,#REF!,2,FALSE))&lt;2,"",LEFT(RIGHT(VLOOKUP(AA108,#REF!,2,FALSE),2),1))</f>
        <v>#REF!</v>
      </c>
      <c r="AX110" s="282"/>
      <c r="AY110" s="280" t="e">
        <f>IF(VLOOKUP(AA108,#REF!,2,FALSE)=0,"",IF(LEN(VLOOKUP(AA108,#REF!,2,FALSE))&lt;1,"",LEFT(RIGHT(VLOOKUP(AA108,#REF!,2,FALSE),1),1)))</f>
        <v>#REF!</v>
      </c>
      <c r="AZ110" s="424"/>
      <c r="BA110" s="423"/>
      <c r="BB110" s="280" t="e">
        <f>IF(LEN(VLOOKUP(AA108,#REF!,4,FALSE))&lt;11,"",LEFT(RIGHT(VLOOKUP(AA108,#REF!,4,FALSE),11),1))</f>
        <v>#REF!</v>
      </c>
      <c r="BC110" s="168"/>
      <c r="BD110" s="280" t="e">
        <f>IF(LEN(VLOOKUP(AA108,#REF!,4,FALSE))&lt;10,"",LEFT(RIGHT(VLOOKUP(AA108,#REF!,4,FALSE),10),1))</f>
        <v>#REF!</v>
      </c>
      <c r="BE110" s="282"/>
      <c r="BF110" s="280" t="e">
        <f>IF(LEN(VLOOKUP(AA108,#REF!,4,FALSE))&lt;9,"",LEFT(RIGHT(VLOOKUP(AA108,#REF!,4,FALSE),9),1))</f>
        <v>#REF!</v>
      </c>
      <c r="BG110" s="168"/>
      <c r="BH110" s="280" t="e">
        <f>IF(LEN(VLOOKUP(AA108,#REF!,4,FALSE))&lt;8,"",LEFT(RIGHT(VLOOKUP(AA108,#REF!,4,FALSE),8),1))</f>
        <v>#REF!</v>
      </c>
      <c r="BI110" s="282"/>
      <c r="BJ110" s="280" t="e">
        <f>IF(LEN(VLOOKUP(AA108,#REF!,4,FALSE))&lt;7,"",LEFT(RIGHT(VLOOKUP(AA108,#REF!,4,FALSE),7),1))</f>
        <v>#REF!</v>
      </c>
      <c r="BK110" s="415"/>
      <c r="BL110" s="280" t="e">
        <f>IF(LEN(VLOOKUP(AA108,#REF!,4,FALSE))&lt;6,"",LEFT(RIGHT(VLOOKUP(AA108,#REF!,4,FALSE),6),1))</f>
        <v>#REF!</v>
      </c>
      <c r="BM110" s="282"/>
      <c r="BN110" s="280" t="e">
        <f>IF(LEN(VLOOKUP(AA108,#REF!,4,FALSE))&lt;5,"",LEFT(RIGHT(VLOOKUP(AA108,#REF!,4,FALSE),5),1))</f>
        <v>#REF!</v>
      </c>
      <c r="BO110" s="282"/>
      <c r="BP110" s="280" t="e">
        <f>IF(LEN(VLOOKUP(AA108,#REF!,4,FALSE))&lt;4,"",LEFT(RIGHT(VLOOKUP(AA108,#REF!,4,FALSE),4),1))</f>
        <v>#REF!</v>
      </c>
      <c r="BQ110" s="416"/>
      <c r="BR110" s="280" t="e">
        <f>IF(LEN(VLOOKUP(AA108,#REF!,4,FALSE))&lt;3,"",LEFT(RIGHT(VLOOKUP(AA108,#REF!,4,FALSE),3),1))</f>
        <v>#REF!</v>
      </c>
      <c r="BS110" s="282"/>
      <c r="BT110" s="280" t="e">
        <f>IF(LEN(VLOOKUP(AA108,#REF!,4,FALSE))&lt;2,"",LEFT(RIGHT(VLOOKUP(AA108,#REF!,4,FALSE),2),1))</f>
        <v>#REF!</v>
      </c>
      <c r="BU110" s="282"/>
      <c r="BV110" s="280" t="e">
        <f>IF(VLOOKUP(AA108,#REF!,4,FALSE)=0,"",IF(LEN(VLOOKUP(AA108,#REF!,4,FALSE))&lt;1,"",LEFT(RIGHT(VLOOKUP(AA108,#REF!,4,FALSE),1),1)))</f>
        <v>#REF!</v>
      </c>
      <c r="BW110" s="287"/>
      <c r="BX110" s="288"/>
      <c r="BY110" s="288"/>
      <c r="BZ110" s="288"/>
      <c r="CA110" s="288"/>
      <c r="CB110" s="288"/>
      <c r="CC110" s="288"/>
      <c r="CD110" s="288"/>
      <c r="CE110" s="288"/>
      <c r="CF110" s="288"/>
      <c r="CG110" s="199"/>
      <c r="CH110" s="145"/>
      <c r="CI110" s="145"/>
    </row>
    <row r="111" spans="1:87" ht="3" customHeight="1">
      <c r="A111" s="130"/>
      <c r="B111" s="476"/>
      <c r="C111" s="476"/>
      <c r="D111" s="476"/>
      <c r="E111" s="474"/>
      <c r="F111" s="474"/>
      <c r="G111" s="459"/>
      <c r="H111" s="461"/>
      <c r="I111" s="461"/>
      <c r="J111" s="461"/>
      <c r="K111" s="461"/>
      <c r="L111" s="461"/>
      <c r="M111" s="461"/>
      <c r="N111" s="461"/>
      <c r="O111" s="461"/>
      <c r="P111" s="461"/>
      <c r="Q111" s="461"/>
      <c r="R111" s="461"/>
      <c r="S111" s="461"/>
      <c r="T111" s="461"/>
      <c r="U111" s="461"/>
      <c r="V111" s="461"/>
      <c r="W111" s="461"/>
      <c r="X111" s="461"/>
      <c r="Y111" s="461"/>
      <c r="Z111" s="461"/>
      <c r="AA111" s="463"/>
      <c r="AB111" s="463"/>
      <c r="AC111" s="463"/>
      <c r="AD111" s="442"/>
      <c r="AE111" s="442"/>
      <c r="AF111" s="442"/>
      <c r="AG111" s="442"/>
      <c r="AH111" s="442"/>
      <c r="AI111" s="442"/>
      <c r="AJ111" s="442"/>
      <c r="AK111" s="442"/>
      <c r="AL111" s="442"/>
      <c r="AM111" s="442"/>
      <c r="AN111" s="442"/>
      <c r="AO111" s="442"/>
      <c r="AP111" s="442"/>
      <c r="AQ111" s="442"/>
      <c r="AR111" s="442"/>
      <c r="AS111" s="442"/>
      <c r="AT111" s="442"/>
      <c r="AU111" s="442"/>
      <c r="AV111" s="442"/>
      <c r="AW111" s="442"/>
      <c r="AX111" s="442"/>
      <c r="AY111" s="442"/>
      <c r="AZ111" s="442"/>
      <c r="BA111" s="443"/>
      <c r="BB111" s="443"/>
      <c r="BC111" s="443"/>
      <c r="BD111" s="443"/>
      <c r="BE111" s="443"/>
      <c r="BF111" s="443"/>
      <c r="BG111" s="443"/>
      <c r="BH111" s="443"/>
      <c r="BI111" s="443"/>
      <c r="BJ111" s="443"/>
      <c r="BK111" s="443"/>
      <c r="BL111" s="443"/>
      <c r="BM111" s="443"/>
      <c r="BN111" s="443"/>
      <c r="BO111" s="443"/>
      <c r="BP111" s="443"/>
      <c r="BQ111" s="443"/>
      <c r="BR111" s="227"/>
      <c r="BS111" s="227"/>
      <c r="BT111" s="227"/>
      <c r="BU111" s="227"/>
      <c r="BV111" s="227"/>
      <c r="BW111" s="289"/>
      <c r="BX111" s="227"/>
      <c r="BY111" s="227"/>
      <c r="BZ111" s="227"/>
      <c r="CA111" s="227"/>
      <c r="CB111" s="227"/>
      <c r="CC111" s="227"/>
      <c r="CD111" s="227"/>
      <c r="CE111" s="227"/>
      <c r="CF111" s="227"/>
      <c r="CG111" s="200"/>
      <c r="CH111" s="246"/>
      <c r="CI111" s="145"/>
    </row>
    <row r="112" spans="1:87" ht="3" customHeight="1">
      <c r="A112" s="130"/>
      <c r="B112" s="476"/>
      <c r="C112" s="476"/>
      <c r="D112" s="476"/>
      <c r="E112" s="474"/>
      <c r="F112" s="474"/>
      <c r="G112" s="459"/>
      <c r="H112" s="461"/>
      <c r="I112" s="461"/>
      <c r="J112" s="461"/>
      <c r="K112" s="461"/>
      <c r="L112" s="461"/>
      <c r="M112" s="461"/>
      <c r="N112" s="461"/>
      <c r="O112" s="461"/>
      <c r="P112" s="461"/>
      <c r="Q112" s="461"/>
      <c r="R112" s="461"/>
      <c r="S112" s="461"/>
      <c r="T112" s="461"/>
      <c r="U112" s="461"/>
      <c r="V112" s="461"/>
      <c r="W112" s="461"/>
      <c r="X112" s="461"/>
      <c r="Y112" s="461"/>
      <c r="Z112" s="461"/>
      <c r="AA112" s="463"/>
      <c r="AB112" s="463"/>
      <c r="AC112" s="463"/>
      <c r="AD112" s="422"/>
      <c r="AE112" s="422"/>
      <c r="AF112" s="422"/>
      <c r="AG112" s="422"/>
      <c r="AH112" s="422"/>
      <c r="AI112" s="422"/>
      <c r="AJ112" s="422"/>
      <c r="AK112" s="422"/>
      <c r="AL112" s="422"/>
      <c r="AM112" s="422"/>
      <c r="AN112" s="422"/>
      <c r="AO112" s="422"/>
      <c r="AP112" s="422"/>
      <c r="AQ112" s="422"/>
      <c r="AR112" s="422"/>
      <c r="AS112" s="422"/>
      <c r="AT112" s="422"/>
      <c r="AU112" s="422"/>
      <c r="AV112" s="422"/>
      <c r="AW112" s="422"/>
      <c r="AX112" s="422"/>
      <c r="AY112" s="422"/>
      <c r="AZ112" s="422"/>
      <c r="BA112" s="472"/>
      <c r="BB112" s="472"/>
      <c r="BC112" s="472"/>
      <c r="BD112" s="472"/>
      <c r="BE112" s="472"/>
      <c r="BF112" s="472"/>
      <c r="BG112" s="472"/>
      <c r="BH112" s="472"/>
      <c r="BI112" s="472"/>
      <c r="BJ112" s="472"/>
      <c r="BK112" s="221"/>
      <c r="BL112" s="221"/>
      <c r="BM112" s="221"/>
      <c r="BN112" s="221"/>
      <c r="BO112" s="221"/>
      <c r="BP112" s="221"/>
      <c r="BQ112" s="221"/>
      <c r="BR112" s="221"/>
      <c r="BS112" s="221"/>
      <c r="BT112" s="221"/>
      <c r="BU112" s="221"/>
      <c r="BV112" s="221"/>
      <c r="BW112" s="221"/>
      <c r="BX112" s="221"/>
      <c r="BY112" s="221"/>
      <c r="BZ112" s="221"/>
      <c r="CA112" s="221"/>
      <c r="CB112" s="221"/>
      <c r="CC112" s="221"/>
      <c r="CD112" s="221"/>
      <c r="CE112" s="221"/>
      <c r="CF112" s="221"/>
      <c r="CG112" s="198"/>
      <c r="CH112" s="246"/>
      <c r="CI112" s="145"/>
    </row>
    <row r="113" spans="1:87" ht="3" customHeight="1">
      <c r="A113" s="130"/>
      <c r="B113" s="476"/>
      <c r="C113" s="476"/>
      <c r="D113" s="476"/>
      <c r="E113" s="474"/>
      <c r="F113" s="474"/>
      <c r="G113" s="459"/>
      <c r="H113" s="461"/>
      <c r="I113" s="461"/>
      <c r="J113" s="461"/>
      <c r="K113" s="461"/>
      <c r="L113" s="461"/>
      <c r="M113" s="461"/>
      <c r="N113" s="461"/>
      <c r="O113" s="461"/>
      <c r="P113" s="461"/>
      <c r="Q113" s="461"/>
      <c r="R113" s="461"/>
      <c r="S113" s="461"/>
      <c r="T113" s="461"/>
      <c r="U113" s="461"/>
      <c r="V113" s="461"/>
      <c r="W113" s="461"/>
      <c r="X113" s="461"/>
      <c r="Y113" s="461"/>
      <c r="Z113" s="461"/>
      <c r="AA113" s="463"/>
      <c r="AB113" s="463"/>
      <c r="AC113" s="463"/>
      <c r="AD113" s="423"/>
      <c r="AE113" s="417"/>
      <c r="AF113" s="417"/>
      <c r="AG113" s="417"/>
      <c r="AH113" s="283"/>
      <c r="AI113" s="418"/>
      <c r="AJ113" s="418"/>
      <c r="AK113" s="418"/>
      <c r="AL113" s="418"/>
      <c r="AM113" s="418"/>
      <c r="AN113" s="415" t="s">
        <v>157</v>
      </c>
      <c r="AO113" s="419"/>
      <c r="AP113" s="419"/>
      <c r="AQ113" s="419"/>
      <c r="AR113" s="419"/>
      <c r="AS113" s="419"/>
      <c r="AT113" s="415" t="s">
        <v>157</v>
      </c>
      <c r="AU113" s="419"/>
      <c r="AV113" s="419"/>
      <c r="AW113" s="419"/>
      <c r="AX113" s="419"/>
      <c r="AY113" s="419"/>
      <c r="AZ113" s="424"/>
      <c r="BA113" s="472"/>
      <c r="BB113" s="472"/>
      <c r="BC113" s="472"/>
      <c r="BD113" s="472"/>
      <c r="BE113" s="472"/>
      <c r="BF113" s="472"/>
      <c r="BG113" s="472"/>
      <c r="BH113" s="472"/>
      <c r="BI113" s="472"/>
      <c r="BJ113" s="472"/>
      <c r="BK113" s="288"/>
      <c r="BL113" s="417"/>
      <c r="BM113" s="417"/>
      <c r="BN113" s="417"/>
      <c r="BO113" s="288"/>
      <c r="BP113" s="290"/>
      <c r="BQ113" s="290"/>
      <c r="BR113" s="290"/>
      <c r="BS113" s="290"/>
      <c r="BT113" s="290"/>
      <c r="BU113" s="288"/>
      <c r="BV113" s="290"/>
      <c r="BW113" s="290"/>
      <c r="BX113" s="290"/>
      <c r="BY113" s="290"/>
      <c r="BZ113" s="290"/>
      <c r="CA113" s="291"/>
      <c r="CB113" s="290"/>
      <c r="CC113" s="290"/>
      <c r="CD113" s="290"/>
      <c r="CE113" s="290"/>
      <c r="CF113" s="290"/>
      <c r="CG113" s="201"/>
      <c r="CH113" s="246"/>
      <c r="CI113" s="145"/>
    </row>
    <row r="114" spans="1:87" ht="15" customHeight="1">
      <c r="A114" s="130"/>
      <c r="B114" s="476"/>
      <c r="C114" s="476"/>
      <c r="D114" s="476"/>
      <c r="E114" s="474"/>
      <c r="F114" s="474"/>
      <c r="G114" s="459"/>
      <c r="H114" s="461"/>
      <c r="I114" s="461"/>
      <c r="J114" s="461"/>
      <c r="K114" s="461"/>
      <c r="L114" s="461"/>
      <c r="M114" s="461"/>
      <c r="N114" s="461"/>
      <c r="O114" s="461"/>
      <c r="P114" s="461"/>
      <c r="Q114" s="461"/>
      <c r="R114" s="461"/>
      <c r="S114" s="461"/>
      <c r="T114" s="461"/>
      <c r="U114" s="461"/>
      <c r="V114" s="461"/>
      <c r="W114" s="461"/>
      <c r="X114" s="461"/>
      <c r="Y114" s="461"/>
      <c r="Z114" s="461"/>
      <c r="AA114" s="463"/>
      <c r="AB114" s="463"/>
      <c r="AC114" s="463"/>
      <c r="AD114" s="423"/>
      <c r="AE114" s="280" t="e">
        <f>IF(LEN(VLOOKUP(AA108,#REF!,3,FALSE))&lt;11,"",LEFT(RIGHT(VLOOKUP(AA108,#REF!,3,FALSE),11),1))</f>
        <v>#REF!</v>
      </c>
      <c r="AF114" s="168" t="s">
        <v>157</v>
      </c>
      <c r="AG114" s="280" t="e">
        <f>IF(LEN(VLOOKUP(AA108,#REF!,3,FALSE))&lt;10,"",LEFT(RIGHT(VLOOKUP(AA108,#REF!,3,FALSE),10),1))</f>
        <v>#REF!</v>
      </c>
      <c r="AH114" s="282" t="s">
        <v>157</v>
      </c>
      <c r="AI114" s="280" t="e">
        <f>IF(LEN(VLOOKUP(AA108,#REF!,3,FALSE))&lt;9,"",LEFT(RIGHT(VLOOKUP(AA108,#REF!,3,FALSE),9),1))</f>
        <v>#REF!</v>
      </c>
      <c r="AJ114" s="168" t="s">
        <v>157</v>
      </c>
      <c r="AK114" s="280" t="e">
        <f>IF(LEN(VLOOKUP(AA108,#REF!,3,FALSE))&lt;8,"",LEFT(RIGHT(VLOOKUP(AA108,#REF!,3,FALSE),8),1))</f>
        <v>#REF!</v>
      </c>
      <c r="AL114" s="282" t="s">
        <v>157</v>
      </c>
      <c r="AM114" s="280" t="e">
        <f>IF(LEN(VLOOKUP(AA108,#REF!,3,FALSE))&lt;7,"",LEFT(RIGHT(VLOOKUP(AA108,#REF!,3,FALSE),7),1))</f>
        <v>#REF!</v>
      </c>
      <c r="AN114" s="415"/>
      <c r="AO114" s="280" t="e">
        <f>IF(LEN(VLOOKUP(AA108,#REF!,3,FALSE))&lt;6,"",LEFT(RIGHT(VLOOKUP(AA108,#REF!,3,FALSE),6),1))</f>
        <v>#REF!</v>
      </c>
      <c r="AP114" s="282" t="s">
        <v>157</v>
      </c>
      <c r="AQ114" s="280" t="e">
        <f>IF(LEN(VLOOKUP(AA108,#REF!,3,FALSE))&lt;5,"",LEFT(RIGHT(VLOOKUP(AA108,#REF!,3,FALSE),5),1))</f>
        <v>#REF!</v>
      </c>
      <c r="AR114" s="282" t="s">
        <v>157</v>
      </c>
      <c r="AS114" s="280" t="e">
        <f>IF(LEN(VLOOKUP(AA108,#REF!,3,FALSE))&lt;4,"",LEFT(RIGHT(VLOOKUP(AA108,#REF!,3,FALSE),4),1))</f>
        <v>#REF!</v>
      </c>
      <c r="AT114" s="415"/>
      <c r="AU114" s="280" t="e">
        <f>IF(LEN(VLOOKUP(AA108,#REF!,3,FALSE))&lt;3,"",LEFT(RIGHT(VLOOKUP(AA108,#REF!,3,FALSE),3),1))</f>
        <v>#REF!</v>
      </c>
      <c r="AV114" s="282" t="s">
        <v>157</v>
      </c>
      <c r="AW114" s="280" t="e">
        <f>IF(LEN(VLOOKUP(AA108,#REF!,3,FALSE))&lt;2,"",LEFT(RIGHT(VLOOKUP(AA108,#REF!,3,FALSE),2),1))</f>
        <v>#REF!</v>
      </c>
      <c r="AX114" s="282" t="s">
        <v>157</v>
      </c>
      <c r="AY114" s="280" t="e">
        <f>IF(VLOOKUP(AA108,#REF!,3,FALSE)=0,"",IF(LEN(VLOOKUP(AA108,#REF!,3,FALSE))&lt;1,"",LEFT(RIGHT(VLOOKUP(AA108,#REF!,3,FALSE),1),1)))</f>
        <v>#REF!</v>
      </c>
      <c r="AZ114" s="424"/>
      <c r="BA114" s="472"/>
      <c r="BB114" s="472"/>
      <c r="BC114" s="472"/>
      <c r="BD114" s="472"/>
      <c r="BE114" s="472"/>
      <c r="BF114" s="472"/>
      <c r="BG114" s="472"/>
      <c r="BH114" s="472"/>
      <c r="BI114" s="472"/>
      <c r="BJ114" s="472"/>
      <c r="BK114" s="288"/>
      <c r="BL114" s="280" t="e">
        <f>IF(LEN(VLOOKUP(AA108,#REF!,5,FALSE))&lt;11,"",LEFT(RIGHT(VLOOKUP(AA108,#REF!,5,FALSE),11),1))</f>
        <v>#REF!</v>
      </c>
      <c r="BM114" s="168" t="s">
        <v>157</v>
      </c>
      <c r="BN114" s="280" t="e">
        <f>IF(LEN(VLOOKUP(AA108,#REF!,5,FALSE))&lt;10,"",LEFT(RIGHT(VLOOKUP(AA108,#REF!,5,FALSE),10),1))</f>
        <v>#REF!</v>
      </c>
      <c r="BO114" s="288" t="s">
        <v>157</v>
      </c>
      <c r="BP114" s="280" t="e">
        <f>IF(LEN(VLOOKUP(AA108,#REF!,5,FALSE))&lt;9,"",LEFT(RIGHT(VLOOKUP(AA108,#REF!,5,FALSE),9),1))</f>
        <v>#REF!</v>
      </c>
      <c r="BQ114" s="282" t="s">
        <v>157</v>
      </c>
      <c r="BR114" s="280" t="e">
        <f>IF(LEN(VLOOKUP(AA108,#REF!,5,FALSE))&lt;8,"",LEFT(RIGHT(VLOOKUP(AA108,#REF!,5,FALSE),8),1))</f>
        <v>#REF!</v>
      </c>
      <c r="BS114" s="282" t="s">
        <v>157</v>
      </c>
      <c r="BT114" s="280" t="e">
        <f>IF(LEN(VLOOKUP(AA108,#REF!,5,FALSE))&lt;7,"",LEFT(RIGHT(VLOOKUP(AA108,#REF!,5,FALSE),7),1))</f>
        <v>#REF!</v>
      </c>
      <c r="BU114" s="288" t="s">
        <v>157</v>
      </c>
      <c r="BV114" s="280" t="e">
        <f>IF(LEN(VLOOKUP(AA108,#REF!,5,FALSE))&lt;6,"",LEFT(RIGHT(VLOOKUP(AA108,#REF!,5,FALSE),6),1))</f>
        <v>#REF!</v>
      </c>
      <c r="BW114" s="282" t="s">
        <v>157</v>
      </c>
      <c r="BX114" s="280" t="e">
        <f>IF(LEN(VLOOKUP(AA108,#REF!,5,FALSE))&lt;5,"",LEFT(RIGHT(VLOOKUP(AA108,#REF!,5,FALSE),5),1))</f>
        <v>#REF!</v>
      </c>
      <c r="BY114" s="282" t="s">
        <v>157</v>
      </c>
      <c r="BZ114" s="280" t="e">
        <f>IF(LEN(VLOOKUP(AA108,#REF!,5,FALSE))&lt;4,"",LEFT(RIGHT(VLOOKUP(AA108,#REF!,5,FALSE),4),1))</f>
        <v>#REF!</v>
      </c>
      <c r="CA114" s="291" t="s">
        <v>157</v>
      </c>
      <c r="CB114" s="280" t="e">
        <f>IF(LEN(VLOOKUP(AA108,#REF!,5,FALSE))&lt;3,"",LEFT(RIGHT(VLOOKUP(AA108,#REF!,5,FALSE),3),1))</f>
        <v>#REF!</v>
      </c>
      <c r="CC114" s="282" t="s">
        <v>157</v>
      </c>
      <c r="CD114" s="280" t="e">
        <f>IF(LEN(VLOOKUP(AA108,#REF!,5,FALSE))&lt;2,"",LEFT(RIGHT(VLOOKUP(AA108,#REF!,5,FALSE),2),1))</f>
        <v>#REF!</v>
      </c>
      <c r="CE114" s="282" t="s">
        <v>355</v>
      </c>
      <c r="CF114" s="280" t="e">
        <f>IF(VLOOKUP(AA108,#REF!,5,FALSE)=0,"",IF(LEN(VLOOKUP(AA108,#REF!,5,FALSE))&lt;1,"",LEFT(RIGHT(VLOOKUP(AA108,#REF!,5,FALSE),1),1)))</f>
        <v>#REF!</v>
      </c>
      <c r="CG114" s="201"/>
      <c r="CH114" s="246"/>
      <c r="CI114" s="145"/>
    </row>
    <row r="115" spans="1:87" ht="3" customHeight="1">
      <c r="A115" s="130"/>
      <c r="B115" s="476"/>
      <c r="C115" s="476"/>
      <c r="D115" s="476"/>
      <c r="E115" s="474"/>
      <c r="F115" s="474"/>
      <c r="G115" s="459"/>
      <c r="H115" s="461"/>
      <c r="I115" s="461"/>
      <c r="J115" s="461"/>
      <c r="K115" s="461"/>
      <c r="L115" s="461"/>
      <c r="M115" s="461"/>
      <c r="N115" s="461"/>
      <c r="O115" s="461"/>
      <c r="P115" s="461"/>
      <c r="Q115" s="461"/>
      <c r="R115" s="461"/>
      <c r="S115" s="461"/>
      <c r="T115" s="461"/>
      <c r="U115" s="461"/>
      <c r="V115" s="461"/>
      <c r="W115" s="461"/>
      <c r="X115" s="461"/>
      <c r="Y115" s="461"/>
      <c r="Z115" s="461"/>
      <c r="AA115" s="463"/>
      <c r="AB115" s="463"/>
      <c r="AC115" s="463"/>
      <c r="AD115" s="442"/>
      <c r="AE115" s="442"/>
      <c r="AF115" s="442"/>
      <c r="AG115" s="442"/>
      <c r="AH115" s="442"/>
      <c r="AI115" s="442"/>
      <c r="AJ115" s="442"/>
      <c r="AK115" s="442"/>
      <c r="AL115" s="442"/>
      <c r="AM115" s="442"/>
      <c r="AN115" s="442"/>
      <c r="AO115" s="442"/>
      <c r="AP115" s="442"/>
      <c r="AQ115" s="442"/>
      <c r="AR115" s="442"/>
      <c r="AS115" s="442"/>
      <c r="AT115" s="442"/>
      <c r="AU115" s="442"/>
      <c r="AV115" s="442"/>
      <c r="AW115" s="442"/>
      <c r="AX115" s="442"/>
      <c r="AY115" s="442"/>
      <c r="AZ115" s="442"/>
      <c r="BA115" s="472"/>
      <c r="BB115" s="472"/>
      <c r="BC115" s="472"/>
      <c r="BD115" s="472"/>
      <c r="BE115" s="472"/>
      <c r="BF115" s="472"/>
      <c r="BG115" s="472"/>
      <c r="BH115" s="472"/>
      <c r="BI115" s="472"/>
      <c r="BJ115" s="472"/>
      <c r="BK115" s="227"/>
      <c r="BL115" s="227"/>
      <c r="BM115" s="227"/>
      <c r="BN115" s="227"/>
      <c r="BO115" s="227"/>
      <c r="BP115" s="227"/>
      <c r="BQ115" s="227"/>
      <c r="BR115" s="227"/>
      <c r="BS115" s="227"/>
      <c r="BT115" s="227"/>
      <c r="BU115" s="227"/>
      <c r="BV115" s="227"/>
      <c r="BW115" s="227"/>
      <c r="BX115" s="227"/>
      <c r="BY115" s="227"/>
      <c r="BZ115" s="227"/>
      <c r="CA115" s="227"/>
      <c r="CB115" s="227"/>
      <c r="CC115" s="227"/>
      <c r="CD115" s="227"/>
      <c r="CE115" s="227"/>
      <c r="CF115" s="227"/>
      <c r="CG115" s="200"/>
      <c r="CH115" s="145"/>
      <c r="CI115" s="145"/>
    </row>
    <row r="116" spans="1:87" s="163" customFormat="1" ht="3" customHeight="1">
      <c r="A116" s="130"/>
      <c r="B116" s="476"/>
      <c r="C116" s="476"/>
      <c r="D116" s="476"/>
      <c r="E116" s="474" t="s">
        <v>359</v>
      </c>
      <c r="F116" s="474"/>
      <c r="G116" s="459"/>
      <c r="H116" s="461" t="e">
        <f>#REF!</f>
        <v>#REF!</v>
      </c>
      <c r="I116" s="461"/>
      <c r="J116" s="461"/>
      <c r="K116" s="461"/>
      <c r="L116" s="461"/>
      <c r="M116" s="461"/>
      <c r="N116" s="461"/>
      <c r="O116" s="461"/>
      <c r="P116" s="461"/>
      <c r="Q116" s="461"/>
      <c r="R116" s="461"/>
      <c r="S116" s="461"/>
      <c r="T116" s="461"/>
      <c r="U116" s="461"/>
      <c r="V116" s="461"/>
      <c r="W116" s="461"/>
      <c r="X116" s="461"/>
      <c r="Y116" s="461"/>
      <c r="Z116" s="461"/>
      <c r="AA116" s="463" t="s">
        <v>437</v>
      </c>
      <c r="AB116" s="463"/>
      <c r="AC116" s="463"/>
      <c r="AD116" s="422"/>
      <c r="AE116" s="422"/>
      <c r="AF116" s="422"/>
      <c r="AG116" s="422"/>
      <c r="AH116" s="422"/>
      <c r="AI116" s="422"/>
      <c r="AJ116" s="422"/>
      <c r="AK116" s="422"/>
      <c r="AL116" s="422"/>
      <c r="AM116" s="422"/>
      <c r="AN116" s="422"/>
      <c r="AO116" s="422"/>
      <c r="AP116" s="422"/>
      <c r="AQ116" s="422"/>
      <c r="AR116" s="422"/>
      <c r="AS116" s="422"/>
      <c r="AT116" s="422"/>
      <c r="AU116" s="422"/>
      <c r="AV116" s="422"/>
      <c r="AW116" s="422"/>
      <c r="AX116" s="422"/>
      <c r="AY116" s="422"/>
      <c r="AZ116" s="422"/>
      <c r="BA116" s="464"/>
      <c r="BB116" s="464"/>
      <c r="BC116" s="464"/>
      <c r="BD116" s="464"/>
      <c r="BE116" s="464"/>
      <c r="BF116" s="464"/>
      <c r="BG116" s="464"/>
      <c r="BH116" s="464"/>
      <c r="BI116" s="464"/>
      <c r="BJ116" s="464"/>
      <c r="BK116" s="464"/>
      <c r="BL116" s="464"/>
      <c r="BM116" s="464"/>
      <c r="BN116" s="464"/>
      <c r="BO116" s="464"/>
      <c r="BP116" s="464"/>
      <c r="BQ116" s="464"/>
      <c r="BR116" s="221"/>
      <c r="BS116" s="221"/>
      <c r="BT116" s="221"/>
      <c r="BU116" s="221"/>
      <c r="BV116" s="221"/>
      <c r="BW116" s="292"/>
      <c r="BX116" s="221"/>
      <c r="BY116" s="221"/>
      <c r="BZ116" s="221"/>
      <c r="CA116" s="221"/>
      <c r="CB116" s="221"/>
      <c r="CC116" s="221"/>
      <c r="CD116" s="221"/>
      <c r="CE116" s="221"/>
      <c r="CF116" s="221"/>
      <c r="CG116" s="198"/>
      <c r="CH116" s="145"/>
      <c r="CI116" s="202"/>
    </row>
    <row r="117" spans="1:87" s="163" customFormat="1" ht="3" customHeight="1">
      <c r="A117" s="130"/>
      <c r="B117" s="476"/>
      <c r="C117" s="476"/>
      <c r="D117" s="476"/>
      <c r="E117" s="474"/>
      <c r="F117" s="474"/>
      <c r="G117" s="459"/>
      <c r="H117" s="461"/>
      <c r="I117" s="461"/>
      <c r="J117" s="461"/>
      <c r="K117" s="461"/>
      <c r="L117" s="461"/>
      <c r="M117" s="461"/>
      <c r="N117" s="461"/>
      <c r="O117" s="461"/>
      <c r="P117" s="461"/>
      <c r="Q117" s="461"/>
      <c r="R117" s="461"/>
      <c r="S117" s="461"/>
      <c r="T117" s="461"/>
      <c r="U117" s="461"/>
      <c r="V117" s="461"/>
      <c r="W117" s="461"/>
      <c r="X117" s="461"/>
      <c r="Y117" s="461"/>
      <c r="Z117" s="461"/>
      <c r="AA117" s="463"/>
      <c r="AB117" s="463"/>
      <c r="AC117" s="463"/>
      <c r="AD117" s="423"/>
      <c r="AE117" s="417"/>
      <c r="AF117" s="417"/>
      <c r="AG117" s="417"/>
      <c r="AH117" s="283"/>
      <c r="AI117" s="418"/>
      <c r="AJ117" s="418"/>
      <c r="AK117" s="418"/>
      <c r="AL117" s="418"/>
      <c r="AM117" s="418"/>
      <c r="AN117" s="415"/>
      <c r="AO117" s="419"/>
      <c r="AP117" s="419"/>
      <c r="AQ117" s="419"/>
      <c r="AR117" s="419"/>
      <c r="AS117" s="419"/>
      <c r="AT117" s="415"/>
      <c r="AU117" s="419"/>
      <c r="AV117" s="419"/>
      <c r="AW117" s="419"/>
      <c r="AX117" s="419"/>
      <c r="AY117" s="419"/>
      <c r="AZ117" s="424"/>
      <c r="BA117" s="423"/>
      <c r="BB117" s="417"/>
      <c r="BC117" s="417"/>
      <c r="BD117" s="417"/>
      <c r="BE117" s="283"/>
      <c r="BF117" s="418"/>
      <c r="BG117" s="418"/>
      <c r="BH117" s="418"/>
      <c r="BI117" s="418"/>
      <c r="BJ117" s="418"/>
      <c r="BK117" s="415"/>
      <c r="BL117" s="419"/>
      <c r="BM117" s="419"/>
      <c r="BN117" s="419"/>
      <c r="BO117" s="419"/>
      <c r="BP117" s="419"/>
      <c r="BQ117" s="416"/>
      <c r="BR117" s="419"/>
      <c r="BS117" s="419"/>
      <c r="BT117" s="419"/>
      <c r="BU117" s="419"/>
      <c r="BV117" s="419"/>
      <c r="BW117" s="287"/>
      <c r="BX117" s="288"/>
      <c r="BY117" s="288"/>
      <c r="BZ117" s="288"/>
      <c r="CA117" s="288"/>
      <c r="CB117" s="288"/>
      <c r="CC117" s="288"/>
      <c r="CD117" s="288"/>
      <c r="CE117" s="288"/>
      <c r="CF117" s="288"/>
      <c r="CG117" s="199"/>
      <c r="CH117" s="145"/>
      <c r="CI117" s="202"/>
    </row>
    <row r="118" spans="1:87" ht="15" customHeight="1">
      <c r="A118" s="130"/>
      <c r="B118" s="476"/>
      <c r="C118" s="476"/>
      <c r="D118" s="476"/>
      <c r="E118" s="474"/>
      <c r="F118" s="474"/>
      <c r="G118" s="459"/>
      <c r="H118" s="461"/>
      <c r="I118" s="461"/>
      <c r="J118" s="461"/>
      <c r="K118" s="461"/>
      <c r="L118" s="461"/>
      <c r="M118" s="461"/>
      <c r="N118" s="461"/>
      <c r="O118" s="461"/>
      <c r="P118" s="461"/>
      <c r="Q118" s="461"/>
      <c r="R118" s="461"/>
      <c r="S118" s="461"/>
      <c r="T118" s="461"/>
      <c r="U118" s="461"/>
      <c r="V118" s="461"/>
      <c r="W118" s="461"/>
      <c r="X118" s="461"/>
      <c r="Y118" s="461"/>
      <c r="Z118" s="461"/>
      <c r="AA118" s="463"/>
      <c r="AB118" s="463"/>
      <c r="AC118" s="463"/>
      <c r="AD118" s="423"/>
      <c r="AE118" s="280" t="e">
        <f>IF(LEN(VLOOKUP(AA116,#REF!,2,FALSE))&lt;11,"",LEFT(RIGHT(VLOOKUP(AA116,#REF!,2,FALSE),11),1))</f>
        <v>#REF!</v>
      </c>
      <c r="AF118" s="168"/>
      <c r="AG118" s="280" t="e">
        <f>IF(LEN(VLOOKUP(AA116,#REF!,2,FALSE))&lt;10,"",LEFT(RIGHT(VLOOKUP(AA116,#REF!,2,FALSE),10),1))</f>
        <v>#REF!</v>
      </c>
      <c r="AH118" s="282"/>
      <c r="AI118" s="280" t="e">
        <f>IF(LEN(VLOOKUP(AA116,#REF!,2,FALSE))&lt;9,"",LEFT(RIGHT(VLOOKUP(AA116,#REF!,2,FALSE),9),1))</f>
        <v>#REF!</v>
      </c>
      <c r="AJ118" s="168"/>
      <c r="AK118" s="280" t="e">
        <f>IF(LEN(VLOOKUP(AA116,#REF!,2,FALSE))&lt;8,"",LEFT(RIGHT(VLOOKUP(AA116,#REF!,2,FALSE),8),1))</f>
        <v>#REF!</v>
      </c>
      <c r="AL118" s="282"/>
      <c r="AM118" s="280" t="e">
        <f>IF(LEN(VLOOKUP(AA116,#REF!,2,FALSE))&lt;7,"",LEFT(RIGHT(VLOOKUP(AA116,#REF!,2,FALSE),7),1))</f>
        <v>#REF!</v>
      </c>
      <c r="AN118" s="415"/>
      <c r="AO118" s="280" t="e">
        <f>IF(LEN(VLOOKUP(AA116,#REF!,2,FALSE))&lt;6,"",LEFT(RIGHT(VLOOKUP(AA116,#REF!,2,FALSE),6),1))</f>
        <v>#REF!</v>
      </c>
      <c r="AP118" s="282"/>
      <c r="AQ118" s="280" t="e">
        <f>IF(LEN(VLOOKUP(AA116,#REF!,2,FALSE))&lt;5,"",LEFT(RIGHT(VLOOKUP(AA116,#REF!,2,FALSE),5),1))</f>
        <v>#REF!</v>
      </c>
      <c r="AR118" s="282"/>
      <c r="AS118" s="280" t="e">
        <f>IF(LEN(VLOOKUP(AA116,#REF!,2,FALSE))&lt;4,"",LEFT(RIGHT(VLOOKUP(AA116,#REF!,2,FALSE),4),1))</f>
        <v>#REF!</v>
      </c>
      <c r="AT118" s="415"/>
      <c r="AU118" s="280" t="e">
        <f>IF(LEN(VLOOKUP(AA116,#REF!,2,FALSE))&lt;3,"",LEFT(RIGHT(VLOOKUP(AA116,#REF!,2,FALSE),3),1))</f>
        <v>#REF!</v>
      </c>
      <c r="AV118" s="282"/>
      <c r="AW118" s="280" t="e">
        <f>IF(LEN(VLOOKUP(AA116,#REF!,2,FALSE))&lt;2,"",LEFT(RIGHT(VLOOKUP(AA116,#REF!,2,FALSE),2),1))</f>
        <v>#REF!</v>
      </c>
      <c r="AX118" s="282"/>
      <c r="AY118" s="280" t="e">
        <f>IF(VLOOKUP(AA116,#REF!,2,FALSE)=0,"",IF(LEN(VLOOKUP(AA116,#REF!,2,FALSE))&lt;1,"",LEFT(RIGHT(VLOOKUP(AA116,#REF!,2,FALSE),1),1)))</f>
        <v>#REF!</v>
      </c>
      <c r="AZ118" s="424"/>
      <c r="BA118" s="423"/>
      <c r="BB118" s="280" t="e">
        <f>IF(LEN(VLOOKUP(AA116,#REF!,4,FALSE))&lt;11,"",LEFT(RIGHT(VLOOKUP(AA116,#REF!,4,FALSE),11),1))</f>
        <v>#REF!</v>
      </c>
      <c r="BC118" s="168"/>
      <c r="BD118" s="280" t="e">
        <f>IF(LEN(VLOOKUP(AA116,#REF!,4,FALSE))&lt;10,"",LEFT(RIGHT(VLOOKUP(AA116,#REF!,4,FALSE),10),1))</f>
        <v>#REF!</v>
      </c>
      <c r="BE118" s="282"/>
      <c r="BF118" s="280" t="e">
        <f>IF(LEN(VLOOKUP(AA116,#REF!,4,FALSE))&lt;9,"",LEFT(RIGHT(VLOOKUP(AA116,#REF!,4,FALSE),9),1))</f>
        <v>#REF!</v>
      </c>
      <c r="BG118" s="168"/>
      <c r="BH118" s="280" t="e">
        <f>IF(LEN(VLOOKUP(AA116,#REF!,4,FALSE))&lt;8,"",LEFT(RIGHT(VLOOKUP(AA116,#REF!,4,FALSE),8),1))</f>
        <v>#REF!</v>
      </c>
      <c r="BI118" s="282"/>
      <c r="BJ118" s="280" t="e">
        <f>IF(LEN(VLOOKUP(AA116,#REF!,4,FALSE))&lt;7,"",LEFT(RIGHT(VLOOKUP(AA116,#REF!,4,FALSE),7),1))</f>
        <v>#REF!</v>
      </c>
      <c r="BK118" s="415"/>
      <c r="BL118" s="280" t="e">
        <f>IF(LEN(VLOOKUP(AA116,#REF!,4,FALSE))&lt;6,"",LEFT(RIGHT(VLOOKUP(AA116,#REF!,4,FALSE),6),1))</f>
        <v>#REF!</v>
      </c>
      <c r="BM118" s="282"/>
      <c r="BN118" s="280" t="e">
        <f>IF(LEN(VLOOKUP(AA116,#REF!,4,FALSE))&lt;5,"",LEFT(RIGHT(VLOOKUP(AA116,#REF!,4,FALSE),5),1))</f>
        <v>#REF!</v>
      </c>
      <c r="BO118" s="282"/>
      <c r="BP118" s="280" t="e">
        <f>IF(LEN(VLOOKUP(AA116,#REF!,4,FALSE))&lt;4,"",LEFT(RIGHT(VLOOKUP(AA116,#REF!,4,FALSE),4),1))</f>
        <v>#REF!</v>
      </c>
      <c r="BQ118" s="416"/>
      <c r="BR118" s="280" t="e">
        <f>IF(LEN(VLOOKUP(AA116,#REF!,4,FALSE))&lt;3,"",LEFT(RIGHT(VLOOKUP(AA116,#REF!,4,FALSE),3),1))</f>
        <v>#REF!</v>
      </c>
      <c r="BS118" s="282"/>
      <c r="BT118" s="280" t="e">
        <f>IF(LEN(VLOOKUP(AA116,#REF!,4,FALSE))&lt;2,"",LEFT(RIGHT(VLOOKUP(AA116,#REF!,4,FALSE),2),1))</f>
        <v>#REF!</v>
      </c>
      <c r="BU118" s="282"/>
      <c r="BV118" s="280" t="e">
        <f>IF(VLOOKUP(AA116,#REF!,4,FALSE)=0,"",IF(LEN(VLOOKUP(AA116,#REF!,4,FALSE))&lt;1,"",LEFT(RIGHT(VLOOKUP(AA116,#REF!,4,FALSE),1),1)))</f>
        <v>#REF!</v>
      </c>
      <c r="BW118" s="287"/>
      <c r="BX118" s="288"/>
      <c r="BY118" s="288"/>
      <c r="BZ118" s="288"/>
      <c r="CA118" s="288"/>
      <c r="CB118" s="288"/>
      <c r="CC118" s="288"/>
      <c r="CD118" s="288"/>
      <c r="CE118" s="288"/>
      <c r="CF118" s="288"/>
      <c r="CG118" s="199"/>
      <c r="CH118" s="145"/>
      <c r="CI118" s="145"/>
    </row>
    <row r="119" spans="1:87" ht="3" customHeight="1">
      <c r="A119" s="130"/>
      <c r="B119" s="476"/>
      <c r="C119" s="476"/>
      <c r="D119" s="476"/>
      <c r="E119" s="474"/>
      <c r="F119" s="474"/>
      <c r="G119" s="459"/>
      <c r="H119" s="461"/>
      <c r="I119" s="461"/>
      <c r="J119" s="461"/>
      <c r="K119" s="461"/>
      <c r="L119" s="461"/>
      <c r="M119" s="461"/>
      <c r="N119" s="461"/>
      <c r="O119" s="461"/>
      <c r="P119" s="461"/>
      <c r="Q119" s="461"/>
      <c r="R119" s="461"/>
      <c r="S119" s="461"/>
      <c r="T119" s="461"/>
      <c r="U119" s="461"/>
      <c r="V119" s="461"/>
      <c r="W119" s="461"/>
      <c r="X119" s="461"/>
      <c r="Y119" s="461"/>
      <c r="Z119" s="461"/>
      <c r="AA119" s="463"/>
      <c r="AB119" s="463"/>
      <c r="AC119" s="463"/>
      <c r="AD119" s="442"/>
      <c r="AE119" s="442"/>
      <c r="AF119" s="442"/>
      <c r="AG119" s="442"/>
      <c r="AH119" s="442"/>
      <c r="AI119" s="442"/>
      <c r="AJ119" s="442"/>
      <c r="AK119" s="442"/>
      <c r="AL119" s="442"/>
      <c r="AM119" s="442"/>
      <c r="AN119" s="442"/>
      <c r="AO119" s="442"/>
      <c r="AP119" s="442"/>
      <c r="AQ119" s="442"/>
      <c r="AR119" s="442"/>
      <c r="AS119" s="442"/>
      <c r="AT119" s="442"/>
      <c r="AU119" s="442"/>
      <c r="AV119" s="442"/>
      <c r="AW119" s="442"/>
      <c r="AX119" s="442"/>
      <c r="AY119" s="442"/>
      <c r="AZ119" s="442"/>
      <c r="BA119" s="443"/>
      <c r="BB119" s="443"/>
      <c r="BC119" s="443"/>
      <c r="BD119" s="443"/>
      <c r="BE119" s="443"/>
      <c r="BF119" s="443"/>
      <c r="BG119" s="443"/>
      <c r="BH119" s="443"/>
      <c r="BI119" s="443"/>
      <c r="BJ119" s="443"/>
      <c r="BK119" s="443"/>
      <c r="BL119" s="443"/>
      <c r="BM119" s="443"/>
      <c r="BN119" s="443"/>
      <c r="BO119" s="443"/>
      <c r="BP119" s="443"/>
      <c r="BQ119" s="443"/>
      <c r="BR119" s="227"/>
      <c r="BS119" s="227"/>
      <c r="BT119" s="227"/>
      <c r="BU119" s="227"/>
      <c r="BV119" s="227"/>
      <c r="BW119" s="289"/>
      <c r="BX119" s="227"/>
      <c r="BY119" s="227"/>
      <c r="BZ119" s="227"/>
      <c r="CA119" s="227"/>
      <c r="CB119" s="227"/>
      <c r="CC119" s="227"/>
      <c r="CD119" s="227"/>
      <c r="CE119" s="227"/>
      <c r="CF119" s="227"/>
      <c r="CG119" s="200"/>
      <c r="CH119" s="246"/>
      <c r="CI119" s="145"/>
    </row>
    <row r="120" spans="1:87" ht="3" customHeight="1">
      <c r="A120" s="130"/>
      <c r="B120" s="476"/>
      <c r="C120" s="476"/>
      <c r="D120" s="476"/>
      <c r="E120" s="474"/>
      <c r="F120" s="474"/>
      <c r="G120" s="459"/>
      <c r="H120" s="461"/>
      <c r="I120" s="461"/>
      <c r="J120" s="461"/>
      <c r="K120" s="461"/>
      <c r="L120" s="461"/>
      <c r="M120" s="461"/>
      <c r="N120" s="461"/>
      <c r="O120" s="461"/>
      <c r="P120" s="461"/>
      <c r="Q120" s="461"/>
      <c r="R120" s="461"/>
      <c r="S120" s="461"/>
      <c r="T120" s="461"/>
      <c r="U120" s="461"/>
      <c r="V120" s="461"/>
      <c r="W120" s="461"/>
      <c r="X120" s="461"/>
      <c r="Y120" s="461"/>
      <c r="Z120" s="461"/>
      <c r="AA120" s="463"/>
      <c r="AB120" s="463"/>
      <c r="AC120" s="463"/>
      <c r="AD120" s="422"/>
      <c r="AE120" s="422"/>
      <c r="AF120" s="422"/>
      <c r="AG120" s="422"/>
      <c r="AH120" s="422"/>
      <c r="AI120" s="422"/>
      <c r="AJ120" s="422"/>
      <c r="AK120" s="422"/>
      <c r="AL120" s="422"/>
      <c r="AM120" s="422"/>
      <c r="AN120" s="422"/>
      <c r="AO120" s="422"/>
      <c r="AP120" s="422"/>
      <c r="AQ120" s="422"/>
      <c r="AR120" s="422"/>
      <c r="AS120" s="422"/>
      <c r="AT120" s="422"/>
      <c r="AU120" s="422"/>
      <c r="AV120" s="422"/>
      <c r="AW120" s="422"/>
      <c r="AX120" s="422"/>
      <c r="AY120" s="422"/>
      <c r="AZ120" s="422"/>
      <c r="BA120" s="472"/>
      <c r="BB120" s="472"/>
      <c r="BC120" s="472"/>
      <c r="BD120" s="472"/>
      <c r="BE120" s="472"/>
      <c r="BF120" s="472"/>
      <c r="BG120" s="472"/>
      <c r="BH120" s="472"/>
      <c r="BI120" s="472"/>
      <c r="BJ120" s="472"/>
      <c r="BK120" s="221"/>
      <c r="BL120" s="221"/>
      <c r="BM120" s="221"/>
      <c r="BN120" s="221"/>
      <c r="BO120" s="221"/>
      <c r="BP120" s="221"/>
      <c r="BQ120" s="221"/>
      <c r="BR120" s="221"/>
      <c r="BS120" s="221"/>
      <c r="BT120" s="221"/>
      <c r="BU120" s="221"/>
      <c r="BV120" s="221"/>
      <c r="BW120" s="221"/>
      <c r="BX120" s="221"/>
      <c r="BY120" s="221"/>
      <c r="BZ120" s="221"/>
      <c r="CA120" s="221"/>
      <c r="CB120" s="221"/>
      <c r="CC120" s="221"/>
      <c r="CD120" s="221"/>
      <c r="CE120" s="221"/>
      <c r="CF120" s="221"/>
      <c r="CG120" s="198"/>
      <c r="CH120" s="246"/>
      <c r="CI120" s="145"/>
    </row>
    <row r="121" spans="1:87" ht="3" customHeight="1">
      <c r="A121" s="130"/>
      <c r="B121" s="476"/>
      <c r="C121" s="476"/>
      <c r="D121" s="476"/>
      <c r="E121" s="474"/>
      <c r="F121" s="474"/>
      <c r="G121" s="459"/>
      <c r="H121" s="461"/>
      <c r="I121" s="461"/>
      <c r="J121" s="461"/>
      <c r="K121" s="461"/>
      <c r="L121" s="461"/>
      <c r="M121" s="461"/>
      <c r="N121" s="461"/>
      <c r="O121" s="461"/>
      <c r="P121" s="461"/>
      <c r="Q121" s="461"/>
      <c r="R121" s="461"/>
      <c r="S121" s="461"/>
      <c r="T121" s="461"/>
      <c r="U121" s="461"/>
      <c r="V121" s="461"/>
      <c r="W121" s="461"/>
      <c r="X121" s="461"/>
      <c r="Y121" s="461"/>
      <c r="Z121" s="461"/>
      <c r="AA121" s="463"/>
      <c r="AB121" s="463"/>
      <c r="AC121" s="463"/>
      <c r="AD121" s="423"/>
      <c r="AE121" s="417"/>
      <c r="AF121" s="417"/>
      <c r="AG121" s="417"/>
      <c r="AH121" s="283"/>
      <c r="AI121" s="418"/>
      <c r="AJ121" s="418"/>
      <c r="AK121" s="418"/>
      <c r="AL121" s="418"/>
      <c r="AM121" s="418"/>
      <c r="AN121" s="415" t="s">
        <v>157</v>
      </c>
      <c r="AO121" s="419"/>
      <c r="AP121" s="419"/>
      <c r="AQ121" s="419"/>
      <c r="AR121" s="419"/>
      <c r="AS121" s="419"/>
      <c r="AT121" s="415" t="s">
        <v>157</v>
      </c>
      <c r="AU121" s="419"/>
      <c r="AV121" s="419"/>
      <c r="AW121" s="419"/>
      <c r="AX121" s="419"/>
      <c r="AY121" s="419"/>
      <c r="AZ121" s="424"/>
      <c r="BA121" s="472"/>
      <c r="BB121" s="472"/>
      <c r="BC121" s="472"/>
      <c r="BD121" s="472"/>
      <c r="BE121" s="472"/>
      <c r="BF121" s="472"/>
      <c r="BG121" s="472"/>
      <c r="BH121" s="472"/>
      <c r="BI121" s="472"/>
      <c r="BJ121" s="472"/>
      <c r="BK121" s="288"/>
      <c r="BL121" s="417"/>
      <c r="BM121" s="417"/>
      <c r="BN121" s="417"/>
      <c r="BO121" s="288"/>
      <c r="BP121" s="290"/>
      <c r="BQ121" s="290"/>
      <c r="BR121" s="290"/>
      <c r="BS121" s="290"/>
      <c r="BT121" s="290"/>
      <c r="BU121" s="288"/>
      <c r="BV121" s="290"/>
      <c r="BW121" s="290"/>
      <c r="BX121" s="290"/>
      <c r="BY121" s="290"/>
      <c r="BZ121" s="290"/>
      <c r="CA121" s="291"/>
      <c r="CB121" s="290"/>
      <c r="CC121" s="290"/>
      <c r="CD121" s="290"/>
      <c r="CE121" s="290"/>
      <c r="CF121" s="290"/>
      <c r="CG121" s="201"/>
      <c r="CH121" s="246"/>
      <c r="CI121" s="145"/>
    </row>
    <row r="122" spans="1:87" ht="15" customHeight="1">
      <c r="A122" s="130"/>
      <c r="B122" s="476"/>
      <c r="C122" s="476"/>
      <c r="D122" s="476"/>
      <c r="E122" s="474"/>
      <c r="F122" s="474"/>
      <c r="G122" s="459"/>
      <c r="H122" s="461"/>
      <c r="I122" s="461"/>
      <c r="J122" s="461"/>
      <c r="K122" s="461"/>
      <c r="L122" s="461"/>
      <c r="M122" s="461"/>
      <c r="N122" s="461"/>
      <c r="O122" s="461"/>
      <c r="P122" s="461"/>
      <c r="Q122" s="461"/>
      <c r="R122" s="461"/>
      <c r="S122" s="461"/>
      <c r="T122" s="461"/>
      <c r="U122" s="461"/>
      <c r="V122" s="461"/>
      <c r="W122" s="461"/>
      <c r="X122" s="461"/>
      <c r="Y122" s="461"/>
      <c r="Z122" s="461"/>
      <c r="AA122" s="463"/>
      <c r="AB122" s="463"/>
      <c r="AC122" s="463"/>
      <c r="AD122" s="423"/>
      <c r="AE122" s="280" t="e">
        <f>IF(LEN(VLOOKUP(AA116,#REF!,3,FALSE))&lt;11,"",LEFT(RIGHT(VLOOKUP(AA116,#REF!,3,FALSE),11),1))</f>
        <v>#REF!</v>
      </c>
      <c r="AF122" s="168" t="s">
        <v>157</v>
      </c>
      <c r="AG122" s="280" t="e">
        <f>IF(LEN(VLOOKUP(AA116,#REF!,3,FALSE))&lt;10,"",LEFT(RIGHT(VLOOKUP(AA116,#REF!,3,FALSE),10),1))</f>
        <v>#REF!</v>
      </c>
      <c r="AH122" s="282" t="s">
        <v>157</v>
      </c>
      <c r="AI122" s="280" t="e">
        <f>IF(LEN(VLOOKUP(AA116,#REF!,3,FALSE))&lt;9,"",LEFT(RIGHT(VLOOKUP(AA116,#REF!,3,FALSE),9),1))</f>
        <v>#REF!</v>
      </c>
      <c r="AJ122" s="168" t="s">
        <v>157</v>
      </c>
      <c r="AK122" s="280" t="e">
        <f>IF(LEN(VLOOKUP(AA116,#REF!,3,FALSE))&lt;8,"",LEFT(RIGHT(VLOOKUP(AA116,#REF!,3,FALSE),8),1))</f>
        <v>#REF!</v>
      </c>
      <c r="AL122" s="282" t="s">
        <v>157</v>
      </c>
      <c r="AM122" s="280" t="e">
        <f>IF(LEN(VLOOKUP(AA116,#REF!,3,FALSE))&lt;7,"",LEFT(RIGHT(VLOOKUP(AA116,#REF!,3,FALSE),7),1))</f>
        <v>#REF!</v>
      </c>
      <c r="AN122" s="415"/>
      <c r="AO122" s="280" t="e">
        <f>IF(LEN(VLOOKUP(AA116,#REF!,3,FALSE))&lt;6,"",LEFT(RIGHT(VLOOKUP(AA116,#REF!,3,FALSE),6),1))</f>
        <v>#REF!</v>
      </c>
      <c r="AP122" s="282" t="s">
        <v>157</v>
      </c>
      <c r="AQ122" s="280" t="e">
        <f>IF(LEN(VLOOKUP(AA116,#REF!,3,FALSE))&lt;5,"",LEFT(RIGHT(VLOOKUP(AA116,#REF!,3,FALSE),5),1))</f>
        <v>#REF!</v>
      </c>
      <c r="AR122" s="282" t="s">
        <v>157</v>
      </c>
      <c r="AS122" s="280" t="e">
        <f>IF(LEN(VLOOKUP(AA116,#REF!,3,FALSE))&lt;4,"",LEFT(RIGHT(VLOOKUP(AA116,#REF!,3,FALSE),4),1))</f>
        <v>#REF!</v>
      </c>
      <c r="AT122" s="415"/>
      <c r="AU122" s="280" t="e">
        <f>IF(LEN(VLOOKUP(AA116,#REF!,3,FALSE))&lt;3,"",LEFT(RIGHT(VLOOKUP(AA116,#REF!,3,FALSE),3),1))</f>
        <v>#REF!</v>
      </c>
      <c r="AV122" s="282" t="s">
        <v>157</v>
      </c>
      <c r="AW122" s="280" t="e">
        <f>IF(LEN(VLOOKUP(AA116,#REF!,3,FALSE))&lt;2,"",LEFT(RIGHT(VLOOKUP(AA116,#REF!,3,FALSE),2),1))</f>
        <v>#REF!</v>
      </c>
      <c r="AX122" s="282" t="s">
        <v>157</v>
      </c>
      <c r="AY122" s="280" t="e">
        <f>IF(VLOOKUP(AA116,#REF!,3,FALSE)=0,"",IF(LEN(VLOOKUP(AA116,#REF!,3,FALSE))&lt;1,"",LEFT(RIGHT(VLOOKUP(AA116,#REF!,3,FALSE),1),1)))</f>
        <v>#REF!</v>
      </c>
      <c r="AZ122" s="424"/>
      <c r="BA122" s="472"/>
      <c r="BB122" s="472"/>
      <c r="BC122" s="472"/>
      <c r="BD122" s="472"/>
      <c r="BE122" s="472"/>
      <c r="BF122" s="472"/>
      <c r="BG122" s="472"/>
      <c r="BH122" s="472"/>
      <c r="BI122" s="472"/>
      <c r="BJ122" s="472"/>
      <c r="BK122" s="288"/>
      <c r="BL122" s="280" t="e">
        <f>IF(LEN(VLOOKUP(AA116,#REF!,5,FALSE))&lt;11,"",LEFT(RIGHT(VLOOKUP(AA116,#REF!,5,FALSE),11),1))</f>
        <v>#REF!</v>
      </c>
      <c r="BM122" s="168" t="s">
        <v>157</v>
      </c>
      <c r="BN122" s="280" t="e">
        <f>IF(LEN(VLOOKUP(AA116,#REF!,5,FALSE))&lt;10,"",LEFT(RIGHT(VLOOKUP(AA116,#REF!,5,FALSE),10),1))</f>
        <v>#REF!</v>
      </c>
      <c r="BO122" s="288" t="s">
        <v>157</v>
      </c>
      <c r="BP122" s="280" t="e">
        <f>IF(LEN(VLOOKUP(AA116,#REF!,5,FALSE))&lt;9,"",LEFT(RIGHT(VLOOKUP(AA116,#REF!,5,FALSE),9),1))</f>
        <v>#REF!</v>
      </c>
      <c r="BQ122" s="282" t="s">
        <v>157</v>
      </c>
      <c r="BR122" s="280" t="e">
        <f>IF(LEN(VLOOKUP(AA116,#REF!,5,FALSE))&lt;8,"",LEFT(RIGHT(VLOOKUP(AA116,#REF!,5,FALSE),8),1))</f>
        <v>#REF!</v>
      </c>
      <c r="BS122" s="282" t="s">
        <v>157</v>
      </c>
      <c r="BT122" s="280" t="e">
        <f>IF(LEN(VLOOKUP(AA116,#REF!,5,FALSE))&lt;7,"",LEFT(RIGHT(VLOOKUP(AA116,#REF!,5,FALSE),7),1))</f>
        <v>#REF!</v>
      </c>
      <c r="BU122" s="288" t="s">
        <v>157</v>
      </c>
      <c r="BV122" s="280" t="e">
        <f>IF(LEN(VLOOKUP(AA116,#REF!,5,FALSE))&lt;6,"",LEFT(RIGHT(VLOOKUP(AA116,#REF!,5,FALSE),6),1))</f>
        <v>#REF!</v>
      </c>
      <c r="BW122" s="282" t="s">
        <v>157</v>
      </c>
      <c r="BX122" s="280" t="e">
        <f>IF(LEN(VLOOKUP(AA116,#REF!,5,FALSE))&lt;5,"",LEFT(RIGHT(VLOOKUP(AA116,#REF!,5,FALSE),5),1))</f>
        <v>#REF!</v>
      </c>
      <c r="BY122" s="282" t="s">
        <v>157</v>
      </c>
      <c r="BZ122" s="280" t="e">
        <f>IF(LEN(VLOOKUP(AA116,#REF!,5,FALSE))&lt;4,"",LEFT(RIGHT(VLOOKUP(AA116,#REF!,5,FALSE),4),1))</f>
        <v>#REF!</v>
      </c>
      <c r="CA122" s="291" t="s">
        <v>157</v>
      </c>
      <c r="CB122" s="280" t="e">
        <f>IF(LEN(VLOOKUP(AA116,#REF!,5,FALSE))&lt;3,"",LEFT(RIGHT(VLOOKUP(AA116,#REF!,5,FALSE),3),1))</f>
        <v>#REF!</v>
      </c>
      <c r="CC122" s="282" t="s">
        <v>157</v>
      </c>
      <c r="CD122" s="280" t="e">
        <f>IF(LEN(VLOOKUP(AA116,#REF!,5,FALSE))&lt;2,"",LEFT(RIGHT(VLOOKUP(AA116,#REF!,5,FALSE),2),1))</f>
        <v>#REF!</v>
      </c>
      <c r="CE122" s="282" t="s">
        <v>355</v>
      </c>
      <c r="CF122" s="280" t="e">
        <f>IF(VLOOKUP(AA116,#REF!,5,FALSE)=0,"",IF(LEN(VLOOKUP(AA116,#REF!,5,FALSE))&lt;1,"",LEFT(RIGHT(VLOOKUP(AA116,#REF!,5,FALSE),1),1)))</f>
        <v>#REF!</v>
      </c>
      <c r="CG122" s="201"/>
      <c r="CH122" s="246"/>
      <c r="CI122" s="145"/>
    </row>
    <row r="123" spans="1:87" ht="3" customHeight="1">
      <c r="A123" s="130"/>
      <c r="B123" s="476"/>
      <c r="C123" s="476"/>
      <c r="D123" s="476"/>
      <c r="E123" s="474"/>
      <c r="F123" s="474"/>
      <c r="G123" s="459"/>
      <c r="H123" s="461"/>
      <c r="I123" s="461"/>
      <c r="J123" s="461"/>
      <c r="K123" s="461"/>
      <c r="L123" s="461"/>
      <c r="M123" s="461"/>
      <c r="N123" s="461"/>
      <c r="O123" s="461"/>
      <c r="P123" s="461"/>
      <c r="Q123" s="461"/>
      <c r="R123" s="461"/>
      <c r="S123" s="461"/>
      <c r="T123" s="461"/>
      <c r="U123" s="461"/>
      <c r="V123" s="461"/>
      <c r="W123" s="461"/>
      <c r="X123" s="461"/>
      <c r="Y123" s="461"/>
      <c r="Z123" s="461"/>
      <c r="AA123" s="463"/>
      <c r="AB123" s="463"/>
      <c r="AC123" s="463"/>
      <c r="AD123" s="442"/>
      <c r="AE123" s="442"/>
      <c r="AF123" s="442"/>
      <c r="AG123" s="442"/>
      <c r="AH123" s="442"/>
      <c r="AI123" s="442"/>
      <c r="AJ123" s="442"/>
      <c r="AK123" s="442"/>
      <c r="AL123" s="442"/>
      <c r="AM123" s="442"/>
      <c r="AN123" s="442"/>
      <c r="AO123" s="442"/>
      <c r="AP123" s="442"/>
      <c r="AQ123" s="442"/>
      <c r="AR123" s="442"/>
      <c r="AS123" s="442"/>
      <c r="AT123" s="442"/>
      <c r="AU123" s="442"/>
      <c r="AV123" s="442"/>
      <c r="AW123" s="442"/>
      <c r="AX123" s="442"/>
      <c r="AY123" s="442"/>
      <c r="AZ123" s="442"/>
      <c r="BA123" s="472"/>
      <c r="BB123" s="472"/>
      <c r="BC123" s="472"/>
      <c r="BD123" s="472"/>
      <c r="BE123" s="472"/>
      <c r="BF123" s="472"/>
      <c r="BG123" s="472"/>
      <c r="BH123" s="472"/>
      <c r="BI123" s="472"/>
      <c r="BJ123" s="472"/>
      <c r="BK123" s="227"/>
      <c r="BL123" s="227"/>
      <c r="BM123" s="227"/>
      <c r="BN123" s="227"/>
      <c r="BO123" s="227"/>
      <c r="BP123" s="227"/>
      <c r="BQ123" s="227"/>
      <c r="BR123" s="227"/>
      <c r="BS123" s="227"/>
      <c r="BT123" s="227"/>
      <c r="BU123" s="227"/>
      <c r="BV123" s="227"/>
      <c r="BW123" s="227"/>
      <c r="BX123" s="227"/>
      <c r="BY123" s="227"/>
      <c r="BZ123" s="227"/>
      <c r="CA123" s="227"/>
      <c r="CB123" s="227"/>
      <c r="CC123" s="227"/>
      <c r="CD123" s="227"/>
      <c r="CE123" s="227"/>
      <c r="CF123" s="227"/>
      <c r="CG123" s="200"/>
      <c r="CH123" s="145"/>
      <c r="CI123" s="145"/>
    </row>
    <row r="124" spans="1:87" ht="6" customHeight="1">
      <c r="D124" s="145"/>
      <c r="E124" s="181"/>
      <c r="F124" s="181"/>
      <c r="G124" s="181"/>
      <c r="H124" s="152"/>
      <c r="I124" s="152"/>
      <c r="J124" s="152"/>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145"/>
      <c r="CI124" s="145"/>
    </row>
    <row r="125" spans="1:87" ht="13.5" thickBot="1">
      <c r="D125" s="145"/>
      <c r="E125" s="203"/>
      <c r="F125" s="181"/>
      <c r="G125" s="181"/>
      <c r="H125" s="8"/>
      <c r="I125" s="152"/>
      <c r="J125" s="152"/>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557"/>
      <c r="CG125" s="557"/>
      <c r="CH125" s="145"/>
      <c r="CI125" s="145"/>
    </row>
    <row r="126" spans="1:87" ht="8.25" customHeight="1" thickTop="1">
      <c r="D126" s="145"/>
      <c r="E126" s="181"/>
      <c r="F126" s="181"/>
      <c r="G126" s="181"/>
      <c r="H126" s="8" t="s">
        <v>351</v>
      </c>
      <c r="I126" s="152"/>
      <c r="J126" s="152"/>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04"/>
      <c r="BY126" s="241"/>
      <c r="BZ126" s="272" t="e">
        <f>#REF!</f>
        <v>#REF!</v>
      </c>
      <c r="CA126" s="241"/>
      <c r="CB126" s="241"/>
      <c r="CC126" s="241"/>
      <c r="CD126" s="241"/>
      <c r="CE126" s="241"/>
      <c r="CF126" s="241"/>
      <c r="CG126" s="241"/>
    </row>
    <row r="127" spans="1:87" s="191" customFormat="1">
      <c r="A127" s="186"/>
      <c r="B127" s="185"/>
      <c r="C127" s="186"/>
      <c r="D127" s="186"/>
      <c r="E127" s="187"/>
      <c r="F127" s="187"/>
      <c r="G127" s="187"/>
      <c r="H127" s="188"/>
      <c r="I127" s="188"/>
      <c r="J127" s="188"/>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c r="AP127" s="189"/>
      <c r="AQ127" s="189"/>
      <c r="AR127" s="189"/>
      <c r="AS127" s="189"/>
      <c r="AT127" s="189"/>
      <c r="AU127" s="189"/>
      <c r="AV127" s="189"/>
      <c r="AW127" s="189"/>
      <c r="AX127" s="189"/>
      <c r="AY127" s="189"/>
      <c r="AZ127" s="189"/>
      <c r="BA127" s="189"/>
      <c r="BB127" s="189"/>
      <c r="BC127" s="189"/>
      <c r="BD127" s="189"/>
      <c r="BE127" s="189"/>
      <c r="BF127" s="189"/>
      <c r="BG127" s="189"/>
      <c r="BH127" s="189"/>
      <c r="BI127" s="189"/>
      <c r="BJ127" s="189"/>
      <c r="BK127" s="189"/>
      <c r="BL127" s="189"/>
      <c r="BM127" s="189"/>
      <c r="BN127" s="189"/>
      <c r="BO127" s="189"/>
      <c r="BP127" s="189"/>
      <c r="BQ127" s="189"/>
      <c r="BR127" s="189"/>
      <c r="BS127" s="189"/>
      <c r="BT127" s="189"/>
      <c r="BU127" s="189"/>
      <c r="BV127" s="189"/>
      <c r="BW127" s="189"/>
      <c r="BX127" s="189"/>
      <c r="BY127" s="189"/>
      <c r="BZ127" s="189"/>
      <c r="CA127" s="189"/>
      <c r="CB127" s="189"/>
      <c r="CC127" s="189"/>
      <c r="CD127" s="189"/>
      <c r="CE127" s="189"/>
      <c r="CF127" s="189"/>
      <c r="CG127" s="189"/>
    </row>
    <row r="128" spans="1:87" s="191" customFormat="1">
      <c r="A128" s="186"/>
      <c r="B128" s="185"/>
      <c r="C128" s="186"/>
      <c r="D128" s="186"/>
      <c r="E128" s="187"/>
      <c r="F128" s="187"/>
      <c r="G128" s="187"/>
      <c r="H128" s="188"/>
      <c r="I128" s="188"/>
      <c r="J128" s="188"/>
      <c r="K128" s="189"/>
      <c r="L128" s="189"/>
      <c r="M128" s="189"/>
      <c r="N128" s="189"/>
      <c r="O128" s="189"/>
      <c r="P128" s="189"/>
      <c r="Q128" s="189"/>
      <c r="R128" s="189"/>
      <c r="S128" s="189"/>
      <c r="T128" s="189"/>
      <c r="U128" s="189"/>
      <c r="V128" s="189"/>
      <c r="W128" s="189"/>
      <c r="X128" s="189"/>
      <c r="Y128" s="189"/>
      <c r="Z128" s="189"/>
      <c r="AA128" s="189"/>
      <c r="AB128" s="189"/>
      <c r="AC128" s="189"/>
      <c r="AD128" s="189"/>
      <c r="AE128" s="190">
        <v>10</v>
      </c>
      <c r="AF128" s="189"/>
      <c r="AG128" s="190">
        <v>9</v>
      </c>
      <c r="AH128" s="189"/>
      <c r="AI128" s="190">
        <v>8</v>
      </c>
      <c r="AJ128" s="189"/>
      <c r="AK128" s="190">
        <v>7</v>
      </c>
      <c r="AL128" s="189"/>
      <c r="AM128" s="190">
        <v>6</v>
      </c>
      <c r="AN128" s="189"/>
      <c r="AO128" s="190">
        <v>5</v>
      </c>
      <c r="AP128" s="189"/>
      <c r="AQ128" s="190">
        <v>4</v>
      </c>
      <c r="AR128" s="189"/>
      <c r="AS128" s="190">
        <v>3</v>
      </c>
      <c r="AT128" s="189"/>
      <c r="AU128" s="190">
        <v>2</v>
      </c>
      <c r="AV128" s="189"/>
      <c r="AW128" s="190">
        <v>1</v>
      </c>
      <c r="AX128" s="189"/>
      <c r="AY128" s="190">
        <v>0</v>
      </c>
      <c r="AZ128" s="189"/>
      <c r="BA128" s="189"/>
      <c r="BB128" s="190">
        <v>10</v>
      </c>
      <c r="BC128" s="189"/>
      <c r="BD128" s="190">
        <v>9</v>
      </c>
      <c r="BE128" s="189"/>
      <c r="BF128" s="190">
        <v>8</v>
      </c>
      <c r="BG128" s="189"/>
      <c r="BH128" s="190">
        <v>7</v>
      </c>
      <c r="BI128" s="189"/>
      <c r="BJ128" s="190">
        <v>6</v>
      </c>
      <c r="BK128" s="190">
        <v>5</v>
      </c>
      <c r="BL128" s="190">
        <v>5</v>
      </c>
      <c r="BM128" s="190"/>
      <c r="BN128" s="190">
        <v>4</v>
      </c>
      <c r="BO128" s="190"/>
      <c r="BP128" s="190">
        <v>3</v>
      </c>
      <c r="BQ128" s="190">
        <v>2</v>
      </c>
      <c r="BR128" s="190">
        <v>2</v>
      </c>
      <c r="BS128" s="190">
        <v>1</v>
      </c>
      <c r="BT128" s="190">
        <v>1</v>
      </c>
      <c r="BU128" s="190"/>
      <c r="BV128" s="190">
        <v>0</v>
      </c>
      <c r="BW128" s="189"/>
      <c r="BX128" s="189"/>
      <c r="BY128" s="189"/>
      <c r="BZ128" s="189"/>
      <c r="CA128" s="189"/>
      <c r="CB128" s="189"/>
      <c r="CC128" s="189"/>
      <c r="CD128" s="189"/>
      <c r="CE128" s="189"/>
      <c r="CF128" s="189"/>
      <c r="CG128" s="186"/>
      <c r="CH128" s="186"/>
      <c r="CI128" s="186"/>
    </row>
    <row r="129" spans="1:87" s="191" customFormat="1">
      <c r="B129" s="185"/>
      <c r="C129" s="186"/>
      <c r="D129" s="186"/>
      <c r="E129" s="187"/>
      <c r="F129" s="187"/>
      <c r="G129" s="187"/>
      <c r="H129" s="188"/>
      <c r="I129" s="188"/>
      <c r="J129" s="188"/>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90">
        <v>10</v>
      </c>
      <c r="AP129" s="190"/>
      <c r="AQ129" s="190">
        <v>9</v>
      </c>
      <c r="AR129" s="190"/>
      <c r="AS129" s="190">
        <v>8</v>
      </c>
      <c r="AT129" s="190"/>
      <c r="AU129" s="190">
        <v>7</v>
      </c>
      <c r="AV129" s="190"/>
      <c r="AW129" s="190">
        <v>6</v>
      </c>
      <c r="AX129" s="190"/>
      <c r="AY129" s="190">
        <v>5</v>
      </c>
      <c r="AZ129" s="190"/>
      <c r="BA129" s="190"/>
      <c r="BB129" s="190">
        <v>4</v>
      </c>
      <c r="BC129" s="190"/>
      <c r="BD129" s="190">
        <v>3</v>
      </c>
      <c r="BE129" s="190"/>
      <c r="BF129" s="190">
        <v>2</v>
      </c>
      <c r="BG129" s="190"/>
      <c r="BH129" s="190">
        <v>1</v>
      </c>
      <c r="BI129" s="190"/>
      <c r="BJ129" s="190">
        <v>0</v>
      </c>
      <c r="BK129" s="190">
        <v>10</v>
      </c>
      <c r="BL129" s="190">
        <v>10</v>
      </c>
      <c r="BM129" s="190"/>
      <c r="BN129" s="190">
        <v>9</v>
      </c>
      <c r="BO129" s="190"/>
      <c r="BP129" s="190">
        <v>8</v>
      </c>
      <c r="BQ129" s="190"/>
      <c r="BR129" s="190">
        <v>7</v>
      </c>
      <c r="BS129" s="190"/>
      <c r="BT129" s="190">
        <v>6</v>
      </c>
      <c r="BU129" s="190"/>
      <c r="BV129" s="190">
        <v>5</v>
      </c>
      <c r="BW129" s="190"/>
      <c r="BX129" s="190">
        <v>4</v>
      </c>
      <c r="BY129" s="190"/>
      <c r="BZ129" s="190">
        <v>3</v>
      </c>
      <c r="CA129" s="190"/>
      <c r="CB129" s="190">
        <v>2</v>
      </c>
      <c r="CC129" s="190"/>
      <c r="CD129" s="190">
        <v>1</v>
      </c>
      <c r="CE129" s="190"/>
      <c r="CF129" s="190">
        <v>0</v>
      </c>
      <c r="CG129" s="186"/>
      <c r="CI129" s="186"/>
    </row>
    <row r="130" spans="1:87" s="208" customFormat="1">
      <c r="A130" s="206"/>
      <c r="B130" s="207"/>
      <c r="C130" s="206"/>
      <c r="E130" s="209"/>
      <c r="F130" s="209"/>
      <c r="G130" s="209"/>
      <c r="H130" s="210"/>
      <c r="I130" s="210"/>
      <c r="J130" s="210"/>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row>
    <row r="131" spans="1:87">
      <c r="E131" s="181"/>
      <c r="F131" s="181"/>
      <c r="G131" s="181"/>
      <c r="H131" s="152"/>
      <c r="I131" s="152"/>
      <c r="J131" s="152"/>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row>
    <row r="132" spans="1:87">
      <c r="E132" s="181"/>
      <c r="F132" s="181"/>
      <c r="G132" s="181"/>
      <c r="H132" s="152"/>
      <c r="I132" s="152"/>
      <c r="J132" s="152"/>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row>
  </sheetData>
  <sheetProtection sheet="1" objects="1" scenarios="1"/>
  <mergeCells count="528">
    <mergeCell ref="AB4:AC5"/>
    <mergeCell ref="AD4:AD5"/>
    <mergeCell ref="AR4:AR5"/>
    <mergeCell ref="E7:F10"/>
    <mergeCell ref="AD7:BQ8"/>
    <mergeCell ref="BR7:CG10"/>
    <mergeCell ref="B8:D8"/>
    <mergeCell ref="G8:Z9"/>
    <mergeCell ref="B9:C37"/>
    <mergeCell ref="D9:D37"/>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 ref="AZ3:BC4"/>
    <mergeCell ref="BD3:BR3"/>
    <mergeCell ref="AG9:AZ10"/>
    <mergeCell ref="BA9:BQ10"/>
    <mergeCell ref="CH9:CH9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D16:AZ16"/>
    <mergeCell ref="BA16:BJ19"/>
    <mergeCell ref="AD17:AD18"/>
    <mergeCell ref="AE17:AG17"/>
    <mergeCell ref="AI17:AM17"/>
    <mergeCell ref="AN17:AN18"/>
    <mergeCell ref="AO17:AS17"/>
    <mergeCell ref="AT17:AT18"/>
    <mergeCell ref="AU17:AY17"/>
    <mergeCell ref="AZ17:AZ18"/>
    <mergeCell ref="BL17:BN17"/>
    <mergeCell ref="AD19:AZ19"/>
    <mergeCell ref="E20:F27"/>
    <mergeCell ref="G20:G27"/>
    <mergeCell ref="H20:Z27"/>
    <mergeCell ref="AA20:AC27"/>
    <mergeCell ref="AD20:AZ20"/>
    <mergeCell ref="BA20:BQ20"/>
    <mergeCell ref="AD21:AD22"/>
    <mergeCell ref="AE21:AG21"/>
    <mergeCell ref="E12:F19"/>
    <mergeCell ref="G12:G19"/>
    <mergeCell ref="H12:Z19"/>
    <mergeCell ref="AA12:AC19"/>
    <mergeCell ref="AD12:AZ12"/>
    <mergeCell ref="BA12:BQ12"/>
    <mergeCell ref="AZ25:AZ26"/>
    <mergeCell ref="BL25:BN25"/>
    <mergeCell ref="AD27:AZ27"/>
    <mergeCell ref="BB13:BD13"/>
    <mergeCell ref="AD13:AD14"/>
    <mergeCell ref="AE13:AG13"/>
    <mergeCell ref="AI13:AM13"/>
    <mergeCell ref="AN13:AN14"/>
    <mergeCell ref="BR21:BV21"/>
    <mergeCell ref="AD23:AZ23"/>
    <mergeCell ref="BA23:BQ23"/>
    <mergeCell ref="AD24:AZ24"/>
    <mergeCell ref="BA24:BJ27"/>
    <mergeCell ref="AD25:AD26"/>
    <mergeCell ref="AE25:AG25"/>
    <mergeCell ref="AI25:AM25"/>
    <mergeCell ref="AN25:AN26"/>
    <mergeCell ref="AO25:AS25"/>
    <mergeCell ref="BA21:BA22"/>
    <mergeCell ref="BB21:BD21"/>
    <mergeCell ref="BF21:BJ21"/>
    <mergeCell ref="BK21:BK22"/>
    <mergeCell ref="BL21:BP21"/>
    <mergeCell ref="BQ21:BQ22"/>
    <mergeCell ref="AI21:AM21"/>
    <mergeCell ref="AN21:AN22"/>
    <mergeCell ref="AO21:AS21"/>
    <mergeCell ref="AT21:AT22"/>
    <mergeCell ref="AU21:AY21"/>
    <mergeCell ref="AZ21:AZ22"/>
    <mergeCell ref="AT25:AT26"/>
    <mergeCell ref="AU25:AY25"/>
    <mergeCell ref="E28:F35"/>
    <mergeCell ref="G28:G35"/>
    <mergeCell ref="H28:Z35"/>
    <mergeCell ref="AA28:AC35"/>
    <mergeCell ref="AD28:AZ28"/>
    <mergeCell ref="BB29:BD29"/>
    <mergeCell ref="BF29:BJ29"/>
    <mergeCell ref="BK29:BK30"/>
    <mergeCell ref="BL29:BP29"/>
    <mergeCell ref="AD31:AZ31"/>
    <mergeCell ref="BA31:BQ31"/>
    <mergeCell ref="AD32:AZ32"/>
    <mergeCell ref="BA32:BJ35"/>
    <mergeCell ref="AD33:AD34"/>
    <mergeCell ref="AE33:AG33"/>
    <mergeCell ref="AI33:AM33"/>
    <mergeCell ref="AN33:AN34"/>
    <mergeCell ref="AO33:AS33"/>
    <mergeCell ref="AT33:AT34"/>
    <mergeCell ref="AU33:AY33"/>
    <mergeCell ref="AZ33:AZ34"/>
    <mergeCell ref="BL33:BN33"/>
    <mergeCell ref="AD35:AZ35"/>
    <mergeCell ref="BQ29:BQ30"/>
    <mergeCell ref="BR29:BV29"/>
    <mergeCell ref="BA28:BQ28"/>
    <mergeCell ref="AD29:AD30"/>
    <mergeCell ref="AE29:AG29"/>
    <mergeCell ref="AI29:AM29"/>
    <mergeCell ref="AN29:AN30"/>
    <mergeCell ref="AO29:AS29"/>
    <mergeCell ref="AT29:AT30"/>
    <mergeCell ref="AU29:AY29"/>
    <mergeCell ref="AZ29:AZ30"/>
    <mergeCell ref="BA29:BA30"/>
    <mergeCell ref="E36:F43"/>
    <mergeCell ref="G36:G43"/>
    <mergeCell ref="H36:Z43"/>
    <mergeCell ref="AA36:AC43"/>
    <mergeCell ref="AD36:AZ36"/>
    <mergeCell ref="BA36:BQ36"/>
    <mergeCell ref="BL37:BP37"/>
    <mergeCell ref="BQ37:BQ38"/>
    <mergeCell ref="BR37:BV37"/>
    <mergeCell ref="B38:D123"/>
    <mergeCell ref="AD39:AZ39"/>
    <mergeCell ref="BA39:BQ39"/>
    <mergeCell ref="AD40:AZ40"/>
    <mergeCell ref="BA40:BJ43"/>
    <mergeCell ref="AD41:AD42"/>
    <mergeCell ref="AE41:AG41"/>
    <mergeCell ref="AU37:AY37"/>
    <mergeCell ref="AZ37:AZ38"/>
    <mergeCell ref="BA37:BA38"/>
    <mergeCell ref="BB37:BD37"/>
    <mergeCell ref="BF37:BJ37"/>
    <mergeCell ref="BK37:BK38"/>
    <mergeCell ref="AD37:AD38"/>
    <mergeCell ref="AE37:AG37"/>
    <mergeCell ref="AI37:AM37"/>
    <mergeCell ref="AN37:AN38"/>
    <mergeCell ref="AO37:AS37"/>
    <mergeCell ref="AT37:AT38"/>
    <mergeCell ref="BL41:BN41"/>
    <mergeCell ref="AD43:AZ43"/>
    <mergeCell ref="E44:F51"/>
    <mergeCell ref="G44:G51"/>
    <mergeCell ref="H44:Z51"/>
    <mergeCell ref="AA44:AC51"/>
    <mergeCell ref="AD44:AZ44"/>
    <mergeCell ref="BA44:BQ44"/>
    <mergeCell ref="AD45:AD46"/>
    <mergeCell ref="AE45:AG45"/>
    <mergeCell ref="AI41:AM41"/>
    <mergeCell ref="AN41:AN42"/>
    <mergeCell ref="AO41:AS41"/>
    <mergeCell ref="AT41:AT42"/>
    <mergeCell ref="AU41:AY41"/>
    <mergeCell ref="AZ41:AZ42"/>
    <mergeCell ref="AZ49:AZ50"/>
    <mergeCell ref="BL49:BN49"/>
    <mergeCell ref="AD51:AZ51"/>
    <mergeCell ref="BR45:BV45"/>
    <mergeCell ref="AD47:AZ47"/>
    <mergeCell ref="BA47:BQ47"/>
    <mergeCell ref="AD48:AZ48"/>
    <mergeCell ref="BA48:BJ51"/>
    <mergeCell ref="AD49:AD50"/>
    <mergeCell ref="AE49:AG49"/>
    <mergeCell ref="AI49:AM49"/>
    <mergeCell ref="AN49:AN50"/>
    <mergeCell ref="AO49:AS49"/>
    <mergeCell ref="BA45:BA46"/>
    <mergeCell ref="BB45:BD45"/>
    <mergeCell ref="BF45:BJ45"/>
    <mergeCell ref="BK45:BK46"/>
    <mergeCell ref="BL45:BP45"/>
    <mergeCell ref="BQ45:BQ46"/>
    <mergeCell ref="AI45:AM45"/>
    <mergeCell ref="AN45:AN46"/>
    <mergeCell ref="AO45:AS45"/>
    <mergeCell ref="AT45:AT46"/>
    <mergeCell ref="AU45:AY45"/>
    <mergeCell ref="AZ45:AZ46"/>
    <mergeCell ref="AT49:AT50"/>
    <mergeCell ref="AU49:AY49"/>
    <mergeCell ref="E52:F59"/>
    <mergeCell ref="G52:G59"/>
    <mergeCell ref="H52:Z59"/>
    <mergeCell ref="AA52:AC59"/>
    <mergeCell ref="AD52:AZ52"/>
    <mergeCell ref="BB53:BD53"/>
    <mergeCell ref="BF53:BJ53"/>
    <mergeCell ref="BK53:BK54"/>
    <mergeCell ref="BL53:BP53"/>
    <mergeCell ref="AD55:AZ55"/>
    <mergeCell ref="BA55:BQ55"/>
    <mergeCell ref="AD56:AZ56"/>
    <mergeCell ref="BA56:BJ59"/>
    <mergeCell ref="AD57:AD58"/>
    <mergeCell ref="AE57:AG57"/>
    <mergeCell ref="AI57:AM57"/>
    <mergeCell ref="AN57:AN58"/>
    <mergeCell ref="AO57:AS57"/>
    <mergeCell ref="AT57:AT58"/>
    <mergeCell ref="AU57:AY57"/>
    <mergeCell ref="AZ57:AZ58"/>
    <mergeCell ref="BL57:BN57"/>
    <mergeCell ref="AD59:AZ59"/>
    <mergeCell ref="BA60:BQ60"/>
    <mergeCell ref="BL65:BN65"/>
    <mergeCell ref="BL61:BP61"/>
    <mergeCell ref="BQ61:BQ62"/>
    <mergeCell ref="BQ53:BQ54"/>
    <mergeCell ref="BR53:BV53"/>
    <mergeCell ref="BA52:BQ52"/>
    <mergeCell ref="AD53:AD54"/>
    <mergeCell ref="AE53:AG53"/>
    <mergeCell ref="AI53:AM53"/>
    <mergeCell ref="AN53:AN54"/>
    <mergeCell ref="AO53:AS53"/>
    <mergeCell ref="AT53:AT54"/>
    <mergeCell ref="AU53:AY53"/>
    <mergeCell ref="AZ53:AZ54"/>
    <mergeCell ref="BA53:BA54"/>
    <mergeCell ref="BR61:BV61"/>
    <mergeCell ref="AD63:AZ63"/>
    <mergeCell ref="BA63:BQ63"/>
    <mergeCell ref="AD64:AZ64"/>
    <mergeCell ref="BA64:BJ67"/>
    <mergeCell ref="AD65:AD66"/>
    <mergeCell ref="AE65:AG65"/>
    <mergeCell ref="AI65:AM65"/>
    <mergeCell ref="BA61:BA62"/>
    <mergeCell ref="BB61:BD61"/>
    <mergeCell ref="BF61:BJ61"/>
    <mergeCell ref="BK61:BK62"/>
    <mergeCell ref="AD61:AD62"/>
    <mergeCell ref="AE61:AG61"/>
    <mergeCell ref="AI61:AM61"/>
    <mergeCell ref="AN61:AN62"/>
    <mergeCell ref="AO61:AS61"/>
    <mergeCell ref="AT61:AT62"/>
    <mergeCell ref="AD67:AZ67"/>
    <mergeCell ref="E68:F75"/>
    <mergeCell ref="G68:G75"/>
    <mergeCell ref="H68:Z75"/>
    <mergeCell ref="AA68:AC75"/>
    <mergeCell ref="AD68:AZ68"/>
    <mergeCell ref="AD71:AZ71"/>
    <mergeCell ref="AZ73:AZ74"/>
    <mergeCell ref="AN65:AN66"/>
    <mergeCell ref="AO65:AS65"/>
    <mergeCell ref="AT65:AT66"/>
    <mergeCell ref="AU65:AY65"/>
    <mergeCell ref="AZ65:AZ66"/>
    <mergeCell ref="E60:F67"/>
    <mergeCell ref="G60:G67"/>
    <mergeCell ref="H60:Z67"/>
    <mergeCell ref="AA60:AC67"/>
    <mergeCell ref="AD60:AZ60"/>
    <mergeCell ref="AU61:AY61"/>
    <mergeCell ref="AZ61:AZ62"/>
    <mergeCell ref="BB69:BD69"/>
    <mergeCell ref="BF69:BJ69"/>
    <mergeCell ref="BK69:BK70"/>
    <mergeCell ref="BL69:BP69"/>
    <mergeCell ref="BQ69:BQ70"/>
    <mergeCell ref="BR69:BV69"/>
    <mergeCell ref="BA68:BQ68"/>
    <mergeCell ref="AD69:AD70"/>
    <mergeCell ref="AE69:AG69"/>
    <mergeCell ref="AI69:AM69"/>
    <mergeCell ref="AN69:AN70"/>
    <mergeCell ref="AO69:AS69"/>
    <mergeCell ref="AT69:AT70"/>
    <mergeCell ref="AU69:AY69"/>
    <mergeCell ref="AZ69:AZ70"/>
    <mergeCell ref="BA69:BA70"/>
    <mergeCell ref="BA71:BQ71"/>
    <mergeCell ref="AD72:AZ72"/>
    <mergeCell ref="BA72:BJ75"/>
    <mergeCell ref="AD73:AD74"/>
    <mergeCell ref="AE73:AG73"/>
    <mergeCell ref="AI73:AM73"/>
    <mergeCell ref="AN73:AN74"/>
    <mergeCell ref="AO73:AS73"/>
    <mergeCell ref="AT73:AT74"/>
    <mergeCell ref="AU73:AY73"/>
    <mergeCell ref="BL73:BN73"/>
    <mergeCell ref="AD75:AZ75"/>
    <mergeCell ref="E76:F83"/>
    <mergeCell ref="G76:G83"/>
    <mergeCell ref="H76:Z83"/>
    <mergeCell ref="AA76:AC83"/>
    <mergeCell ref="AD76:AZ76"/>
    <mergeCell ref="BA76:BQ76"/>
    <mergeCell ref="AD77:AD78"/>
    <mergeCell ref="AE77:AG77"/>
    <mergeCell ref="BR77:BV77"/>
    <mergeCell ref="AD79:AZ79"/>
    <mergeCell ref="BA79:BQ79"/>
    <mergeCell ref="AD80:AZ80"/>
    <mergeCell ref="BA80:BJ83"/>
    <mergeCell ref="AD81:AD82"/>
    <mergeCell ref="AE81:AG81"/>
    <mergeCell ref="AI81:AM81"/>
    <mergeCell ref="AN81:AN82"/>
    <mergeCell ref="AO81:AS81"/>
    <mergeCell ref="BA77:BA78"/>
    <mergeCell ref="BB77:BD77"/>
    <mergeCell ref="BF77:BJ77"/>
    <mergeCell ref="BK77:BK78"/>
    <mergeCell ref="BL77:BP77"/>
    <mergeCell ref="BQ77:BQ78"/>
    <mergeCell ref="AI77:AM77"/>
    <mergeCell ref="AN77:AN78"/>
    <mergeCell ref="AO77:AS77"/>
    <mergeCell ref="AT77:AT78"/>
    <mergeCell ref="AU77:AY77"/>
    <mergeCell ref="AZ77:AZ78"/>
    <mergeCell ref="AT81:AT82"/>
    <mergeCell ref="AU81:AY81"/>
    <mergeCell ref="AZ81:AZ82"/>
    <mergeCell ref="BL81:BN81"/>
    <mergeCell ref="AD83:AZ83"/>
    <mergeCell ref="E84:F91"/>
    <mergeCell ref="G84:G91"/>
    <mergeCell ref="H84:Z91"/>
    <mergeCell ref="AA84:AC91"/>
    <mergeCell ref="AD84:AZ84"/>
    <mergeCell ref="BB85:BD85"/>
    <mergeCell ref="BF85:BJ85"/>
    <mergeCell ref="BK85:BK86"/>
    <mergeCell ref="BL85:BP85"/>
    <mergeCell ref="AD87:AZ87"/>
    <mergeCell ref="BA87:BQ87"/>
    <mergeCell ref="AD88:AZ88"/>
    <mergeCell ref="BA88:BJ91"/>
    <mergeCell ref="AD89:AD90"/>
    <mergeCell ref="AE89:AG89"/>
    <mergeCell ref="AI89:AM89"/>
    <mergeCell ref="AN89:AN90"/>
    <mergeCell ref="AO89:AS89"/>
    <mergeCell ref="AT89:AT90"/>
    <mergeCell ref="AU89:AY89"/>
    <mergeCell ref="AZ89:AZ90"/>
    <mergeCell ref="BL89:BN89"/>
    <mergeCell ref="BQ85:BQ86"/>
    <mergeCell ref="BR85:BV85"/>
    <mergeCell ref="BA84:BQ84"/>
    <mergeCell ref="AD85:AD86"/>
    <mergeCell ref="AE85:AG85"/>
    <mergeCell ref="AI85:AM85"/>
    <mergeCell ref="AN85:AN86"/>
    <mergeCell ref="AO85:AS85"/>
    <mergeCell ref="AT85:AT86"/>
    <mergeCell ref="AU85:AY85"/>
    <mergeCell ref="AZ85:AZ86"/>
    <mergeCell ref="BA85:BA86"/>
    <mergeCell ref="AD91:AZ91"/>
    <mergeCell ref="E92:F99"/>
    <mergeCell ref="G92:G99"/>
    <mergeCell ref="H92:Z99"/>
    <mergeCell ref="AA92:AC99"/>
    <mergeCell ref="AD92:AZ92"/>
    <mergeCell ref="BA92:BQ92"/>
    <mergeCell ref="BL97:BN97"/>
    <mergeCell ref="BL93:BP93"/>
    <mergeCell ref="BQ93:BQ94"/>
    <mergeCell ref="BR93:BV93"/>
    <mergeCell ref="AD95:AZ95"/>
    <mergeCell ref="BA95:BQ95"/>
    <mergeCell ref="AD96:AZ96"/>
    <mergeCell ref="BA96:BJ99"/>
    <mergeCell ref="AD97:AD98"/>
    <mergeCell ref="AE97:AG97"/>
    <mergeCell ref="AI97:AM97"/>
    <mergeCell ref="AU93:AY93"/>
    <mergeCell ref="AZ93:AZ94"/>
    <mergeCell ref="BA93:BA94"/>
    <mergeCell ref="BB93:BD93"/>
    <mergeCell ref="BF93:BJ93"/>
    <mergeCell ref="BK93:BK94"/>
    <mergeCell ref="AD93:AD94"/>
    <mergeCell ref="AE93:AG93"/>
    <mergeCell ref="AI93:AM93"/>
    <mergeCell ref="AN93:AN94"/>
    <mergeCell ref="AO93:AS93"/>
    <mergeCell ref="AT93:AT94"/>
    <mergeCell ref="AD99:AZ99"/>
    <mergeCell ref="E100:F107"/>
    <mergeCell ref="G100:G107"/>
    <mergeCell ref="H100:Z107"/>
    <mergeCell ref="AA100:AC107"/>
    <mergeCell ref="AD100:AZ100"/>
    <mergeCell ref="AD103:AZ103"/>
    <mergeCell ref="AZ105:AZ106"/>
    <mergeCell ref="AN97:AN98"/>
    <mergeCell ref="AO97:AS97"/>
    <mergeCell ref="AT97:AT98"/>
    <mergeCell ref="AU97:AY97"/>
    <mergeCell ref="AZ97:AZ98"/>
    <mergeCell ref="BB101:BD101"/>
    <mergeCell ref="BF101:BJ101"/>
    <mergeCell ref="BK101:BK102"/>
    <mergeCell ref="BL101:BP101"/>
    <mergeCell ref="BQ101:BQ102"/>
    <mergeCell ref="BR101:BV101"/>
    <mergeCell ref="BA100:BQ100"/>
    <mergeCell ref="AD101:AD102"/>
    <mergeCell ref="AE101:AG101"/>
    <mergeCell ref="AI101:AM101"/>
    <mergeCell ref="AN101:AN102"/>
    <mergeCell ref="AO101:AS101"/>
    <mergeCell ref="AT101:AT102"/>
    <mergeCell ref="AU101:AY101"/>
    <mergeCell ref="AZ101:AZ102"/>
    <mergeCell ref="BA101:BA102"/>
    <mergeCell ref="BA103:BQ103"/>
    <mergeCell ref="AD104:AZ104"/>
    <mergeCell ref="BA104:BJ107"/>
    <mergeCell ref="AD105:AD106"/>
    <mergeCell ref="AE105:AG105"/>
    <mergeCell ref="AI105:AM105"/>
    <mergeCell ref="AN105:AN106"/>
    <mergeCell ref="AO105:AS105"/>
    <mergeCell ref="AT105:AT106"/>
    <mergeCell ref="AU105:AY105"/>
    <mergeCell ref="BL105:BN105"/>
    <mergeCell ref="AD107:AZ107"/>
    <mergeCell ref="BR109:BV109"/>
    <mergeCell ref="AD111:AZ111"/>
    <mergeCell ref="BA111:BQ111"/>
    <mergeCell ref="AD112:AZ112"/>
    <mergeCell ref="BA112:BJ115"/>
    <mergeCell ref="AD113:AD114"/>
    <mergeCell ref="AE113:AG113"/>
    <mergeCell ref="AI113:AM113"/>
    <mergeCell ref="AN113:AN114"/>
    <mergeCell ref="AO113:AS113"/>
    <mergeCell ref="BA109:BA110"/>
    <mergeCell ref="BB109:BD109"/>
    <mergeCell ref="BF109:BJ109"/>
    <mergeCell ref="BK109:BK110"/>
    <mergeCell ref="BL109:BP109"/>
    <mergeCell ref="BQ109:BQ110"/>
    <mergeCell ref="AI109:AM109"/>
    <mergeCell ref="AN109:AN110"/>
    <mergeCell ref="AO109:AS109"/>
    <mergeCell ref="AT109:AT110"/>
    <mergeCell ref="AU109:AY109"/>
    <mergeCell ref="AZ109:AZ110"/>
    <mergeCell ref="AT113:AT114"/>
    <mergeCell ref="AU113:AY113"/>
    <mergeCell ref="AZ113:AZ114"/>
    <mergeCell ref="BL113:BN113"/>
    <mergeCell ref="AD115:AZ115"/>
    <mergeCell ref="E116:F123"/>
    <mergeCell ref="G116:G123"/>
    <mergeCell ref="H116:Z123"/>
    <mergeCell ref="AA116:AC123"/>
    <mergeCell ref="AD116:AZ116"/>
    <mergeCell ref="BB117:BD117"/>
    <mergeCell ref="BF117:BJ117"/>
    <mergeCell ref="BK117:BK118"/>
    <mergeCell ref="BL117:BP117"/>
    <mergeCell ref="AU121:AY121"/>
    <mergeCell ref="AZ121:AZ122"/>
    <mergeCell ref="BL121:BN121"/>
    <mergeCell ref="AD123:AZ123"/>
    <mergeCell ref="E108:F115"/>
    <mergeCell ref="G108:G115"/>
    <mergeCell ref="H108:Z115"/>
    <mergeCell ref="AA108:AC115"/>
    <mergeCell ref="AD108:AZ108"/>
    <mergeCell ref="BA108:BQ108"/>
    <mergeCell ref="AD109:AD110"/>
    <mergeCell ref="AE109:AG109"/>
    <mergeCell ref="BQ117:BQ118"/>
    <mergeCell ref="BR117:BV117"/>
    <mergeCell ref="BA116:BQ116"/>
    <mergeCell ref="AD117:AD118"/>
    <mergeCell ref="AE117:AG117"/>
    <mergeCell ref="AI117:AM117"/>
    <mergeCell ref="AN117:AN118"/>
    <mergeCell ref="AO117:AS117"/>
    <mergeCell ref="AT117:AT118"/>
    <mergeCell ref="AU117:AY117"/>
    <mergeCell ref="AZ117:AZ118"/>
    <mergeCell ref="BA117:BA118"/>
    <mergeCell ref="CF125:CG125"/>
    <mergeCell ref="AD119:AZ119"/>
    <mergeCell ref="BA119:BQ119"/>
    <mergeCell ref="AD120:AZ120"/>
    <mergeCell ref="BA120:BJ123"/>
    <mergeCell ref="AD121:AD122"/>
    <mergeCell ref="AE121:AG121"/>
    <mergeCell ref="AI121:AM121"/>
    <mergeCell ref="AN121:AN122"/>
    <mergeCell ref="AO121:AS121"/>
    <mergeCell ref="AT121:AT122"/>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A1:CK132"/>
  <sheetViews>
    <sheetView zoomScaleNormal="100" workbookViewId="0">
      <selection activeCell="E7" sqref="E7:F9"/>
    </sheetView>
  </sheetViews>
  <sheetFormatPr defaultRowHeight="12.75"/>
  <cols>
    <col min="1" max="1" width="0.7109375" style="145" customWidth="1"/>
    <col min="2" max="2" width="0.42578125" style="130" customWidth="1"/>
    <col min="3" max="3" width="0.5703125" style="145" customWidth="1"/>
    <col min="4" max="4" width="0.28515625" style="134" customWidth="1"/>
    <col min="5" max="5" width="3.7109375" style="192" customWidth="1"/>
    <col min="6" max="6" width="1.28515625" style="192" customWidth="1"/>
    <col min="7" max="7" width="0.7109375" style="192" customWidth="1"/>
    <col min="8" max="10" width="0.7109375" style="193" customWidth="1"/>
    <col min="11" max="11" width="0.7109375" style="194" customWidth="1"/>
    <col min="12" max="12" width="0.5703125" style="194" customWidth="1"/>
    <col min="13" max="25" width="0.7109375" style="194" customWidth="1"/>
    <col min="26" max="26" width="1.42578125" style="194" customWidth="1"/>
    <col min="27" max="27" width="0.5703125" style="194" customWidth="1"/>
    <col min="28" max="28" width="3.42578125" style="194" customWidth="1"/>
    <col min="29" max="29" width="0.5703125" style="194" customWidth="1"/>
    <col min="30" max="30" width="0.7109375" style="194" customWidth="1"/>
    <col min="31" max="31" width="2.28515625" style="194" customWidth="1"/>
    <col min="32" max="32" width="0.5703125" style="194" customWidth="1"/>
    <col min="33" max="33" width="2.28515625" style="194" customWidth="1"/>
    <col min="34" max="34" width="0.5703125" style="194" customWidth="1"/>
    <col min="35" max="35" width="2.28515625" style="194" customWidth="1"/>
    <col min="36" max="36" width="0.5703125" style="194" customWidth="1"/>
    <col min="37" max="37" width="2.28515625" style="194" customWidth="1"/>
    <col min="38" max="38" width="0.5703125" style="194" customWidth="1"/>
    <col min="39" max="39" width="2.28515625" style="194" customWidth="1"/>
    <col min="40" max="40" width="0.5703125" style="194" customWidth="1"/>
    <col min="41" max="41" width="2.28515625" style="194" customWidth="1"/>
    <col min="42" max="42" width="0.5703125" style="194" customWidth="1"/>
    <col min="43" max="43" width="2.28515625" style="194" customWidth="1"/>
    <col min="44" max="44" width="0.5703125" style="194" customWidth="1"/>
    <col min="45" max="45" width="2.7109375" style="194" customWidth="1"/>
    <col min="46" max="46" width="0.5703125" style="194" customWidth="1"/>
    <col min="47" max="47" width="2.28515625" style="194" customWidth="1"/>
    <col min="48" max="48" width="0.5703125" style="194" customWidth="1"/>
    <col min="49" max="49" width="2.28515625" style="194" customWidth="1"/>
    <col min="50" max="50" width="0.5703125" style="194" customWidth="1"/>
    <col min="51" max="51" width="2.28515625" style="194" customWidth="1"/>
    <col min="52" max="53" width="0.5703125" style="194" customWidth="1"/>
    <col min="54" max="54" width="2.28515625" style="194" customWidth="1"/>
    <col min="55" max="55" width="0.5703125" style="194" customWidth="1"/>
    <col min="56" max="56" width="2.28515625" style="194" customWidth="1"/>
    <col min="57" max="57" width="0.5703125" style="194" customWidth="1"/>
    <col min="58" max="58" width="2.28515625" style="194" customWidth="1"/>
    <col min="59" max="59" width="0.5703125" style="194" customWidth="1"/>
    <col min="60" max="60" width="2.28515625" style="194" customWidth="1"/>
    <col min="61" max="61" width="0.5703125" style="194" customWidth="1"/>
    <col min="62" max="62" width="2" style="194" customWidth="1"/>
    <col min="63" max="64" width="0.5703125" style="194" customWidth="1"/>
    <col min="65" max="65" width="2.28515625" style="194" customWidth="1"/>
    <col min="66" max="66" width="0.5703125" style="194" customWidth="1"/>
    <col min="67" max="67" width="2.28515625" style="194" customWidth="1"/>
    <col min="68" max="68" width="0.5703125" style="194" customWidth="1"/>
    <col min="69" max="69" width="2.28515625" style="194" customWidth="1"/>
    <col min="70" max="70" width="0.5703125" style="194" customWidth="1"/>
    <col min="71" max="71" width="2.28515625" style="194" customWidth="1"/>
    <col min="72" max="72" width="0.5703125" style="194" customWidth="1"/>
    <col min="73" max="73" width="2.28515625" style="194" customWidth="1"/>
    <col min="74" max="74" width="0.5703125" style="194" customWidth="1"/>
    <col min="75" max="75" width="2.28515625" style="194" customWidth="1"/>
    <col min="76" max="76" width="0.5703125" style="194" customWidth="1"/>
    <col min="77" max="77" width="2.28515625" style="194" customWidth="1"/>
    <col min="78" max="78" width="0.5703125" style="194" customWidth="1"/>
    <col min="79" max="79" width="2.28515625" style="194" customWidth="1"/>
    <col min="80" max="80" width="0.5703125" style="194" customWidth="1"/>
    <col min="81" max="81" width="2.28515625" style="194" customWidth="1"/>
    <col min="82" max="82" width="0.5703125" style="194" customWidth="1"/>
    <col min="83" max="83" width="2.28515625" style="194" customWidth="1"/>
    <col min="84" max="84" width="0.5703125" style="194" customWidth="1"/>
    <col min="85" max="85" width="2.28515625" style="194" customWidth="1"/>
    <col min="86" max="86" width="0.5703125" style="194" customWidth="1"/>
    <col min="87" max="88" width="2.5703125" style="134" customWidth="1"/>
    <col min="89" max="256" width="9.28515625" style="134"/>
    <col min="257" max="257" width="0.7109375" style="134" customWidth="1"/>
    <col min="258" max="258" width="0.42578125" style="134" customWidth="1"/>
    <col min="259" max="259" width="0.5703125" style="134" customWidth="1"/>
    <col min="260" max="260" width="0.28515625" style="134" customWidth="1"/>
    <col min="261" max="261" width="3.7109375" style="134" customWidth="1"/>
    <col min="262" max="262" width="1.28515625" style="134" customWidth="1"/>
    <col min="263" max="267" width="0.7109375" style="134" customWidth="1"/>
    <col min="268" max="268" width="0.5703125" style="134" customWidth="1"/>
    <col min="269" max="281" width="0.7109375" style="134" customWidth="1"/>
    <col min="282" max="282" width="1.42578125" style="134" customWidth="1"/>
    <col min="283" max="283" width="0.5703125" style="134" customWidth="1"/>
    <col min="284" max="284" width="3.42578125" style="134" customWidth="1"/>
    <col min="285" max="285" width="0.5703125" style="134" customWidth="1"/>
    <col min="286" max="286" width="0.7109375" style="134" customWidth="1"/>
    <col min="287" max="287" width="2.28515625" style="134" customWidth="1"/>
    <col min="288" max="288" width="0.5703125" style="134" customWidth="1"/>
    <col min="289" max="289" width="2.28515625" style="134" customWidth="1"/>
    <col min="290" max="290" width="0.5703125" style="134" customWidth="1"/>
    <col min="291" max="291" width="2.28515625" style="134" customWidth="1"/>
    <col min="292" max="292" width="0.5703125" style="134" customWidth="1"/>
    <col min="293" max="293" width="2.28515625" style="134" customWidth="1"/>
    <col min="294" max="294" width="0.5703125" style="134" customWidth="1"/>
    <col min="295" max="295" width="2.28515625" style="134" customWidth="1"/>
    <col min="296" max="296" width="0.5703125" style="134" customWidth="1"/>
    <col min="297" max="297" width="2.28515625" style="134" customWidth="1"/>
    <col min="298" max="298" width="0.5703125" style="134" customWidth="1"/>
    <col min="299" max="299" width="2.28515625" style="134" customWidth="1"/>
    <col min="300" max="300" width="0.5703125" style="134" customWidth="1"/>
    <col min="301" max="301" width="2.7109375" style="134" customWidth="1"/>
    <col min="302" max="302" width="0.5703125" style="134" customWidth="1"/>
    <col min="303" max="303" width="2.28515625" style="134" customWidth="1"/>
    <col min="304" max="304" width="0.5703125" style="134" customWidth="1"/>
    <col min="305" max="305" width="2.28515625" style="134" customWidth="1"/>
    <col min="306" max="306" width="0.5703125" style="134" customWidth="1"/>
    <col min="307" max="307" width="2.28515625" style="134" customWidth="1"/>
    <col min="308" max="309" width="0.5703125" style="134" customWidth="1"/>
    <col min="310" max="310" width="2.28515625" style="134" customWidth="1"/>
    <col min="311" max="311" width="0.5703125" style="134" customWidth="1"/>
    <col min="312" max="312" width="2.28515625" style="134" customWidth="1"/>
    <col min="313" max="313" width="0.5703125" style="134" customWidth="1"/>
    <col min="314" max="314" width="2.28515625" style="134" customWidth="1"/>
    <col min="315" max="315" width="0.5703125" style="134" customWidth="1"/>
    <col min="316" max="316" width="2.28515625" style="134" customWidth="1"/>
    <col min="317" max="317" width="0.5703125" style="134" customWidth="1"/>
    <col min="318" max="318" width="2" style="134" customWidth="1"/>
    <col min="319" max="320" width="0.5703125" style="134" customWidth="1"/>
    <col min="321" max="321" width="2.28515625" style="134" customWidth="1"/>
    <col min="322" max="322" width="0.5703125" style="134" customWidth="1"/>
    <col min="323" max="323" width="2.28515625" style="134" customWidth="1"/>
    <col min="324" max="324" width="0.5703125" style="134" customWidth="1"/>
    <col min="325" max="325" width="2.28515625" style="134" customWidth="1"/>
    <col min="326" max="326" width="0.5703125" style="134" customWidth="1"/>
    <col min="327" max="327" width="2.28515625" style="134" customWidth="1"/>
    <col min="328" max="328" width="0.5703125" style="134" customWidth="1"/>
    <col min="329" max="329" width="2.28515625" style="134" customWidth="1"/>
    <col min="330" max="330" width="0.5703125" style="134" customWidth="1"/>
    <col min="331" max="331" width="2.28515625" style="134" customWidth="1"/>
    <col min="332" max="332" width="0.5703125" style="134" customWidth="1"/>
    <col min="333" max="333" width="2.28515625" style="134" customWidth="1"/>
    <col min="334" max="334" width="0.5703125" style="134" customWidth="1"/>
    <col min="335" max="335" width="2.28515625" style="134" customWidth="1"/>
    <col min="336" max="336" width="0.5703125" style="134" customWidth="1"/>
    <col min="337" max="337" width="2.28515625" style="134" customWidth="1"/>
    <col min="338" max="338" width="0.5703125" style="134" customWidth="1"/>
    <col min="339" max="339" width="2.28515625" style="134" customWidth="1"/>
    <col min="340" max="340" width="0.5703125" style="134" customWidth="1"/>
    <col min="341" max="341" width="2.28515625" style="134" customWidth="1"/>
    <col min="342" max="342" width="0.5703125" style="134" customWidth="1"/>
    <col min="343" max="344" width="2.5703125" style="134" customWidth="1"/>
    <col min="345" max="512" width="9.28515625" style="134"/>
    <col min="513" max="513" width="0.7109375" style="134" customWidth="1"/>
    <col min="514" max="514" width="0.42578125" style="134" customWidth="1"/>
    <col min="515" max="515" width="0.5703125" style="134" customWidth="1"/>
    <col min="516" max="516" width="0.28515625" style="134" customWidth="1"/>
    <col min="517" max="517" width="3.7109375" style="134" customWidth="1"/>
    <col min="518" max="518" width="1.28515625" style="134" customWidth="1"/>
    <col min="519" max="523" width="0.7109375" style="134" customWidth="1"/>
    <col min="524" max="524" width="0.5703125" style="134" customWidth="1"/>
    <col min="525" max="537" width="0.7109375" style="134" customWidth="1"/>
    <col min="538" max="538" width="1.42578125" style="134" customWidth="1"/>
    <col min="539" max="539" width="0.5703125" style="134" customWidth="1"/>
    <col min="540" max="540" width="3.42578125" style="134" customWidth="1"/>
    <col min="541" max="541" width="0.5703125" style="134" customWidth="1"/>
    <col min="542" max="542" width="0.7109375" style="134" customWidth="1"/>
    <col min="543" max="543" width="2.28515625" style="134" customWidth="1"/>
    <col min="544" max="544" width="0.5703125" style="134" customWidth="1"/>
    <col min="545" max="545" width="2.28515625" style="134" customWidth="1"/>
    <col min="546" max="546" width="0.5703125" style="134" customWidth="1"/>
    <col min="547" max="547" width="2.28515625" style="134" customWidth="1"/>
    <col min="548" max="548" width="0.5703125" style="134" customWidth="1"/>
    <col min="549" max="549" width="2.28515625" style="134" customWidth="1"/>
    <col min="550" max="550" width="0.5703125" style="134" customWidth="1"/>
    <col min="551" max="551" width="2.28515625" style="134" customWidth="1"/>
    <col min="552" max="552" width="0.5703125" style="134" customWidth="1"/>
    <col min="553" max="553" width="2.28515625" style="134" customWidth="1"/>
    <col min="554" max="554" width="0.5703125" style="134" customWidth="1"/>
    <col min="555" max="555" width="2.28515625" style="134" customWidth="1"/>
    <col min="556" max="556" width="0.5703125" style="134" customWidth="1"/>
    <col min="557" max="557" width="2.7109375" style="134" customWidth="1"/>
    <col min="558" max="558" width="0.5703125" style="134" customWidth="1"/>
    <col min="559" max="559" width="2.28515625" style="134" customWidth="1"/>
    <col min="560" max="560" width="0.5703125" style="134" customWidth="1"/>
    <col min="561" max="561" width="2.28515625" style="134" customWidth="1"/>
    <col min="562" max="562" width="0.5703125" style="134" customWidth="1"/>
    <col min="563" max="563" width="2.28515625" style="134" customWidth="1"/>
    <col min="564" max="565" width="0.5703125" style="134" customWidth="1"/>
    <col min="566" max="566" width="2.28515625" style="134" customWidth="1"/>
    <col min="567" max="567" width="0.5703125" style="134" customWidth="1"/>
    <col min="568" max="568" width="2.28515625" style="134" customWidth="1"/>
    <col min="569" max="569" width="0.5703125" style="134" customWidth="1"/>
    <col min="570" max="570" width="2.28515625" style="134" customWidth="1"/>
    <col min="571" max="571" width="0.5703125" style="134" customWidth="1"/>
    <col min="572" max="572" width="2.28515625" style="134" customWidth="1"/>
    <col min="573" max="573" width="0.5703125" style="134" customWidth="1"/>
    <col min="574" max="574" width="2" style="134" customWidth="1"/>
    <col min="575" max="576" width="0.5703125" style="134" customWidth="1"/>
    <col min="577" max="577" width="2.28515625" style="134" customWidth="1"/>
    <col min="578" max="578" width="0.5703125" style="134" customWidth="1"/>
    <col min="579" max="579" width="2.28515625" style="134" customWidth="1"/>
    <col min="580" max="580" width="0.5703125" style="134" customWidth="1"/>
    <col min="581" max="581" width="2.28515625" style="134" customWidth="1"/>
    <col min="582" max="582" width="0.5703125" style="134" customWidth="1"/>
    <col min="583" max="583" width="2.28515625" style="134" customWidth="1"/>
    <col min="584" max="584" width="0.5703125" style="134" customWidth="1"/>
    <col min="585" max="585" width="2.28515625" style="134" customWidth="1"/>
    <col min="586" max="586" width="0.5703125" style="134" customWidth="1"/>
    <col min="587" max="587" width="2.28515625" style="134" customWidth="1"/>
    <col min="588" max="588" width="0.5703125" style="134" customWidth="1"/>
    <col min="589" max="589" width="2.28515625" style="134" customWidth="1"/>
    <col min="590" max="590" width="0.5703125" style="134" customWidth="1"/>
    <col min="591" max="591" width="2.28515625" style="134" customWidth="1"/>
    <col min="592" max="592" width="0.5703125" style="134" customWidth="1"/>
    <col min="593" max="593" width="2.28515625" style="134" customWidth="1"/>
    <col min="594" max="594" width="0.5703125" style="134" customWidth="1"/>
    <col min="595" max="595" width="2.28515625" style="134" customWidth="1"/>
    <col min="596" max="596" width="0.5703125" style="134" customWidth="1"/>
    <col min="597" max="597" width="2.28515625" style="134" customWidth="1"/>
    <col min="598" max="598" width="0.5703125" style="134" customWidth="1"/>
    <col min="599" max="600" width="2.5703125" style="134" customWidth="1"/>
    <col min="601" max="768" width="9.28515625" style="134"/>
    <col min="769" max="769" width="0.7109375" style="134" customWidth="1"/>
    <col min="770" max="770" width="0.42578125" style="134" customWidth="1"/>
    <col min="771" max="771" width="0.5703125" style="134" customWidth="1"/>
    <col min="772" max="772" width="0.28515625" style="134" customWidth="1"/>
    <col min="773" max="773" width="3.7109375" style="134" customWidth="1"/>
    <col min="774" max="774" width="1.28515625" style="134" customWidth="1"/>
    <col min="775" max="779" width="0.7109375" style="134" customWidth="1"/>
    <col min="780" max="780" width="0.5703125" style="134" customWidth="1"/>
    <col min="781" max="793" width="0.7109375" style="134" customWidth="1"/>
    <col min="794" max="794" width="1.42578125" style="134" customWidth="1"/>
    <col min="795" max="795" width="0.5703125" style="134" customWidth="1"/>
    <col min="796" max="796" width="3.42578125" style="134" customWidth="1"/>
    <col min="797" max="797" width="0.5703125" style="134" customWidth="1"/>
    <col min="798" max="798" width="0.7109375" style="134" customWidth="1"/>
    <col min="799" max="799" width="2.28515625" style="134" customWidth="1"/>
    <col min="800" max="800" width="0.5703125" style="134" customWidth="1"/>
    <col min="801" max="801" width="2.28515625" style="134" customWidth="1"/>
    <col min="802" max="802" width="0.5703125" style="134" customWidth="1"/>
    <col min="803" max="803" width="2.28515625" style="134" customWidth="1"/>
    <col min="804" max="804" width="0.5703125" style="134" customWidth="1"/>
    <col min="805" max="805" width="2.28515625" style="134" customWidth="1"/>
    <col min="806" max="806" width="0.5703125" style="134" customWidth="1"/>
    <col min="807" max="807" width="2.28515625" style="134" customWidth="1"/>
    <col min="808" max="808" width="0.5703125" style="134" customWidth="1"/>
    <col min="809" max="809" width="2.28515625" style="134" customWidth="1"/>
    <col min="810" max="810" width="0.5703125" style="134" customWidth="1"/>
    <col min="811" max="811" width="2.28515625" style="134" customWidth="1"/>
    <col min="812" max="812" width="0.5703125" style="134" customWidth="1"/>
    <col min="813" max="813" width="2.7109375" style="134" customWidth="1"/>
    <col min="814" max="814" width="0.5703125" style="134" customWidth="1"/>
    <col min="815" max="815" width="2.28515625" style="134" customWidth="1"/>
    <col min="816" max="816" width="0.5703125" style="134" customWidth="1"/>
    <col min="817" max="817" width="2.28515625" style="134" customWidth="1"/>
    <col min="818" max="818" width="0.5703125" style="134" customWidth="1"/>
    <col min="819" max="819" width="2.28515625" style="134" customWidth="1"/>
    <col min="820" max="821" width="0.5703125" style="134" customWidth="1"/>
    <col min="822" max="822" width="2.28515625" style="134" customWidth="1"/>
    <col min="823" max="823" width="0.5703125" style="134" customWidth="1"/>
    <col min="824" max="824" width="2.28515625" style="134" customWidth="1"/>
    <col min="825" max="825" width="0.5703125" style="134" customWidth="1"/>
    <col min="826" max="826" width="2.28515625" style="134" customWidth="1"/>
    <col min="827" max="827" width="0.5703125" style="134" customWidth="1"/>
    <col min="828" max="828" width="2.28515625" style="134" customWidth="1"/>
    <col min="829" max="829" width="0.5703125" style="134" customWidth="1"/>
    <col min="830" max="830" width="2" style="134" customWidth="1"/>
    <col min="831" max="832" width="0.5703125" style="134" customWidth="1"/>
    <col min="833" max="833" width="2.28515625" style="134" customWidth="1"/>
    <col min="834" max="834" width="0.5703125" style="134" customWidth="1"/>
    <col min="835" max="835" width="2.28515625" style="134" customWidth="1"/>
    <col min="836" max="836" width="0.5703125" style="134" customWidth="1"/>
    <col min="837" max="837" width="2.28515625" style="134" customWidth="1"/>
    <col min="838" max="838" width="0.5703125" style="134" customWidth="1"/>
    <col min="839" max="839" width="2.28515625" style="134" customWidth="1"/>
    <col min="840" max="840" width="0.5703125" style="134" customWidth="1"/>
    <col min="841" max="841" width="2.28515625" style="134" customWidth="1"/>
    <col min="842" max="842" width="0.5703125" style="134" customWidth="1"/>
    <col min="843" max="843" width="2.28515625" style="134" customWidth="1"/>
    <col min="844" max="844" width="0.5703125" style="134" customWidth="1"/>
    <col min="845" max="845" width="2.28515625" style="134" customWidth="1"/>
    <col min="846" max="846" width="0.5703125" style="134" customWidth="1"/>
    <col min="847" max="847" width="2.28515625" style="134" customWidth="1"/>
    <col min="848" max="848" width="0.5703125" style="134" customWidth="1"/>
    <col min="849" max="849" width="2.28515625" style="134" customWidth="1"/>
    <col min="850" max="850" width="0.5703125" style="134" customWidth="1"/>
    <col min="851" max="851" width="2.28515625" style="134" customWidth="1"/>
    <col min="852" max="852" width="0.5703125" style="134" customWidth="1"/>
    <col min="853" max="853" width="2.28515625" style="134" customWidth="1"/>
    <col min="854" max="854" width="0.5703125" style="134" customWidth="1"/>
    <col min="855" max="856" width="2.5703125" style="134" customWidth="1"/>
    <col min="857" max="1024" width="9.28515625" style="134"/>
    <col min="1025" max="1025" width="0.7109375" style="134" customWidth="1"/>
    <col min="1026" max="1026" width="0.42578125" style="134" customWidth="1"/>
    <col min="1027" max="1027" width="0.5703125" style="134" customWidth="1"/>
    <col min="1028" max="1028" width="0.28515625" style="134" customWidth="1"/>
    <col min="1029" max="1029" width="3.7109375" style="134" customWidth="1"/>
    <col min="1030" max="1030" width="1.28515625" style="134" customWidth="1"/>
    <col min="1031" max="1035" width="0.7109375" style="134" customWidth="1"/>
    <col min="1036" max="1036" width="0.5703125" style="134" customWidth="1"/>
    <col min="1037" max="1049" width="0.7109375" style="134" customWidth="1"/>
    <col min="1050" max="1050" width="1.42578125" style="134" customWidth="1"/>
    <col min="1051" max="1051" width="0.5703125" style="134" customWidth="1"/>
    <col min="1052" max="1052" width="3.42578125" style="134" customWidth="1"/>
    <col min="1053" max="1053" width="0.5703125" style="134" customWidth="1"/>
    <col min="1054" max="1054" width="0.7109375" style="134" customWidth="1"/>
    <col min="1055" max="1055" width="2.28515625" style="134" customWidth="1"/>
    <col min="1056" max="1056" width="0.5703125" style="134" customWidth="1"/>
    <col min="1057" max="1057" width="2.28515625" style="134" customWidth="1"/>
    <col min="1058" max="1058" width="0.5703125" style="134" customWidth="1"/>
    <col min="1059" max="1059" width="2.28515625" style="134" customWidth="1"/>
    <col min="1060" max="1060" width="0.5703125" style="134" customWidth="1"/>
    <col min="1061" max="1061" width="2.28515625" style="134" customWidth="1"/>
    <col min="1062" max="1062" width="0.5703125" style="134" customWidth="1"/>
    <col min="1063" max="1063" width="2.28515625" style="134" customWidth="1"/>
    <col min="1064" max="1064" width="0.5703125" style="134" customWidth="1"/>
    <col min="1065" max="1065" width="2.28515625" style="134" customWidth="1"/>
    <col min="1066" max="1066" width="0.5703125" style="134" customWidth="1"/>
    <col min="1067" max="1067" width="2.28515625" style="134" customWidth="1"/>
    <col min="1068" max="1068" width="0.5703125" style="134" customWidth="1"/>
    <col min="1069" max="1069" width="2.7109375" style="134" customWidth="1"/>
    <col min="1070" max="1070" width="0.5703125" style="134" customWidth="1"/>
    <col min="1071" max="1071" width="2.28515625" style="134" customWidth="1"/>
    <col min="1072" max="1072" width="0.5703125" style="134" customWidth="1"/>
    <col min="1073" max="1073" width="2.28515625" style="134" customWidth="1"/>
    <col min="1074" max="1074" width="0.5703125" style="134" customWidth="1"/>
    <col min="1075" max="1075" width="2.28515625" style="134" customWidth="1"/>
    <col min="1076" max="1077" width="0.5703125" style="134" customWidth="1"/>
    <col min="1078" max="1078" width="2.28515625" style="134" customWidth="1"/>
    <col min="1079" max="1079" width="0.5703125" style="134" customWidth="1"/>
    <col min="1080" max="1080" width="2.28515625" style="134" customWidth="1"/>
    <col min="1081" max="1081" width="0.5703125" style="134" customWidth="1"/>
    <col min="1082" max="1082" width="2.28515625" style="134" customWidth="1"/>
    <col min="1083" max="1083" width="0.5703125" style="134" customWidth="1"/>
    <col min="1084" max="1084" width="2.28515625" style="134" customWidth="1"/>
    <col min="1085" max="1085" width="0.5703125" style="134" customWidth="1"/>
    <col min="1086" max="1086" width="2" style="134" customWidth="1"/>
    <col min="1087" max="1088" width="0.5703125" style="134" customWidth="1"/>
    <col min="1089" max="1089" width="2.28515625" style="134" customWidth="1"/>
    <col min="1090" max="1090" width="0.5703125" style="134" customWidth="1"/>
    <col min="1091" max="1091" width="2.28515625" style="134" customWidth="1"/>
    <col min="1092" max="1092" width="0.5703125" style="134" customWidth="1"/>
    <col min="1093" max="1093" width="2.28515625" style="134" customWidth="1"/>
    <col min="1094" max="1094" width="0.5703125" style="134" customWidth="1"/>
    <col min="1095" max="1095" width="2.28515625" style="134" customWidth="1"/>
    <col min="1096" max="1096" width="0.5703125" style="134" customWidth="1"/>
    <col min="1097" max="1097" width="2.28515625" style="134" customWidth="1"/>
    <col min="1098" max="1098" width="0.5703125" style="134" customWidth="1"/>
    <col min="1099" max="1099" width="2.28515625" style="134" customWidth="1"/>
    <col min="1100" max="1100" width="0.5703125" style="134" customWidth="1"/>
    <col min="1101" max="1101" width="2.28515625" style="134" customWidth="1"/>
    <col min="1102" max="1102" width="0.5703125" style="134" customWidth="1"/>
    <col min="1103" max="1103" width="2.28515625" style="134" customWidth="1"/>
    <col min="1104" max="1104" width="0.5703125" style="134" customWidth="1"/>
    <col min="1105" max="1105" width="2.28515625" style="134" customWidth="1"/>
    <col min="1106" max="1106" width="0.5703125" style="134" customWidth="1"/>
    <col min="1107" max="1107" width="2.28515625" style="134" customWidth="1"/>
    <col min="1108" max="1108" width="0.5703125" style="134" customWidth="1"/>
    <col min="1109" max="1109" width="2.28515625" style="134" customWidth="1"/>
    <col min="1110" max="1110" width="0.5703125" style="134" customWidth="1"/>
    <col min="1111" max="1112" width="2.5703125" style="134" customWidth="1"/>
    <col min="1113" max="1280" width="9.28515625" style="134"/>
    <col min="1281" max="1281" width="0.7109375" style="134" customWidth="1"/>
    <col min="1282" max="1282" width="0.42578125" style="134" customWidth="1"/>
    <col min="1283" max="1283" width="0.5703125" style="134" customWidth="1"/>
    <col min="1284" max="1284" width="0.28515625" style="134" customWidth="1"/>
    <col min="1285" max="1285" width="3.7109375" style="134" customWidth="1"/>
    <col min="1286" max="1286" width="1.28515625" style="134" customWidth="1"/>
    <col min="1287" max="1291" width="0.7109375" style="134" customWidth="1"/>
    <col min="1292" max="1292" width="0.5703125" style="134" customWidth="1"/>
    <col min="1293" max="1305" width="0.7109375" style="134" customWidth="1"/>
    <col min="1306" max="1306" width="1.42578125" style="134" customWidth="1"/>
    <col min="1307" max="1307" width="0.5703125" style="134" customWidth="1"/>
    <col min="1308" max="1308" width="3.42578125" style="134" customWidth="1"/>
    <col min="1309" max="1309" width="0.5703125" style="134" customWidth="1"/>
    <col min="1310" max="1310" width="0.7109375" style="134" customWidth="1"/>
    <col min="1311" max="1311" width="2.28515625" style="134" customWidth="1"/>
    <col min="1312" max="1312" width="0.5703125" style="134" customWidth="1"/>
    <col min="1313" max="1313" width="2.28515625" style="134" customWidth="1"/>
    <col min="1314" max="1314" width="0.5703125" style="134" customWidth="1"/>
    <col min="1315" max="1315" width="2.28515625" style="134" customWidth="1"/>
    <col min="1316" max="1316" width="0.5703125" style="134" customWidth="1"/>
    <col min="1317" max="1317" width="2.28515625" style="134" customWidth="1"/>
    <col min="1318" max="1318" width="0.5703125" style="134" customWidth="1"/>
    <col min="1319" max="1319" width="2.28515625" style="134" customWidth="1"/>
    <col min="1320" max="1320" width="0.5703125" style="134" customWidth="1"/>
    <col min="1321" max="1321" width="2.28515625" style="134" customWidth="1"/>
    <col min="1322" max="1322" width="0.5703125" style="134" customWidth="1"/>
    <col min="1323" max="1323" width="2.28515625" style="134" customWidth="1"/>
    <col min="1324" max="1324" width="0.5703125" style="134" customWidth="1"/>
    <col min="1325" max="1325" width="2.7109375" style="134" customWidth="1"/>
    <col min="1326" max="1326" width="0.5703125" style="134" customWidth="1"/>
    <col min="1327" max="1327" width="2.28515625" style="134" customWidth="1"/>
    <col min="1328" max="1328" width="0.5703125" style="134" customWidth="1"/>
    <col min="1329" max="1329" width="2.28515625" style="134" customWidth="1"/>
    <col min="1330" max="1330" width="0.5703125" style="134" customWidth="1"/>
    <col min="1331" max="1331" width="2.28515625" style="134" customWidth="1"/>
    <col min="1332" max="1333" width="0.5703125" style="134" customWidth="1"/>
    <col min="1334" max="1334" width="2.28515625" style="134" customWidth="1"/>
    <col min="1335" max="1335" width="0.5703125" style="134" customWidth="1"/>
    <col min="1336" max="1336" width="2.28515625" style="134" customWidth="1"/>
    <col min="1337" max="1337" width="0.5703125" style="134" customWidth="1"/>
    <col min="1338" max="1338" width="2.28515625" style="134" customWidth="1"/>
    <col min="1339" max="1339" width="0.5703125" style="134" customWidth="1"/>
    <col min="1340" max="1340" width="2.28515625" style="134" customWidth="1"/>
    <col min="1341" max="1341" width="0.5703125" style="134" customWidth="1"/>
    <col min="1342" max="1342" width="2" style="134" customWidth="1"/>
    <col min="1343" max="1344" width="0.5703125" style="134" customWidth="1"/>
    <col min="1345" max="1345" width="2.28515625" style="134" customWidth="1"/>
    <col min="1346" max="1346" width="0.5703125" style="134" customWidth="1"/>
    <col min="1347" max="1347" width="2.28515625" style="134" customWidth="1"/>
    <col min="1348" max="1348" width="0.5703125" style="134" customWidth="1"/>
    <col min="1349" max="1349" width="2.28515625" style="134" customWidth="1"/>
    <col min="1350" max="1350" width="0.5703125" style="134" customWidth="1"/>
    <col min="1351" max="1351" width="2.28515625" style="134" customWidth="1"/>
    <col min="1352" max="1352" width="0.5703125" style="134" customWidth="1"/>
    <col min="1353" max="1353" width="2.28515625" style="134" customWidth="1"/>
    <col min="1354" max="1354" width="0.5703125" style="134" customWidth="1"/>
    <col min="1355" max="1355" width="2.28515625" style="134" customWidth="1"/>
    <col min="1356" max="1356" width="0.5703125" style="134" customWidth="1"/>
    <col min="1357" max="1357" width="2.28515625" style="134" customWidth="1"/>
    <col min="1358" max="1358" width="0.5703125" style="134" customWidth="1"/>
    <col min="1359" max="1359" width="2.28515625" style="134" customWidth="1"/>
    <col min="1360" max="1360" width="0.5703125" style="134" customWidth="1"/>
    <col min="1361" max="1361" width="2.28515625" style="134" customWidth="1"/>
    <col min="1362" max="1362" width="0.5703125" style="134" customWidth="1"/>
    <col min="1363" max="1363" width="2.28515625" style="134" customWidth="1"/>
    <col min="1364" max="1364" width="0.5703125" style="134" customWidth="1"/>
    <col min="1365" max="1365" width="2.28515625" style="134" customWidth="1"/>
    <col min="1366" max="1366" width="0.5703125" style="134" customWidth="1"/>
    <col min="1367" max="1368" width="2.5703125" style="134" customWidth="1"/>
    <col min="1369" max="1536" width="9.28515625" style="134"/>
    <col min="1537" max="1537" width="0.7109375" style="134" customWidth="1"/>
    <col min="1538" max="1538" width="0.42578125" style="134" customWidth="1"/>
    <col min="1539" max="1539" width="0.5703125" style="134" customWidth="1"/>
    <col min="1540" max="1540" width="0.28515625" style="134" customWidth="1"/>
    <col min="1541" max="1541" width="3.7109375" style="134" customWidth="1"/>
    <col min="1542" max="1542" width="1.28515625" style="134" customWidth="1"/>
    <col min="1543" max="1547" width="0.7109375" style="134" customWidth="1"/>
    <col min="1548" max="1548" width="0.5703125" style="134" customWidth="1"/>
    <col min="1549" max="1561" width="0.7109375" style="134" customWidth="1"/>
    <col min="1562" max="1562" width="1.42578125" style="134" customWidth="1"/>
    <col min="1563" max="1563" width="0.5703125" style="134" customWidth="1"/>
    <col min="1564" max="1564" width="3.42578125" style="134" customWidth="1"/>
    <col min="1565" max="1565" width="0.5703125" style="134" customWidth="1"/>
    <col min="1566" max="1566" width="0.7109375" style="134" customWidth="1"/>
    <col min="1567" max="1567" width="2.28515625" style="134" customWidth="1"/>
    <col min="1568" max="1568" width="0.5703125" style="134" customWidth="1"/>
    <col min="1569" max="1569" width="2.28515625" style="134" customWidth="1"/>
    <col min="1570" max="1570" width="0.5703125" style="134" customWidth="1"/>
    <col min="1571" max="1571" width="2.28515625" style="134" customWidth="1"/>
    <col min="1572" max="1572" width="0.5703125" style="134" customWidth="1"/>
    <col min="1573" max="1573" width="2.28515625" style="134" customWidth="1"/>
    <col min="1574" max="1574" width="0.5703125" style="134" customWidth="1"/>
    <col min="1575" max="1575" width="2.28515625" style="134" customWidth="1"/>
    <col min="1576" max="1576" width="0.5703125" style="134" customWidth="1"/>
    <col min="1577" max="1577" width="2.28515625" style="134" customWidth="1"/>
    <col min="1578" max="1578" width="0.5703125" style="134" customWidth="1"/>
    <col min="1579" max="1579" width="2.28515625" style="134" customWidth="1"/>
    <col min="1580" max="1580" width="0.5703125" style="134" customWidth="1"/>
    <col min="1581" max="1581" width="2.7109375" style="134" customWidth="1"/>
    <col min="1582" max="1582" width="0.5703125" style="134" customWidth="1"/>
    <col min="1583" max="1583" width="2.28515625" style="134" customWidth="1"/>
    <col min="1584" max="1584" width="0.5703125" style="134" customWidth="1"/>
    <col min="1585" max="1585" width="2.28515625" style="134" customWidth="1"/>
    <col min="1586" max="1586" width="0.5703125" style="134" customWidth="1"/>
    <col min="1587" max="1587" width="2.28515625" style="134" customWidth="1"/>
    <col min="1588" max="1589" width="0.5703125" style="134" customWidth="1"/>
    <col min="1590" max="1590" width="2.28515625" style="134" customWidth="1"/>
    <col min="1591" max="1591" width="0.5703125" style="134" customWidth="1"/>
    <col min="1592" max="1592" width="2.28515625" style="134" customWidth="1"/>
    <col min="1593" max="1593" width="0.5703125" style="134" customWidth="1"/>
    <col min="1594" max="1594" width="2.28515625" style="134" customWidth="1"/>
    <col min="1595" max="1595" width="0.5703125" style="134" customWidth="1"/>
    <col min="1596" max="1596" width="2.28515625" style="134" customWidth="1"/>
    <col min="1597" max="1597" width="0.5703125" style="134" customWidth="1"/>
    <col min="1598" max="1598" width="2" style="134" customWidth="1"/>
    <col min="1599" max="1600" width="0.5703125" style="134" customWidth="1"/>
    <col min="1601" max="1601" width="2.28515625" style="134" customWidth="1"/>
    <col min="1602" max="1602" width="0.5703125" style="134" customWidth="1"/>
    <col min="1603" max="1603" width="2.28515625" style="134" customWidth="1"/>
    <col min="1604" max="1604" width="0.5703125" style="134" customWidth="1"/>
    <col min="1605" max="1605" width="2.28515625" style="134" customWidth="1"/>
    <col min="1606" max="1606" width="0.5703125" style="134" customWidth="1"/>
    <col min="1607" max="1607" width="2.28515625" style="134" customWidth="1"/>
    <col min="1608" max="1608" width="0.5703125" style="134" customWidth="1"/>
    <col min="1609" max="1609" width="2.28515625" style="134" customWidth="1"/>
    <col min="1610" max="1610" width="0.5703125" style="134" customWidth="1"/>
    <col min="1611" max="1611" width="2.28515625" style="134" customWidth="1"/>
    <col min="1612" max="1612" width="0.5703125" style="134" customWidth="1"/>
    <col min="1613" max="1613" width="2.28515625" style="134" customWidth="1"/>
    <col min="1614" max="1614" width="0.5703125" style="134" customWidth="1"/>
    <col min="1615" max="1615" width="2.28515625" style="134" customWidth="1"/>
    <col min="1616" max="1616" width="0.5703125" style="134" customWidth="1"/>
    <col min="1617" max="1617" width="2.28515625" style="134" customWidth="1"/>
    <col min="1618" max="1618" width="0.5703125" style="134" customWidth="1"/>
    <col min="1619" max="1619" width="2.28515625" style="134" customWidth="1"/>
    <col min="1620" max="1620" width="0.5703125" style="134" customWidth="1"/>
    <col min="1621" max="1621" width="2.28515625" style="134" customWidth="1"/>
    <col min="1622" max="1622" width="0.5703125" style="134" customWidth="1"/>
    <col min="1623" max="1624" width="2.5703125" style="134" customWidth="1"/>
    <col min="1625" max="1792" width="9.28515625" style="134"/>
    <col min="1793" max="1793" width="0.7109375" style="134" customWidth="1"/>
    <col min="1794" max="1794" width="0.42578125" style="134" customWidth="1"/>
    <col min="1795" max="1795" width="0.5703125" style="134" customWidth="1"/>
    <col min="1796" max="1796" width="0.28515625" style="134" customWidth="1"/>
    <col min="1797" max="1797" width="3.7109375" style="134" customWidth="1"/>
    <col min="1798" max="1798" width="1.28515625" style="134" customWidth="1"/>
    <col min="1799" max="1803" width="0.7109375" style="134" customWidth="1"/>
    <col min="1804" max="1804" width="0.5703125" style="134" customWidth="1"/>
    <col min="1805" max="1817" width="0.7109375" style="134" customWidth="1"/>
    <col min="1818" max="1818" width="1.42578125" style="134" customWidth="1"/>
    <col min="1819" max="1819" width="0.5703125" style="134" customWidth="1"/>
    <col min="1820" max="1820" width="3.42578125" style="134" customWidth="1"/>
    <col min="1821" max="1821" width="0.5703125" style="134" customWidth="1"/>
    <col min="1822" max="1822" width="0.7109375" style="134" customWidth="1"/>
    <col min="1823" max="1823" width="2.28515625" style="134" customWidth="1"/>
    <col min="1824" max="1824" width="0.5703125" style="134" customWidth="1"/>
    <col min="1825" max="1825" width="2.28515625" style="134" customWidth="1"/>
    <col min="1826" max="1826" width="0.5703125" style="134" customWidth="1"/>
    <col min="1827" max="1827" width="2.28515625" style="134" customWidth="1"/>
    <col min="1828" max="1828" width="0.5703125" style="134" customWidth="1"/>
    <col min="1829" max="1829" width="2.28515625" style="134" customWidth="1"/>
    <col min="1830" max="1830" width="0.5703125" style="134" customWidth="1"/>
    <col min="1831" max="1831" width="2.28515625" style="134" customWidth="1"/>
    <col min="1832" max="1832" width="0.5703125" style="134" customWidth="1"/>
    <col min="1833" max="1833" width="2.28515625" style="134" customWidth="1"/>
    <col min="1834" max="1834" width="0.5703125" style="134" customWidth="1"/>
    <col min="1835" max="1835" width="2.28515625" style="134" customWidth="1"/>
    <col min="1836" max="1836" width="0.5703125" style="134" customWidth="1"/>
    <col min="1837" max="1837" width="2.7109375" style="134" customWidth="1"/>
    <col min="1838" max="1838" width="0.5703125" style="134" customWidth="1"/>
    <col min="1839" max="1839" width="2.28515625" style="134" customWidth="1"/>
    <col min="1840" max="1840" width="0.5703125" style="134" customWidth="1"/>
    <col min="1841" max="1841" width="2.28515625" style="134" customWidth="1"/>
    <col min="1842" max="1842" width="0.5703125" style="134" customWidth="1"/>
    <col min="1843" max="1843" width="2.28515625" style="134" customWidth="1"/>
    <col min="1844" max="1845" width="0.5703125" style="134" customWidth="1"/>
    <col min="1846" max="1846" width="2.28515625" style="134" customWidth="1"/>
    <col min="1847" max="1847" width="0.5703125" style="134" customWidth="1"/>
    <col min="1848" max="1848" width="2.28515625" style="134" customWidth="1"/>
    <col min="1849" max="1849" width="0.5703125" style="134" customWidth="1"/>
    <col min="1850" max="1850" width="2.28515625" style="134" customWidth="1"/>
    <col min="1851" max="1851" width="0.5703125" style="134" customWidth="1"/>
    <col min="1852" max="1852" width="2.28515625" style="134" customWidth="1"/>
    <col min="1853" max="1853" width="0.5703125" style="134" customWidth="1"/>
    <col min="1854" max="1854" width="2" style="134" customWidth="1"/>
    <col min="1855" max="1856" width="0.5703125" style="134" customWidth="1"/>
    <col min="1857" max="1857" width="2.28515625" style="134" customWidth="1"/>
    <col min="1858" max="1858" width="0.5703125" style="134" customWidth="1"/>
    <col min="1859" max="1859" width="2.28515625" style="134" customWidth="1"/>
    <col min="1860" max="1860" width="0.5703125" style="134" customWidth="1"/>
    <col min="1861" max="1861" width="2.28515625" style="134" customWidth="1"/>
    <col min="1862" max="1862" width="0.5703125" style="134" customWidth="1"/>
    <col min="1863" max="1863" width="2.28515625" style="134" customWidth="1"/>
    <col min="1864" max="1864" width="0.5703125" style="134" customWidth="1"/>
    <col min="1865" max="1865" width="2.28515625" style="134" customWidth="1"/>
    <col min="1866" max="1866" width="0.5703125" style="134" customWidth="1"/>
    <col min="1867" max="1867" width="2.28515625" style="134" customWidth="1"/>
    <col min="1868" max="1868" width="0.5703125" style="134" customWidth="1"/>
    <col min="1869" max="1869" width="2.28515625" style="134" customWidth="1"/>
    <col min="1870" max="1870" width="0.5703125" style="134" customWidth="1"/>
    <col min="1871" max="1871" width="2.28515625" style="134" customWidth="1"/>
    <col min="1872" max="1872" width="0.5703125" style="134" customWidth="1"/>
    <col min="1873" max="1873" width="2.28515625" style="134" customWidth="1"/>
    <col min="1874" max="1874" width="0.5703125" style="134" customWidth="1"/>
    <col min="1875" max="1875" width="2.28515625" style="134" customWidth="1"/>
    <col min="1876" max="1876" width="0.5703125" style="134" customWidth="1"/>
    <col min="1877" max="1877" width="2.28515625" style="134" customWidth="1"/>
    <col min="1878" max="1878" width="0.5703125" style="134" customWidth="1"/>
    <col min="1879" max="1880" width="2.5703125" style="134" customWidth="1"/>
    <col min="1881" max="2048" width="9.28515625" style="134"/>
    <col min="2049" max="2049" width="0.7109375" style="134" customWidth="1"/>
    <col min="2050" max="2050" width="0.42578125" style="134" customWidth="1"/>
    <col min="2051" max="2051" width="0.5703125" style="134" customWidth="1"/>
    <col min="2052" max="2052" width="0.28515625" style="134" customWidth="1"/>
    <col min="2053" max="2053" width="3.7109375" style="134" customWidth="1"/>
    <col min="2054" max="2054" width="1.28515625" style="134" customWidth="1"/>
    <col min="2055" max="2059" width="0.7109375" style="134" customWidth="1"/>
    <col min="2060" max="2060" width="0.5703125" style="134" customWidth="1"/>
    <col min="2061" max="2073" width="0.7109375" style="134" customWidth="1"/>
    <col min="2074" max="2074" width="1.42578125" style="134" customWidth="1"/>
    <col min="2075" max="2075" width="0.5703125" style="134" customWidth="1"/>
    <col min="2076" max="2076" width="3.42578125" style="134" customWidth="1"/>
    <col min="2077" max="2077" width="0.5703125" style="134" customWidth="1"/>
    <col min="2078" max="2078" width="0.7109375" style="134" customWidth="1"/>
    <col min="2079" max="2079" width="2.28515625" style="134" customWidth="1"/>
    <col min="2080" max="2080" width="0.5703125" style="134" customWidth="1"/>
    <col min="2081" max="2081" width="2.28515625" style="134" customWidth="1"/>
    <col min="2082" max="2082" width="0.5703125" style="134" customWidth="1"/>
    <col min="2083" max="2083" width="2.28515625" style="134" customWidth="1"/>
    <col min="2084" max="2084" width="0.5703125" style="134" customWidth="1"/>
    <col min="2085" max="2085" width="2.28515625" style="134" customWidth="1"/>
    <col min="2086" max="2086" width="0.5703125" style="134" customWidth="1"/>
    <col min="2087" max="2087" width="2.28515625" style="134" customWidth="1"/>
    <col min="2088" max="2088" width="0.5703125" style="134" customWidth="1"/>
    <col min="2089" max="2089" width="2.28515625" style="134" customWidth="1"/>
    <col min="2090" max="2090" width="0.5703125" style="134" customWidth="1"/>
    <col min="2091" max="2091" width="2.28515625" style="134" customWidth="1"/>
    <col min="2092" max="2092" width="0.5703125" style="134" customWidth="1"/>
    <col min="2093" max="2093" width="2.7109375" style="134" customWidth="1"/>
    <col min="2094" max="2094" width="0.5703125" style="134" customWidth="1"/>
    <col min="2095" max="2095" width="2.28515625" style="134" customWidth="1"/>
    <col min="2096" max="2096" width="0.5703125" style="134" customWidth="1"/>
    <col min="2097" max="2097" width="2.28515625" style="134" customWidth="1"/>
    <col min="2098" max="2098" width="0.5703125" style="134" customWidth="1"/>
    <col min="2099" max="2099" width="2.28515625" style="134" customWidth="1"/>
    <col min="2100" max="2101" width="0.5703125" style="134" customWidth="1"/>
    <col min="2102" max="2102" width="2.28515625" style="134" customWidth="1"/>
    <col min="2103" max="2103" width="0.5703125" style="134" customWidth="1"/>
    <col min="2104" max="2104" width="2.28515625" style="134" customWidth="1"/>
    <col min="2105" max="2105" width="0.5703125" style="134" customWidth="1"/>
    <col min="2106" max="2106" width="2.28515625" style="134" customWidth="1"/>
    <col min="2107" max="2107" width="0.5703125" style="134" customWidth="1"/>
    <col min="2108" max="2108" width="2.28515625" style="134" customWidth="1"/>
    <col min="2109" max="2109" width="0.5703125" style="134" customWidth="1"/>
    <col min="2110" max="2110" width="2" style="134" customWidth="1"/>
    <col min="2111" max="2112" width="0.5703125" style="134" customWidth="1"/>
    <col min="2113" max="2113" width="2.28515625" style="134" customWidth="1"/>
    <col min="2114" max="2114" width="0.5703125" style="134" customWidth="1"/>
    <col min="2115" max="2115" width="2.28515625" style="134" customWidth="1"/>
    <col min="2116" max="2116" width="0.5703125" style="134" customWidth="1"/>
    <col min="2117" max="2117" width="2.28515625" style="134" customWidth="1"/>
    <col min="2118" max="2118" width="0.5703125" style="134" customWidth="1"/>
    <col min="2119" max="2119" width="2.28515625" style="134" customWidth="1"/>
    <col min="2120" max="2120" width="0.5703125" style="134" customWidth="1"/>
    <col min="2121" max="2121" width="2.28515625" style="134" customWidth="1"/>
    <col min="2122" max="2122" width="0.5703125" style="134" customWidth="1"/>
    <col min="2123" max="2123" width="2.28515625" style="134" customWidth="1"/>
    <col min="2124" max="2124" width="0.5703125" style="134" customWidth="1"/>
    <col min="2125" max="2125" width="2.28515625" style="134" customWidth="1"/>
    <col min="2126" max="2126" width="0.5703125" style="134" customWidth="1"/>
    <col min="2127" max="2127" width="2.28515625" style="134" customWidth="1"/>
    <col min="2128" max="2128" width="0.5703125" style="134" customWidth="1"/>
    <col min="2129" max="2129" width="2.28515625" style="134" customWidth="1"/>
    <col min="2130" max="2130" width="0.5703125" style="134" customWidth="1"/>
    <col min="2131" max="2131" width="2.28515625" style="134" customWidth="1"/>
    <col min="2132" max="2132" width="0.5703125" style="134" customWidth="1"/>
    <col min="2133" max="2133" width="2.28515625" style="134" customWidth="1"/>
    <col min="2134" max="2134" width="0.5703125" style="134" customWidth="1"/>
    <col min="2135" max="2136" width="2.5703125" style="134" customWidth="1"/>
    <col min="2137" max="2304" width="9.28515625" style="134"/>
    <col min="2305" max="2305" width="0.7109375" style="134" customWidth="1"/>
    <col min="2306" max="2306" width="0.42578125" style="134" customWidth="1"/>
    <col min="2307" max="2307" width="0.5703125" style="134" customWidth="1"/>
    <col min="2308" max="2308" width="0.28515625" style="134" customWidth="1"/>
    <col min="2309" max="2309" width="3.7109375" style="134" customWidth="1"/>
    <col min="2310" max="2310" width="1.28515625" style="134" customWidth="1"/>
    <col min="2311" max="2315" width="0.7109375" style="134" customWidth="1"/>
    <col min="2316" max="2316" width="0.5703125" style="134" customWidth="1"/>
    <col min="2317" max="2329" width="0.7109375" style="134" customWidth="1"/>
    <col min="2330" max="2330" width="1.42578125" style="134" customWidth="1"/>
    <col min="2331" max="2331" width="0.5703125" style="134" customWidth="1"/>
    <col min="2332" max="2332" width="3.42578125" style="134" customWidth="1"/>
    <col min="2333" max="2333" width="0.5703125" style="134" customWidth="1"/>
    <col min="2334" max="2334" width="0.7109375" style="134" customWidth="1"/>
    <col min="2335" max="2335" width="2.28515625" style="134" customWidth="1"/>
    <col min="2336" max="2336" width="0.5703125" style="134" customWidth="1"/>
    <col min="2337" max="2337" width="2.28515625" style="134" customWidth="1"/>
    <col min="2338" max="2338" width="0.5703125" style="134" customWidth="1"/>
    <col min="2339" max="2339" width="2.28515625" style="134" customWidth="1"/>
    <col min="2340" max="2340" width="0.5703125" style="134" customWidth="1"/>
    <col min="2341" max="2341" width="2.28515625" style="134" customWidth="1"/>
    <col min="2342" max="2342" width="0.5703125" style="134" customWidth="1"/>
    <col min="2343" max="2343" width="2.28515625" style="134" customWidth="1"/>
    <col min="2344" max="2344" width="0.5703125" style="134" customWidth="1"/>
    <col min="2345" max="2345" width="2.28515625" style="134" customWidth="1"/>
    <col min="2346" max="2346" width="0.5703125" style="134" customWidth="1"/>
    <col min="2347" max="2347" width="2.28515625" style="134" customWidth="1"/>
    <col min="2348" max="2348" width="0.5703125" style="134" customWidth="1"/>
    <col min="2349" max="2349" width="2.7109375" style="134" customWidth="1"/>
    <col min="2350" max="2350" width="0.5703125" style="134" customWidth="1"/>
    <col min="2351" max="2351" width="2.28515625" style="134" customWidth="1"/>
    <col min="2352" max="2352" width="0.5703125" style="134" customWidth="1"/>
    <col min="2353" max="2353" width="2.28515625" style="134" customWidth="1"/>
    <col min="2354" max="2354" width="0.5703125" style="134" customWidth="1"/>
    <col min="2355" max="2355" width="2.28515625" style="134" customWidth="1"/>
    <col min="2356" max="2357" width="0.5703125" style="134" customWidth="1"/>
    <col min="2358" max="2358" width="2.28515625" style="134" customWidth="1"/>
    <col min="2359" max="2359" width="0.5703125" style="134" customWidth="1"/>
    <col min="2360" max="2360" width="2.28515625" style="134" customWidth="1"/>
    <col min="2361" max="2361" width="0.5703125" style="134" customWidth="1"/>
    <col min="2362" max="2362" width="2.28515625" style="134" customWidth="1"/>
    <col min="2363" max="2363" width="0.5703125" style="134" customWidth="1"/>
    <col min="2364" max="2364" width="2.28515625" style="134" customWidth="1"/>
    <col min="2365" max="2365" width="0.5703125" style="134" customWidth="1"/>
    <col min="2366" max="2366" width="2" style="134" customWidth="1"/>
    <col min="2367" max="2368" width="0.5703125" style="134" customWidth="1"/>
    <col min="2369" max="2369" width="2.28515625" style="134" customWidth="1"/>
    <col min="2370" max="2370" width="0.5703125" style="134" customWidth="1"/>
    <col min="2371" max="2371" width="2.28515625" style="134" customWidth="1"/>
    <col min="2372" max="2372" width="0.5703125" style="134" customWidth="1"/>
    <col min="2373" max="2373" width="2.28515625" style="134" customWidth="1"/>
    <col min="2374" max="2374" width="0.5703125" style="134" customWidth="1"/>
    <col min="2375" max="2375" width="2.28515625" style="134" customWidth="1"/>
    <col min="2376" max="2376" width="0.5703125" style="134" customWidth="1"/>
    <col min="2377" max="2377" width="2.28515625" style="134" customWidth="1"/>
    <col min="2378" max="2378" width="0.5703125" style="134" customWidth="1"/>
    <col min="2379" max="2379" width="2.28515625" style="134" customWidth="1"/>
    <col min="2380" max="2380" width="0.5703125" style="134" customWidth="1"/>
    <col min="2381" max="2381" width="2.28515625" style="134" customWidth="1"/>
    <col min="2382" max="2382" width="0.5703125" style="134" customWidth="1"/>
    <col min="2383" max="2383" width="2.28515625" style="134" customWidth="1"/>
    <col min="2384" max="2384" width="0.5703125" style="134" customWidth="1"/>
    <col min="2385" max="2385" width="2.28515625" style="134" customWidth="1"/>
    <col min="2386" max="2386" width="0.5703125" style="134" customWidth="1"/>
    <col min="2387" max="2387" width="2.28515625" style="134" customWidth="1"/>
    <col min="2388" max="2388" width="0.5703125" style="134" customWidth="1"/>
    <col min="2389" max="2389" width="2.28515625" style="134" customWidth="1"/>
    <col min="2390" max="2390" width="0.5703125" style="134" customWidth="1"/>
    <col min="2391" max="2392" width="2.5703125" style="134" customWidth="1"/>
    <col min="2393" max="2560" width="9.28515625" style="134"/>
    <col min="2561" max="2561" width="0.7109375" style="134" customWidth="1"/>
    <col min="2562" max="2562" width="0.42578125" style="134" customWidth="1"/>
    <col min="2563" max="2563" width="0.5703125" style="134" customWidth="1"/>
    <col min="2564" max="2564" width="0.28515625" style="134" customWidth="1"/>
    <col min="2565" max="2565" width="3.7109375" style="134" customWidth="1"/>
    <col min="2566" max="2566" width="1.28515625" style="134" customWidth="1"/>
    <col min="2567" max="2571" width="0.7109375" style="134" customWidth="1"/>
    <col min="2572" max="2572" width="0.5703125" style="134" customWidth="1"/>
    <col min="2573" max="2585" width="0.7109375" style="134" customWidth="1"/>
    <col min="2586" max="2586" width="1.42578125" style="134" customWidth="1"/>
    <col min="2587" max="2587" width="0.5703125" style="134" customWidth="1"/>
    <col min="2588" max="2588" width="3.42578125" style="134" customWidth="1"/>
    <col min="2589" max="2589" width="0.5703125" style="134" customWidth="1"/>
    <col min="2590" max="2590" width="0.7109375" style="134" customWidth="1"/>
    <col min="2591" max="2591" width="2.28515625" style="134" customWidth="1"/>
    <col min="2592" max="2592" width="0.5703125" style="134" customWidth="1"/>
    <col min="2593" max="2593" width="2.28515625" style="134" customWidth="1"/>
    <col min="2594" max="2594" width="0.5703125" style="134" customWidth="1"/>
    <col min="2595" max="2595" width="2.28515625" style="134" customWidth="1"/>
    <col min="2596" max="2596" width="0.5703125" style="134" customWidth="1"/>
    <col min="2597" max="2597" width="2.28515625" style="134" customWidth="1"/>
    <col min="2598" max="2598" width="0.5703125" style="134" customWidth="1"/>
    <col min="2599" max="2599" width="2.28515625" style="134" customWidth="1"/>
    <col min="2600" max="2600" width="0.5703125" style="134" customWidth="1"/>
    <col min="2601" max="2601" width="2.28515625" style="134" customWidth="1"/>
    <col min="2602" max="2602" width="0.5703125" style="134" customWidth="1"/>
    <col min="2603" max="2603" width="2.28515625" style="134" customWidth="1"/>
    <col min="2604" max="2604" width="0.5703125" style="134" customWidth="1"/>
    <col min="2605" max="2605" width="2.7109375" style="134" customWidth="1"/>
    <col min="2606" max="2606" width="0.5703125" style="134" customWidth="1"/>
    <col min="2607" max="2607" width="2.28515625" style="134" customWidth="1"/>
    <col min="2608" max="2608" width="0.5703125" style="134" customWidth="1"/>
    <col min="2609" max="2609" width="2.28515625" style="134" customWidth="1"/>
    <col min="2610" max="2610" width="0.5703125" style="134" customWidth="1"/>
    <col min="2611" max="2611" width="2.28515625" style="134" customWidth="1"/>
    <col min="2612" max="2613" width="0.5703125" style="134" customWidth="1"/>
    <col min="2614" max="2614" width="2.28515625" style="134" customWidth="1"/>
    <col min="2615" max="2615" width="0.5703125" style="134" customWidth="1"/>
    <col min="2616" max="2616" width="2.28515625" style="134" customWidth="1"/>
    <col min="2617" max="2617" width="0.5703125" style="134" customWidth="1"/>
    <col min="2618" max="2618" width="2.28515625" style="134" customWidth="1"/>
    <col min="2619" max="2619" width="0.5703125" style="134" customWidth="1"/>
    <col min="2620" max="2620" width="2.28515625" style="134" customWidth="1"/>
    <col min="2621" max="2621" width="0.5703125" style="134" customWidth="1"/>
    <col min="2622" max="2622" width="2" style="134" customWidth="1"/>
    <col min="2623" max="2624" width="0.5703125" style="134" customWidth="1"/>
    <col min="2625" max="2625" width="2.28515625" style="134" customWidth="1"/>
    <col min="2626" max="2626" width="0.5703125" style="134" customWidth="1"/>
    <col min="2627" max="2627" width="2.28515625" style="134" customWidth="1"/>
    <col min="2628" max="2628" width="0.5703125" style="134" customWidth="1"/>
    <col min="2629" max="2629" width="2.28515625" style="134" customWidth="1"/>
    <col min="2630" max="2630" width="0.5703125" style="134" customWidth="1"/>
    <col min="2631" max="2631" width="2.28515625" style="134" customWidth="1"/>
    <col min="2632" max="2632" width="0.5703125" style="134" customWidth="1"/>
    <col min="2633" max="2633" width="2.28515625" style="134" customWidth="1"/>
    <col min="2634" max="2634" width="0.5703125" style="134" customWidth="1"/>
    <col min="2635" max="2635" width="2.28515625" style="134" customWidth="1"/>
    <col min="2636" max="2636" width="0.5703125" style="134" customWidth="1"/>
    <col min="2637" max="2637" width="2.28515625" style="134" customWidth="1"/>
    <col min="2638" max="2638" width="0.5703125" style="134" customWidth="1"/>
    <col min="2639" max="2639" width="2.28515625" style="134" customWidth="1"/>
    <col min="2640" max="2640" width="0.5703125" style="134" customWidth="1"/>
    <col min="2641" max="2641" width="2.28515625" style="134" customWidth="1"/>
    <col min="2642" max="2642" width="0.5703125" style="134" customWidth="1"/>
    <col min="2643" max="2643" width="2.28515625" style="134" customWidth="1"/>
    <col min="2644" max="2644" width="0.5703125" style="134" customWidth="1"/>
    <col min="2645" max="2645" width="2.28515625" style="134" customWidth="1"/>
    <col min="2646" max="2646" width="0.5703125" style="134" customWidth="1"/>
    <col min="2647" max="2648" width="2.5703125" style="134" customWidth="1"/>
    <col min="2649" max="2816" width="9.28515625" style="134"/>
    <col min="2817" max="2817" width="0.7109375" style="134" customWidth="1"/>
    <col min="2818" max="2818" width="0.42578125" style="134" customWidth="1"/>
    <col min="2819" max="2819" width="0.5703125" style="134" customWidth="1"/>
    <col min="2820" max="2820" width="0.28515625" style="134" customWidth="1"/>
    <col min="2821" max="2821" width="3.7109375" style="134" customWidth="1"/>
    <col min="2822" max="2822" width="1.28515625" style="134" customWidth="1"/>
    <col min="2823" max="2827" width="0.7109375" style="134" customWidth="1"/>
    <col min="2828" max="2828" width="0.5703125" style="134" customWidth="1"/>
    <col min="2829" max="2841" width="0.7109375" style="134" customWidth="1"/>
    <col min="2842" max="2842" width="1.42578125" style="134" customWidth="1"/>
    <col min="2843" max="2843" width="0.5703125" style="134" customWidth="1"/>
    <col min="2844" max="2844" width="3.42578125" style="134" customWidth="1"/>
    <col min="2845" max="2845" width="0.5703125" style="134" customWidth="1"/>
    <col min="2846" max="2846" width="0.7109375" style="134" customWidth="1"/>
    <col min="2847" max="2847" width="2.28515625" style="134" customWidth="1"/>
    <col min="2848" max="2848" width="0.5703125" style="134" customWidth="1"/>
    <col min="2849" max="2849" width="2.28515625" style="134" customWidth="1"/>
    <col min="2850" max="2850" width="0.5703125" style="134" customWidth="1"/>
    <col min="2851" max="2851" width="2.28515625" style="134" customWidth="1"/>
    <col min="2852" max="2852" width="0.5703125" style="134" customWidth="1"/>
    <col min="2853" max="2853" width="2.28515625" style="134" customWidth="1"/>
    <col min="2854" max="2854" width="0.5703125" style="134" customWidth="1"/>
    <col min="2855" max="2855" width="2.28515625" style="134" customWidth="1"/>
    <col min="2856" max="2856" width="0.5703125" style="134" customWidth="1"/>
    <col min="2857" max="2857" width="2.28515625" style="134" customWidth="1"/>
    <col min="2858" max="2858" width="0.5703125" style="134" customWidth="1"/>
    <col min="2859" max="2859" width="2.28515625" style="134" customWidth="1"/>
    <col min="2860" max="2860" width="0.5703125" style="134" customWidth="1"/>
    <col min="2861" max="2861" width="2.7109375" style="134" customWidth="1"/>
    <col min="2862" max="2862" width="0.5703125" style="134" customWidth="1"/>
    <col min="2863" max="2863" width="2.28515625" style="134" customWidth="1"/>
    <col min="2864" max="2864" width="0.5703125" style="134" customWidth="1"/>
    <col min="2865" max="2865" width="2.28515625" style="134" customWidth="1"/>
    <col min="2866" max="2866" width="0.5703125" style="134" customWidth="1"/>
    <col min="2867" max="2867" width="2.28515625" style="134" customWidth="1"/>
    <col min="2868" max="2869" width="0.5703125" style="134" customWidth="1"/>
    <col min="2870" max="2870" width="2.28515625" style="134" customWidth="1"/>
    <col min="2871" max="2871" width="0.5703125" style="134" customWidth="1"/>
    <col min="2872" max="2872" width="2.28515625" style="134" customWidth="1"/>
    <col min="2873" max="2873" width="0.5703125" style="134" customWidth="1"/>
    <col min="2874" max="2874" width="2.28515625" style="134" customWidth="1"/>
    <col min="2875" max="2875" width="0.5703125" style="134" customWidth="1"/>
    <col min="2876" max="2876" width="2.28515625" style="134" customWidth="1"/>
    <col min="2877" max="2877" width="0.5703125" style="134" customWidth="1"/>
    <col min="2878" max="2878" width="2" style="134" customWidth="1"/>
    <col min="2879" max="2880" width="0.5703125" style="134" customWidth="1"/>
    <col min="2881" max="2881" width="2.28515625" style="134" customWidth="1"/>
    <col min="2882" max="2882" width="0.5703125" style="134" customWidth="1"/>
    <col min="2883" max="2883" width="2.28515625" style="134" customWidth="1"/>
    <col min="2884" max="2884" width="0.5703125" style="134" customWidth="1"/>
    <col min="2885" max="2885" width="2.28515625" style="134" customWidth="1"/>
    <col min="2886" max="2886" width="0.5703125" style="134" customWidth="1"/>
    <col min="2887" max="2887" width="2.28515625" style="134" customWidth="1"/>
    <col min="2888" max="2888" width="0.5703125" style="134" customWidth="1"/>
    <col min="2889" max="2889" width="2.28515625" style="134" customWidth="1"/>
    <col min="2890" max="2890" width="0.5703125" style="134" customWidth="1"/>
    <col min="2891" max="2891" width="2.28515625" style="134" customWidth="1"/>
    <col min="2892" max="2892" width="0.5703125" style="134" customWidth="1"/>
    <col min="2893" max="2893" width="2.28515625" style="134" customWidth="1"/>
    <col min="2894" max="2894" width="0.5703125" style="134" customWidth="1"/>
    <col min="2895" max="2895" width="2.28515625" style="134" customWidth="1"/>
    <col min="2896" max="2896" width="0.5703125" style="134" customWidth="1"/>
    <col min="2897" max="2897" width="2.28515625" style="134" customWidth="1"/>
    <col min="2898" max="2898" width="0.5703125" style="134" customWidth="1"/>
    <col min="2899" max="2899" width="2.28515625" style="134" customWidth="1"/>
    <col min="2900" max="2900" width="0.5703125" style="134" customWidth="1"/>
    <col min="2901" max="2901" width="2.28515625" style="134" customWidth="1"/>
    <col min="2902" max="2902" width="0.5703125" style="134" customWidth="1"/>
    <col min="2903" max="2904" width="2.5703125" style="134" customWidth="1"/>
    <col min="2905" max="3072" width="9.28515625" style="134"/>
    <col min="3073" max="3073" width="0.7109375" style="134" customWidth="1"/>
    <col min="3074" max="3074" width="0.42578125" style="134" customWidth="1"/>
    <col min="3075" max="3075" width="0.5703125" style="134" customWidth="1"/>
    <col min="3076" max="3076" width="0.28515625" style="134" customWidth="1"/>
    <col min="3077" max="3077" width="3.7109375" style="134" customWidth="1"/>
    <col min="3078" max="3078" width="1.28515625" style="134" customWidth="1"/>
    <col min="3079" max="3083" width="0.7109375" style="134" customWidth="1"/>
    <col min="3084" max="3084" width="0.5703125" style="134" customWidth="1"/>
    <col min="3085" max="3097" width="0.7109375" style="134" customWidth="1"/>
    <col min="3098" max="3098" width="1.42578125" style="134" customWidth="1"/>
    <col min="3099" max="3099" width="0.5703125" style="134" customWidth="1"/>
    <col min="3100" max="3100" width="3.42578125" style="134" customWidth="1"/>
    <col min="3101" max="3101" width="0.5703125" style="134" customWidth="1"/>
    <col min="3102" max="3102" width="0.7109375" style="134" customWidth="1"/>
    <col min="3103" max="3103" width="2.28515625" style="134" customWidth="1"/>
    <col min="3104" max="3104" width="0.5703125" style="134" customWidth="1"/>
    <col min="3105" max="3105" width="2.28515625" style="134" customWidth="1"/>
    <col min="3106" max="3106" width="0.5703125" style="134" customWidth="1"/>
    <col min="3107" max="3107" width="2.28515625" style="134" customWidth="1"/>
    <col min="3108" max="3108" width="0.5703125" style="134" customWidth="1"/>
    <col min="3109" max="3109" width="2.28515625" style="134" customWidth="1"/>
    <col min="3110" max="3110" width="0.5703125" style="134" customWidth="1"/>
    <col min="3111" max="3111" width="2.28515625" style="134" customWidth="1"/>
    <col min="3112" max="3112" width="0.5703125" style="134" customWidth="1"/>
    <col min="3113" max="3113" width="2.28515625" style="134" customWidth="1"/>
    <col min="3114" max="3114" width="0.5703125" style="134" customWidth="1"/>
    <col min="3115" max="3115" width="2.28515625" style="134" customWidth="1"/>
    <col min="3116" max="3116" width="0.5703125" style="134" customWidth="1"/>
    <col min="3117" max="3117" width="2.7109375" style="134" customWidth="1"/>
    <col min="3118" max="3118" width="0.5703125" style="134" customWidth="1"/>
    <col min="3119" max="3119" width="2.28515625" style="134" customWidth="1"/>
    <col min="3120" max="3120" width="0.5703125" style="134" customWidth="1"/>
    <col min="3121" max="3121" width="2.28515625" style="134" customWidth="1"/>
    <col min="3122" max="3122" width="0.5703125" style="134" customWidth="1"/>
    <col min="3123" max="3123" width="2.28515625" style="134" customWidth="1"/>
    <col min="3124" max="3125" width="0.5703125" style="134" customWidth="1"/>
    <col min="3126" max="3126" width="2.28515625" style="134" customWidth="1"/>
    <col min="3127" max="3127" width="0.5703125" style="134" customWidth="1"/>
    <col min="3128" max="3128" width="2.28515625" style="134" customWidth="1"/>
    <col min="3129" max="3129" width="0.5703125" style="134" customWidth="1"/>
    <col min="3130" max="3130" width="2.28515625" style="134" customWidth="1"/>
    <col min="3131" max="3131" width="0.5703125" style="134" customWidth="1"/>
    <col min="3132" max="3132" width="2.28515625" style="134" customWidth="1"/>
    <col min="3133" max="3133" width="0.5703125" style="134" customWidth="1"/>
    <col min="3134" max="3134" width="2" style="134" customWidth="1"/>
    <col min="3135" max="3136" width="0.5703125" style="134" customWidth="1"/>
    <col min="3137" max="3137" width="2.28515625" style="134" customWidth="1"/>
    <col min="3138" max="3138" width="0.5703125" style="134" customWidth="1"/>
    <col min="3139" max="3139" width="2.28515625" style="134" customWidth="1"/>
    <col min="3140" max="3140" width="0.5703125" style="134" customWidth="1"/>
    <col min="3141" max="3141" width="2.28515625" style="134" customWidth="1"/>
    <col min="3142" max="3142" width="0.5703125" style="134" customWidth="1"/>
    <col min="3143" max="3143" width="2.28515625" style="134" customWidth="1"/>
    <col min="3144" max="3144" width="0.5703125" style="134" customWidth="1"/>
    <col min="3145" max="3145" width="2.28515625" style="134" customWidth="1"/>
    <col min="3146" max="3146" width="0.5703125" style="134" customWidth="1"/>
    <col min="3147" max="3147" width="2.28515625" style="134" customWidth="1"/>
    <col min="3148" max="3148" width="0.5703125" style="134" customWidth="1"/>
    <col min="3149" max="3149" width="2.28515625" style="134" customWidth="1"/>
    <col min="3150" max="3150" width="0.5703125" style="134" customWidth="1"/>
    <col min="3151" max="3151" width="2.28515625" style="134" customWidth="1"/>
    <col min="3152" max="3152" width="0.5703125" style="134" customWidth="1"/>
    <col min="3153" max="3153" width="2.28515625" style="134" customWidth="1"/>
    <col min="3154" max="3154" width="0.5703125" style="134" customWidth="1"/>
    <col min="3155" max="3155" width="2.28515625" style="134" customWidth="1"/>
    <col min="3156" max="3156" width="0.5703125" style="134" customWidth="1"/>
    <col min="3157" max="3157" width="2.28515625" style="134" customWidth="1"/>
    <col min="3158" max="3158" width="0.5703125" style="134" customWidth="1"/>
    <col min="3159" max="3160" width="2.5703125" style="134" customWidth="1"/>
    <col min="3161" max="3328" width="9.28515625" style="134"/>
    <col min="3329" max="3329" width="0.7109375" style="134" customWidth="1"/>
    <col min="3330" max="3330" width="0.42578125" style="134" customWidth="1"/>
    <col min="3331" max="3331" width="0.5703125" style="134" customWidth="1"/>
    <col min="3332" max="3332" width="0.28515625" style="134" customWidth="1"/>
    <col min="3333" max="3333" width="3.7109375" style="134" customWidth="1"/>
    <col min="3334" max="3334" width="1.28515625" style="134" customWidth="1"/>
    <col min="3335" max="3339" width="0.7109375" style="134" customWidth="1"/>
    <col min="3340" max="3340" width="0.5703125" style="134" customWidth="1"/>
    <col min="3341" max="3353" width="0.7109375" style="134" customWidth="1"/>
    <col min="3354" max="3354" width="1.42578125" style="134" customWidth="1"/>
    <col min="3355" max="3355" width="0.5703125" style="134" customWidth="1"/>
    <col min="3356" max="3356" width="3.42578125" style="134" customWidth="1"/>
    <col min="3357" max="3357" width="0.5703125" style="134" customWidth="1"/>
    <col min="3358" max="3358" width="0.7109375" style="134" customWidth="1"/>
    <col min="3359" max="3359" width="2.28515625" style="134" customWidth="1"/>
    <col min="3360" max="3360" width="0.5703125" style="134" customWidth="1"/>
    <col min="3361" max="3361" width="2.28515625" style="134" customWidth="1"/>
    <col min="3362" max="3362" width="0.5703125" style="134" customWidth="1"/>
    <col min="3363" max="3363" width="2.28515625" style="134" customWidth="1"/>
    <col min="3364" max="3364" width="0.5703125" style="134" customWidth="1"/>
    <col min="3365" max="3365" width="2.28515625" style="134" customWidth="1"/>
    <col min="3366" max="3366" width="0.5703125" style="134" customWidth="1"/>
    <col min="3367" max="3367" width="2.28515625" style="134" customWidth="1"/>
    <col min="3368" max="3368" width="0.5703125" style="134" customWidth="1"/>
    <col min="3369" max="3369" width="2.28515625" style="134" customWidth="1"/>
    <col min="3370" max="3370" width="0.5703125" style="134" customWidth="1"/>
    <col min="3371" max="3371" width="2.28515625" style="134" customWidth="1"/>
    <col min="3372" max="3372" width="0.5703125" style="134" customWidth="1"/>
    <col min="3373" max="3373" width="2.7109375" style="134" customWidth="1"/>
    <col min="3374" max="3374" width="0.5703125" style="134" customWidth="1"/>
    <col min="3375" max="3375" width="2.28515625" style="134" customWidth="1"/>
    <col min="3376" max="3376" width="0.5703125" style="134" customWidth="1"/>
    <col min="3377" max="3377" width="2.28515625" style="134" customWidth="1"/>
    <col min="3378" max="3378" width="0.5703125" style="134" customWidth="1"/>
    <col min="3379" max="3379" width="2.28515625" style="134" customWidth="1"/>
    <col min="3380" max="3381" width="0.5703125" style="134" customWidth="1"/>
    <col min="3382" max="3382" width="2.28515625" style="134" customWidth="1"/>
    <col min="3383" max="3383" width="0.5703125" style="134" customWidth="1"/>
    <col min="3384" max="3384" width="2.28515625" style="134" customWidth="1"/>
    <col min="3385" max="3385" width="0.5703125" style="134" customWidth="1"/>
    <col min="3386" max="3386" width="2.28515625" style="134" customWidth="1"/>
    <col min="3387" max="3387" width="0.5703125" style="134" customWidth="1"/>
    <col min="3388" max="3388" width="2.28515625" style="134" customWidth="1"/>
    <col min="3389" max="3389" width="0.5703125" style="134" customWidth="1"/>
    <col min="3390" max="3390" width="2" style="134" customWidth="1"/>
    <col min="3391" max="3392" width="0.5703125" style="134" customWidth="1"/>
    <col min="3393" max="3393" width="2.28515625" style="134" customWidth="1"/>
    <col min="3394" max="3394" width="0.5703125" style="134" customWidth="1"/>
    <col min="3395" max="3395" width="2.28515625" style="134" customWidth="1"/>
    <col min="3396" max="3396" width="0.5703125" style="134" customWidth="1"/>
    <col min="3397" max="3397" width="2.28515625" style="134" customWidth="1"/>
    <col min="3398" max="3398" width="0.5703125" style="134" customWidth="1"/>
    <col min="3399" max="3399" width="2.28515625" style="134" customWidth="1"/>
    <col min="3400" max="3400" width="0.5703125" style="134" customWidth="1"/>
    <col min="3401" max="3401" width="2.28515625" style="134" customWidth="1"/>
    <col min="3402" max="3402" width="0.5703125" style="134" customWidth="1"/>
    <col min="3403" max="3403" width="2.28515625" style="134" customWidth="1"/>
    <col min="3404" max="3404" width="0.5703125" style="134" customWidth="1"/>
    <col min="3405" max="3405" width="2.28515625" style="134" customWidth="1"/>
    <col min="3406" max="3406" width="0.5703125" style="134" customWidth="1"/>
    <col min="3407" max="3407" width="2.28515625" style="134" customWidth="1"/>
    <col min="3408" max="3408" width="0.5703125" style="134" customWidth="1"/>
    <col min="3409" max="3409" width="2.28515625" style="134" customWidth="1"/>
    <col min="3410" max="3410" width="0.5703125" style="134" customWidth="1"/>
    <col min="3411" max="3411" width="2.28515625" style="134" customWidth="1"/>
    <col min="3412" max="3412" width="0.5703125" style="134" customWidth="1"/>
    <col min="3413" max="3413" width="2.28515625" style="134" customWidth="1"/>
    <col min="3414" max="3414" width="0.5703125" style="134" customWidth="1"/>
    <col min="3415" max="3416" width="2.5703125" style="134" customWidth="1"/>
    <col min="3417" max="3584" width="9.28515625" style="134"/>
    <col min="3585" max="3585" width="0.7109375" style="134" customWidth="1"/>
    <col min="3586" max="3586" width="0.42578125" style="134" customWidth="1"/>
    <col min="3587" max="3587" width="0.5703125" style="134" customWidth="1"/>
    <col min="3588" max="3588" width="0.28515625" style="134" customWidth="1"/>
    <col min="3589" max="3589" width="3.7109375" style="134" customWidth="1"/>
    <col min="3590" max="3590" width="1.28515625" style="134" customWidth="1"/>
    <col min="3591" max="3595" width="0.7109375" style="134" customWidth="1"/>
    <col min="3596" max="3596" width="0.5703125" style="134" customWidth="1"/>
    <col min="3597" max="3609" width="0.7109375" style="134" customWidth="1"/>
    <col min="3610" max="3610" width="1.42578125" style="134" customWidth="1"/>
    <col min="3611" max="3611" width="0.5703125" style="134" customWidth="1"/>
    <col min="3612" max="3612" width="3.42578125" style="134" customWidth="1"/>
    <col min="3613" max="3613" width="0.5703125" style="134" customWidth="1"/>
    <col min="3614" max="3614" width="0.7109375" style="134" customWidth="1"/>
    <col min="3615" max="3615" width="2.28515625" style="134" customWidth="1"/>
    <col min="3616" max="3616" width="0.5703125" style="134" customWidth="1"/>
    <col min="3617" max="3617" width="2.28515625" style="134" customWidth="1"/>
    <col min="3618" max="3618" width="0.5703125" style="134" customWidth="1"/>
    <col min="3619" max="3619" width="2.28515625" style="134" customWidth="1"/>
    <col min="3620" max="3620" width="0.5703125" style="134" customWidth="1"/>
    <col min="3621" max="3621" width="2.28515625" style="134" customWidth="1"/>
    <col min="3622" max="3622" width="0.5703125" style="134" customWidth="1"/>
    <col min="3623" max="3623" width="2.28515625" style="134" customWidth="1"/>
    <col min="3624" max="3624" width="0.5703125" style="134" customWidth="1"/>
    <col min="3625" max="3625" width="2.28515625" style="134" customWidth="1"/>
    <col min="3626" max="3626" width="0.5703125" style="134" customWidth="1"/>
    <col min="3627" max="3627" width="2.28515625" style="134" customWidth="1"/>
    <col min="3628" max="3628" width="0.5703125" style="134" customWidth="1"/>
    <col min="3629" max="3629" width="2.7109375" style="134" customWidth="1"/>
    <col min="3630" max="3630" width="0.5703125" style="134" customWidth="1"/>
    <col min="3631" max="3631" width="2.28515625" style="134" customWidth="1"/>
    <col min="3632" max="3632" width="0.5703125" style="134" customWidth="1"/>
    <col min="3633" max="3633" width="2.28515625" style="134" customWidth="1"/>
    <col min="3634" max="3634" width="0.5703125" style="134" customWidth="1"/>
    <col min="3635" max="3635" width="2.28515625" style="134" customWidth="1"/>
    <col min="3636" max="3637" width="0.5703125" style="134" customWidth="1"/>
    <col min="3638" max="3638" width="2.28515625" style="134" customWidth="1"/>
    <col min="3639" max="3639" width="0.5703125" style="134" customWidth="1"/>
    <col min="3640" max="3640" width="2.28515625" style="134" customWidth="1"/>
    <col min="3641" max="3641" width="0.5703125" style="134" customWidth="1"/>
    <col min="3642" max="3642" width="2.28515625" style="134" customWidth="1"/>
    <col min="3643" max="3643" width="0.5703125" style="134" customWidth="1"/>
    <col min="3644" max="3644" width="2.28515625" style="134" customWidth="1"/>
    <col min="3645" max="3645" width="0.5703125" style="134" customWidth="1"/>
    <col min="3646" max="3646" width="2" style="134" customWidth="1"/>
    <col min="3647" max="3648" width="0.5703125" style="134" customWidth="1"/>
    <col min="3649" max="3649" width="2.28515625" style="134" customWidth="1"/>
    <col min="3650" max="3650" width="0.5703125" style="134" customWidth="1"/>
    <col min="3651" max="3651" width="2.28515625" style="134" customWidth="1"/>
    <col min="3652" max="3652" width="0.5703125" style="134" customWidth="1"/>
    <col min="3653" max="3653" width="2.28515625" style="134" customWidth="1"/>
    <col min="3654" max="3654" width="0.5703125" style="134" customWidth="1"/>
    <col min="3655" max="3655" width="2.28515625" style="134" customWidth="1"/>
    <col min="3656" max="3656" width="0.5703125" style="134" customWidth="1"/>
    <col min="3657" max="3657" width="2.28515625" style="134" customWidth="1"/>
    <col min="3658" max="3658" width="0.5703125" style="134" customWidth="1"/>
    <col min="3659" max="3659" width="2.28515625" style="134" customWidth="1"/>
    <col min="3660" max="3660" width="0.5703125" style="134" customWidth="1"/>
    <col min="3661" max="3661" width="2.28515625" style="134" customWidth="1"/>
    <col min="3662" max="3662" width="0.5703125" style="134" customWidth="1"/>
    <col min="3663" max="3663" width="2.28515625" style="134" customWidth="1"/>
    <col min="3664" max="3664" width="0.5703125" style="134" customWidth="1"/>
    <col min="3665" max="3665" width="2.28515625" style="134" customWidth="1"/>
    <col min="3666" max="3666" width="0.5703125" style="134" customWidth="1"/>
    <col min="3667" max="3667" width="2.28515625" style="134" customWidth="1"/>
    <col min="3668" max="3668" width="0.5703125" style="134" customWidth="1"/>
    <col min="3669" max="3669" width="2.28515625" style="134" customWidth="1"/>
    <col min="3670" max="3670" width="0.5703125" style="134" customWidth="1"/>
    <col min="3671" max="3672" width="2.5703125" style="134" customWidth="1"/>
    <col min="3673" max="3840" width="9.28515625" style="134"/>
    <col min="3841" max="3841" width="0.7109375" style="134" customWidth="1"/>
    <col min="3842" max="3842" width="0.42578125" style="134" customWidth="1"/>
    <col min="3843" max="3843" width="0.5703125" style="134" customWidth="1"/>
    <col min="3844" max="3844" width="0.28515625" style="134" customWidth="1"/>
    <col min="3845" max="3845" width="3.7109375" style="134" customWidth="1"/>
    <col min="3846" max="3846" width="1.28515625" style="134" customWidth="1"/>
    <col min="3847" max="3851" width="0.7109375" style="134" customWidth="1"/>
    <col min="3852" max="3852" width="0.5703125" style="134" customWidth="1"/>
    <col min="3853" max="3865" width="0.7109375" style="134" customWidth="1"/>
    <col min="3866" max="3866" width="1.42578125" style="134" customWidth="1"/>
    <col min="3867" max="3867" width="0.5703125" style="134" customWidth="1"/>
    <col min="3868" max="3868" width="3.42578125" style="134" customWidth="1"/>
    <col min="3869" max="3869" width="0.5703125" style="134" customWidth="1"/>
    <col min="3870" max="3870" width="0.7109375" style="134" customWidth="1"/>
    <col min="3871" max="3871" width="2.28515625" style="134" customWidth="1"/>
    <col min="3872" max="3872" width="0.5703125" style="134" customWidth="1"/>
    <col min="3873" max="3873" width="2.28515625" style="134" customWidth="1"/>
    <col min="3874" max="3874" width="0.5703125" style="134" customWidth="1"/>
    <col min="3875" max="3875" width="2.28515625" style="134" customWidth="1"/>
    <col min="3876" max="3876" width="0.5703125" style="134" customWidth="1"/>
    <col min="3877" max="3877" width="2.28515625" style="134" customWidth="1"/>
    <col min="3878" max="3878" width="0.5703125" style="134" customWidth="1"/>
    <col min="3879" max="3879" width="2.28515625" style="134" customWidth="1"/>
    <col min="3880" max="3880" width="0.5703125" style="134" customWidth="1"/>
    <col min="3881" max="3881" width="2.28515625" style="134" customWidth="1"/>
    <col min="3882" max="3882" width="0.5703125" style="134" customWidth="1"/>
    <col min="3883" max="3883" width="2.28515625" style="134" customWidth="1"/>
    <col min="3884" max="3884" width="0.5703125" style="134" customWidth="1"/>
    <col min="3885" max="3885" width="2.7109375" style="134" customWidth="1"/>
    <col min="3886" max="3886" width="0.5703125" style="134" customWidth="1"/>
    <col min="3887" max="3887" width="2.28515625" style="134" customWidth="1"/>
    <col min="3888" max="3888" width="0.5703125" style="134" customWidth="1"/>
    <col min="3889" max="3889" width="2.28515625" style="134" customWidth="1"/>
    <col min="3890" max="3890" width="0.5703125" style="134" customWidth="1"/>
    <col min="3891" max="3891" width="2.28515625" style="134" customWidth="1"/>
    <col min="3892" max="3893" width="0.5703125" style="134" customWidth="1"/>
    <col min="3894" max="3894" width="2.28515625" style="134" customWidth="1"/>
    <col min="3895" max="3895" width="0.5703125" style="134" customWidth="1"/>
    <col min="3896" max="3896" width="2.28515625" style="134" customWidth="1"/>
    <col min="3897" max="3897" width="0.5703125" style="134" customWidth="1"/>
    <col min="3898" max="3898" width="2.28515625" style="134" customWidth="1"/>
    <col min="3899" max="3899" width="0.5703125" style="134" customWidth="1"/>
    <col min="3900" max="3900" width="2.28515625" style="134" customWidth="1"/>
    <col min="3901" max="3901" width="0.5703125" style="134" customWidth="1"/>
    <col min="3902" max="3902" width="2" style="134" customWidth="1"/>
    <col min="3903" max="3904" width="0.5703125" style="134" customWidth="1"/>
    <col min="3905" max="3905" width="2.28515625" style="134" customWidth="1"/>
    <col min="3906" max="3906" width="0.5703125" style="134" customWidth="1"/>
    <col min="3907" max="3907" width="2.28515625" style="134" customWidth="1"/>
    <col min="3908" max="3908" width="0.5703125" style="134" customWidth="1"/>
    <col min="3909" max="3909" width="2.28515625" style="134" customWidth="1"/>
    <col min="3910" max="3910" width="0.5703125" style="134" customWidth="1"/>
    <col min="3911" max="3911" width="2.28515625" style="134" customWidth="1"/>
    <col min="3912" max="3912" width="0.5703125" style="134" customWidth="1"/>
    <col min="3913" max="3913" width="2.28515625" style="134" customWidth="1"/>
    <col min="3914" max="3914" width="0.5703125" style="134" customWidth="1"/>
    <col min="3915" max="3915" width="2.28515625" style="134" customWidth="1"/>
    <col min="3916" max="3916" width="0.5703125" style="134" customWidth="1"/>
    <col min="3917" max="3917" width="2.28515625" style="134" customWidth="1"/>
    <col min="3918" max="3918" width="0.5703125" style="134" customWidth="1"/>
    <col min="3919" max="3919" width="2.28515625" style="134" customWidth="1"/>
    <col min="3920" max="3920" width="0.5703125" style="134" customWidth="1"/>
    <col min="3921" max="3921" width="2.28515625" style="134" customWidth="1"/>
    <col min="3922" max="3922" width="0.5703125" style="134" customWidth="1"/>
    <col min="3923" max="3923" width="2.28515625" style="134" customWidth="1"/>
    <col min="3924" max="3924" width="0.5703125" style="134" customWidth="1"/>
    <col min="3925" max="3925" width="2.28515625" style="134" customWidth="1"/>
    <col min="3926" max="3926" width="0.5703125" style="134" customWidth="1"/>
    <col min="3927" max="3928" width="2.5703125" style="134" customWidth="1"/>
    <col min="3929" max="4096" width="9.28515625" style="134"/>
    <col min="4097" max="4097" width="0.7109375" style="134" customWidth="1"/>
    <col min="4098" max="4098" width="0.42578125" style="134" customWidth="1"/>
    <col min="4099" max="4099" width="0.5703125" style="134" customWidth="1"/>
    <col min="4100" max="4100" width="0.28515625" style="134" customWidth="1"/>
    <col min="4101" max="4101" width="3.7109375" style="134" customWidth="1"/>
    <col min="4102" max="4102" width="1.28515625" style="134" customWidth="1"/>
    <col min="4103" max="4107" width="0.7109375" style="134" customWidth="1"/>
    <col min="4108" max="4108" width="0.5703125" style="134" customWidth="1"/>
    <col min="4109" max="4121" width="0.7109375" style="134" customWidth="1"/>
    <col min="4122" max="4122" width="1.42578125" style="134" customWidth="1"/>
    <col min="4123" max="4123" width="0.5703125" style="134" customWidth="1"/>
    <col min="4124" max="4124" width="3.42578125" style="134" customWidth="1"/>
    <col min="4125" max="4125" width="0.5703125" style="134" customWidth="1"/>
    <col min="4126" max="4126" width="0.7109375" style="134" customWidth="1"/>
    <col min="4127" max="4127" width="2.28515625" style="134" customWidth="1"/>
    <col min="4128" max="4128" width="0.5703125" style="134" customWidth="1"/>
    <col min="4129" max="4129" width="2.28515625" style="134" customWidth="1"/>
    <col min="4130" max="4130" width="0.5703125" style="134" customWidth="1"/>
    <col min="4131" max="4131" width="2.28515625" style="134" customWidth="1"/>
    <col min="4132" max="4132" width="0.5703125" style="134" customWidth="1"/>
    <col min="4133" max="4133" width="2.28515625" style="134" customWidth="1"/>
    <col min="4134" max="4134" width="0.5703125" style="134" customWidth="1"/>
    <col min="4135" max="4135" width="2.28515625" style="134" customWidth="1"/>
    <col min="4136" max="4136" width="0.5703125" style="134" customWidth="1"/>
    <col min="4137" max="4137" width="2.28515625" style="134" customWidth="1"/>
    <col min="4138" max="4138" width="0.5703125" style="134" customWidth="1"/>
    <col min="4139" max="4139" width="2.28515625" style="134" customWidth="1"/>
    <col min="4140" max="4140" width="0.5703125" style="134" customWidth="1"/>
    <col min="4141" max="4141" width="2.7109375" style="134" customWidth="1"/>
    <col min="4142" max="4142" width="0.5703125" style="134" customWidth="1"/>
    <col min="4143" max="4143" width="2.28515625" style="134" customWidth="1"/>
    <col min="4144" max="4144" width="0.5703125" style="134" customWidth="1"/>
    <col min="4145" max="4145" width="2.28515625" style="134" customWidth="1"/>
    <col min="4146" max="4146" width="0.5703125" style="134" customWidth="1"/>
    <col min="4147" max="4147" width="2.28515625" style="134" customWidth="1"/>
    <col min="4148" max="4149" width="0.5703125" style="134" customWidth="1"/>
    <col min="4150" max="4150" width="2.28515625" style="134" customWidth="1"/>
    <col min="4151" max="4151" width="0.5703125" style="134" customWidth="1"/>
    <col min="4152" max="4152" width="2.28515625" style="134" customWidth="1"/>
    <col min="4153" max="4153" width="0.5703125" style="134" customWidth="1"/>
    <col min="4154" max="4154" width="2.28515625" style="134" customWidth="1"/>
    <col min="4155" max="4155" width="0.5703125" style="134" customWidth="1"/>
    <col min="4156" max="4156" width="2.28515625" style="134" customWidth="1"/>
    <col min="4157" max="4157" width="0.5703125" style="134" customWidth="1"/>
    <col min="4158" max="4158" width="2" style="134" customWidth="1"/>
    <col min="4159" max="4160" width="0.5703125" style="134" customWidth="1"/>
    <col min="4161" max="4161" width="2.28515625" style="134" customWidth="1"/>
    <col min="4162" max="4162" width="0.5703125" style="134" customWidth="1"/>
    <col min="4163" max="4163" width="2.28515625" style="134" customWidth="1"/>
    <col min="4164" max="4164" width="0.5703125" style="134" customWidth="1"/>
    <col min="4165" max="4165" width="2.28515625" style="134" customWidth="1"/>
    <col min="4166" max="4166" width="0.5703125" style="134" customWidth="1"/>
    <col min="4167" max="4167" width="2.28515625" style="134" customWidth="1"/>
    <col min="4168" max="4168" width="0.5703125" style="134" customWidth="1"/>
    <col min="4169" max="4169" width="2.28515625" style="134" customWidth="1"/>
    <col min="4170" max="4170" width="0.5703125" style="134" customWidth="1"/>
    <col min="4171" max="4171" width="2.28515625" style="134" customWidth="1"/>
    <col min="4172" max="4172" width="0.5703125" style="134" customWidth="1"/>
    <col min="4173" max="4173" width="2.28515625" style="134" customWidth="1"/>
    <col min="4174" max="4174" width="0.5703125" style="134" customWidth="1"/>
    <col min="4175" max="4175" width="2.28515625" style="134" customWidth="1"/>
    <col min="4176" max="4176" width="0.5703125" style="134" customWidth="1"/>
    <col min="4177" max="4177" width="2.28515625" style="134" customWidth="1"/>
    <col min="4178" max="4178" width="0.5703125" style="134" customWidth="1"/>
    <col min="4179" max="4179" width="2.28515625" style="134" customWidth="1"/>
    <col min="4180" max="4180" width="0.5703125" style="134" customWidth="1"/>
    <col min="4181" max="4181" width="2.28515625" style="134" customWidth="1"/>
    <col min="4182" max="4182" width="0.5703125" style="134" customWidth="1"/>
    <col min="4183" max="4184" width="2.5703125" style="134" customWidth="1"/>
    <col min="4185" max="4352" width="9.28515625" style="134"/>
    <col min="4353" max="4353" width="0.7109375" style="134" customWidth="1"/>
    <col min="4354" max="4354" width="0.42578125" style="134" customWidth="1"/>
    <col min="4355" max="4355" width="0.5703125" style="134" customWidth="1"/>
    <col min="4356" max="4356" width="0.28515625" style="134" customWidth="1"/>
    <col min="4357" max="4357" width="3.7109375" style="134" customWidth="1"/>
    <col min="4358" max="4358" width="1.28515625" style="134" customWidth="1"/>
    <col min="4359" max="4363" width="0.7109375" style="134" customWidth="1"/>
    <col min="4364" max="4364" width="0.5703125" style="134" customWidth="1"/>
    <col min="4365" max="4377" width="0.7109375" style="134" customWidth="1"/>
    <col min="4378" max="4378" width="1.42578125" style="134" customWidth="1"/>
    <col min="4379" max="4379" width="0.5703125" style="134" customWidth="1"/>
    <col min="4380" max="4380" width="3.42578125" style="134" customWidth="1"/>
    <col min="4381" max="4381" width="0.5703125" style="134" customWidth="1"/>
    <col min="4382" max="4382" width="0.7109375" style="134" customWidth="1"/>
    <col min="4383" max="4383" width="2.28515625" style="134" customWidth="1"/>
    <col min="4384" max="4384" width="0.5703125" style="134" customWidth="1"/>
    <col min="4385" max="4385" width="2.28515625" style="134" customWidth="1"/>
    <col min="4386" max="4386" width="0.5703125" style="134" customWidth="1"/>
    <col min="4387" max="4387" width="2.28515625" style="134" customWidth="1"/>
    <col min="4388" max="4388" width="0.5703125" style="134" customWidth="1"/>
    <col min="4389" max="4389" width="2.28515625" style="134" customWidth="1"/>
    <col min="4390" max="4390" width="0.5703125" style="134" customWidth="1"/>
    <col min="4391" max="4391" width="2.28515625" style="134" customWidth="1"/>
    <col min="4392" max="4392" width="0.5703125" style="134" customWidth="1"/>
    <col min="4393" max="4393" width="2.28515625" style="134" customWidth="1"/>
    <col min="4394" max="4394" width="0.5703125" style="134" customWidth="1"/>
    <col min="4395" max="4395" width="2.28515625" style="134" customWidth="1"/>
    <col min="4396" max="4396" width="0.5703125" style="134" customWidth="1"/>
    <col min="4397" max="4397" width="2.7109375" style="134" customWidth="1"/>
    <col min="4398" max="4398" width="0.5703125" style="134" customWidth="1"/>
    <col min="4399" max="4399" width="2.28515625" style="134" customWidth="1"/>
    <col min="4400" max="4400" width="0.5703125" style="134" customWidth="1"/>
    <col min="4401" max="4401" width="2.28515625" style="134" customWidth="1"/>
    <col min="4402" max="4402" width="0.5703125" style="134" customWidth="1"/>
    <col min="4403" max="4403" width="2.28515625" style="134" customWidth="1"/>
    <col min="4404" max="4405" width="0.5703125" style="134" customWidth="1"/>
    <col min="4406" max="4406" width="2.28515625" style="134" customWidth="1"/>
    <col min="4407" max="4407" width="0.5703125" style="134" customWidth="1"/>
    <col min="4408" max="4408" width="2.28515625" style="134" customWidth="1"/>
    <col min="4409" max="4409" width="0.5703125" style="134" customWidth="1"/>
    <col min="4410" max="4410" width="2.28515625" style="134" customWidth="1"/>
    <col min="4411" max="4411" width="0.5703125" style="134" customWidth="1"/>
    <col min="4412" max="4412" width="2.28515625" style="134" customWidth="1"/>
    <col min="4413" max="4413" width="0.5703125" style="134" customWidth="1"/>
    <col min="4414" max="4414" width="2" style="134" customWidth="1"/>
    <col min="4415" max="4416" width="0.5703125" style="134" customWidth="1"/>
    <col min="4417" max="4417" width="2.28515625" style="134" customWidth="1"/>
    <col min="4418" max="4418" width="0.5703125" style="134" customWidth="1"/>
    <col min="4419" max="4419" width="2.28515625" style="134" customWidth="1"/>
    <col min="4420" max="4420" width="0.5703125" style="134" customWidth="1"/>
    <col min="4421" max="4421" width="2.28515625" style="134" customWidth="1"/>
    <col min="4422" max="4422" width="0.5703125" style="134" customWidth="1"/>
    <col min="4423" max="4423" width="2.28515625" style="134" customWidth="1"/>
    <col min="4424" max="4424" width="0.5703125" style="134" customWidth="1"/>
    <col min="4425" max="4425" width="2.28515625" style="134" customWidth="1"/>
    <col min="4426" max="4426" width="0.5703125" style="134" customWidth="1"/>
    <col min="4427" max="4427" width="2.28515625" style="134" customWidth="1"/>
    <col min="4428" max="4428" width="0.5703125" style="134" customWidth="1"/>
    <col min="4429" max="4429" width="2.28515625" style="134" customWidth="1"/>
    <col min="4430" max="4430" width="0.5703125" style="134" customWidth="1"/>
    <col min="4431" max="4431" width="2.28515625" style="134" customWidth="1"/>
    <col min="4432" max="4432" width="0.5703125" style="134" customWidth="1"/>
    <col min="4433" max="4433" width="2.28515625" style="134" customWidth="1"/>
    <col min="4434" max="4434" width="0.5703125" style="134" customWidth="1"/>
    <col min="4435" max="4435" width="2.28515625" style="134" customWidth="1"/>
    <col min="4436" max="4436" width="0.5703125" style="134" customWidth="1"/>
    <col min="4437" max="4437" width="2.28515625" style="134" customWidth="1"/>
    <col min="4438" max="4438" width="0.5703125" style="134" customWidth="1"/>
    <col min="4439" max="4440" width="2.5703125" style="134" customWidth="1"/>
    <col min="4441" max="4608" width="9.28515625" style="134"/>
    <col min="4609" max="4609" width="0.7109375" style="134" customWidth="1"/>
    <col min="4610" max="4610" width="0.42578125" style="134" customWidth="1"/>
    <col min="4611" max="4611" width="0.5703125" style="134" customWidth="1"/>
    <col min="4612" max="4612" width="0.28515625" style="134" customWidth="1"/>
    <col min="4613" max="4613" width="3.7109375" style="134" customWidth="1"/>
    <col min="4614" max="4614" width="1.28515625" style="134" customWidth="1"/>
    <col min="4615" max="4619" width="0.7109375" style="134" customWidth="1"/>
    <col min="4620" max="4620" width="0.5703125" style="134" customWidth="1"/>
    <col min="4621" max="4633" width="0.7109375" style="134" customWidth="1"/>
    <col min="4634" max="4634" width="1.42578125" style="134" customWidth="1"/>
    <col min="4635" max="4635" width="0.5703125" style="134" customWidth="1"/>
    <col min="4636" max="4636" width="3.42578125" style="134" customWidth="1"/>
    <col min="4637" max="4637" width="0.5703125" style="134" customWidth="1"/>
    <col min="4638" max="4638" width="0.7109375" style="134" customWidth="1"/>
    <col min="4639" max="4639" width="2.28515625" style="134" customWidth="1"/>
    <col min="4640" max="4640" width="0.5703125" style="134" customWidth="1"/>
    <col min="4641" max="4641" width="2.28515625" style="134" customWidth="1"/>
    <col min="4642" max="4642" width="0.5703125" style="134" customWidth="1"/>
    <col min="4643" max="4643" width="2.28515625" style="134" customWidth="1"/>
    <col min="4644" max="4644" width="0.5703125" style="134" customWidth="1"/>
    <col min="4645" max="4645" width="2.28515625" style="134" customWidth="1"/>
    <col min="4646" max="4646" width="0.5703125" style="134" customWidth="1"/>
    <col min="4647" max="4647" width="2.28515625" style="134" customWidth="1"/>
    <col min="4648" max="4648" width="0.5703125" style="134" customWidth="1"/>
    <col min="4649" max="4649" width="2.28515625" style="134" customWidth="1"/>
    <col min="4650" max="4650" width="0.5703125" style="134" customWidth="1"/>
    <col min="4651" max="4651" width="2.28515625" style="134" customWidth="1"/>
    <col min="4652" max="4652" width="0.5703125" style="134" customWidth="1"/>
    <col min="4653" max="4653" width="2.7109375" style="134" customWidth="1"/>
    <col min="4654" max="4654" width="0.5703125" style="134" customWidth="1"/>
    <col min="4655" max="4655" width="2.28515625" style="134" customWidth="1"/>
    <col min="4656" max="4656" width="0.5703125" style="134" customWidth="1"/>
    <col min="4657" max="4657" width="2.28515625" style="134" customWidth="1"/>
    <col min="4658" max="4658" width="0.5703125" style="134" customWidth="1"/>
    <col min="4659" max="4659" width="2.28515625" style="134" customWidth="1"/>
    <col min="4660" max="4661" width="0.5703125" style="134" customWidth="1"/>
    <col min="4662" max="4662" width="2.28515625" style="134" customWidth="1"/>
    <col min="4663" max="4663" width="0.5703125" style="134" customWidth="1"/>
    <col min="4664" max="4664" width="2.28515625" style="134" customWidth="1"/>
    <col min="4665" max="4665" width="0.5703125" style="134" customWidth="1"/>
    <col min="4666" max="4666" width="2.28515625" style="134" customWidth="1"/>
    <col min="4667" max="4667" width="0.5703125" style="134" customWidth="1"/>
    <col min="4668" max="4668" width="2.28515625" style="134" customWidth="1"/>
    <col min="4669" max="4669" width="0.5703125" style="134" customWidth="1"/>
    <col min="4670" max="4670" width="2" style="134" customWidth="1"/>
    <col min="4671" max="4672" width="0.5703125" style="134" customWidth="1"/>
    <col min="4673" max="4673" width="2.28515625" style="134" customWidth="1"/>
    <col min="4674" max="4674" width="0.5703125" style="134" customWidth="1"/>
    <col min="4675" max="4675" width="2.28515625" style="134" customWidth="1"/>
    <col min="4676" max="4676" width="0.5703125" style="134" customWidth="1"/>
    <col min="4677" max="4677" width="2.28515625" style="134" customWidth="1"/>
    <col min="4678" max="4678" width="0.5703125" style="134" customWidth="1"/>
    <col min="4679" max="4679" width="2.28515625" style="134" customWidth="1"/>
    <col min="4680" max="4680" width="0.5703125" style="134" customWidth="1"/>
    <col min="4681" max="4681" width="2.28515625" style="134" customWidth="1"/>
    <col min="4682" max="4682" width="0.5703125" style="134" customWidth="1"/>
    <col min="4683" max="4683" width="2.28515625" style="134" customWidth="1"/>
    <col min="4684" max="4684" width="0.5703125" style="134" customWidth="1"/>
    <col min="4685" max="4685" width="2.28515625" style="134" customWidth="1"/>
    <col min="4686" max="4686" width="0.5703125" style="134" customWidth="1"/>
    <col min="4687" max="4687" width="2.28515625" style="134" customWidth="1"/>
    <col min="4688" max="4688" width="0.5703125" style="134" customWidth="1"/>
    <col min="4689" max="4689" width="2.28515625" style="134" customWidth="1"/>
    <col min="4690" max="4690" width="0.5703125" style="134" customWidth="1"/>
    <col min="4691" max="4691" width="2.28515625" style="134" customWidth="1"/>
    <col min="4692" max="4692" width="0.5703125" style="134" customWidth="1"/>
    <col min="4693" max="4693" width="2.28515625" style="134" customWidth="1"/>
    <col min="4694" max="4694" width="0.5703125" style="134" customWidth="1"/>
    <col min="4695" max="4696" width="2.5703125" style="134" customWidth="1"/>
    <col min="4697" max="4864" width="9.28515625" style="134"/>
    <col min="4865" max="4865" width="0.7109375" style="134" customWidth="1"/>
    <col min="4866" max="4866" width="0.42578125" style="134" customWidth="1"/>
    <col min="4867" max="4867" width="0.5703125" style="134" customWidth="1"/>
    <col min="4868" max="4868" width="0.28515625" style="134" customWidth="1"/>
    <col min="4869" max="4869" width="3.7109375" style="134" customWidth="1"/>
    <col min="4870" max="4870" width="1.28515625" style="134" customWidth="1"/>
    <col min="4871" max="4875" width="0.7109375" style="134" customWidth="1"/>
    <col min="4876" max="4876" width="0.5703125" style="134" customWidth="1"/>
    <col min="4877" max="4889" width="0.7109375" style="134" customWidth="1"/>
    <col min="4890" max="4890" width="1.42578125" style="134" customWidth="1"/>
    <col min="4891" max="4891" width="0.5703125" style="134" customWidth="1"/>
    <col min="4892" max="4892" width="3.42578125" style="134" customWidth="1"/>
    <col min="4893" max="4893" width="0.5703125" style="134" customWidth="1"/>
    <col min="4894" max="4894" width="0.7109375" style="134" customWidth="1"/>
    <col min="4895" max="4895" width="2.28515625" style="134" customWidth="1"/>
    <col min="4896" max="4896" width="0.5703125" style="134" customWidth="1"/>
    <col min="4897" max="4897" width="2.28515625" style="134" customWidth="1"/>
    <col min="4898" max="4898" width="0.5703125" style="134" customWidth="1"/>
    <col min="4899" max="4899" width="2.28515625" style="134" customWidth="1"/>
    <col min="4900" max="4900" width="0.5703125" style="134" customWidth="1"/>
    <col min="4901" max="4901" width="2.28515625" style="134" customWidth="1"/>
    <col min="4902" max="4902" width="0.5703125" style="134" customWidth="1"/>
    <col min="4903" max="4903" width="2.28515625" style="134" customWidth="1"/>
    <col min="4904" max="4904" width="0.5703125" style="134" customWidth="1"/>
    <col min="4905" max="4905" width="2.28515625" style="134" customWidth="1"/>
    <col min="4906" max="4906" width="0.5703125" style="134" customWidth="1"/>
    <col min="4907" max="4907" width="2.28515625" style="134" customWidth="1"/>
    <col min="4908" max="4908" width="0.5703125" style="134" customWidth="1"/>
    <col min="4909" max="4909" width="2.7109375" style="134" customWidth="1"/>
    <col min="4910" max="4910" width="0.5703125" style="134" customWidth="1"/>
    <col min="4911" max="4911" width="2.28515625" style="134" customWidth="1"/>
    <col min="4912" max="4912" width="0.5703125" style="134" customWidth="1"/>
    <col min="4913" max="4913" width="2.28515625" style="134" customWidth="1"/>
    <col min="4914" max="4914" width="0.5703125" style="134" customWidth="1"/>
    <col min="4915" max="4915" width="2.28515625" style="134" customWidth="1"/>
    <col min="4916" max="4917" width="0.5703125" style="134" customWidth="1"/>
    <col min="4918" max="4918" width="2.28515625" style="134" customWidth="1"/>
    <col min="4919" max="4919" width="0.5703125" style="134" customWidth="1"/>
    <col min="4920" max="4920" width="2.28515625" style="134" customWidth="1"/>
    <col min="4921" max="4921" width="0.5703125" style="134" customWidth="1"/>
    <col min="4922" max="4922" width="2.28515625" style="134" customWidth="1"/>
    <col min="4923" max="4923" width="0.5703125" style="134" customWidth="1"/>
    <col min="4924" max="4924" width="2.28515625" style="134" customWidth="1"/>
    <col min="4925" max="4925" width="0.5703125" style="134" customWidth="1"/>
    <col min="4926" max="4926" width="2" style="134" customWidth="1"/>
    <col min="4927" max="4928" width="0.5703125" style="134" customWidth="1"/>
    <col min="4929" max="4929" width="2.28515625" style="134" customWidth="1"/>
    <col min="4930" max="4930" width="0.5703125" style="134" customWidth="1"/>
    <col min="4931" max="4931" width="2.28515625" style="134" customWidth="1"/>
    <col min="4932" max="4932" width="0.5703125" style="134" customWidth="1"/>
    <col min="4933" max="4933" width="2.28515625" style="134" customWidth="1"/>
    <col min="4934" max="4934" width="0.5703125" style="134" customWidth="1"/>
    <col min="4935" max="4935" width="2.28515625" style="134" customWidth="1"/>
    <col min="4936" max="4936" width="0.5703125" style="134" customWidth="1"/>
    <col min="4937" max="4937" width="2.28515625" style="134" customWidth="1"/>
    <col min="4938" max="4938" width="0.5703125" style="134" customWidth="1"/>
    <col min="4939" max="4939" width="2.28515625" style="134" customWidth="1"/>
    <col min="4940" max="4940" width="0.5703125" style="134" customWidth="1"/>
    <col min="4941" max="4941" width="2.28515625" style="134" customWidth="1"/>
    <col min="4942" max="4942" width="0.5703125" style="134" customWidth="1"/>
    <col min="4943" max="4943" width="2.28515625" style="134" customWidth="1"/>
    <col min="4944" max="4944" width="0.5703125" style="134" customWidth="1"/>
    <col min="4945" max="4945" width="2.28515625" style="134" customWidth="1"/>
    <col min="4946" max="4946" width="0.5703125" style="134" customWidth="1"/>
    <col min="4947" max="4947" width="2.28515625" style="134" customWidth="1"/>
    <col min="4948" max="4948" width="0.5703125" style="134" customWidth="1"/>
    <col min="4949" max="4949" width="2.28515625" style="134" customWidth="1"/>
    <col min="4950" max="4950" width="0.5703125" style="134" customWidth="1"/>
    <col min="4951" max="4952" width="2.5703125" style="134" customWidth="1"/>
    <col min="4953" max="5120" width="9.28515625" style="134"/>
    <col min="5121" max="5121" width="0.7109375" style="134" customWidth="1"/>
    <col min="5122" max="5122" width="0.42578125" style="134" customWidth="1"/>
    <col min="5123" max="5123" width="0.5703125" style="134" customWidth="1"/>
    <col min="5124" max="5124" width="0.28515625" style="134" customWidth="1"/>
    <col min="5125" max="5125" width="3.7109375" style="134" customWidth="1"/>
    <col min="5126" max="5126" width="1.28515625" style="134" customWidth="1"/>
    <col min="5127" max="5131" width="0.7109375" style="134" customWidth="1"/>
    <col min="5132" max="5132" width="0.5703125" style="134" customWidth="1"/>
    <col min="5133" max="5145" width="0.7109375" style="134" customWidth="1"/>
    <col min="5146" max="5146" width="1.42578125" style="134" customWidth="1"/>
    <col min="5147" max="5147" width="0.5703125" style="134" customWidth="1"/>
    <col min="5148" max="5148" width="3.42578125" style="134" customWidth="1"/>
    <col min="5149" max="5149" width="0.5703125" style="134" customWidth="1"/>
    <col min="5150" max="5150" width="0.7109375" style="134" customWidth="1"/>
    <col min="5151" max="5151" width="2.28515625" style="134" customWidth="1"/>
    <col min="5152" max="5152" width="0.5703125" style="134" customWidth="1"/>
    <col min="5153" max="5153" width="2.28515625" style="134" customWidth="1"/>
    <col min="5154" max="5154" width="0.5703125" style="134" customWidth="1"/>
    <col min="5155" max="5155" width="2.28515625" style="134" customWidth="1"/>
    <col min="5156" max="5156" width="0.5703125" style="134" customWidth="1"/>
    <col min="5157" max="5157" width="2.28515625" style="134" customWidth="1"/>
    <col min="5158" max="5158" width="0.5703125" style="134" customWidth="1"/>
    <col min="5159" max="5159" width="2.28515625" style="134" customWidth="1"/>
    <col min="5160" max="5160" width="0.5703125" style="134" customWidth="1"/>
    <col min="5161" max="5161" width="2.28515625" style="134" customWidth="1"/>
    <col min="5162" max="5162" width="0.5703125" style="134" customWidth="1"/>
    <col min="5163" max="5163" width="2.28515625" style="134" customWidth="1"/>
    <col min="5164" max="5164" width="0.5703125" style="134" customWidth="1"/>
    <col min="5165" max="5165" width="2.7109375" style="134" customWidth="1"/>
    <col min="5166" max="5166" width="0.5703125" style="134" customWidth="1"/>
    <col min="5167" max="5167" width="2.28515625" style="134" customWidth="1"/>
    <col min="5168" max="5168" width="0.5703125" style="134" customWidth="1"/>
    <col min="5169" max="5169" width="2.28515625" style="134" customWidth="1"/>
    <col min="5170" max="5170" width="0.5703125" style="134" customWidth="1"/>
    <col min="5171" max="5171" width="2.28515625" style="134" customWidth="1"/>
    <col min="5172" max="5173" width="0.5703125" style="134" customWidth="1"/>
    <col min="5174" max="5174" width="2.28515625" style="134" customWidth="1"/>
    <col min="5175" max="5175" width="0.5703125" style="134" customWidth="1"/>
    <col min="5176" max="5176" width="2.28515625" style="134" customWidth="1"/>
    <col min="5177" max="5177" width="0.5703125" style="134" customWidth="1"/>
    <col min="5178" max="5178" width="2.28515625" style="134" customWidth="1"/>
    <col min="5179" max="5179" width="0.5703125" style="134" customWidth="1"/>
    <col min="5180" max="5180" width="2.28515625" style="134" customWidth="1"/>
    <col min="5181" max="5181" width="0.5703125" style="134" customWidth="1"/>
    <col min="5182" max="5182" width="2" style="134" customWidth="1"/>
    <col min="5183" max="5184" width="0.5703125" style="134" customWidth="1"/>
    <col min="5185" max="5185" width="2.28515625" style="134" customWidth="1"/>
    <col min="5186" max="5186" width="0.5703125" style="134" customWidth="1"/>
    <col min="5187" max="5187" width="2.28515625" style="134" customWidth="1"/>
    <col min="5188" max="5188" width="0.5703125" style="134" customWidth="1"/>
    <col min="5189" max="5189" width="2.28515625" style="134" customWidth="1"/>
    <col min="5190" max="5190" width="0.5703125" style="134" customWidth="1"/>
    <col min="5191" max="5191" width="2.28515625" style="134" customWidth="1"/>
    <col min="5192" max="5192" width="0.5703125" style="134" customWidth="1"/>
    <col min="5193" max="5193" width="2.28515625" style="134" customWidth="1"/>
    <col min="5194" max="5194" width="0.5703125" style="134" customWidth="1"/>
    <col min="5195" max="5195" width="2.28515625" style="134" customWidth="1"/>
    <col min="5196" max="5196" width="0.5703125" style="134" customWidth="1"/>
    <col min="5197" max="5197" width="2.28515625" style="134" customWidth="1"/>
    <col min="5198" max="5198" width="0.5703125" style="134" customWidth="1"/>
    <col min="5199" max="5199" width="2.28515625" style="134" customWidth="1"/>
    <col min="5200" max="5200" width="0.5703125" style="134" customWidth="1"/>
    <col min="5201" max="5201" width="2.28515625" style="134" customWidth="1"/>
    <col min="5202" max="5202" width="0.5703125" style="134" customWidth="1"/>
    <col min="5203" max="5203" width="2.28515625" style="134" customWidth="1"/>
    <col min="5204" max="5204" width="0.5703125" style="134" customWidth="1"/>
    <col min="5205" max="5205" width="2.28515625" style="134" customWidth="1"/>
    <col min="5206" max="5206" width="0.5703125" style="134" customWidth="1"/>
    <col min="5207" max="5208" width="2.5703125" style="134" customWidth="1"/>
    <col min="5209" max="5376" width="9.28515625" style="134"/>
    <col min="5377" max="5377" width="0.7109375" style="134" customWidth="1"/>
    <col min="5378" max="5378" width="0.42578125" style="134" customWidth="1"/>
    <col min="5379" max="5379" width="0.5703125" style="134" customWidth="1"/>
    <col min="5380" max="5380" width="0.28515625" style="134" customWidth="1"/>
    <col min="5381" max="5381" width="3.7109375" style="134" customWidth="1"/>
    <col min="5382" max="5382" width="1.28515625" style="134" customWidth="1"/>
    <col min="5383" max="5387" width="0.7109375" style="134" customWidth="1"/>
    <col min="5388" max="5388" width="0.5703125" style="134" customWidth="1"/>
    <col min="5389" max="5401" width="0.7109375" style="134" customWidth="1"/>
    <col min="5402" max="5402" width="1.42578125" style="134" customWidth="1"/>
    <col min="5403" max="5403" width="0.5703125" style="134" customWidth="1"/>
    <col min="5404" max="5404" width="3.42578125" style="134" customWidth="1"/>
    <col min="5405" max="5405" width="0.5703125" style="134" customWidth="1"/>
    <col min="5406" max="5406" width="0.7109375" style="134" customWidth="1"/>
    <col min="5407" max="5407" width="2.28515625" style="134" customWidth="1"/>
    <col min="5408" max="5408" width="0.5703125" style="134" customWidth="1"/>
    <col min="5409" max="5409" width="2.28515625" style="134" customWidth="1"/>
    <col min="5410" max="5410" width="0.5703125" style="134" customWidth="1"/>
    <col min="5411" max="5411" width="2.28515625" style="134" customWidth="1"/>
    <col min="5412" max="5412" width="0.5703125" style="134" customWidth="1"/>
    <col min="5413" max="5413" width="2.28515625" style="134" customWidth="1"/>
    <col min="5414" max="5414" width="0.5703125" style="134" customWidth="1"/>
    <col min="5415" max="5415" width="2.28515625" style="134" customWidth="1"/>
    <col min="5416" max="5416" width="0.5703125" style="134" customWidth="1"/>
    <col min="5417" max="5417" width="2.28515625" style="134" customWidth="1"/>
    <col min="5418" max="5418" width="0.5703125" style="134" customWidth="1"/>
    <col min="5419" max="5419" width="2.28515625" style="134" customWidth="1"/>
    <col min="5420" max="5420" width="0.5703125" style="134" customWidth="1"/>
    <col min="5421" max="5421" width="2.7109375" style="134" customWidth="1"/>
    <col min="5422" max="5422" width="0.5703125" style="134" customWidth="1"/>
    <col min="5423" max="5423" width="2.28515625" style="134" customWidth="1"/>
    <col min="5424" max="5424" width="0.5703125" style="134" customWidth="1"/>
    <col min="5425" max="5425" width="2.28515625" style="134" customWidth="1"/>
    <col min="5426" max="5426" width="0.5703125" style="134" customWidth="1"/>
    <col min="5427" max="5427" width="2.28515625" style="134" customWidth="1"/>
    <col min="5428" max="5429" width="0.5703125" style="134" customWidth="1"/>
    <col min="5430" max="5430" width="2.28515625" style="134" customWidth="1"/>
    <col min="5431" max="5431" width="0.5703125" style="134" customWidth="1"/>
    <col min="5432" max="5432" width="2.28515625" style="134" customWidth="1"/>
    <col min="5433" max="5433" width="0.5703125" style="134" customWidth="1"/>
    <col min="5434" max="5434" width="2.28515625" style="134" customWidth="1"/>
    <col min="5435" max="5435" width="0.5703125" style="134" customWidth="1"/>
    <col min="5436" max="5436" width="2.28515625" style="134" customWidth="1"/>
    <col min="5437" max="5437" width="0.5703125" style="134" customWidth="1"/>
    <col min="5438" max="5438" width="2" style="134" customWidth="1"/>
    <col min="5439" max="5440" width="0.5703125" style="134" customWidth="1"/>
    <col min="5441" max="5441" width="2.28515625" style="134" customWidth="1"/>
    <col min="5442" max="5442" width="0.5703125" style="134" customWidth="1"/>
    <col min="5443" max="5443" width="2.28515625" style="134" customWidth="1"/>
    <col min="5444" max="5444" width="0.5703125" style="134" customWidth="1"/>
    <col min="5445" max="5445" width="2.28515625" style="134" customWidth="1"/>
    <col min="5446" max="5446" width="0.5703125" style="134" customWidth="1"/>
    <col min="5447" max="5447" width="2.28515625" style="134" customWidth="1"/>
    <col min="5448" max="5448" width="0.5703125" style="134" customWidth="1"/>
    <col min="5449" max="5449" width="2.28515625" style="134" customWidth="1"/>
    <col min="5450" max="5450" width="0.5703125" style="134" customWidth="1"/>
    <col min="5451" max="5451" width="2.28515625" style="134" customWidth="1"/>
    <col min="5452" max="5452" width="0.5703125" style="134" customWidth="1"/>
    <col min="5453" max="5453" width="2.28515625" style="134" customWidth="1"/>
    <col min="5454" max="5454" width="0.5703125" style="134" customWidth="1"/>
    <col min="5455" max="5455" width="2.28515625" style="134" customWidth="1"/>
    <col min="5456" max="5456" width="0.5703125" style="134" customWidth="1"/>
    <col min="5457" max="5457" width="2.28515625" style="134" customWidth="1"/>
    <col min="5458" max="5458" width="0.5703125" style="134" customWidth="1"/>
    <col min="5459" max="5459" width="2.28515625" style="134" customWidth="1"/>
    <col min="5460" max="5460" width="0.5703125" style="134" customWidth="1"/>
    <col min="5461" max="5461" width="2.28515625" style="134" customWidth="1"/>
    <col min="5462" max="5462" width="0.5703125" style="134" customWidth="1"/>
    <col min="5463" max="5464" width="2.5703125" style="134" customWidth="1"/>
    <col min="5465" max="5632" width="9.28515625" style="134"/>
    <col min="5633" max="5633" width="0.7109375" style="134" customWidth="1"/>
    <col min="5634" max="5634" width="0.42578125" style="134" customWidth="1"/>
    <col min="5635" max="5635" width="0.5703125" style="134" customWidth="1"/>
    <col min="5636" max="5636" width="0.28515625" style="134" customWidth="1"/>
    <col min="5637" max="5637" width="3.7109375" style="134" customWidth="1"/>
    <col min="5638" max="5638" width="1.28515625" style="134" customWidth="1"/>
    <col min="5639" max="5643" width="0.7109375" style="134" customWidth="1"/>
    <col min="5644" max="5644" width="0.5703125" style="134" customWidth="1"/>
    <col min="5645" max="5657" width="0.7109375" style="134" customWidth="1"/>
    <col min="5658" max="5658" width="1.42578125" style="134" customWidth="1"/>
    <col min="5659" max="5659" width="0.5703125" style="134" customWidth="1"/>
    <col min="5660" max="5660" width="3.42578125" style="134" customWidth="1"/>
    <col min="5661" max="5661" width="0.5703125" style="134" customWidth="1"/>
    <col min="5662" max="5662" width="0.7109375" style="134" customWidth="1"/>
    <col min="5663" max="5663" width="2.28515625" style="134" customWidth="1"/>
    <col min="5664" max="5664" width="0.5703125" style="134" customWidth="1"/>
    <col min="5665" max="5665" width="2.28515625" style="134" customWidth="1"/>
    <col min="5666" max="5666" width="0.5703125" style="134" customWidth="1"/>
    <col min="5667" max="5667" width="2.28515625" style="134" customWidth="1"/>
    <col min="5668" max="5668" width="0.5703125" style="134" customWidth="1"/>
    <col min="5669" max="5669" width="2.28515625" style="134" customWidth="1"/>
    <col min="5670" max="5670" width="0.5703125" style="134" customWidth="1"/>
    <col min="5671" max="5671" width="2.28515625" style="134" customWidth="1"/>
    <col min="5672" max="5672" width="0.5703125" style="134" customWidth="1"/>
    <col min="5673" max="5673" width="2.28515625" style="134" customWidth="1"/>
    <col min="5674" max="5674" width="0.5703125" style="134" customWidth="1"/>
    <col min="5675" max="5675" width="2.28515625" style="134" customWidth="1"/>
    <col min="5676" max="5676" width="0.5703125" style="134" customWidth="1"/>
    <col min="5677" max="5677" width="2.7109375" style="134" customWidth="1"/>
    <col min="5678" max="5678" width="0.5703125" style="134" customWidth="1"/>
    <col min="5679" max="5679" width="2.28515625" style="134" customWidth="1"/>
    <col min="5680" max="5680" width="0.5703125" style="134" customWidth="1"/>
    <col min="5681" max="5681" width="2.28515625" style="134" customWidth="1"/>
    <col min="5682" max="5682" width="0.5703125" style="134" customWidth="1"/>
    <col min="5683" max="5683" width="2.28515625" style="134" customWidth="1"/>
    <col min="5684" max="5685" width="0.5703125" style="134" customWidth="1"/>
    <col min="5686" max="5686" width="2.28515625" style="134" customWidth="1"/>
    <col min="5687" max="5687" width="0.5703125" style="134" customWidth="1"/>
    <col min="5688" max="5688" width="2.28515625" style="134" customWidth="1"/>
    <col min="5689" max="5689" width="0.5703125" style="134" customWidth="1"/>
    <col min="5690" max="5690" width="2.28515625" style="134" customWidth="1"/>
    <col min="5691" max="5691" width="0.5703125" style="134" customWidth="1"/>
    <col min="5692" max="5692" width="2.28515625" style="134" customWidth="1"/>
    <col min="5693" max="5693" width="0.5703125" style="134" customWidth="1"/>
    <col min="5694" max="5694" width="2" style="134" customWidth="1"/>
    <col min="5695" max="5696" width="0.5703125" style="134" customWidth="1"/>
    <col min="5697" max="5697" width="2.28515625" style="134" customWidth="1"/>
    <col min="5698" max="5698" width="0.5703125" style="134" customWidth="1"/>
    <col min="5699" max="5699" width="2.28515625" style="134" customWidth="1"/>
    <col min="5700" max="5700" width="0.5703125" style="134" customWidth="1"/>
    <col min="5701" max="5701" width="2.28515625" style="134" customWidth="1"/>
    <col min="5702" max="5702" width="0.5703125" style="134" customWidth="1"/>
    <col min="5703" max="5703" width="2.28515625" style="134" customWidth="1"/>
    <col min="5704" max="5704" width="0.5703125" style="134" customWidth="1"/>
    <col min="5705" max="5705" width="2.28515625" style="134" customWidth="1"/>
    <col min="5706" max="5706" width="0.5703125" style="134" customWidth="1"/>
    <col min="5707" max="5707" width="2.28515625" style="134" customWidth="1"/>
    <col min="5708" max="5708" width="0.5703125" style="134" customWidth="1"/>
    <col min="5709" max="5709" width="2.28515625" style="134" customWidth="1"/>
    <col min="5710" max="5710" width="0.5703125" style="134" customWidth="1"/>
    <col min="5711" max="5711" width="2.28515625" style="134" customWidth="1"/>
    <col min="5712" max="5712" width="0.5703125" style="134" customWidth="1"/>
    <col min="5713" max="5713" width="2.28515625" style="134" customWidth="1"/>
    <col min="5714" max="5714" width="0.5703125" style="134" customWidth="1"/>
    <col min="5715" max="5715" width="2.28515625" style="134" customWidth="1"/>
    <col min="5716" max="5716" width="0.5703125" style="134" customWidth="1"/>
    <col min="5717" max="5717" width="2.28515625" style="134" customWidth="1"/>
    <col min="5718" max="5718" width="0.5703125" style="134" customWidth="1"/>
    <col min="5719" max="5720" width="2.5703125" style="134" customWidth="1"/>
    <col min="5721" max="5888" width="9.28515625" style="134"/>
    <col min="5889" max="5889" width="0.7109375" style="134" customWidth="1"/>
    <col min="5890" max="5890" width="0.42578125" style="134" customWidth="1"/>
    <col min="5891" max="5891" width="0.5703125" style="134" customWidth="1"/>
    <col min="5892" max="5892" width="0.28515625" style="134" customWidth="1"/>
    <col min="5893" max="5893" width="3.7109375" style="134" customWidth="1"/>
    <col min="5894" max="5894" width="1.28515625" style="134" customWidth="1"/>
    <col min="5895" max="5899" width="0.7109375" style="134" customWidth="1"/>
    <col min="5900" max="5900" width="0.5703125" style="134" customWidth="1"/>
    <col min="5901" max="5913" width="0.7109375" style="134" customWidth="1"/>
    <col min="5914" max="5914" width="1.42578125" style="134" customWidth="1"/>
    <col min="5915" max="5915" width="0.5703125" style="134" customWidth="1"/>
    <col min="5916" max="5916" width="3.42578125" style="134" customWidth="1"/>
    <col min="5917" max="5917" width="0.5703125" style="134" customWidth="1"/>
    <col min="5918" max="5918" width="0.7109375" style="134" customWidth="1"/>
    <col min="5919" max="5919" width="2.28515625" style="134" customWidth="1"/>
    <col min="5920" max="5920" width="0.5703125" style="134" customWidth="1"/>
    <col min="5921" max="5921" width="2.28515625" style="134" customWidth="1"/>
    <col min="5922" max="5922" width="0.5703125" style="134" customWidth="1"/>
    <col min="5923" max="5923" width="2.28515625" style="134" customWidth="1"/>
    <col min="5924" max="5924" width="0.5703125" style="134" customWidth="1"/>
    <col min="5925" max="5925" width="2.28515625" style="134" customWidth="1"/>
    <col min="5926" max="5926" width="0.5703125" style="134" customWidth="1"/>
    <col min="5927" max="5927" width="2.28515625" style="134" customWidth="1"/>
    <col min="5928" max="5928" width="0.5703125" style="134" customWidth="1"/>
    <col min="5929" max="5929" width="2.28515625" style="134" customWidth="1"/>
    <col min="5930" max="5930" width="0.5703125" style="134" customWidth="1"/>
    <col min="5931" max="5931" width="2.28515625" style="134" customWidth="1"/>
    <col min="5932" max="5932" width="0.5703125" style="134" customWidth="1"/>
    <col min="5933" max="5933" width="2.7109375" style="134" customWidth="1"/>
    <col min="5934" max="5934" width="0.5703125" style="134" customWidth="1"/>
    <col min="5935" max="5935" width="2.28515625" style="134" customWidth="1"/>
    <col min="5936" max="5936" width="0.5703125" style="134" customWidth="1"/>
    <col min="5937" max="5937" width="2.28515625" style="134" customWidth="1"/>
    <col min="5938" max="5938" width="0.5703125" style="134" customWidth="1"/>
    <col min="5939" max="5939" width="2.28515625" style="134" customWidth="1"/>
    <col min="5940" max="5941" width="0.5703125" style="134" customWidth="1"/>
    <col min="5942" max="5942" width="2.28515625" style="134" customWidth="1"/>
    <col min="5943" max="5943" width="0.5703125" style="134" customWidth="1"/>
    <col min="5944" max="5944" width="2.28515625" style="134" customWidth="1"/>
    <col min="5945" max="5945" width="0.5703125" style="134" customWidth="1"/>
    <col min="5946" max="5946" width="2.28515625" style="134" customWidth="1"/>
    <col min="5947" max="5947" width="0.5703125" style="134" customWidth="1"/>
    <col min="5948" max="5948" width="2.28515625" style="134" customWidth="1"/>
    <col min="5949" max="5949" width="0.5703125" style="134" customWidth="1"/>
    <col min="5950" max="5950" width="2" style="134" customWidth="1"/>
    <col min="5951" max="5952" width="0.5703125" style="134" customWidth="1"/>
    <col min="5953" max="5953" width="2.28515625" style="134" customWidth="1"/>
    <col min="5954" max="5954" width="0.5703125" style="134" customWidth="1"/>
    <col min="5955" max="5955" width="2.28515625" style="134" customWidth="1"/>
    <col min="5956" max="5956" width="0.5703125" style="134" customWidth="1"/>
    <col min="5957" max="5957" width="2.28515625" style="134" customWidth="1"/>
    <col min="5958" max="5958" width="0.5703125" style="134" customWidth="1"/>
    <col min="5959" max="5959" width="2.28515625" style="134" customWidth="1"/>
    <col min="5960" max="5960" width="0.5703125" style="134" customWidth="1"/>
    <col min="5961" max="5961" width="2.28515625" style="134" customWidth="1"/>
    <col min="5962" max="5962" width="0.5703125" style="134" customWidth="1"/>
    <col min="5963" max="5963" width="2.28515625" style="134" customWidth="1"/>
    <col min="5964" max="5964" width="0.5703125" style="134" customWidth="1"/>
    <col min="5965" max="5965" width="2.28515625" style="134" customWidth="1"/>
    <col min="5966" max="5966" width="0.5703125" style="134" customWidth="1"/>
    <col min="5967" max="5967" width="2.28515625" style="134" customWidth="1"/>
    <col min="5968" max="5968" width="0.5703125" style="134" customWidth="1"/>
    <col min="5969" max="5969" width="2.28515625" style="134" customWidth="1"/>
    <col min="5970" max="5970" width="0.5703125" style="134" customWidth="1"/>
    <col min="5971" max="5971" width="2.28515625" style="134" customWidth="1"/>
    <col min="5972" max="5972" width="0.5703125" style="134" customWidth="1"/>
    <col min="5973" max="5973" width="2.28515625" style="134" customWidth="1"/>
    <col min="5974" max="5974" width="0.5703125" style="134" customWidth="1"/>
    <col min="5975" max="5976" width="2.5703125" style="134" customWidth="1"/>
    <col min="5977" max="6144" width="9.28515625" style="134"/>
    <col min="6145" max="6145" width="0.7109375" style="134" customWidth="1"/>
    <col min="6146" max="6146" width="0.42578125" style="134" customWidth="1"/>
    <col min="6147" max="6147" width="0.5703125" style="134" customWidth="1"/>
    <col min="6148" max="6148" width="0.28515625" style="134" customWidth="1"/>
    <col min="6149" max="6149" width="3.7109375" style="134" customWidth="1"/>
    <col min="6150" max="6150" width="1.28515625" style="134" customWidth="1"/>
    <col min="6151" max="6155" width="0.7109375" style="134" customWidth="1"/>
    <col min="6156" max="6156" width="0.5703125" style="134" customWidth="1"/>
    <col min="6157" max="6169" width="0.7109375" style="134" customWidth="1"/>
    <col min="6170" max="6170" width="1.42578125" style="134" customWidth="1"/>
    <col min="6171" max="6171" width="0.5703125" style="134" customWidth="1"/>
    <col min="6172" max="6172" width="3.42578125" style="134" customWidth="1"/>
    <col min="6173" max="6173" width="0.5703125" style="134" customWidth="1"/>
    <col min="6174" max="6174" width="0.7109375" style="134" customWidth="1"/>
    <col min="6175" max="6175" width="2.28515625" style="134" customWidth="1"/>
    <col min="6176" max="6176" width="0.5703125" style="134" customWidth="1"/>
    <col min="6177" max="6177" width="2.28515625" style="134" customWidth="1"/>
    <col min="6178" max="6178" width="0.5703125" style="134" customWidth="1"/>
    <col min="6179" max="6179" width="2.28515625" style="134" customWidth="1"/>
    <col min="6180" max="6180" width="0.5703125" style="134" customWidth="1"/>
    <col min="6181" max="6181" width="2.28515625" style="134" customWidth="1"/>
    <col min="6182" max="6182" width="0.5703125" style="134" customWidth="1"/>
    <col min="6183" max="6183" width="2.28515625" style="134" customWidth="1"/>
    <col min="6184" max="6184" width="0.5703125" style="134" customWidth="1"/>
    <col min="6185" max="6185" width="2.28515625" style="134" customWidth="1"/>
    <col min="6186" max="6186" width="0.5703125" style="134" customWidth="1"/>
    <col min="6187" max="6187" width="2.28515625" style="134" customWidth="1"/>
    <col min="6188" max="6188" width="0.5703125" style="134" customWidth="1"/>
    <col min="6189" max="6189" width="2.7109375" style="134" customWidth="1"/>
    <col min="6190" max="6190" width="0.5703125" style="134" customWidth="1"/>
    <col min="6191" max="6191" width="2.28515625" style="134" customWidth="1"/>
    <col min="6192" max="6192" width="0.5703125" style="134" customWidth="1"/>
    <col min="6193" max="6193" width="2.28515625" style="134" customWidth="1"/>
    <col min="6194" max="6194" width="0.5703125" style="134" customWidth="1"/>
    <col min="6195" max="6195" width="2.28515625" style="134" customWidth="1"/>
    <col min="6196" max="6197" width="0.5703125" style="134" customWidth="1"/>
    <col min="6198" max="6198" width="2.28515625" style="134" customWidth="1"/>
    <col min="6199" max="6199" width="0.5703125" style="134" customWidth="1"/>
    <col min="6200" max="6200" width="2.28515625" style="134" customWidth="1"/>
    <col min="6201" max="6201" width="0.5703125" style="134" customWidth="1"/>
    <col min="6202" max="6202" width="2.28515625" style="134" customWidth="1"/>
    <col min="6203" max="6203" width="0.5703125" style="134" customWidth="1"/>
    <col min="6204" max="6204" width="2.28515625" style="134" customWidth="1"/>
    <col min="6205" max="6205" width="0.5703125" style="134" customWidth="1"/>
    <col min="6206" max="6206" width="2" style="134" customWidth="1"/>
    <col min="6207" max="6208" width="0.5703125" style="134" customWidth="1"/>
    <col min="6209" max="6209" width="2.28515625" style="134" customWidth="1"/>
    <col min="6210" max="6210" width="0.5703125" style="134" customWidth="1"/>
    <col min="6211" max="6211" width="2.28515625" style="134" customWidth="1"/>
    <col min="6212" max="6212" width="0.5703125" style="134" customWidth="1"/>
    <col min="6213" max="6213" width="2.28515625" style="134" customWidth="1"/>
    <col min="6214" max="6214" width="0.5703125" style="134" customWidth="1"/>
    <col min="6215" max="6215" width="2.28515625" style="134" customWidth="1"/>
    <col min="6216" max="6216" width="0.5703125" style="134" customWidth="1"/>
    <col min="6217" max="6217" width="2.28515625" style="134" customWidth="1"/>
    <col min="6218" max="6218" width="0.5703125" style="134" customWidth="1"/>
    <col min="6219" max="6219" width="2.28515625" style="134" customWidth="1"/>
    <col min="6220" max="6220" width="0.5703125" style="134" customWidth="1"/>
    <col min="6221" max="6221" width="2.28515625" style="134" customWidth="1"/>
    <col min="6222" max="6222" width="0.5703125" style="134" customWidth="1"/>
    <col min="6223" max="6223" width="2.28515625" style="134" customWidth="1"/>
    <col min="6224" max="6224" width="0.5703125" style="134" customWidth="1"/>
    <col min="6225" max="6225" width="2.28515625" style="134" customWidth="1"/>
    <col min="6226" max="6226" width="0.5703125" style="134" customWidth="1"/>
    <col min="6227" max="6227" width="2.28515625" style="134" customWidth="1"/>
    <col min="6228" max="6228" width="0.5703125" style="134" customWidth="1"/>
    <col min="6229" max="6229" width="2.28515625" style="134" customWidth="1"/>
    <col min="6230" max="6230" width="0.5703125" style="134" customWidth="1"/>
    <col min="6231" max="6232" width="2.5703125" style="134" customWidth="1"/>
    <col min="6233" max="6400" width="9.28515625" style="134"/>
    <col min="6401" max="6401" width="0.7109375" style="134" customWidth="1"/>
    <col min="6402" max="6402" width="0.42578125" style="134" customWidth="1"/>
    <col min="6403" max="6403" width="0.5703125" style="134" customWidth="1"/>
    <col min="6404" max="6404" width="0.28515625" style="134" customWidth="1"/>
    <col min="6405" max="6405" width="3.7109375" style="134" customWidth="1"/>
    <col min="6406" max="6406" width="1.28515625" style="134" customWidth="1"/>
    <col min="6407" max="6411" width="0.7109375" style="134" customWidth="1"/>
    <col min="6412" max="6412" width="0.5703125" style="134" customWidth="1"/>
    <col min="6413" max="6425" width="0.7109375" style="134" customWidth="1"/>
    <col min="6426" max="6426" width="1.42578125" style="134" customWidth="1"/>
    <col min="6427" max="6427" width="0.5703125" style="134" customWidth="1"/>
    <col min="6428" max="6428" width="3.42578125" style="134" customWidth="1"/>
    <col min="6429" max="6429" width="0.5703125" style="134" customWidth="1"/>
    <col min="6430" max="6430" width="0.7109375" style="134" customWidth="1"/>
    <col min="6431" max="6431" width="2.28515625" style="134" customWidth="1"/>
    <col min="6432" max="6432" width="0.5703125" style="134" customWidth="1"/>
    <col min="6433" max="6433" width="2.28515625" style="134" customWidth="1"/>
    <col min="6434" max="6434" width="0.5703125" style="134" customWidth="1"/>
    <col min="6435" max="6435" width="2.28515625" style="134" customWidth="1"/>
    <col min="6436" max="6436" width="0.5703125" style="134" customWidth="1"/>
    <col min="6437" max="6437" width="2.28515625" style="134" customWidth="1"/>
    <col min="6438" max="6438" width="0.5703125" style="134" customWidth="1"/>
    <col min="6439" max="6439" width="2.28515625" style="134" customWidth="1"/>
    <col min="6440" max="6440" width="0.5703125" style="134" customWidth="1"/>
    <col min="6441" max="6441" width="2.28515625" style="134" customWidth="1"/>
    <col min="6442" max="6442" width="0.5703125" style="134" customWidth="1"/>
    <col min="6443" max="6443" width="2.28515625" style="134" customWidth="1"/>
    <col min="6444" max="6444" width="0.5703125" style="134" customWidth="1"/>
    <col min="6445" max="6445" width="2.7109375" style="134" customWidth="1"/>
    <col min="6446" max="6446" width="0.5703125" style="134" customWidth="1"/>
    <col min="6447" max="6447" width="2.28515625" style="134" customWidth="1"/>
    <col min="6448" max="6448" width="0.5703125" style="134" customWidth="1"/>
    <col min="6449" max="6449" width="2.28515625" style="134" customWidth="1"/>
    <col min="6450" max="6450" width="0.5703125" style="134" customWidth="1"/>
    <col min="6451" max="6451" width="2.28515625" style="134" customWidth="1"/>
    <col min="6452" max="6453" width="0.5703125" style="134" customWidth="1"/>
    <col min="6454" max="6454" width="2.28515625" style="134" customWidth="1"/>
    <col min="6455" max="6455" width="0.5703125" style="134" customWidth="1"/>
    <col min="6456" max="6456" width="2.28515625" style="134" customWidth="1"/>
    <col min="6457" max="6457" width="0.5703125" style="134" customWidth="1"/>
    <col min="6458" max="6458" width="2.28515625" style="134" customWidth="1"/>
    <col min="6459" max="6459" width="0.5703125" style="134" customWidth="1"/>
    <col min="6460" max="6460" width="2.28515625" style="134" customWidth="1"/>
    <col min="6461" max="6461" width="0.5703125" style="134" customWidth="1"/>
    <col min="6462" max="6462" width="2" style="134" customWidth="1"/>
    <col min="6463" max="6464" width="0.5703125" style="134" customWidth="1"/>
    <col min="6465" max="6465" width="2.28515625" style="134" customWidth="1"/>
    <col min="6466" max="6466" width="0.5703125" style="134" customWidth="1"/>
    <col min="6467" max="6467" width="2.28515625" style="134" customWidth="1"/>
    <col min="6468" max="6468" width="0.5703125" style="134" customWidth="1"/>
    <col min="6469" max="6469" width="2.28515625" style="134" customWidth="1"/>
    <col min="6470" max="6470" width="0.5703125" style="134" customWidth="1"/>
    <col min="6471" max="6471" width="2.28515625" style="134" customWidth="1"/>
    <col min="6472" max="6472" width="0.5703125" style="134" customWidth="1"/>
    <col min="6473" max="6473" width="2.28515625" style="134" customWidth="1"/>
    <col min="6474" max="6474" width="0.5703125" style="134" customWidth="1"/>
    <col min="6475" max="6475" width="2.28515625" style="134" customWidth="1"/>
    <col min="6476" max="6476" width="0.5703125" style="134" customWidth="1"/>
    <col min="6477" max="6477" width="2.28515625" style="134" customWidth="1"/>
    <col min="6478" max="6478" width="0.5703125" style="134" customWidth="1"/>
    <col min="6479" max="6479" width="2.28515625" style="134" customWidth="1"/>
    <col min="6480" max="6480" width="0.5703125" style="134" customWidth="1"/>
    <col min="6481" max="6481" width="2.28515625" style="134" customWidth="1"/>
    <col min="6482" max="6482" width="0.5703125" style="134" customWidth="1"/>
    <col min="6483" max="6483" width="2.28515625" style="134" customWidth="1"/>
    <col min="6484" max="6484" width="0.5703125" style="134" customWidth="1"/>
    <col min="6485" max="6485" width="2.28515625" style="134" customWidth="1"/>
    <col min="6486" max="6486" width="0.5703125" style="134" customWidth="1"/>
    <col min="6487" max="6488" width="2.5703125" style="134" customWidth="1"/>
    <col min="6489" max="6656" width="9.28515625" style="134"/>
    <col min="6657" max="6657" width="0.7109375" style="134" customWidth="1"/>
    <col min="6658" max="6658" width="0.42578125" style="134" customWidth="1"/>
    <col min="6659" max="6659" width="0.5703125" style="134" customWidth="1"/>
    <col min="6660" max="6660" width="0.28515625" style="134" customWidth="1"/>
    <col min="6661" max="6661" width="3.7109375" style="134" customWidth="1"/>
    <col min="6662" max="6662" width="1.28515625" style="134" customWidth="1"/>
    <col min="6663" max="6667" width="0.7109375" style="134" customWidth="1"/>
    <col min="6668" max="6668" width="0.5703125" style="134" customWidth="1"/>
    <col min="6669" max="6681" width="0.7109375" style="134" customWidth="1"/>
    <col min="6682" max="6682" width="1.42578125" style="134" customWidth="1"/>
    <col min="6683" max="6683" width="0.5703125" style="134" customWidth="1"/>
    <col min="6684" max="6684" width="3.42578125" style="134" customWidth="1"/>
    <col min="6685" max="6685" width="0.5703125" style="134" customWidth="1"/>
    <col min="6686" max="6686" width="0.7109375" style="134" customWidth="1"/>
    <col min="6687" max="6687" width="2.28515625" style="134" customWidth="1"/>
    <col min="6688" max="6688" width="0.5703125" style="134" customWidth="1"/>
    <col min="6689" max="6689" width="2.28515625" style="134" customWidth="1"/>
    <col min="6690" max="6690" width="0.5703125" style="134" customWidth="1"/>
    <col min="6691" max="6691" width="2.28515625" style="134" customWidth="1"/>
    <col min="6692" max="6692" width="0.5703125" style="134" customWidth="1"/>
    <col min="6693" max="6693" width="2.28515625" style="134" customWidth="1"/>
    <col min="6694" max="6694" width="0.5703125" style="134" customWidth="1"/>
    <col min="6695" max="6695" width="2.28515625" style="134" customWidth="1"/>
    <col min="6696" max="6696" width="0.5703125" style="134" customWidth="1"/>
    <col min="6697" max="6697" width="2.28515625" style="134" customWidth="1"/>
    <col min="6698" max="6698" width="0.5703125" style="134" customWidth="1"/>
    <col min="6699" max="6699" width="2.28515625" style="134" customWidth="1"/>
    <col min="6700" max="6700" width="0.5703125" style="134" customWidth="1"/>
    <col min="6701" max="6701" width="2.7109375" style="134" customWidth="1"/>
    <col min="6702" max="6702" width="0.5703125" style="134" customWidth="1"/>
    <col min="6703" max="6703" width="2.28515625" style="134" customWidth="1"/>
    <col min="6704" max="6704" width="0.5703125" style="134" customWidth="1"/>
    <col min="6705" max="6705" width="2.28515625" style="134" customWidth="1"/>
    <col min="6706" max="6706" width="0.5703125" style="134" customWidth="1"/>
    <col min="6707" max="6707" width="2.28515625" style="134" customWidth="1"/>
    <col min="6708" max="6709" width="0.5703125" style="134" customWidth="1"/>
    <col min="6710" max="6710" width="2.28515625" style="134" customWidth="1"/>
    <col min="6711" max="6711" width="0.5703125" style="134" customWidth="1"/>
    <col min="6712" max="6712" width="2.28515625" style="134" customWidth="1"/>
    <col min="6713" max="6713" width="0.5703125" style="134" customWidth="1"/>
    <col min="6714" max="6714" width="2.28515625" style="134" customWidth="1"/>
    <col min="6715" max="6715" width="0.5703125" style="134" customWidth="1"/>
    <col min="6716" max="6716" width="2.28515625" style="134" customWidth="1"/>
    <col min="6717" max="6717" width="0.5703125" style="134" customWidth="1"/>
    <col min="6718" max="6718" width="2" style="134" customWidth="1"/>
    <col min="6719" max="6720" width="0.5703125" style="134" customWidth="1"/>
    <col min="6721" max="6721" width="2.28515625" style="134" customWidth="1"/>
    <col min="6722" max="6722" width="0.5703125" style="134" customWidth="1"/>
    <col min="6723" max="6723" width="2.28515625" style="134" customWidth="1"/>
    <col min="6724" max="6724" width="0.5703125" style="134" customWidth="1"/>
    <col min="6725" max="6725" width="2.28515625" style="134" customWidth="1"/>
    <col min="6726" max="6726" width="0.5703125" style="134" customWidth="1"/>
    <col min="6727" max="6727" width="2.28515625" style="134" customWidth="1"/>
    <col min="6728" max="6728" width="0.5703125" style="134" customWidth="1"/>
    <col min="6729" max="6729" width="2.28515625" style="134" customWidth="1"/>
    <col min="6730" max="6730" width="0.5703125" style="134" customWidth="1"/>
    <col min="6731" max="6731" width="2.28515625" style="134" customWidth="1"/>
    <col min="6732" max="6732" width="0.5703125" style="134" customWidth="1"/>
    <col min="6733" max="6733" width="2.28515625" style="134" customWidth="1"/>
    <col min="6734" max="6734" width="0.5703125" style="134" customWidth="1"/>
    <col min="6735" max="6735" width="2.28515625" style="134" customWidth="1"/>
    <col min="6736" max="6736" width="0.5703125" style="134" customWidth="1"/>
    <col min="6737" max="6737" width="2.28515625" style="134" customWidth="1"/>
    <col min="6738" max="6738" width="0.5703125" style="134" customWidth="1"/>
    <col min="6739" max="6739" width="2.28515625" style="134" customWidth="1"/>
    <col min="6740" max="6740" width="0.5703125" style="134" customWidth="1"/>
    <col min="6741" max="6741" width="2.28515625" style="134" customWidth="1"/>
    <col min="6742" max="6742" width="0.5703125" style="134" customWidth="1"/>
    <col min="6743" max="6744" width="2.5703125" style="134" customWidth="1"/>
    <col min="6745" max="6912" width="9.28515625" style="134"/>
    <col min="6913" max="6913" width="0.7109375" style="134" customWidth="1"/>
    <col min="6914" max="6914" width="0.42578125" style="134" customWidth="1"/>
    <col min="6915" max="6915" width="0.5703125" style="134" customWidth="1"/>
    <col min="6916" max="6916" width="0.28515625" style="134" customWidth="1"/>
    <col min="6917" max="6917" width="3.7109375" style="134" customWidth="1"/>
    <col min="6918" max="6918" width="1.28515625" style="134" customWidth="1"/>
    <col min="6919" max="6923" width="0.7109375" style="134" customWidth="1"/>
    <col min="6924" max="6924" width="0.5703125" style="134" customWidth="1"/>
    <col min="6925" max="6937" width="0.7109375" style="134" customWidth="1"/>
    <col min="6938" max="6938" width="1.42578125" style="134" customWidth="1"/>
    <col min="6939" max="6939" width="0.5703125" style="134" customWidth="1"/>
    <col min="6940" max="6940" width="3.42578125" style="134" customWidth="1"/>
    <col min="6941" max="6941" width="0.5703125" style="134" customWidth="1"/>
    <col min="6942" max="6942" width="0.7109375" style="134" customWidth="1"/>
    <col min="6943" max="6943" width="2.28515625" style="134" customWidth="1"/>
    <col min="6944" max="6944" width="0.5703125" style="134" customWidth="1"/>
    <col min="6945" max="6945" width="2.28515625" style="134" customWidth="1"/>
    <col min="6946" max="6946" width="0.5703125" style="134" customWidth="1"/>
    <col min="6947" max="6947" width="2.28515625" style="134" customWidth="1"/>
    <col min="6948" max="6948" width="0.5703125" style="134" customWidth="1"/>
    <col min="6949" max="6949" width="2.28515625" style="134" customWidth="1"/>
    <col min="6950" max="6950" width="0.5703125" style="134" customWidth="1"/>
    <col min="6951" max="6951" width="2.28515625" style="134" customWidth="1"/>
    <col min="6952" max="6952" width="0.5703125" style="134" customWidth="1"/>
    <col min="6953" max="6953" width="2.28515625" style="134" customWidth="1"/>
    <col min="6954" max="6954" width="0.5703125" style="134" customWidth="1"/>
    <col min="6955" max="6955" width="2.28515625" style="134" customWidth="1"/>
    <col min="6956" max="6956" width="0.5703125" style="134" customWidth="1"/>
    <col min="6957" max="6957" width="2.7109375" style="134" customWidth="1"/>
    <col min="6958" max="6958" width="0.5703125" style="134" customWidth="1"/>
    <col min="6959" max="6959" width="2.28515625" style="134" customWidth="1"/>
    <col min="6960" max="6960" width="0.5703125" style="134" customWidth="1"/>
    <col min="6961" max="6961" width="2.28515625" style="134" customWidth="1"/>
    <col min="6962" max="6962" width="0.5703125" style="134" customWidth="1"/>
    <col min="6963" max="6963" width="2.28515625" style="134" customWidth="1"/>
    <col min="6964" max="6965" width="0.5703125" style="134" customWidth="1"/>
    <col min="6966" max="6966" width="2.28515625" style="134" customWidth="1"/>
    <col min="6967" max="6967" width="0.5703125" style="134" customWidth="1"/>
    <col min="6968" max="6968" width="2.28515625" style="134" customWidth="1"/>
    <col min="6969" max="6969" width="0.5703125" style="134" customWidth="1"/>
    <col min="6970" max="6970" width="2.28515625" style="134" customWidth="1"/>
    <col min="6971" max="6971" width="0.5703125" style="134" customWidth="1"/>
    <col min="6972" max="6972" width="2.28515625" style="134" customWidth="1"/>
    <col min="6973" max="6973" width="0.5703125" style="134" customWidth="1"/>
    <col min="6974" max="6974" width="2" style="134" customWidth="1"/>
    <col min="6975" max="6976" width="0.5703125" style="134" customWidth="1"/>
    <col min="6977" max="6977" width="2.28515625" style="134" customWidth="1"/>
    <col min="6978" max="6978" width="0.5703125" style="134" customWidth="1"/>
    <col min="6979" max="6979" width="2.28515625" style="134" customWidth="1"/>
    <col min="6980" max="6980" width="0.5703125" style="134" customWidth="1"/>
    <col min="6981" max="6981" width="2.28515625" style="134" customWidth="1"/>
    <col min="6982" max="6982" width="0.5703125" style="134" customWidth="1"/>
    <col min="6983" max="6983" width="2.28515625" style="134" customWidth="1"/>
    <col min="6984" max="6984" width="0.5703125" style="134" customWidth="1"/>
    <col min="6985" max="6985" width="2.28515625" style="134" customWidth="1"/>
    <col min="6986" max="6986" width="0.5703125" style="134" customWidth="1"/>
    <col min="6987" max="6987" width="2.28515625" style="134" customWidth="1"/>
    <col min="6988" max="6988" width="0.5703125" style="134" customWidth="1"/>
    <col min="6989" max="6989" width="2.28515625" style="134" customWidth="1"/>
    <col min="6990" max="6990" width="0.5703125" style="134" customWidth="1"/>
    <col min="6991" max="6991" width="2.28515625" style="134" customWidth="1"/>
    <col min="6992" max="6992" width="0.5703125" style="134" customWidth="1"/>
    <col min="6993" max="6993" width="2.28515625" style="134" customWidth="1"/>
    <col min="6994" max="6994" width="0.5703125" style="134" customWidth="1"/>
    <col min="6995" max="6995" width="2.28515625" style="134" customWidth="1"/>
    <col min="6996" max="6996" width="0.5703125" style="134" customWidth="1"/>
    <col min="6997" max="6997" width="2.28515625" style="134" customWidth="1"/>
    <col min="6998" max="6998" width="0.5703125" style="134" customWidth="1"/>
    <col min="6999" max="7000" width="2.5703125" style="134" customWidth="1"/>
    <col min="7001" max="7168" width="9.28515625" style="134"/>
    <col min="7169" max="7169" width="0.7109375" style="134" customWidth="1"/>
    <col min="7170" max="7170" width="0.42578125" style="134" customWidth="1"/>
    <col min="7171" max="7171" width="0.5703125" style="134" customWidth="1"/>
    <col min="7172" max="7172" width="0.28515625" style="134" customWidth="1"/>
    <col min="7173" max="7173" width="3.7109375" style="134" customWidth="1"/>
    <col min="7174" max="7174" width="1.28515625" style="134" customWidth="1"/>
    <col min="7175" max="7179" width="0.7109375" style="134" customWidth="1"/>
    <col min="7180" max="7180" width="0.5703125" style="134" customWidth="1"/>
    <col min="7181" max="7193" width="0.7109375" style="134" customWidth="1"/>
    <col min="7194" max="7194" width="1.42578125" style="134" customWidth="1"/>
    <col min="7195" max="7195" width="0.5703125" style="134" customWidth="1"/>
    <col min="7196" max="7196" width="3.42578125" style="134" customWidth="1"/>
    <col min="7197" max="7197" width="0.5703125" style="134" customWidth="1"/>
    <col min="7198" max="7198" width="0.7109375" style="134" customWidth="1"/>
    <col min="7199" max="7199" width="2.28515625" style="134" customWidth="1"/>
    <col min="7200" max="7200" width="0.5703125" style="134" customWidth="1"/>
    <col min="7201" max="7201" width="2.28515625" style="134" customWidth="1"/>
    <col min="7202" max="7202" width="0.5703125" style="134" customWidth="1"/>
    <col min="7203" max="7203" width="2.28515625" style="134" customWidth="1"/>
    <col min="7204" max="7204" width="0.5703125" style="134" customWidth="1"/>
    <col min="7205" max="7205" width="2.28515625" style="134" customWidth="1"/>
    <col min="7206" max="7206" width="0.5703125" style="134" customWidth="1"/>
    <col min="7207" max="7207" width="2.28515625" style="134" customWidth="1"/>
    <col min="7208" max="7208" width="0.5703125" style="134" customWidth="1"/>
    <col min="7209" max="7209" width="2.28515625" style="134" customWidth="1"/>
    <col min="7210" max="7210" width="0.5703125" style="134" customWidth="1"/>
    <col min="7211" max="7211" width="2.28515625" style="134" customWidth="1"/>
    <col min="7212" max="7212" width="0.5703125" style="134" customWidth="1"/>
    <col min="7213" max="7213" width="2.7109375" style="134" customWidth="1"/>
    <col min="7214" max="7214" width="0.5703125" style="134" customWidth="1"/>
    <col min="7215" max="7215" width="2.28515625" style="134" customWidth="1"/>
    <col min="7216" max="7216" width="0.5703125" style="134" customWidth="1"/>
    <col min="7217" max="7217" width="2.28515625" style="134" customWidth="1"/>
    <col min="7218" max="7218" width="0.5703125" style="134" customWidth="1"/>
    <col min="7219" max="7219" width="2.28515625" style="134" customWidth="1"/>
    <col min="7220" max="7221" width="0.5703125" style="134" customWidth="1"/>
    <col min="7222" max="7222" width="2.28515625" style="134" customWidth="1"/>
    <col min="7223" max="7223" width="0.5703125" style="134" customWidth="1"/>
    <col min="7224" max="7224" width="2.28515625" style="134" customWidth="1"/>
    <col min="7225" max="7225" width="0.5703125" style="134" customWidth="1"/>
    <col min="7226" max="7226" width="2.28515625" style="134" customWidth="1"/>
    <col min="7227" max="7227" width="0.5703125" style="134" customWidth="1"/>
    <col min="7228" max="7228" width="2.28515625" style="134" customWidth="1"/>
    <col min="7229" max="7229" width="0.5703125" style="134" customWidth="1"/>
    <col min="7230" max="7230" width="2" style="134" customWidth="1"/>
    <col min="7231" max="7232" width="0.5703125" style="134" customWidth="1"/>
    <col min="7233" max="7233" width="2.28515625" style="134" customWidth="1"/>
    <col min="7234" max="7234" width="0.5703125" style="134" customWidth="1"/>
    <col min="7235" max="7235" width="2.28515625" style="134" customWidth="1"/>
    <col min="7236" max="7236" width="0.5703125" style="134" customWidth="1"/>
    <col min="7237" max="7237" width="2.28515625" style="134" customWidth="1"/>
    <col min="7238" max="7238" width="0.5703125" style="134" customWidth="1"/>
    <col min="7239" max="7239" width="2.28515625" style="134" customWidth="1"/>
    <col min="7240" max="7240" width="0.5703125" style="134" customWidth="1"/>
    <col min="7241" max="7241" width="2.28515625" style="134" customWidth="1"/>
    <col min="7242" max="7242" width="0.5703125" style="134" customWidth="1"/>
    <col min="7243" max="7243" width="2.28515625" style="134" customWidth="1"/>
    <col min="7244" max="7244" width="0.5703125" style="134" customWidth="1"/>
    <col min="7245" max="7245" width="2.28515625" style="134" customWidth="1"/>
    <col min="7246" max="7246" width="0.5703125" style="134" customWidth="1"/>
    <col min="7247" max="7247" width="2.28515625" style="134" customWidth="1"/>
    <col min="7248" max="7248" width="0.5703125" style="134" customWidth="1"/>
    <col min="7249" max="7249" width="2.28515625" style="134" customWidth="1"/>
    <col min="7250" max="7250" width="0.5703125" style="134" customWidth="1"/>
    <col min="7251" max="7251" width="2.28515625" style="134" customWidth="1"/>
    <col min="7252" max="7252" width="0.5703125" style="134" customWidth="1"/>
    <col min="7253" max="7253" width="2.28515625" style="134" customWidth="1"/>
    <col min="7254" max="7254" width="0.5703125" style="134" customWidth="1"/>
    <col min="7255" max="7256" width="2.5703125" style="134" customWidth="1"/>
    <col min="7257" max="7424" width="9.28515625" style="134"/>
    <col min="7425" max="7425" width="0.7109375" style="134" customWidth="1"/>
    <col min="7426" max="7426" width="0.42578125" style="134" customWidth="1"/>
    <col min="7427" max="7427" width="0.5703125" style="134" customWidth="1"/>
    <col min="7428" max="7428" width="0.28515625" style="134" customWidth="1"/>
    <col min="7429" max="7429" width="3.7109375" style="134" customWidth="1"/>
    <col min="7430" max="7430" width="1.28515625" style="134" customWidth="1"/>
    <col min="7431" max="7435" width="0.7109375" style="134" customWidth="1"/>
    <col min="7436" max="7436" width="0.5703125" style="134" customWidth="1"/>
    <col min="7437" max="7449" width="0.7109375" style="134" customWidth="1"/>
    <col min="7450" max="7450" width="1.42578125" style="134" customWidth="1"/>
    <col min="7451" max="7451" width="0.5703125" style="134" customWidth="1"/>
    <col min="7452" max="7452" width="3.42578125" style="134" customWidth="1"/>
    <col min="7453" max="7453" width="0.5703125" style="134" customWidth="1"/>
    <col min="7454" max="7454" width="0.7109375" style="134" customWidth="1"/>
    <col min="7455" max="7455" width="2.28515625" style="134" customWidth="1"/>
    <col min="7456" max="7456" width="0.5703125" style="134" customWidth="1"/>
    <col min="7457" max="7457" width="2.28515625" style="134" customWidth="1"/>
    <col min="7458" max="7458" width="0.5703125" style="134" customWidth="1"/>
    <col min="7459" max="7459" width="2.28515625" style="134" customWidth="1"/>
    <col min="7460" max="7460" width="0.5703125" style="134" customWidth="1"/>
    <col min="7461" max="7461" width="2.28515625" style="134" customWidth="1"/>
    <col min="7462" max="7462" width="0.5703125" style="134" customWidth="1"/>
    <col min="7463" max="7463" width="2.28515625" style="134" customWidth="1"/>
    <col min="7464" max="7464" width="0.5703125" style="134" customWidth="1"/>
    <col min="7465" max="7465" width="2.28515625" style="134" customWidth="1"/>
    <col min="7466" max="7466" width="0.5703125" style="134" customWidth="1"/>
    <col min="7467" max="7467" width="2.28515625" style="134" customWidth="1"/>
    <col min="7468" max="7468" width="0.5703125" style="134" customWidth="1"/>
    <col min="7469" max="7469" width="2.7109375" style="134" customWidth="1"/>
    <col min="7470" max="7470" width="0.5703125" style="134" customWidth="1"/>
    <col min="7471" max="7471" width="2.28515625" style="134" customWidth="1"/>
    <col min="7472" max="7472" width="0.5703125" style="134" customWidth="1"/>
    <col min="7473" max="7473" width="2.28515625" style="134" customWidth="1"/>
    <col min="7474" max="7474" width="0.5703125" style="134" customWidth="1"/>
    <col min="7475" max="7475" width="2.28515625" style="134" customWidth="1"/>
    <col min="7476" max="7477" width="0.5703125" style="134" customWidth="1"/>
    <col min="7478" max="7478" width="2.28515625" style="134" customWidth="1"/>
    <col min="7479" max="7479" width="0.5703125" style="134" customWidth="1"/>
    <col min="7480" max="7480" width="2.28515625" style="134" customWidth="1"/>
    <col min="7481" max="7481" width="0.5703125" style="134" customWidth="1"/>
    <col min="7482" max="7482" width="2.28515625" style="134" customWidth="1"/>
    <col min="7483" max="7483" width="0.5703125" style="134" customWidth="1"/>
    <col min="7484" max="7484" width="2.28515625" style="134" customWidth="1"/>
    <col min="7485" max="7485" width="0.5703125" style="134" customWidth="1"/>
    <col min="7486" max="7486" width="2" style="134" customWidth="1"/>
    <col min="7487" max="7488" width="0.5703125" style="134" customWidth="1"/>
    <col min="7489" max="7489" width="2.28515625" style="134" customWidth="1"/>
    <col min="7490" max="7490" width="0.5703125" style="134" customWidth="1"/>
    <col min="7491" max="7491" width="2.28515625" style="134" customWidth="1"/>
    <col min="7492" max="7492" width="0.5703125" style="134" customWidth="1"/>
    <col min="7493" max="7493" width="2.28515625" style="134" customWidth="1"/>
    <col min="7494" max="7494" width="0.5703125" style="134" customWidth="1"/>
    <col min="7495" max="7495" width="2.28515625" style="134" customWidth="1"/>
    <col min="7496" max="7496" width="0.5703125" style="134" customWidth="1"/>
    <col min="7497" max="7497" width="2.28515625" style="134" customWidth="1"/>
    <col min="7498" max="7498" width="0.5703125" style="134" customWidth="1"/>
    <col min="7499" max="7499" width="2.28515625" style="134" customWidth="1"/>
    <col min="7500" max="7500" width="0.5703125" style="134" customWidth="1"/>
    <col min="7501" max="7501" width="2.28515625" style="134" customWidth="1"/>
    <col min="7502" max="7502" width="0.5703125" style="134" customWidth="1"/>
    <col min="7503" max="7503" width="2.28515625" style="134" customWidth="1"/>
    <col min="7504" max="7504" width="0.5703125" style="134" customWidth="1"/>
    <col min="7505" max="7505" width="2.28515625" style="134" customWidth="1"/>
    <col min="7506" max="7506" width="0.5703125" style="134" customWidth="1"/>
    <col min="7507" max="7507" width="2.28515625" style="134" customWidth="1"/>
    <col min="7508" max="7508" width="0.5703125" style="134" customWidth="1"/>
    <col min="7509" max="7509" width="2.28515625" style="134" customWidth="1"/>
    <col min="7510" max="7510" width="0.5703125" style="134" customWidth="1"/>
    <col min="7511" max="7512" width="2.5703125" style="134" customWidth="1"/>
    <col min="7513" max="7680" width="9.28515625" style="134"/>
    <col min="7681" max="7681" width="0.7109375" style="134" customWidth="1"/>
    <col min="7682" max="7682" width="0.42578125" style="134" customWidth="1"/>
    <col min="7683" max="7683" width="0.5703125" style="134" customWidth="1"/>
    <col min="7684" max="7684" width="0.28515625" style="134" customWidth="1"/>
    <col min="7685" max="7685" width="3.7109375" style="134" customWidth="1"/>
    <col min="7686" max="7686" width="1.28515625" style="134" customWidth="1"/>
    <col min="7687" max="7691" width="0.7109375" style="134" customWidth="1"/>
    <col min="7692" max="7692" width="0.5703125" style="134" customWidth="1"/>
    <col min="7693" max="7705" width="0.7109375" style="134" customWidth="1"/>
    <col min="7706" max="7706" width="1.42578125" style="134" customWidth="1"/>
    <col min="7707" max="7707" width="0.5703125" style="134" customWidth="1"/>
    <col min="7708" max="7708" width="3.42578125" style="134" customWidth="1"/>
    <col min="7709" max="7709" width="0.5703125" style="134" customWidth="1"/>
    <col min="7710" max="7710" width="0.7109375" style="134" customWidth="1"/>
    <col min="7711" max="7711" width="2.28515625" style="134" customWidth="1"/>
    <col min="7712" max="7712" width="0.5703125" style="134" customWidth="1"/>
    <col min="7713" max="7713" width="2.28515625" style="134" customWidth="1"/>
    <col min="7714" max="7714" width="0.5703125" style="134" customWidth="1"/>
    <col min="7715" max="7715" width="2.28515625" style="134" customWidth="1"/>
    <col min="7716" max="7716" width="0.5703125" style="134" customWidth="1"/>
    <col min="7717" max="7717" width="2.28515625" style="134" customWidth="1"/>
    <col min="7718" max="7718" width="0.5703125" style="134" customWidth="1"/>
    <col min="7719" max="7719" width="2.28515625" style="134" customWidth="1"/>
    <col min="7720" max="7720" width="0.5703125" style="134" customWidth="1"/>
    <col min="7721" max="7721" width="2.28515625" style="134" customWidth="1"/>
    <col min="7722" max="7722" width="0.5703125" style="134" customWidth="1"/>
    <col min="7723" max="7723" width="2.28515625" style="134" customWidth="1"/>
    <col min="7724" max="7724" width="0.5703125" style="134" customWidth="1"/>
    <col min="7725" max="7725" width="2.7109375" style="134" customWidth="1"/>
    <col min="7726" max="7726" width="0.5703125" style="134" customWidth="1"/>
    <col min="7727" max="7727" width="2.28515625" style="134" customWidth="1"/>
    <col min="7728" max="7728" width="0.5703125" style="134" customWidth="1"/>
    <col min="7729" max="7729" width="2.28515625" style="134" customWidth="1"/>
    <col min="7730" max="7730" width="0.5703125" style="134" customWidth="1"/>
    <col min="7731" max="7731" width="2.28515625" style="134" customWidth="1"/>
    <col min="7732" max="7733" width="0.5703125" style="134" customWidth="1"/>
    <col min="7734" max="7734" width="2.28515625" style="134" customWidth="1"/>
    <col min="7735" max="7735" width="0.5703125" style="134" customWidth="1"/>
    <col min="7736" max="7736" width="2.28515625" style="134" customWidth="1"/>
    <col min="7737" max="7737" width="0.5703125" style="134" customWidth="1"/>
    <col min="7738" max="7738" width="2.28515625" style="134" customWidth="1"/>
    <col min="7739" max="7739" width="0.5703125" style="134" customWidth="1"/>
    <col min="7740" max="7740" width="2.28515625" style="134" customWidth="1"/>
    <col min="7741" max="7741" width="0.5703125" style="134" customWidth="1"/>
    <col min="7742" max="7742" width="2" style="134" customWidth="1"/>
    <col min="7743" max="7744" width="0.5703125" style="134" customWidth="1"/>
    <col min="7745" max="7745" width="2.28515625" style="134" customWidth="1"/>
    <col min="7746" max="7746" width="0.5703125" style="134" customWidth="1"/>
    <col min="7747" max="7747" width="2.28515625" style="134" customWidth="1"/>
    <col min="7748" max="7748" width="0.5703125" style="134" customWidth="1"/>
    <col min="7749" max="7749" width="2.28515625" style="134" customWidth="1"/>
    <col min="7750" max="7750" width="0.5703125" style="134" customWidth="1"/>
    <col min="7751" max="7751" width="2.28515625" style="134" customWidth="1"/>
    <col min="7752" max="7752" width="0.5703125" style="134" customWidth="1"/>
    <col min="7753" max="7753" width="2.28515625" style="134" customWidth="1"/>
    <col min="7754" max="7754" width="0.5703125" style="134" customWidth="1"/>
    <col min="7755" max="7755" width="2.28515625" style="134" customWidth="1"/>
    <col min="7756" max="7756" width="0.5703125" style="134" customWidth="1"/>
    <col min="7757" max="7757" width="2.28515625" style="134" customWidth="1"/>
    <col min="7758" max="7758" width="0.5703125" style="134" customWidth="1"/>
    <col min="7759" max="7759" width="2.28515625" style="134" customWidth="1"/>
    <col min="7760" max="7760" width="0.5703125" style="134" customWidth="1"/>
    <col min="7761" max="7761" width="2.28515625" style="134" customWidth="1"/>
    <col min="7762" max="7762" width="0.5703125" style="134" customWidth="1"/>
    <col min="7763" max="7763" width="2.28515625" style="134" customWidth="1"/>
    <col min="7764" max="7764" width="0.5703125" style="134" customWidth="1"/>
    <col min="7765" max="7765" width="2.28515625" style="134" customWidth="1"/>
    <col min="7766" max="7766" width="0.5703125" style="134" customWidth="1"/>
    <col min="7767" max="7768" width="2.5703125" style="134" customWidth="1"/>
    <col min="7769" max="7936" width="9.28515625" style="134"/>
    <col min="7937" max="7937" width="0.7109375" style="134" customWidth="1"/>
    <col min="7938" max="7938" width="0.42578125" style="134" customWidth="1"/>
    <col min="7939" max="7939" width="0.5703125" style="134" customWidth="1"/>
    <col min="7940" max="7940" width="0.28515625" style="134" customWidth="1"/>
    <col min="7941" max="7941" width="3.7109375" style="134" customWidth="1"/>
    <col min="7942" max="7942" width="1.28515625" style="134" customWidth="1"/>
    <col min="7943" max="7947" width="0.7109375" style="134" customWidth="1"/>
    <col min="7948" max="7948" width="0.5703125" style="134" customWidth="1"/>
    <col min="7949" max="7961" width="0.7109375" style="134" customWidth="1"/>
    <col min="7962" max="7962" width="1.42578125" style="134" customWidth="1"/>
    <col min="7963" max="7963" width="0.5703125" style="134" customWidth="1"/>
    <col min="7964" max="7964" width="3.42578125" style="134" customWidth="1"/>
    <col min="7965" max="7965" width="0.5703125" style="134" customWidth="1"/>
    <col min="7966" max="7966" width="0.7109375" style="134" customWidth="1"/>
    <col min="7967" max="7967" width="2.28515625" style="134" customWidth="1"/>
    <col min="7968" max="7968" width="0.5703125" style="134" customWidth="1"/>
    <col min="7969" max="7969" width="2.28515625" style="134" customWidth="1"/>
    <col min="7970" max="7970" width="0.5703125" style="134" customWidth="1"/>
    <col min="7971" max="7971" width="2.28515625" style="134" customWidth="1"/>
    <col min="7972" max="7972" width="0.5703125" style="134" customWidth="1"/>
    <col min="7973" max="7973" width="2.28515625" style="134" customWidth="1"/>
    <col min="7974" max="7974" width="0.5703125" style="134" customWidth="1"/>
    <col min="7975" max="7975" width="2.28515625" style="134" customWidth="1"/>
    <col min="7976" max="7976" width="0.5703125" style="134" customWidth="1"/>
    <col min="7977" max="7977" width="2.28515625" style="134" customWidth="1"/>
    <col min="7978" max="7978" width="0.5703125" style="134" customWidth="1"/>
    <col min="7979" max="7979" width="2.28515625" style="134" customWidth="1"/>
    <col min="7980" max="7980" width="0.5703125" style="134" customWidth="1"/>
    <col min="7981" max="7981" width="2.7109375" style="134" customWidth="1"/>
    <col min="7982" max="7982" width="0.5703125" style="134" customWidth="1"/>
    <col min="7983" max="7983" width="2.28515625" style="134" customWidth="1"/>
    <col min="7984" max="7984" width="0.5703125" style="134" customWidth="1"/>
    <col min="7985" max="7985" width="2.28515625" style="134" customWidth="1"/>
    <col min="7986" max="7986" width="0.5703125" style="134" customWidth="1"/>
    <col min="7987" max="7987" width="2.28515625" style="134" customWidth="1"/>
    <col min="7988" max="7989" width="0.5703125" style="134" customWidth="1"/>
    <col min="7990" max="7990" width="2.28515625" style="134" customWidth="1"/>
    <col min="7991" max="7991" width="0.5703125" style="134" customWidth="1"/>
    <col min="7992" max="7992" width="2.28515625" style="134" customWidth="1"/>
    <col min="7993" max="7993" width="0.5703125" style="134" customWidth="1"/>
    <col min="7994" max="7994" width="2.28515625" style="134" customWidth="1"/>
    <col min="7995" max="7995" width="0.5703125" style="134" customWidth="1"/>
    <col min="7996" max="7996" width="2.28515625" style="134" customWidth="1"/>
    <col min="7997" max="7997" width="0.5703125" style="134" customWidth="1"/>
    <col min="7998" max="7998" width="2" style="134" customWidth="1"/>
    <col min="7999" max="8000" width="0.5703125" style="134" customWidth="1"/>
    <col min="8001" max="8001" width="2.28515625" style="134" customWidth="1"/>
    <col min="8002" max="8002" width="0.5703125" style="134" customWidth="1"/>
    <col min="8003" max="8003" width="2.28515625" style="134" customWidth="1"/>
    <col min="8004" max="8004" width="0.5703125" style="134" customWidth="1"/>
    <col min="8005" max="8005" width="2.28515625" style="134" customWidth="1"/>
    <col min="8006" max="8006" width="0.5703125" style="134" customWidth="1"/>
    <col min="8007" max="8007" width="2.28515625" style="134" customWidth="1"/>
    <col min="8008" max="8008" width="0.5703125" style="134" customWidth="1"/>
    <col min="8009" max="8009" width="2.28515625" style="134" customWidth="1"/>
    <col min="8010" max="8010" width="0.5703125" style="134" customWidth="1"/>
    <col min="8011" max="8011" width="2.28515625" style="134" customWidth="1"/>
    <col min="8012" max="8012" width="0.5703125" style="134" customWidth="1"/>
    <col min="8013" max="8013" width="2.28515625" style="134" customWidth="1"/>
    <col min="8014" max="8014" width="0.5703125" style="134" customWidth="1"/>
    <col min="8015" max="8015" width="2.28515625" style="134" customWidth="1"/>
    <col min="8016" max="8016" width="0.5703125" style="134" customWidth="1"/>
    <col min="8017" max="8017" width="2.28515625" style="134" customWidth="1"/>
    <col min="8018" max="8018" width="0.5703125" style="134" customWidth="1"/>
    <col min="8019" max="8019" width="2.28515625" style="134" customWidth="1"/>
    <col min="8020" max="8020" width="0.5703125" style="134" customWidth="1"/>
    <col min="8021" max="8021" width="2.28515625" style="134" customWidth="1"/>
    <col min="8022" max="8022" width="0.5703125" style="134" customWidth="1"/>
    <col min="8023" max="8024" width="2.5703125" style="134" customWidth="1"/>
    <col min="8025" max="8192" width="9.28515625" style="134"/>
    <col min="8193" max="8193" width="0.7109375" style="134" customWidth="1"/>
    <col min="8194" max="8194" width="0.42578125" style="134" customWidth="1"/>
    <col min="8195" max="8195" width="0.5703125" style="134" customWidth="1"/>
    <col min="8196" max="8196" width="0.28515625" style="134" customWidth="1"/>
    <col min="8197" max="8197" width="3.7109375" style="134" customWidth="1"/>
    <col min="8198" max="8198" width="1.28515625" style="134" customWidth="1"/>
    <col min="8199" max="8203" width="0.7109375" style="134" customWidth="1"/>
    <col min="8204" max="8204" width="0.5703125" style="134" customWidth="1"/>
    <col min="8205" max="8217" width="0.7109375" style="134" customWidth="1"/>
    <col min="8218" max="8218" width="1.42578125" style="134" customWidth="1"/>
    <col min="8219" max="8219" width="0.5703125" style="134" customWidth="1"/>
    <col min="8220" max="8220" width="3.42578125" style="134" customWidth="1"/>
    <col min="8221" max="8221" width="0.5703125" style="134" customWidth="1"/>
    <col min="8222" max="8222" width="0.7109375" style="134" customWidth="1"/>
    <col min="8223" max="8223" width="2.28515625" style="134" customWidth="1"/>
    <col min="8224" max="8224" width="0.5703125" style="134" customWidth="1"/>
    <col min="8225" max="8225" width="2.28515625" style="134" customWidth="1"/>
    <col min="8226" max="8226" width="0.5703125" style="134" customWidth="1"/>
    <col min="8227" max="8227" width="2.28515625" style="134" customWidth="1"/>
    <col min="8228" max="8228" width="0.5703125" style="134" customWidth="1"/>
    <col min="8229" max="8229" width="2.28515625" style="134" customWidth="1"/>
    <col min="8230" max="8230" width="0.5703125" style="134" customWidth="1"/>
    <col min="8231" max="8231" width="2.28515625" style="134" customWidth="1"/>
    <col min="8232" max="8232" width="0.5703125" style="134" customWidth="1"/>
    <col min="8233" max="8233" width="2.28515625" style="134" customWidth="1"/>
    <col min="8234" max="8234" width="0.5703125" style="134" customWidth="1"/>
    <col min="8235" max="8235" width="2.28515625" style="134" customWidth="1"/>
    <col min="8236" max="8236" width="0.5703125" style="134" customWidth="1"/>
    <col min="8237" max="8237" width="2.7109375" style="134" customWidth="1"/>
    <col min="8238" max="8238" width="0.5703125" style="134" customWidth="1"/>
    <col min="8239" max="8239" width="2.28515625" style="134" customWidth="1"/>
    <col min="8240" max="8240" width="0.5703125" style="134" customWidth="1"/>
    <col min="8241" max="8241" width="2.28515625" style="134" customWidth="1"/>
    <col min="8242" max="8242" width="0.5703125" style="134" customWidth="1"/>
    <col min="8243" max="8243" width="2.28515625" style="134" customWidth="1"/>
    <col min="8244" max="8245" width="0.5703125" style="134" customWidth="1"/>
    <col min="8246" max="8246" width="2.28515625" style="134" customWidth="1"/>
    <col min="8247" max="8247" width="0.5703125" style="134" customWidth="1"/>
    <col min="8248" max="8248" width="2.28515625" style="134" customWidth="1"/>
    <col min="8249" max="8249" width="0.5703125" style="134" customWidth="1"/>
    <col min="8250" max="8250" width="2.28515625" style="134" customWidth="1"/>
    <col min="8251" max="8251" width="0.5703125" style="134" customWidth="1"/>
    <col min="8252" max="8252" width="2.28515625" style="134" customWidth="1"/>
    <col min="8253" max="8253" width="0.5703125" style="134" customWidth="1"/>
    <col min="8254" max="8254" width="2" style="134" customWidth="1"/>
    <col min="8255" max="8256" width="0.5703125" style="134" customWidth="1"/>
    <col min="8257" max="8257" width="2.28515625" style="134" customWidth="1"/>
    <col min="8258" max="8258" width="0.5703125" style="134" customWidth="1"/>
    <col min="8259" max="8259" width="2.28515625" style="134" customWidth="1"/>
    <col min="8260" max="8260" width="0.5703125" style="134" customWidth="1"/>
    <col min="8261" max="8261" width="2.28515625" style="134" customWidth="1"/>
    <col min="8262" max="8262" width="0.5703125" style="134" customWidth="1"/>
    <col min="8263" max="8263" width="2.28515625" style="134" customWidth="1"/>
    <col min="8264" max="8264" width="0.5703125" style="134" customWidth="1"/>
    <col min="8265" max="8265" width="2.28515625" style="134" customWidth="1"/>
    <col min="8266" max="8266" width="0.5703125" style="134" customWidth="1"/>
    <col min="8267" max="8267" width="2.28515625" style="134" customWidth="1"/>
    <col min="8268" max="8268" width="0.5703125" style="134" customWidth="1"/>
    <col min="8269" max="8269" width="2.28515625" style="134" customWidth="1"/>
    <col min="8270" max="8270" width="0.5703125" style="134" customWidth="1"/>
    <col min="8271" max="8271" width="2.28515625" style="134" customWidth="1"/>
    <col min="8272" max="8272" width="0.5703125" style="134" customWidth="1"/>
    <col min="8273" max="8273" width="2.28515625" style="134" customWidth="1"/>
    <col min="8274" max="8274" width="0.5703125" style="134" customWidth="1"/>
    <col min="8275" max="8275" width="2.28515625" style="134" customWidth="1"/>
    <col min="8276" max="8276" width="0.5703125" style="134" customWidth="1"/>
    <col min="8277" max="8277" width="2.28515625" style="134" customWidth="1"/>
    <col min="8278" max="8278" width="0.5703125" style="134" customWidth="1"/>
    <col min="8279" max="8280" width="2.5703125" style="134" customWidth="1"/>
    <col min="8281" max="8448" width="9.28515625" style="134"/>
    <col min="8449" max="8449" width="0.7109375" style="134" customWidth="1"/>
    <col min="8450" max="8450" width="0.42578125" style="134" customWidth="1"/>
    <col min="8451" max="8451" width="0.5703125" style="134" customWidth="1"/>
    <col min="8452" max="8452" width="0.28515625" style="134" customWidth="1"/>
    <col min="8453" max="8453" width="3.7109375" style="134" customWidth="1"/>
    <col min="8454" max="8454" width="1.28515625" style="134" customWidth="1"/>
    <col min="8455" max="8459" width="0.7109375" style="134" customWidth="1"/>
    <col min="8460" max="8460" width="0.5703125" style="134" customWidth="1"/>
    <col min="8461" max="8473" width="0.7109375" style="134" customWidth="1"/>
    <col min="8474" max="8474" width="1.42578125" style="134" customWidth="1"/>
    <col min="8475" max="8475" width="0.5703125" style="134" customWidth="1"/>
    <col min="8476" max="8476" width="3.42578125" style="134" customWidth="1"/>
    <col min="8477" max="8477" width="0.5703125" style="134" customWidth="1"/>
    <col min="8478" max="8478" width="0.7109375" style="134" customWidth="1"/>
    <col min="8479" max="8479" width="2.28515625" style="134" customWidth="1"/>
    <col min="8480" max="8480" width="0.5703125" style="134" customWidth="1"/>
    <col min="8481" max="8481" width="2.28515625" style="134" customWidth="1"/>
    <col min="8482" max="8482" width="0.5703125" style="134" customWidth="1"/>
    <col min="8483" max="8483" width="2.28515625" style="134" customWidth="1"/>
    <col min="8484" max="8484" width="0.5703125" style="134" customWidth="1"/>
    <col min="8485" max="8485" width="2.28515625" style="134" customWidth="1"/>
    <col min="8486" max="8486" width="0.5703125" style="134" customWidth="1"/>
    <col min="8487" max="8487" width="2.28515625" style="134" customWidth="1"/>
    <col min="8488" max="8488" width="0.5703125" style="134" customWidth="1"/>
    <col min="8489" max="8489" width="2.28515625" style="134" customWidth="1"/>
    <col min="8490" max="8490" width="0.5703125" style="134" customWidth="1"/>
    <col min="8491" max="8491" width="2.28515625" style="134" customWidth="1"/>
    <col min="8492" max="8492" width="0.5703125" style="134" customWidth="1"/>
    <col min="8493" max="8493" width="2.7109375" style="134" customWidth="1"/>
    <col min="8494" max="8494" width="0.5703125" style="134" customWidth="1"/>
    <col min="8495" max="8495" width="2.28515625" style="134" customWidth="1"/>
    <col min="8496" max="8496" width="0.5703125" style="134" customWidth="1"/>
    <col min="8497" max="8497" width="2.28515625" style="134" customWidth="1"/>
    <col min="8498" max="8498" width="0.5703125" style="134" customWidth="1"/>
    <col min="8499" max="8499" width="2.28515625" style="134" customWidth="1"/>
    <col min="8500" max="8501" width="0.5703125" style="134" customWidth="1"/>
    <col min="8502" max="8502" width="2.28515625" style="134" customWidth="1"/>
    <col min="8503" max="8503" width="0.5703125" style="134" customWidth="1"/>
    <col min="8504" max="8504" width="2.28515625" style="134" customWidth="1"/>
    <col min="8505" max="8505" width="0.5703125" style="134" customWidth="1"/>
    <col min="8506" max="8506" width="2.28515625" style="134" customWidth="1"/>
    <col min="8507" max="8507" width="0.5703125" style="134" customWidth="1"/>
    <col min="8508" max="8508" width="2.28515625" style="134" customWidth="1"/>
    <col min="8509" max="8509" width="0.5703125" style="134" customWidth="1"/>
    <col min="8510" max="8510" width="2" style="134" customWidth="1"/>
    <col min="8511" max="8512" width="0.5703125" style="134" customWidth="1"/>
    <col min="8513" max="8513" width="2.28515625" style="134" customWidth="1"/>
    <col min="8514" max="8514" width="0.5703125" style="134" customWidth="1"/>
    <col min="8515" max="8515" width="2.28515625" style="134" customWidth="1"/>
    <col min="8516" max="8516" width="0.5703125" style="134" customWidth="1"/>
    <col min="8517" max="8517" width="2.28515625" style="134" customWidth="1"/>
    <col min="8518" max="8518" width="0.5703125" style="134" customWidth="1"/>
    <col min="8519" max="8519" width="2.28515625" style="134" customWidth="1"/>
    <col min="8520" max="8520" width="0.5703125" style="134" customWidth="1"/>
    <col min="8521" max="8521" width="2.28515625" style="134" customWidth="1"/>
    <col min="8522" max="8522" width="0.5703125" style="134" customWidth="1"/>
    <col min="8523" max="8523" width="2.28515625" style="134" customWidth="1"/>
    <col min="8524" max="8524" width="0.5703125" style="134" customWidth="1"/>
    <col min="8525" max="8525" width="2.28515625" style="134" customWidth="1"/>
    <col min="8526" max="8526" width="0.5703125" style="134" customWidth="1"/>
    <col min="8527" max="8527" width="2.28515625" style="134" customWidth="1"/>
    <col min="8528" max="8528" width="0.5703125" style="134" customWidth="1"/>
    <col min="8529" max="8529" width="2.28515625" style="134" customWidth="1"/>
    <col min="8530" max="8530" width="0.5703125" style="134" customWidth="1"/>
    <col min="8531" max="8531" width="2.28515625" style="134" customWidth="1"/>
    <col min="8532" max="8532" width="0.5703125" style="134" customWidth="1"/>
    <col min="8533" max="8533" width="2.28515625" style="134" customWidth="1"/>
    <col min="8534" max="8534" width="0.5703125" style="134" customWidth="1"/>
    <col min="8535" max="8536" width="2.5703125" style="134" customWidth="1"/>
    <col min="8537" max="8704" width="9.28515625" style="134"/>
    <col min="8705" max="8705" width="0.7109375" style="134" customWidth="1"/>
    <col min="8706" max="8706" width="0.42578125" style="134" customWidth="1"/>
    <col min="8707" max="8707" width="0.5703125" style="134" customWidth="1"/>
    <col min="8708" max="8708" width="0.28515625" style="134" customWidth="1"/>
    <col min="8709" max="8709" width="3.7109375" style="134" customWidth="1"/>
    <col min="8710" max="8710" width="1.28515625" style="134" customWidth="1"/>
    <col min="8711" max="8715" width="0.7109375" style="134" customWidth="1"/>
    <col min="8716" max="8716" width="0.5703125" style="134" customWidth="1"/>
    <col min="8717" max="8729" width="0.7109375" style="134" customWidth="1"/>
    <col min="8730" max="8730" width="1.42578125" style="134" customWidth="1"/>
    <col min="8731" max="8731" width="0.5703125" style="134" customWidth="1"/>
    <col min="8732" max="8732" width="3.42578125" style="134" customWidth="1"/>
    <col min="8733" max="8733" width="0.5703125" style="134" customWidth="1"/>
    <col min="8734" max="8734" width="0.7109375" style="134" customWidth="1"/>
    <col min="8735" max="8735" width="2.28515625" style="134" customWidth="1"/>
    <col min="8736" max="8736" width="0.5703125" style="134" customWidth="1"/>
    <col min="8737" max="8737" width="2.28515625" style="134" customWidth="1"/>
    <col min="8738" max="8738" width="0.5703125" style="134" customWidth="1"/>
    <col min="8739" max="8739" width="2.28515625" style="134" customWidth="1"/>
    <col min="8740" max="8740" width="0.5703125" style="134" customWidth="1"/>
    <col min="8741" max="8741" width="2.28515625" style="134" customWidth="1"/>
    <col min="8742" max="8742" width="0.5703125" style="134" customWidth="1"/>
    <col min="8743" max="8743" width="2.28515625" style="134" customWidth="1"/>
    <col min="8744" max="8744" width="0.5703125" style="134" customWidth="1"/>
    <col min="8745" max="8745" width="2.28515625" style="134" customWidth="1"/>
    <col min="8746" max="8746" width="0.5703125" style="134" customWidth="1"/>
    <col min="8747" max="8747" width="2.28515625" style="134" customWidth="1"/>
    <col min="8748" max="8748" width="0.5703125" style="134" customWidth="1"/>
    <col min="8749" max="8749" width="2.7109375" style="134" customWidth="1"/>
    <col min="8750" max="8750" width="0.5703125" style="134" customWidth="1"/>
    <col min="8751" max="8751" width="2.28515625" style="134" customWidth="1"/>
    <col min="8752" max="8752" width="0.5703125" style="134" customWidth="1"/>
    <col min="8753" max="8753" width="2.28515625" style="134" customWidth="1"/>
    <col min="8754" max="8754" width="0.5703125" style="134" customWidth="1"/>
    <col min="8755" max="8755" width="2.28515625" style="134" customWidth="1"/>
    <col min="8756" max="8757" width="0.5703125" style="134" customWidth="1"/>
    <col min="8758" max="8758" width="2.28515625" style="134" customWidth="1"/>
    <col min="8759" max="8759" width="0.5703125" style="134" customWidth="1"/>
    <col min="8760" max="8760" width="2.28515625" style="134" customWidth="1"/>
    <col min="8761" max="8761" width="0.5703125" style="134" customWidth="1"/>
    <col min="8762" max="8762" width="2.28515625" style="134" customWidth="1"/>
    <col min="8763" max="8763" width="0.5703125" style="134" customWidth="1"/>
    <col min="8764" max="8764" width="2.28515625" style="134" customWidth="1"/>
    <col min="8765" max="8765" width="0.5703125" style="134" customWidth="1"/>
    <col min="8766" max="8766" width="2" style="134" customWidth="1"/>
    <col min="8767" max="8768" width="0.5703125" style="134" customWidth="1"/>
    <col min="8769" max="8769" width="2.28515625" style="134" customWidth="1"/>
    <col min="8770" max="8770" width="0.5703125" style="134" customWidth="1"/>
    <col min="8771" max="8771" width="2.28515625" style="134" customWidth="1"/>
    <col min="8772" max="8772" width="0.5703125" style="134" customWidth="1"/>
    <col min="8773" max="8773" width="2.28515625" style="134" customWidth="1"/>
    <col min="8774" max="8774" width="0.5703125" style="134" customWidth="1"/>
    <col min="8775" max="8775" width="2.28515625" style="134" customWidth="1"/>
    <col min="8776" max="8776" width="0.5703125" style="134" customWidth="1"/>
    <col min="8777" max="8777" width="2.28515625" style="134" customWidth="1"/>
    <col min="8778" max="8778" width="0.5703125" style="134" customWidth="1"/>
    <col min="8779" max="8779" width="2.28515625" style="134" customWidth="1"/>
    <col min="8780" max="8780" width="0.5703125" style="134" customWidth="1"/>
    <col min="8781" max="8781" width="2.28515625" style="134" customWidth="1"/>
    <col min="8782" max="8782" width="0.5703125" style="134" customWidth="1"/>
    <col min="8783" max="8783" width="2.28515625" style="134" customWidth="1"/>
    <col min="8784" max="8784" width="0.5703125" style="134" customWidth="1"/>
    <col min="8785" max="8785" width="2.28515625" style="134" customWidth="1"/>
    <col min="8786" max="8786" width="0.5703125" style="134" customWidth="1"/>
    <col min="8787" max="8787" width="2.28515625" style="134" customWidth="1"/>
    <col min="8788" max="8788" width="0.5703125" style="134" customWidth="1"/>
    <col min="8789" max="8789" width="2.28515625" style="134" customWidth="1"/>
    <col min="8790" max="8790" width="0.5703125" style="134" customWidth="1"/>
    <col min="8791" max="8792" width="2.5703125" style="134" customWidth="1"/>
    <col min="8793" max="8960" width="9.28515625" style="134"/>
    <col min="8961" max="8961" width="0.7109375" style="134" customWidth="1"/>
    <col min="8962" max="8962" width="0.42578125" style="134" customWidth="1"/>
    <col min="8963" max="8963" width="0.5703125" style="134" customWidth="1"/>
    <col min="8964" max="8964" width="0.28515625" style="134" customWidth="1"/>
    <col min="8965" max="8965" width="3.7109375" style="134" customWidth="1"/>
    <col min="8966" max="8966" width="1.28515625" style="134" customWidth="1"/>
    <col min="8967" max="8971" width="0.7109375" style="134" customWidth="1"/>
    <col min="8972" max="8972" width="0.5703125" style="134" customWidth="1"/>
    <col min="8973" max="8985" width="0.7109375" style="134" customWidth="1"/>
    <col min="8986" max="8986" width="1.42578125" style="134" customWidth="1"/>
    <col min="8987" max="8987" width="0.5703125" style="134" customWidth="1"/>
    <col min="8988" max="8988" width="3.42578125" style="134" customWidth="1"/>
    <col min="8989" max="8989" width="0.5703125" style="134" customWidth="1"/>
    <col min="8990" max="8990" width="0.7109375" style="134" customWidth="1"/>
    <col min="8991" max="8991" width="2.28515625" style="134" customWidth="1"/>
    <col min="8992" max="8992" width="0.5703125" style="134" customWidth="1"/>
    <col min="8993" max="8993" width="2.28515625" style="134" customWidth="1"/>
    <col min="8994" max="8994" width="0.5703125" style="134" customWidth="1"/>
    <col min="8995" max="8995" width="2.28515625" style="134" customWidth="1"/>
    <col min="8996" max="8996" width="0.5703125" style="134" customWidth="1"/>
    <col min="8997" max="8997" width="2.28515625" style="134" customWidth="1"/>
    <col min="8998" max="8998" width="0.5703125" style="134" customWidth="1"/>
    <col min="8999" max="8999" width="2.28515625" style="134" customWidth="1"/>
    <col min="9000" max="9000" width="0.5703125" style="134" customWidth="1"/>
    <col min="9001" max="9001" width="2.28515625" style="134" customWidth="1"/>
    <col min="9002" max="9002" width="0.5703125" style="134" customWidth="1"/>
    <col min="9003" max="9003" width="2.28515625" style="134" customWidth="1"/>
    <col min="9004" max="9004" width="0.5703125" style="134" customWidth="1"/>
    <col min="9005" max="9005" width="2.7109375" style="134" customWidth="1"/>
    <col min="9006" max="9006" width="0.5703125" style="134" customWidth="1"/>
    <col min="9007" max="9007" width="2.28515625" style="134" customWidth="1"/>
    <col min="9008" max="9008" width="0.5703125" style="134" customWidth="1"/>
    <col min="9009" max="9009" width="2.28515625" style="134" customWidth="1"/>
    <col min="9010" max="9010" width="0.5703125" style="134" customWidth="1"/>
    <col min="9011" max="9011" width="2.28515625" style="134" customWidth="1"/>
    <col min="9012" max="9013" width="0.5703125" style="134" customWidth="1"/>
    <col min="9014" max="9014" width="2.28515625" style="134" customWidth="1"/>
    <col min="9015" max="9015" width="0.5703125" style="134" customWidth="1"/>
    <col min="9016" max="9016" width="2.28515625" style="134" customWidth="1"/>
    <col min="9017" max="9017" width="0.5703125" style="134" customWidth="1"/>
    <col min="9018" max="9018" width="2.28515625" style="134" customWidth="1"/>
    <col min="9019" max="9019" width="0.5703125" style="134" customWidth="1"/>
    <col min="9020" max="9020" width="2.28515625" style="134" customWidth="1"/>
    <col min="9021" max="9021" width="0.5703125" style="134" customWidth="1"/>
    <col min="9022" max="9022" width="2" style="134" customWidth="1"/>
    <col min="9023" max="9024" width="0.5703125" style="134" customWidth="1"/>
    <col min="9025" max="9025" width="2.28515625" style="134" customWidth="1"/>
    <col min="9026" max="9026" width="0.5703125" style="134" customWidth="1"/>
    <col min="9027" max="9027" width="2.28515625" style="134" customWidth="1"/>
    <col min="9028" max="9028" width="0.5703125" style="134" customWidth="1"/>
    <col min="9029" max="9029" width="2.28515625" style="134" customWidth="1"/>
    <col min="9030" max="9030" width="0.5703125" style="134" customWidth="1"/>
    <col min="9031" max="9031" width="2.28515625" style="134" customWidth="1"/>
    <col min="9032" max="9032" width="0.5703125" style="134" customWidth="1"/>
    <col min="9033" max="9033" width="2.28515625" style="134" customWidth="1"/>
    <col min="9034" max="9034" width="0.5703125" style="134" customWidth="1"/>
    <col min="9035" max="9035" width="2.28515625" style="134" customWidth="1"/>
    <col min="9036" max="9036" width="0.5703125" style="134" customWidth="1"/>
    <col min="9037" max="9037" width="2.28515625" style="134" customWidth="1"/>
    <col min="9038" max="9038" width="0.5703125" style="134" customWidth="1"/>
    <col min="9039" max="9039" width="2.28515625" style="134" customWidth="1"/>
    <col min="9040" max="9040" width="0.5703125" style="134" customWidth="1"/>
    <col min="9041" max="9041" width="2.28515625" style="134" customWidth="1"/>
    <col min="9042" max="9042" width="0.5703125" style="134" customWidth="1"/>
    <col min="9043" max="9043" width="2.28515625" style="134" customWidth="1"/>
    <col min="9044" max="9044" width="0.5703125" style="134" customWidth="1"/>
    <col min="9045" max="9045" width="2.28515625" style="134" customWidth="1"/>
    <col min="9046" max="9046" width="0.5703125" style="134" customWidth="1"/>
    <col min="9047" max="9048" width="2.5703125" style="134" customWidth="1"/>
    <col min="9049" max="9216" width="9.28515625" style="134"/>
    <col min="9217" max="9217" width="0.7109375" style="134" customWidth="1"/>
    <col min="9218" max="9218" width="0.42578125" style="134" customWidth="1"/>
    <col min="9219" max="9219" width="0.5703125" style="134" customWidth="1"/>
    <col min="9220" max="9220" width="0.28515625" style="134" customWidth="1"/>
    <col min="9221" max="9221" width="3.7109375" style="134" customWidth="1"/>
    <col min="9222" max="9222" width="1.28515625" style="134" customWidth="1"/>
    <col min="9223" max="9227" width="0.7109375" style="134" customWidth="1"/>
    <col min="9228" max="9228" width="0.5703125" style="134" customWidth="1"/>
    <col min="9229" max="9241" width="0.7109375" style="134" customWidth="1"/>
    <col min="9242" max="9242" width="1.42578125" style="134" customWidth="1"/>
    <col min="9243" max="9243" width="0.5703125" style="134" customWidth="1"/>
    <col min="9244" max="9244" width="3.42578125" style="134" customWidth="1"/>
    <col min="9245" max="9245" width="0.5703125" style="134" customWidth="1"/>
    <col min="9246" max="9246" width="0.7109375" style="134" customWidth="1"/>
    <col min="9247" max="9247" width="2.28515625" style="134" customWidth="1"/>
    <col min="9248" max="9248" width="0.5703125" style="134" customWidth="1"/>
    <col min="9249" max="9249" width="2.28515625" style="134" customWidth="1"/>
    <col min="9250" max="9250" width="0.5703125" style="134" customWidth="1"/>
    <col min="9251" max="9251" width="2.28515625" style="134" customWidth="1"/>
    <col min="9252" max="9252" width="0.5703125" style="134" customWidth="1"/>
    <col min="9253" max="9253" width="2.28515625" style="134" customWidth="1"/>
    <col min="9254" max="9254" width="0.5703125" style="134" customWidth="1"/>
    <col min="9255" max="9255" width="2.28515625" style="134" customWidth="1"/>
    <col min="9256" max="9256" width="0.5703125" style="134" customWidth="1"/>
    <col min="9257" max="9257" width="2.28515625" style="134" customWidth="1"/>
    <col min="9258" max="9258" width="0.5703125" style="134" customWidth="1"/>
    <col min="9259" max="9259" width="2.28515625" style="134" customWidth="1"/>
    <col min="9260" max="9260" width="0.5703125" style="134" customWidth="1"/>
    <col min="9261" max="9261" width="2.7109375" style="134" customWidth="1"/>
    <col min="9262" max="9262" width="0.5703125" style="134" customWidth="1"/>
    <col min="9263" max="9263" width="2.28515625" style="134" customWidth="1"/>
    <col min="9264" max="9264" width="0.5703125" style="134" customWidth="1"/>
    <col min="9265" max="9265" width="2.28515625" style="134" customWidth="1"/>
    <col min="9266" max="9266" width="0.5703125" style="134" customWidth="1"/>
    <col min="9267" max="9267" width="2.28515625" style="134" customWidth="1"/>
    <col min="9268" max="9269" width="0.5703125" style="134" customWidth="1"/>
    <col min="9270" max="9270" width="2.28515625" style="134" customWidth="1"/>
    <col min="9271" max="9271" width="0.5703125" style="134" customWidth="1"/>
    <col min="9272" max="9272" width="2.28515625" style="134" customWidth="1"/>
    <col min="9273" max="9273" width="0.5703125" style="134" customWidth="1"/>
    <col min="9274" max="9274" width="2.28515625" style="134" customWidth="1"/>
    <col min="9275" max="9275" width="0.5703125" style="134" customWidth="1"/>
    <col min="9276" max="9276" width="2.28515625" style="134" customWidth="1"/>
    <col min="9277" max="9277" width="0.5703125" style="134" customWidth="1"/>
    <col min="9278" max="9278" width="2" style="134" customWidth="1"/>
    <col min="9279" max="9280" width="0.5703125" style="134" customWidth="1"/>
    <col min="9281" max="9281" width="2.28515625" style="134" customWidth="1"/>
    <col min="9282" max="9282" width="0.5703125" style="134" customWidth="1"/>
    <col min="9283" max="9283" width="2.28515625" style="134" customWidth="1"/>
    <col min="9284" max="9284" width="0.5703125" style="134" customWidth="1"/>
    <col min="9285" max="9285" width="2.28515625" style="134" customWidth="1"/>
    <col min="9286" max="9286" width="0.5703125" style="134" customWidth="1"/>
    <col min="9287" max="9287" width="2.28515625" style="134" customWidth="1"/>
    <col min="9288" max="9288" width="0.5703125" style="134" customWidth="1"/>
    <col min="9289" max="9289" width="2.28515625" style="134" customWidth="1"/>
    <col min="9290" max="9290" width="0.5703125" style="134" customWidth="1"/>
    <col min="9291" max="9291" width="2.28515625" style="134" customWidth="1"/>
    <col min="9292" max="9292" width="0.5703125" style="134" customWidth="1"/>
    <col min="9293" max="9293" width="2.28515625" style="134" customWidth="1"/>
    <col min="9294" max="9294" width="0.5703125" style="134" customWidth="1"/>
    <col min="9295" max="9295" width="2.28515625" style="134" customWidth="1"/>
    <col min="9296" max="9296" width="0.5703125" style="134" customWidth="1"/>
    <col min="9297" max="9297" width="2.28515625" style="134" customWidth="1"/>
    <col min="9298" max="9298" width="0.5703125" style="134" customWidth="1"/>
    <col min="9299" max="9299" width="2.28515625" style="134" customWidth="1"/>
    <col min="9300" max="9300" width="0.5703125" style="134" customWidth="1"/>
    <col min="9301" max="9301" width="2.28515625" style="134" customWidth="1"/>
    <col min="9302" max="9302" width="0.5703125" style="134" customWidth="1"/>
    <col min="9303" max="9304" width="2.5703125" style="134" customWidth="1"/>
    <col min="9305" max="9472" width="9.28515625" style="134"/>
    <col min="9473" max="9473" width="0.7109375" style="134" customWidth="1"/>
    <col min="9474" max="9474" width="0.42578125" style="134" customWidth="1"/>
    <col min="9475" max="9475" width="0.5703125" style="134" customWidth="1"/>
    <col min="9476" max="9476" width="0.28515625" style="134" customWidth="1"/>
    <col min="9477" max="9477" width="3.7109375" style="134" customWidth="1"/>
    <col min="9478" max="9478" width="1.28515625" style="134" customWidth="1"/>
    <col min="9479" max="9483" width="0.7109375" style="134" customWidth="1"/>
    <col min="9484" max="9484" width="0.5703125" style="134" customWidth="1"/>
    <col min="9485" max="9497" width="0.7109375" style="134" customWidth="1"/>
    <col min="9498" max="9498" width="1.42578125" style="134" customWidth="1"/>
    <col min="9499" max="9499" width="0.5703125" style="134" customWidth="1"/>
    <col min="9500" max="9500" width="3.42578125" style="134" customWidth="1"/>
    <col min="9501" max="9501" width="0.5703125" style="134" customWidth="1"/>
    <col min="9502" max="9502" width="0.7109375" style="134" customWidth="1"/>
    <col min="9503" max="9503" width="2.28515625" style="134" customWidth="1"/>
    <col min="9504" max="9504" width="0.5703125" style="134" customWidth="1"/>
    <col min="9505" max="9505" width="2.28515625" style="134" customWidth="1"/>
    <col min="9506" max="9506" width="0.5703125" style="134" customWidth="1"/>
    <col min="9507" max="9507" width="2.28515625" style="134" customWidth="1"/>
    <col min="9508" max="9508" width="0.5703125" style="134" customWidth="1"/>
    <col min="9509" max="9509" width="2.28515625" style="134" customWidth="1"/>
    <col min="9510" max="9510" width="0.5703125" style="134" customWidth="1"/>
    <col min="9511" max="9511" width="2.28515625" style="134" customWidth="1"/>
    <col min="9512" max="9512" width="0.5703125" style="134" customWidth="1"/>
    <col min="9513" max="9513" width="2.28515625" style="134" customWidth="1"/>
    <col min="9514" max="9514" width="0.5703125" style="134" customWidth="1"/>
    <col min="9515" max="9515" width="2.28515625" style="134" customWidth="1"/>
    <col min="9516" max="9516" width="0.5703125" style="134" customWidth="1"/>
    <col min="9517" max="9517" width="2.7109375" style="134" customWidth="1"/>
    <col min="9518" max="9518" width="0.5703125" style="134" customWidth="1"/>
    <col min="9519" max="9519" width="2.28515625" style="134" customWidth="1"/>
    <col min="9520" max="9520" width="0.5703125" style="134" customWidth="1"/>
    <col min="9521" max="9521" width="2.28515625" style="134" customWidth="1"/>
    <col min="9522" max="9522" width="0.5703125" style="134" customWidth="1"/>
    <col min="9523" max="9523" width="2.28515625" style="134" customWidth="1"/>
    <col min="9524" max="9525" width="0.5703125" style="134" customWidth="1"/>
    <col min="9526" max="9526" width="2.28515625" style="134" customWidth="1"/>
    <col min="9527" max="9527" width="0.5703125" style="134" customWidth="1"/>
    <col min="9528" max="9528" width="2.28515625" style="134" customWidth="1"/>
    <col min="9529" max="9529" width="0.5703125" style="134" customWidth="1"/>
    <col min="9530" max="9530" width="2.28515625" style="134" customWidth="1"/>
    <col min="9531" max="9531" width="0.5703125" style="134" customWidth="1"/>
    <col min="9532" max="9532" width="2.28515625" style="134" customWidth="1"/>
    <col min="9533" max="9533" width="0.5703125" style="134" customWidth="1"/>
    <col min="9534" max="9534" width="2" style="134" customWidth="1"/>
    <col min="9535" max="9536" width="0.5703125" style="134" customWidth="1"/>
    <col min="9537" max="9537" width="2.28515625" style="134" customWidth="1"/>
    <col min="9538" max="9538" width="0.5703125" style="134" customWidth="1"/>
    <col min="9539" max="9539" width="2.28515625" style="134" customWidth="1"/>
    <col min="9540" max="9540" width="0.5703125" style="134" customWidth="1"/>
    <col min="9541" max="9541" width="2.28515625" style="134" customWidth="1"/>
    <col min="9542" max="9542" width="0.5703125" style="134" customWidth="1"/>
    <col min="9543" max="9543" width="2.28515625" style="134" customWidth="1"/>
    <col min="9544" max="9544" width="0.5703125" style="134" customWidth="1"/>
    <col min="9545" max="9545" width="2.28515625" style="134" customWidth="1"/>
    <col min="9546" max="9546" width="0.5703125" style="134" customWidth="1"/>
    <col min="9547" max="9547" width="2.28515625" style="134" customWidth="1"/>
    <col min="9548" max="9548" width="0.5703125" style="134" customWidth="1"/>
    <col min="9549" max="9549" width="2.28515625" style="134" customWidth="1"/>
    <col min="9550" max="9550" width="0.5703125" style="134" customWidth="1"/>
    <col min="9551" max="9551" width="2.28515625" style="134" customWidth="1"/>
    <col min="9552" max="9552" width="0.5703125" style="134" customWidth="1"/>
    <col min="9553" max="9553" width="2.28515625" style="134" customWidth="1"/>
    <col min="9554" max="9554" width="0.5703125" style="134" customWidth="1"/>
    <col min="9555" max="9555" width="2.28515625" style="134" customWidth="1"/>
    <col min="9556" max="9556" width="0.5703125" style="134" customWidth="1"/>
    <col min="9557" max="9557" width="2.28515625" style="134" customWidth="1"/>
    <col min="9558" max="9558" width="0.5703125" style="134" customWidth="1"/>
    <col min="9559" max="9560" width="2.5703125" style="134" customWidth="1"/>
    <col min="9561" max="9728" width="9.28515625" style="134"/>
    <col min="9729" max="9729" width="0.7109375" style="134" customWidth="1"/>
    <col min="9730" max="9730" width="0.42578125" style="134" customWidth="1"/>
    <col min="9731" max="9731" width="0.5703125" style="134" customWidth="1"/>
    <col min="9732" max="9732" width="0.28515625" style="134" customWidth="1"/>
    <col min="9733" max="9733" width="3.7109375" style="134" customWidth="1"/>
    <col min="9734" max="9734" width="1.28515625" style="134" customWidth="1"/>
    <col min="9735" max="9739" width="0.7109375" style="134" customWidth="1"/>
    <col min="9740" max="9740" width="0.5703125" style="134" customWidth="1"/>
    <col min="9741" max="9753" width="0.7109375" style="134" customWidth="1"/>
    <col min="9754" max="9754" width="1.42578125" style="134" customWidth="1"/>
    <col min="9755" max="9755" width="0.5703125" style="134" customWidth="1"/>
    <col min="9756" max="9756" width="3.42578125" style="134" customWidth="1"/>
    <col min="9757" max="9757" width="0.5703125" style="134" customWidth="1"/>
    <col min="9758" max="9758" width="0.7109375" style="134" customWidth="1"/>
    <col min="9759" max="9759" width="2.28515625" style="134" customWidth="1"/>
    <col min="9760" max="9760" width="0.5703125" style="134" customWidth="1"/>
    <col min="9761" max="9761" width="2.28515625" style="134" customWidth="1"/>
    <col min="9762" max="9762" width="0.5703125" style="134" customWidth="1"/>
    <col min="9763" max="9763" width="2.28515625" style="134" customWidth="1"/>
    <col min="9764" max="9764" width="0.5703125" style="134" customWidth="1"/>
    <col min="9765" max="9765" width="2.28515625" style="134" customWidth="1"/>
    <col min="9766" max="9766" width="0.5703125" style="134" customWidth="1"/>
    <col min="9767" max="9767" width="2.28515625" style="134" customWidth="1"/>
    <col min="9768" max="9768" width="0.5703125" style="134" customWidth="1"/>
    <col min="9769" max="9769" width="2.28515625" style="134" customWidth="1"/>
    <col min="9770" max="9770" width="0.5703125" style="134" customWidth="1"/>
    <col min="9771" max="9771" width="2.28515625" style="134" customWidth="1"/>
    <col min="9772" max="9772" width="0.5703125" style="134" customWidth="1"/>
    <col min="9773" max="9773" width="2.7109375" style="134" customWidth="1"/>
    <col min="9774" max="9774" width="0.5703125" style="134" customWidth="1"/>
    <col min="9775" max="9775" width="2.28515625" style="134" customWidth="1"/>
    <col min="9776" max="9776" width="0.5703125" style="134" customWidth="1"/>
    <col min="9777" max="9777" width="2.28515625" style="134" customWidth="1"/>
    <col min="9778" max="9778" width="0.5703125" style="134" customWidth="1"/>
    <col min="9779" max="9779" width="2.28515625" style="134" customWidth="1"/>
    <col min="9780" max="9781" width="0.5703125" style="134" customWidth="1"/>
    <col min="9782" max="9782" width="2.28515625" style="134" customWidth="1"/>
    <col min="9783" max="9783" width="0.5703125" style="134" customWidth="1"/>
    <col min="9784" max="9784" width="2.28515625" style="134" customWidth="1"/>
    <col min="9785" max="9785" width="0.5703125" style="134" customWidth="1"/>
    <col min="9786" max="9786" width="2.28515625" style="134" customWidth="1"/>
    <col min="9787" max="9787" width="0.5703125" style="134" customWidth="1"/>
    <col min="9788" max="9788" width="2.28515625" style="134" customWidth="1"/>
    <col min="9789" max="9789" width="0.5703125" style="134" customWidth="1"/>
    <col min="9790" max="9790" width="2" style="134" customWidth="1"/>
    <col min="9791" max="9792" width="0.5703125" style="134" customWidth="1"/>
    <col min="9793" max="9793" width="2.28515625" style="134" customWidth="1"/>
    <col min="9794" max="9794" width="0.5703125" style="134" customWidth="1"/>
    <col min="9795" max="9795" width="2.28515625" style="134" customWidth="1"/>
    <col min="9796" max="9796" width="0.5703125" style="134" customWidth="1"/>
    <col min="9797" max="9797" width="2.28515625" style="134" customWidth="1"/>
    <col min="9798" max="9798" width="0.5703125" style="134" customWidth="1"/>
    <col min="9799" max="9799" width="2.28515625" style="134" customWidth="1"/>
    <col min="9800" max="9800" width="0.5703125" style="134" customWidth="1"/>
    <col min="9801" max="9801" width="2.28515625" style="134" customWidth="1"/>
    <col min="9802" max="9802" width="0.5703125" style="134" customWidth="1"/>
    <col min="9803" max="9803" width="2.28515625" style="134" customWidth="1"/>
    <col min="9804" max="9804" width="0.5703125" style="134" customWidth="1"/>
    <col min="9805" max="9805" width="2.28515625" style="134" customWidth="1"/>
    <col min="9806" max="9806" width="0.5703125" style="134" customWidth="1"/>
    <col min="9807" max="9807" width="2.28515625" style="134" customWidth="1"/>
    <col min="9808" max="9808" width="0.5703125" style="134" customWidth="1"/>
    <col min="9809" max="9809" width="2.28515625" style="134" customWidth="1"/>
    <col min="9810" max="9810" width="0.5703125" style="134" customWidth="1"/>
    <col min="9811" max="9811" width="2.28515625" style="134" customWidth="1"/>
    <col min="9812" max="9812" width="0.5703125" style="134" customWidth="1"/>
    <col min="9813" max="9813" width="2.28515625" style="134" customWidth="1"/>
    <col min="9814" max="9814" width="0.5703125" style="134" customWidth="1"/>
    <col min="9815" max="9816" width="2.5703125" style="134" customWidth="1"/>
    <col min="9817" max="9984" width="9.28515625" style="134"/>
    <col min="9985" max="9985" width="0.7109375" style="134" customWidth="1"/>
    <col min="9986" max="9986" width="0.42578125" style="134" customWidth="1"/>
    <col min="9987" max="9987" width="0.5703125" style="134" customWidth="1"/>
    <col min="9988" max="9988" width="0.28515625" style="134" customWidth="1"/>
    <col min="9989" max="9989" width="3.7109375" style="134" customWidth="1"/>
    <col min="9990" max="9990" width="1.28515625" style="134" customWidth="1"/>
    <col min="9991" max="9995" width="0.7109375" style="134" customWidth="1"/>
    <col min="9996" max="9996" width="0.5703125" style="134" customWidth="1"/>
    <col min="9997" max="10009" width="0.7109375" style="134" customWidth="1"/>
    <col min="10010" max="10010" width="1.42578125" style="134" customWidth="1"/>
    <col min="10011" max="10011" width="0.5703125" style="134" customWidth="1"/>
    <col min="10012" max="10012" width="3.42578125" style="134" customWidth="1"/>
    <col min="10013" max="10013" width="0.5703125" style="134" customWidth="1"/>
    <col min="10014" max="10014" width="0.7109375" style="134" customWidth="1"/>
    <col min="10015" max="10015" width="2.28515625" style="134" customWidth="1"/>
    <col min="10016" max="10016" width="0.5703125" style="134" customWidth="1"/>
    <col min="10017" max="10017" width="2.28515625" style="134" customWidth="1"/>
    <col min="10018" max="10018" width="0.5703125" style="134" customWidth="1"/>
    <col min="10019" max="10019" width="2.28515625" style="134" customWidth="1"/>
    <col min="10020" max="10020" width="0.5703125" style="134" customWidth="1"/>
    <col min="10021" max="10021" width="2.28515625" style="134" customWidth="1"/>
    <col min="10022" max="10022" width="0.5703125" style="134" customWidth="1"/>
    <col min="10023" max="10023" width="2.28515625" style="134" customWidth="1"/>
    <col min="10024" max="10024" width="0.5703125" style="134" customWidth="1"/>
    <col min="10025" max="10025" width="2.28515625" style="134" customWidth="1"/>
    <col min="10026" max="10026" width="0.5703125" style="134" customWidth="1"/>
    <col min="10027" max="10027" width="2.28515625" style="134" customWidth="1"/>
    <col min="10028" max="10028" width="0.5703125" style="134" customWidth="1"/>
    <col min="10029" max="10029" width="2.7109375" style="134" customWidth="1"/>
    <col min="10030" max="10030" width="0.5703125" style="134" customWidth="1"/>
    <col min="10031" max="10031" width="2.28515625" style="134" customWidth="1"/>
    <col min="10032" max="10032" width="0.5703125" style="134" customWidth="1"/>
    <col min="10033" max="10033" width="2.28515625" style="134" customWidth="1"/>
    <col min="10034" max="10034" width="0.5703125" style="134" customWidth="1"/>
    <col min="10035" max="10035" width="2.28515625" style="134" customWidth="1"/>
    <col min="10036" max="10037" width="0.5703125" style="134" customWidth="1"/>
    <col min="10038" max="10038" width="2.28515625" style="134" customWidth="1"/>
    <col min="10039" max="10039" width="0.5703125" style="134" customWidth="1"/>
    <col min="10040" max="10040" width="2.28515625" style="134" customWidth="1"/>
    <col min="10041" max="10041" width="0.5703125" style="134" customWidth="1"/>
    <col min="10042" max="10042" width="2.28515625" style="134" customWidth="1"/>
    <col min="10043" max="10043" width="0.5703125" style="134" customWidth="1"/>
    <col min="10044" max="10044" width="2.28515625" style="134" customWidth="1"/>
    <col min="10045" max="10045" width="0.5703125" style="134" customWidth="1"/>
    <col min="10046" max="10046" width="2" style="134" customWidth="1"/>
    <col min="10047" max="10048" width="0.5703125" style="134" customWidth="1"/>
    <col min="10049" max="10049" width="2.28515625" style="134" customWidth="1"/>
    <col min="10050" max="10050" width="0.5703125" style="134" customWidth="1"/>
    <col min="10051" max="10051" width="2.28515625" style="134" customWidth="1"/>
    <col min="10052" max="10052" width="0.5703125" style="134" customWidth="1"/>
    <col min="10053" max="10053" width="2.28515625" style="134" customWidth="1"/>
    <col min="10054" max="10054" width="0.5703125" style="134" customWidth="1"/>
    <col min="10055" max="10055" width="2.28515625" style="134" customWidth="1"/>
    <col min="10056" max="10056" width="0.5703125" style="134" customWidth="1"/>
    <col min="10057" max="10057" width="2.28515625" style="134" customWidth="1"/>
    <col min="10058" max="10058" width="0.5703125" style="134" customWidth="1"/>
    <col min="10059" max="10059" width="2.28515625" style="134" customWidth="1"/>
    <col min="10060" max="10060" width="0.5703125" style="134" customWidth="1"/>
    <col min="10061" max="10061" width="2.28515625" style="134" customWidth="1"/>
    <col min="10062" max="10062" width="0.5703125" style="134" customWidth="1"/>
    <col min="10063" max="10063" width="2.28515625" style="134" customWidth="1"/>
    <col min="10064" max="10064" width="0.5703125" style="134" customWidth="1"/>
    <col min="10065" max="10065" width="2.28515625" style="134" customWidth="1"/>
    <col min="10066" max="10066" width="0.5703125" style="134" customWidth="1"/>
    <col min="10067" max="10067" width="2.28515625" style="134" customWidth="1"/>
    <col min="10068" max="10068" width="0.5703125" style="134" customWidth="1"/>
    <col min="10069" max="10069" width="2.28515625" style="134" customWidth="1"/>
    <col min="10070" max="10070" width="0.5703125" style="134" customWidth="1"/>
    <col min="10071" max="10072" width="2.5703125" style="134" customWidth="1"/>
    <col min="10073" max="10240" width="9.28515625" style="134"/>
    <col min="10241" max="10241" width="0.7109375" style="134" customWidth="1"/>
    <col min="10242" max="10242" width="0.42578125" style="134" customWidth="1"/>
    <col min="10243" max="10243" width="0.5703125" style="134" customWidth="1"/>
    <col min="10244" max="10244" width="0.28515625" style="134" customWidth="1"/>
    <col min="10245" max="10245" width="3.7109375" style="134" customWidth="1"/>
    <col min="10246" max="10246" width="1.28515625" style="134" customWidth="1"/>
    <col min="10247" max="10251" width="0.7109375" style="134" customWidth="1"/>
    <col min="10252" max="10252" width="0.5703125" style="134" customWidth="1"/>
    <col min="10253" max="10265" width="0.7109375" style="134" customWidth="1"/>
    <col min="10266" max="10266" width="1.42578125" style="134" customWidth="1"/>
    <col min="10267" max="10267" width="0.5703125" style="134" customWidth="1"/>
    <col min="10268" max="10268" width="3.42578125" style="134" customWidth="1"/>
    <col min="10269" max="10269" width="0.5703125" style="134" customWidth="1"/>
    <col min="10270" max="10270" width="0.7109375" style="134" customWidth="1"/>
    <col min="10271" max="10271" width="2.28515625" style="134" customWidth="1"/>
    <col min="10272" max="10272" width="0.5703125" style="134" customWidth="1"/>
    <col min="10273" max="10273" width="2.28515625" style="134" customWidth="1"/>
    <col min="10274" max="10274" width="0.5703125" style="134" customWidth="1"/>
    <col min="10275" max="10275" width="2.28515625" style="134" customWidth="1"/>
    <col min="10276" max="10276" width="0.5703125" style="134" customWidth="1"/>
    <col min="10277" max="10277" width="2.28515625" style="134" customWidth="1"/>
    <col min="10278" max="10278" width="0.5703125" style="134" customWidth="1"/>
    <col min="10279" max="10279" width="2.28515625" style="134" customWidth="1"/>
    <col min="10280" max="10280" width="0.5703125" style="134" customWidth="1"/>
    <col min="10281" max="10281" width="2.28515625" style="134" customWidth="1"/>
    <col min="10282" max="10282" width="0.5703125" style="134" customWidth="1"/>
    <col min="10283" max="10283" width="2.28515625" style="134" customWidth="1"/>
    <col min="10284" max="10284" width="0.5703125" style="134" customWidth="1"/>
    <col min="10285" max="10285" width="2.7109375" style="134" customWidth="1"/>
    <col min="10286" max="10286" width="0.5703125" style="134" customWidth="1"/>
    <col min="10287" max="10287" width="2.28515625" style="134" customWidth="1"/>
    <col min="10288" max="10288" width="0.5703125" style="134" customWidth="1"/>
    <col min="10289" max="10289" width="2.28515625" style="134" customWidth="1"/>
    <col min="10290" max="10290" width="0.5703125" style="134" customWidth="1"/>
    <col min="10291" max="10291" width="2.28515625" style="134" customWidth="1"/>
    <col min="10292" max="10293" width="0.5703125" style="134" customWidth="1"/>
    <col min="10294" max="10294" width="2.28515625" style="134" customWidth="1"/>
    <col min="10295" max="10295" width="0.5703125" style="134" customWidth="1"/>
    <col min="10296" max="10296" width="2.28515625" style="134" customWidth="1"/>
    <col min="10297" max="10297" width="0.5703125" style="134" customWidth="1"/>
    <col min="10298" max="10298" width="2.28515625" style="134" customWidth="1"/>
    <col min="10299" max="10299" width="0.5703125" style="134" customWidth="1"/>
    <col min="10300" max="10300" width="2.28515625" style="134" customWidth="1"/>
    <col min="10301" max="10301" width="0.5703125" style="134" customWidth="1"/>
    <col min="10302" max="10302" width="2" style="134" customWidth="1"/>
    <col min="10303" max="10304" width="0.5703125" style="134" customWidth="1"/>
    <col min="10305" max="10305" width="2.28515625" style="134" customWidth="1"/>
    <col min="10306" max="10306" width="0.5703125" style="134" customWidth="1"/>
    <col min="10307" max="10307" width="2.28515625" style="134" customWidth="1"/>
    <col min="10308" max="10308" width="0.5703125" style="134" customWidth="1"/>
    <col min="10309" max="10309" width="2.28515625" style="134" customWidth="1"/>
    <col min="10310" max="10310" width="0.5703125" style="134" customWidth="1"/>
    <col min="10311" max="10311" width="2.28515625" style="134" customWidth="1"/>
    <col min="10312" max="10312" width="0.5703125" style="134" customWidth="1"/>
    <col min="10313" max="10313" width="2.28515625" style="134" customWidth="1"/>
    <col min="10314" max="10314" width="0.5703125" style="134" customWidth="1"/>
    <col min="10315" max="10315" width="2.28515625" style="134" customWidth="1"/>
    <col min="10316" max="10316" width="0.5703125" style="134" customWidth="1"/>
    <col min="10317" max="10317" width="2.28515625" style="134" customWidth="1"/>
    <col min="10318" max="10318" width="0.5703125" style="134" customWidth="1"/>
    <col min="10319" max="10319" width="2.28515625" style="134" customWidth="1"/>
    <col min="10320" max="10320" width="0.5703125" style="134" customWidth="1"/>
    <col min="10321" max="10321" width="2.28515625" style="134" customWidth="1"/>
    <col min="10322" max="10322" width="0.5703125" style="134" customWidth="1"/>
    <col min="10323" max="10323" width="2.28515625" style="134" customWidth="1"/>
    <col min="10324" max="10324" width="0.5703125" style="134" customWidth="1"/>
    <col min="10325" max="10325" width="2.28515625" style="134" customWidth="1"/>
    <col min="10326" max="10326" width="0.5703125" style="134" customWidth="1"/>
    <col min="10327" max="10328" width="2.5703125" style="134" customWidth="1"/>
    <col min="10329" max="10496" width="9.28515625" style="134"/>
    <col min="10497" max="10497" width="0.7109375" style="134" customWidth="1"/>
    <col min="10498" max="10498" width="0.42578125" style="134" customWidth="1"/>
    <col min="10499" max="10499" width="0.5703125" style="134" customWidth="1"/>
    <col min="10500" max="10500" width="0.28515625" style="134" customWidth="1"/>
    <col min="10501" max="10501" width="3.7109375" style="134" customWidth="1"/>
    <col min="10502" max="10502" width="1.28515625" style="134" customWidth="1"/>
    <col min="10503" max="10507" width="0.7109375" style="134" customWidth="1"/>
    <col min="10508" max="10508" width="0.5703125" style="134" customWidth="1"/>
    <col min="10509" max="10521" width="0.7109375" style="134" customWidth="1"/>
    <col min="10522" max="10522" width="1.42578125" style="134" customWidth="1"/>
    <col min="10523" max="10523" width="0.5703125" style="134" customWidth="1"/>
    <col min="10524" max="10524" width="3.42578125" style="134" customWidth="1"/>
    <col min="10525" max="10525" width="0.5703125" style="134" customWidth="1"/>
    <col min="10526" max="10526" width="0.7109375" style="134" customWidth="1"/>
    <col min="10527" max="10527" width="2.28515625" style="134" customWidth="1"/>
    <col min="10528" max="10528" width="0.5703125" style="134" customWidth="1"/>
    <col min="10529" max="10529" width="2.28515625" style="134" customWidth="1"/>
    <col min="10530" max="10530" width="0.5703125" style="134" customWidth="1"/>
    <col min="10531" max="10531" width="2.28515625" style="134" customWidth="1"/>
    <col min="10532" max="10532" width="0.5703125" style="134" customWidth="1"/>
    <col min="10533" max="10533" width="2.28515625" style="134" customWidth="1"/>
    <col min="10534" max="10534" width="0.5703125" style="134" customWidth="1"/>
    <col min="10535" max="10535" width="2.28515625" style="134" customWidth="1"/>
    <col min="10536" max="10536" width="0.5703125" style="134" customWidth="1"/>
    <col min="10537" max="10537" width="2.28515625" style="134" customWidth="1"/>
    <col min="10538" max="10538" width="0.5703125" style="134" customWidth="1"/>
    <col min="10539" max="10539" width="2.28515625" style="134" customWidth="1"/>
    <col min="10540" max="10540" width="0.5703125" style="134" customWidth="1"/>
    <col min="10541" max="10541" width="2.7109375" style="134" customWidth="1"/>
    <col min="10542" max="10542" width="0.5703125" style="134" customWidth="1"/>
    <col min="10543" max="10543" width="2.28515625" style="134" customWidth="1"/>
    <col min="10544" max="10544" width="0.5703125" style="134" customWidth="1"/>
    <col min="10545" max="10545" width="2.28515625" style="134" customWidth="1"/>
    <col min="10546" max="10546" width="0.5703125" style="134" customWidth="1"/>
    <col min="10547" max="10547" width="2.28515625" style="134" customWidth="1"/>
    <col min="10548" max="10549" width="0.5703125" style="134" customWidth="1"/>
    <col min="10550" max="10550" width="2.28515625" style="134" customWidth="1"/>
    <col min="10551" max="10551" width="0.5703125" style="134" customWidth="1"/>
    <col min="10552" max="10552" width="2.28515625" style="134" customWidth="1"/>
    <col min="10553" max="10553" width="0.5703125" style="134" customWidth="1"/>
    <col min="10554" max="10554" width="2.28515625" style="134" customWidth="1"/>
    <col min="10555" max="10555" width="0.5703125" style="134" customWidth="1"/>
    <col min="10556" max="10556" width="2.28515625" style="134" customWidth="1"/>
    <col min="10557" max="10557" width="0.5703125" style="134" customWidth="1"/>
    <col min="10558" max="10558" width="2" style="134" customWidth="1"/>
    <col min="10559" max="10560" width="0.5703125" style="134" customWidth="1"/>
    <col min="10561" max="10561" width="2.28515625" style="134" customWidth="1"/>
    <col min="10562" max="10562" width="0.5703125" style="134" customWidth="1"/>
    <col min="10563" max="10563" width="2.28515625" style="134" customWidth="1"/>
    <col min="10564" max="10564" width="0.5703125" style="134" customWidth="1"/>
    <col min="10565" max="10565" width="2.28515625" style="134" customWidth="1"/>
    <col min="10566" max="10566" width="0.5703125" style="134" customWidth="1"/>
    <col min="10567" max="10567" width="2.28515625" style="134" customWidth="1"/>
    <col min="10568" max="10568" width="0.5703125" style="134" customWidth="1"/>
    <col min="10569" max="10569" width="2.28515625" style="134" customWidth="1"/>
    <col min="10570" max="10570" width="0.5703125" style="134" customWidth="1"/>
    <col min="10571" max="10571" width="2.28515625" style="134" customWidth="1"/>
    <col min="10572" max="10572" width="0.5703125" style="134" customWidth="1"/>
    <col min="10573" max="10573" width="2.28515625" style="134" customWidth="1"/>
    <col min="10574" max="10574" width="0.5703125" style="134" customWidth="1"/>
    <col min="10575" max="10575" width="2.28515625" style="134" customWidth="1"/>
    <col min="10576" max="10576" width="0.5703125" style="134" customWidth="1"/>
    <col min="10577" max="10577" width="2.28515625" style="134" customWidth="1"/>
    <col min="10578" max="10578" width="0.5703125" style="134" customWidth="1"/>
    <col min="10579" max="10579" width="2.28515625" style="134" customWidth="1"/>
    <col min="10580" max="10580" width="0.5703125" style="134" customWidth="1"/>
    <col min="10581" max="10581" width="2.28515625" style="134" customWidth="1"/>
    <col min="10582" max="10582" width="0.5703125" style="134" customWidth="1"/>
    <col min="10583" max="10584" width="2.5703125" style="134" customWidth="1"/>
    <col min="10585" max="10752" width="9.28515625" style="134"/>
    <col min="10753" max="10753" width="0.7109375" style="134" customWidth="1"/>
    <col min="10754" max="10754" width="0.42578125" style="134" customWidth="1"/>
    <col min="10755" max="10755" width="0.5703125" style="134" customWidth="1"/>
    <col min="10756" max="10756" width="0.28515625" style="134" customWidth="1"/>
    <col min="10757" max="10757" width="3.7109375" style="134" customWidth="1"/>
    <col min="10758" max="10758" width="1.28515625" style="134" customWidth="1"/>
    <col min="10759" max="10763" width="0.7109375" style="134" customWidth="1"/>
    <col min="10764" max="10764" width="0.5703125" style="134" customWidth="1"/>
    <col min="10765" max="10777" width="0.7109375" style="134" customWidth="1"/>
    <col min="10778" max="10778" width="1.42578125" style="134" customWidth="1"/>
    <col min="10779" max="10779" width="0.5703125" style="134" customWidth="1"/>
    <col min="10780" max="10780" width="3.42578125" style="134" customWidth="1"/>
    <col min="10781" max="10781" width="0.5703125" style="134" customWidth="1"/>
    <col min="10782" max="10782" width="0.7109375" style="134" customWidth="1"/>
    <col min="10783" max="10783" width="2.28515625" style="134" customWidth="1"/>
    <col min="10784" max="10784" width="0.5703125" style="134" customWidth="1"/>
    <col min="10785" max="10785" width="2.28515625" style="134" customWidth="1"/>
    <col min="10786" max="10786" width="0.5703125" style="134" customWidth="1"/>
    <col min="10787" max="10787" width="2.28515625" style="134" customWidth="1"/>
    <col min="10788" max="10788" width="0.5703125" style="134" customWidth="1"/>
    <col min="10789" max="10789" width="2.28515625" style="134" customWidth="1"/>
    <col min="10790" max="10790" width="0.5703125" style="134" customWidth="1"/>
    <col min="10791" max="10791" width="2.28515625" style="134" customWidth="1"/>
    <col min="10792" max="10792" width="0.5703125" style="134" customWidth="1"/>
    <col min="10793" max="10793" width="2.28515625" style="134" customWidth="1"/>
    <col min="10794" max="10794" width="0.5703125" style="134" customWidth="1"/>
    <col min="10795" max="10795" width="2.28515625" style="134" customWidth="1"/>
    <col min="10796" max="10796" width="0.5703125" style="134" customWidth="1"/>
    <col min="10797" max="10797" width="2.7109375" style="134" customWidth="1"/>
    <col min="10798" max="10798" width="0.5703125" style="134" customWidth="1"/>
    <col min="10799" max="10799" width="2.28515625" style="134" customWidth="1"/>
    <col min="10800" max="10800" width="0.5703125" style="134" customWidth="1"/>
    <col min="10801" max="10801" width="2.28515625" style="134" customWidth="1"/>
    <col min="10802" max="10802" width="0.5703125" style="134" customWidth="1"/>
    <col min="10803" max="10803" width="2.28515625" style="134" customWidth="1"/>
    <col min="10804" max="10805" width="0.5703125" style="134" customWidth="1"/>
    <col min="10806" max="10806" width="2.28515625" style="134" customWidth="1"/>
    <col min="10807" max="10807" width="0.5703125" style="134" customWidth="1"/>
    <col min="10808" max="10808" width="2.28515625" style="134" customWidth="1"/>
    <col min="10809" max="10809" width="0.5703125" style="134" customWidth="1"/>
    <col min="10810" max="10810" width="2.28515625" style="134" customWidth="1"/>
    <col min="10811" max="10811" width="0.5703125" style="134" customWidth="1"/>
    <col min="10812" max="10812" width="2.28515625" style="134" customWidth="1"/>
    <col min="10813" max="10813" width="0.5703125" style="134" customWidth="1"/>
    <col min="10814" max="10814" width="2" style="134" customWidth="1"/>
    <col min="10815" max="10816" width="0.5703125" style="134" customWidth="1"/>
    <col min="10817" max="10817" width="2.28515625" style="134" customWidth="1"/>
    <col min="10818" max="10818" width="0.5703125" style="134" customWidth="1"/>
    <col min="10819" max="10819" width="2.28515625" style="134" customWidth="1"/>
    <col min="10820" max="10820" width="0.5703125" style="134" customWidth="1"/>
    <col min="10821" max="10821" width="2.28515625" style="134" customWidth="1"/>
    <col min="10822" max="10822" width="0.5703125" style="134" customWidth="1"/>
    <col min="10823" max="10823" width="2.28515625" style="134" customWidth="1"/>
    <col min="10824" max="10824" width="0.5703125" style="134" customWidth="1"/>
    <col min="10825" max="10825" width="2.28515625" style="134" customWidth="1"/>
    <col min="10826" max="10826" width="0.5703125" style="134" customWidth="1"/>
    <col min="10827" max="10827" width="2.28515625" style="134" customWidth="1"/>
    <col min="10828" max="10828" width="0.5703125" style="134" customWidth="1"/>
    <col min="10829" max="10829" width="2.28515625" style="134" customWidth="1"/>
    <col min="10830" max="10830" width="0.5703125" style="134" customWidth="1"/>
    <col min="10831" max="10831" width="2.28515625" style="134" customWidth="1"/>
    <col min="10832" max="10832" width="0.5703125" style="134" customWidth="1"/>
    <col min="10833" max="10833" width="2.28515625" style="134" customWidth="1"/>
    <col min="10834" max="10834" width="0.5703125" style="134" customWidth="1"/>
    <col min="10835" max="10835" width="2.28515625" style="134" customWidth="1"/>
    <col min="10836" max="10836" width="0.5703125" style="134" customWidth="1"/>
    <col min="10837" max="10837" width="2.28515625" style="134" customWidth="1"/>
    <col min="10838" max="10838" width="0.5703125" style="134" customWidth="1"/>
    <col min="10839" max="10840" width="2.5703125" style="134" customWidth="1"/>
    <col min="10841" max="11008" width="9.28515625" style="134"/>
    <col min="11009" max="11009" width="0.7109375" style="134" customWidth="1"/>
    <col min="11010" max="11010" width="0.42578125" style="134" customWidth="1"/>
    <col min="11011" max="11011" width="0.5703125" style="134" customWidth="1"/>
    <col min="11012" max="11012" width="0.28515625" style="134" customWidth="1"/>
    <col min="11013" max="11013" width="3.7109375" style="134" customWidth="1"/>
    <col min="11014" max="11014" width="1.28515625" style="134" customWidth="1"/>
    <col min="11015" max="11019" width="0.7109375" style="134" customWidth="1"/>
    <col min="11020" max="11020" width="0.5703125" style="134" customWidth="1"/>
    <col min="11021" max="11033" width="0.7109375" style="134" customWidth="1"/>
    <col min="11034" max="11034" width="1.42578125" style="134" customWidth="1"/>
    <col min="11035" max="11035" width="0.5703125" style="134" customWidth="1"/>
    <col min="11036" max="11036" width="3.42578125" style="134" customWidth="1"/>
    <col min="11037" max="11037" width="0.5703125" style="134" customWidth="1"/>
    <col min="11038" max="11038" width="0.7109375" style="134" customWidth="1"/>
    <col min="11039" max="11039" width="2.28515625" style="134" customWidth="1"/>
    <col min="11040" max="11040" width="0.5703125" style="134" customWidth="1"/>
    <col min="11041" max="11041" width="2.28515625" style="134" customWidth="1"/>
    <col min="11042" max="11042" width="0.5703125" style="134" customWidth="1"/>
    <col min="11043" max="11043" width="2.28515625" style="134" customWidth="1"/>
    <col min="11044" max="11044" width="0.5703125" style="134" customWidth="1"/>
    <col min="11045" max="11045" width="2.28515625" style="134" customWidth="1"/>
    <col min="11046" max="11046" width="0.5703125" style="134" customWidth="1"/>
    <col min="11047" max="11047" width="2.28515625" style="134" customWidth="1"/>
    <col min="11048" max="11048" width="0.5703125" style="134" customWidth="1"/>
    <col min="11049" max="11049" width="2.28515625" style="134" customWidth="1"/>
    <col min="11050" max="11050" width="0.5703125" style="134" customWidth="1"/>
    <col min="11051" max="11051" width="2.28515625" style="134" customWidth="1"/>
    <col min="11052" max="11052" width="0.5703125" style="134" customWidth="1"/>
    <col min="11053" max="11053" width="2.7109375" style="134" customWidth="1"/>
    <col min="11054" max="11054" width="0.5703125" style="134" customWidth="1"/>
    <col min="11055" max="11055" width="2.28515625" style="134" customWidth="1"/>
    <col min="11056" max="11056" width="0.5703125" style="134" customWidth="1"/>
    <col min="11057" max="11057" width="2.28515625" style="134" customWidth="1"/>
    <col min="11058" max="11058" width="0.5703125" style="134" customWidth="1"/>
    <col min="11059" max="11059" width="2.28515625" style="134" customWidth="1"/>
    <col min="11060" max="11061" width="0.5703125" style="134" customWidth="1"/>
    <col min="11062" max="11062" width="2.28515625" style="134" customWidth="1"/>
    <col min="11063" max="11063" width="0.5703125" style="134" customWidth="1"/>
    <col min="11064" max="11064" width="2.28515625" style="134" customWidth="1"/>
    <col min="11065" max="11065" width="0.5703125" style="134" customWidth="1"/>
    <col min="11066" max="11066" width="2.28515625" style="134" customWidth="1"/>
    <col min="11067" max="11067" width="0.5703125" style="134" customWidth="1"/>
    <col min="11068" max="11068" width="2.28515625" style="134" customWidth="1"/>
    <col min="11069" max="11069" width="0.5703125" style="134" customWidth="1"/>
    <col min="11070" max="11070" width="2" style="134" customWidth="1"/>
    <col min="11071" max="11072" width="0.5703125" style="134" customWidth="1"/>
    <col min="11073" max="11073" width="2.28515625" style="134" customWidth="1"/>
    <col min="11074" max="11074" width="0.5703125" style="134" customWidth="1"/>
    <col min="11075" max="11075" width="2.28515625" style="134" customWidth="1"/>
    <col min="11076" max="11076" width="0.5703125" style="134" customWidth="1"/>
    <col min="11077" max="11077" width="2.28515625" style="134" customWidth="1"/>
    <col min="11078" max="11078" width="0.5703125" style="134" customWidth="1"/>
    <col min="11079" max="11079" width="2.28515625" style="134" customWidth="1"/>
    <col min="11080" max="11080" width="0.5703125" style="134" customWidth="1"/>
    <col min="11081" max="11081" width="2.28515625" style="134" customWidth="1"/>
    <col min="11082" max="11082" width="0.5703125" style="134" customWidth="1"/>
    <col min="11083" max="11083" width="2.28515625" style="134" customWidth="1"/>
    <col min="11084" max="11084" width="0.5703125" style="134" customWidth="1"/>
    <col min="11085" max="11085" width="2.28515625" style="134" customWidth="1"/>
    <col min="11086" max="11086" width="0.5703125" style="134" customWidth="1"/>
    <col min="11087" max="11087" width="2.28515625" style="134" customWidth="1"/>
    <col min="11088" max="11088" width="0.5703125" style="134" customWidth="1"/>
    <col min="11089" max="11089" width="2.28515625" style="134" customWidth="1"/>
    <col min="11090" max="11090" width="0.5703125" style="134" customWidth="1"/>
    <col min="11091" max="11091" width="2.28515625" style="134" customWidth="1"/>
    <col min="11092" max="11092" width="0.5703125" style="134" customWidth="1"/>
    <col min="11093" max="11093" width="2.28515625" style="134" customWidth="1"/>
    <col min="11094" max="11094" width="0.5703125" style="134" customWidth="1"/>
    <col min="11095" max="11096" width="2.5703125" style="134" customWidth="1"/>
    <col min="11097" max="11264" width="9.28515625" style="134"/>
    <col min="11265" max="11265" width="0.7109375" style="134" customWidth="1"/>
    <col min="11266" max="11266" width="0.42578125" style="134" customWidth="1"/>
    <col min="11267" max="11267" width="0.5703125" style="134" customWidth="1"/>
    <col min="11268" max="11268" width="0.28515625" style="134" customWidth="1"/>
    <col min="11269" max="11269" width="3.7109375" style="134" customWidth="1"/>
    <col min="11270" max="11270" width="1.28515625" style="134" customWidth="1"/>
    <col min="11271" max="11275" width="0.7109375" style="134" customWidth="1"/>
    <col min="11276" max="11276" width="0.5703125" style="134" customWidth="1"/>
    <col min="11277" max="11289" width="0.7109375" style="134" customWidth="1"/>
    <col min="11290" max="11290" width="1.42578125" style="134" customWidth="1"/>
    <col min="11291" max="11291" width="0.5703125" style="134" customWidth="1"/>
    <col min="11292" max="11292" width="3.42578125" style="134" customWidth="1"/>
    <col min="11293" max="11293" width="0.5703125" style="134" customWidth="1"/>
    <col min="11294" max="11294" width="0.7109375" style="134" customWidth="1"/>
    <col min="11295" max="11295" width="2.28515625" style="134" customWidth="1"/>
    <col min="11296" max="11296" width="0.5703125" style="134" customWidth="1"/>
    <col min="11297" max="11297" width="2.28515625" style="134" customWidth="1"/>
    <col min="11298" max="11298" width="0.5703125" style="134" customWidth="1"/>
    <col min="11299" max="11299" width="2.28515625" style="134" customWidth="1"/>
    <col min="11300" max="11300" width="0.5703125" style="134" customWidth="1"/>
    <col min="11301" max="11301" width="2.28515625" style="134" customWidth="1"/>
    <col min="11302" max="11302" width="0.5703125" style="134" customWidth="1"/>
    <col min="11303" max="11303" width="2.28515625" style="134" customWidth="1"/>
    <col min="11304" max="11304" width="0.5703125" style="134" customWidth="1"/>
    <col min="11305" max="11305" width="2.28515625" style="134" customWidth="1"/>
    <col min="11306" max="11306" width="0.5703125" style="134" customWidth="1"/>
    <col min="11307" max="11307" width="2.28515625" style="134" customWidth="1"/>
    <col min="11308" max="11308" width="0.5703125" style="134" customWidth="1"/>
    <col min="11309" max="11309" width="2.7109375" style="134" customWidth="1"/>
    <col min="11310" max="11310" width="0.5703125" style="134" customWidth="1"/>
    <col min="11311" max="11311" width="2.28515625" style="134" customWidth="1"/>
    <col min="11312" max="11312" width="0.5703125" style="134" customWidth="1"/>
    <col min="11313" max="11313" width="2.28515625" style="134" customWidth="1"/>
    <col min="11314" max="11314" width="0.5703125" style="134" customWidth="1"/>
    <col min="11315" max="11315" width="2.28515625" style="134" customWidth="1"/>
    <col min="11316" max="11317" width="0.5703125" style="134" customWidth="1"/>
    <col min="11318" max="11318" width="2.28515625" style="134" customWidth="1"/>
    <col min="11319" max="11319" width="0.5703125" style="134" customWidth="1"/>
    <col min="11320" max="11320" width="2.28515625" style="134" customWidth="1"/>
    <col min="11321" max="11321" width="0.5703125" style="134" customWidth="1"/>
    <col min="11322" max="11322" width="2.28515625" style="134" customWidth="1"/>
    <col min="11323" max="11323" width="0.5703125" style="134" customWidth="1"/>
    <col min="11324" max="11324" width="2.28515625" style="134" customWidth="1"/>
    <col min="11325" max="11325" width="0.5703125" style="134" customWidth="1"/>
    <col min="11326" max="11326" width="2" style="134" customWidth="1"/>
    <col min="11327" max="11328" width="0.5703125" style="134" customWidth="1"/>
    <col min="11329" max="11329" width="2.28515625" style="134" customWidth="1"/>
    <col min="11330" max="11330" width="0.5703125" style="134" customWidth="1"/>
    <col min="11331" max="11331" width="2.28515625" style="134" customWidth="1"/>
    <col min="11332" max="11332" width="0.5703125" style="134" customWidth="1"/>
    <col min="11333" max="11333" width="2.28515625" style="134" customWidth="1"/>
    <col min="11334" max="11334" width="0.5703125" style="134" customWidth="1"/>
    <col min="11335" max="11335" width="2.28515625" style="134" customWidth="1"/>
    <col min="11336" max="11336" width="0.5703125" style="134" customWidth="1"/>
    <col min="11337" max="11337" width="2.28515625" style="134" customWidth="1"/>
    <col min="11338" max="11338" width="0.5703125" style="134" customWidth="1"/>
    <col min="11339" max="11339" width="2.28515625" style="134" customWidth="1"/>
    <col min="11340" max="11340" width="0.5703125" style="134" customWidth="1"/>
    <col min="11341" max="11341" width="2.28515625" style="134" customWidth="1"/>
    <col min="11342" max="11342" width="0.5703125" style="134" customWidth="1"/>
    <col min="11343" max="11343" width="2.28515625" style="134" customWidth="1"/>
    <col min="11344" max="11344" width="0.5703125" style="134" customWidth="1"/>
    <col min="11345" max="11345" width="2.28515625" style="134" customWidth="1"/>
    <col min="11346" max="11346" width="0.5703125" style="134" customWidth="1"/>
    <col min="11347" max="11347" width="2.28515625" style="134" customWidth="1"/>
    <col min="11348" max="11348" width="0.5703125" style="134" customWidth="1"/>
    <col min="11349" max="11349" width="2.28515625" style="134" customWidth="1"/>
    <col min="11350" max="11350" width="0.5703125" style="134" customWidth="1"/>
    <col min="11351" max="11352" width="2.5703125" style="134" customWidth="1"/>
    <col min="11353" max="11520" width="9.28515625" style="134"/>
    <col min="11521" max="11521" width="0.7109375" style="134" customWidth="1"/>
    <col min="11522" max="11522" width="0.42578125" style="134" customWidth="1"/>
    <col min="11523" max="11523" width="0.5703125" style="134" customWidth="1"/>
    <col min="11524" max="11524" width="0.28515625" style="134" customWidth="1"/>
    <col min="11525" max="11525" width="3.7109375" style="134" customWidth="1"/>
    <col min="11526" max="11526" width="1.28515625" style="134" customWidth="1"/>
    <col min="11527" max="11531" width="0.7109375" style="134" customWidth="1"/>
    <col min="11532" max="11532" width="0.5703125" style="134" customWidth="1"/>
    <col min="11533" max="11545" width="0.7109375" style="134" customWidth="1"/>
    <col min="11546" max="11546" width="1.42578125" style="134" customWidth="1"/>
    <col min="11547" max="11547" width="0.5703125" style="134" customWidth="1"/>
    <col min="11548" max="11548" width="3.42578125" style="134" customWidth="1"/>
    <col min="11549" max="11549" width="0.5703125" style="134" customWidth="1"/>
    <col min="11550" max="11550" width="0.7109375" style="134" customWidth="1"/>
    <col min="11551" max="11551" width="2.28515625" style="134" customWidth="1"/>
    <col min="11552" max="11552" width="0.5703125" style="134" customWidth="1"/>
    <col min="11553" max="11553" width="2.28515625" style="134" customWidth="1"/>
    <col min="11554" max="11554" width="0.5703125" style="134" customWidth="1"/>
    <col min="11555" max="11555" width="2.28515625" style="134" customWidth="1"/>
    <col min="11556" max="11556" width="0.5703125" style="134" customWidth="1"/>
    <col min="11557" max="11557" width="2.28515625" style="134" customWidth="1"/>
    <col min="11558" max="11558" width="0.5703125" style="134" customWidth="1"/>
    <col min="11559" max="11559" width="2.28515625" style="134" customWidth="1"/>
    <col min="11560" max="11560" width="0.5703125" style="134" customWidth="1"/>
    <col min="11561" max="11561" width="2.28515625" style="134" customWidth="1"/>
    <col min="11562" max="11562" width="0.5703125" style="134" customWidth="1"/>
    <col min="11563" max="11563" width="2.28515625" style="134" customWidth="1"/>
    <col min="11564" max="11564" width="0.5703125" style="134" customWidth="1"/>
    <col min="11565" max="11565" width="2.7109375" style="134" customWidth="1"/>
    <col min="11566" max="11566" width="0.5703125" style="134" customWidth="1"/>
    <col min="11567" max="11567" width="2.28515625" style="134" customWidth="1"/>
    <col min="11568" max="11568" width="0.5703125" style="134" customWidth="1"/>
    <col min="11569" max="11569" width="2.28515625" style="134" customWidth="1"/>
    <col min="11570" max="11570" width="0.5703125" style="134" customWidth="1"/>
    <col min="11571" max="11571" width="2.28515625" style="134" customWidth="1"/>
    <col min="11572" max="11573" width="0.5703125" style="134" customWidth="1"/>
    <col min="11574" max="11574" width="2.28515625" style="134" customWidth="1"/>
    <col min="11575" max="11575" width="0.5703125" style="134" customWidth="1"/>
    <col min="11576" max="11576" width="2.28515625" style="134" customWidth="1"/>
    <col min="11577" max="11577" width="0.5703125" style="134" customWidth="1"/>
    <col min="11578" max="11578" width="2.28515625" style="134" customWidth="1"/>
    <col min="11579" max="11579" width="0.5703125" style="134" customWidth="1"/>
    <col min="11580" max="11580" width="2.28515625" style="134" customWidth="1"/>
    <col min="11581" max="11581" width="0.5703125" style="134" customWidth="1"/>
    <col min="11582" max="11582" width="2" style="134" customWidth="1"/>
    <col min="11583" max="11584" width="0.5703125" style="134" customWidth="1"/>
    <col min="11585" max="11585" width="2.28515625" style="134" customWidth="1"/>
    <col min="11586" max="11586" width="0.5703125" style="134" customWidth="1"/>
    <col min="11587" max="11587" width="2.28515625" style="134" customWidth="1"/>
    <col min="11588" max="11588" width="0.5703125" style="134" customWidth="1"/>
    <col min="11589" max="11589" width="2.28515625" style="134" customWidth="1"/>
    <col min="11590" max="11590" width="0.5703125" style="134" customWidth="1"/>
    <col min="11591" max="11591" width="2.28515625" style="134" customWidth="1"/>
    <col min="11592" max="11592" width="0.5703125" style="134" customWidth="1"/>
    <col min="11593" max="11593" width="2.28515625" style="134" customWidth="1"/>
    <col min="11594" max="11594" width="0.5703125" style="134" customWidth="1"/>
    <col min="11595" max="11595" width="2.28515625" style="134" customWidth="1"/>
    <col min="11596" max="11596" width="0.5703125" style="134" customWidth="1"/>
    <col min="11597" max="11597" width="2.28515625" style="134" customWidth="1"/>
    <col min="11598" max="11598" width="0.5703125" style="134" customWidth="1"/>
    <col min="11599" max="11599" width="2.28515625" style="134" customWidth="1"/>
    <col min="11600" max="11600" width="0.5703125" style="134" customWidth="1"/>
    <col min="11601" max="11601" width="2.28515625" style="134" customWidth="1"/>
    <col min="11602" max="11602" width="0.5703125" style="134" customWidth="1"/>
    <col min="11603" max="11603" width="2.28515625" style="134" customWidth="1"/>
    <col min="11604" max="11604" width="0.5703125" style="134" customWidth="1"/>
    <col min="11605" max="11605" width="2.28515625" style="134" customWidth="1"/>
    <col min="11606" max="11606" width="0.5703125" style="134" customWidth="1"/>
    <col min="11607" max="11608" width="2.5703125" style="134" customWidth="1"/>
    <col min="11609" max="11776" width="9.28515625" style="134"/>
    <col min="11777" max="11777" width="0.7109375" style="134" customWidth="1"/>
    <col min="11778" max="11778" width="0.42578125" style="134" customWidth="1"/>
    <col min="11779" max="11779" width="0.5703125" style="134" customWidth="1"/>
    <col min="11780" max="11780" width="0.28515625" style="134" customWidth="1"/>
    <col min="11781" max="11781" width="3.7109375" style="134" customWidth="1"/>
    <col min="11782" max="11782" width="1.28515625" style="134" customWidth="1"/>
    <col min="11783" max="11787" width="0.7109375" style="134" customWidth="1"/>
    <col min="11788" max="11788" width="0.5703125" style="134" customWidth="1"/>
    <col min="11789" max="11801" width="0.7109375" style="134" customWidth="1"/>
    <col min="11802" max="11802" width="1.42578125" style="134" customWidth="1"/>
    <col min="11803" max="11803" width="0.5703125" style="134" customWidth="1"/>
    <col min="11804" max="11804" width="3.42578125" style="134" customWidth="1"/>
    <col min="11805" max="11805" width="0.5703125" style="134" customWidth="1"/>
    <col min="11806" max="11806" width="0.7109375" style="134" customWidth="1"/>
    <col min="11807" max="11807" width="2.28515625" style="134" customWidth="1"/>
    <col min="11808" max="11808" width="0.5703125" style="134" customWidth="1"/>
    <col min="11809" max="11809" width="2.28515625" style="134" customWidth="1"/>
    <col min="11810" max="11810" width="0.5703125" style="134" customWidth="1"/>
    <col min="11811" max="11811" width="2.28515625" style="134" customWidth="1"/>
    <col min="11812" max="11812" width="0.5703125" style="134" customWidth="1"/>
    <col min="11813" max="11813" width="2.28515625" style="134" customWidth="1"/>
    <col min="11814" max="11814" width="0.5703125" style="134" customWidth="1"/>
    <col min="11815" max="11815" width="2.28515625" style="134" customWidth="1"/>
    <col min="11816" max="11816" width="0.5703125" style="134" customWidth="1"/>
    <col min="11817" max="11817" width="2.28515625" style="134" customWidth="1"/>
    <col min="11818" max="11818" width="0.5703125" style="134" customWidth="1"/>
    <col min="11819" max="11819" width="2.28515625" style="134" customWidth="1"/>
    <col min="11820" max="11820" width="0.5703125" style="134" customWidth="1"/>
    <col min="11821" max="11821" width="2.7109375" style="134" customWidth="1"/>
    <col min="11822" max="11822" width="0.5703125" style="134" customWidth="1"/>
    <col min="11823" max="11823" width="2.28515625" style="134" customWidth="1"/>
    <col min="11824" max="11824" width="0.5703125" style="134" customWidth="1"/>
    <col min="11825" max="11825" width="2.28515625" style="134" customWidth="1"/>
    <col min="11826" max="11826" width="0.5703125" style="134" customWidth="1"/>
    <col min="11827" max="11827" width="2.28515625" style="134" customWidth="1"/>
    <col min="11828" max="11829" width="0.5703125" style="134" customWidth="1"/>
    <col min="11830" max="11830" width="2.28515625" style="134" customWidth="1"/>
    <col min="11831" max="11831" width="0.5703125" style="134" customWidth="1"/>
    <col min="11832" max="11832" width="2.28515625" style="134" customWidth="1"/>
    <col min="11833" max="11833" width="0.5703125" style="134" customWidth="1"/>
    <col min="11834" max="11834" width="2.28515625" style="134" customWidth="1"/>
    <col min="11835" max="11835" width="0.5703125" style="134" customWidth="1"/>
    <col min="11836" max="11836" width="2.28515625" style="134" customWidth="1"/>
    <col min="11837" max="11837" width="0.5703125" style="134" customWidth="1"/>
    <col min="11838" max="11838" width="2" style="134" customWidth="1"/>
    <col min="11839" max="11840" width="0.5703125" style="134" customWidth="1"/>
    <col min="11841" max="11841" width="2.28515625" style="134" customWidth="1"/>
    <col min="11842" max="11842" width="0.5703125" style="134" customWidth="1"/>
    <col min="11843" max="11843" width="2.28515625" style="134" customWidth="1"/>
    <col min="11844" max="11844" width="0.5703125" style="134" customWidth="1"/>
    <col min="11845" max="11845" width="2.28515625" style="134" customWidth="1"/>
    <col min="11846" max="11846" width="0.5703125" style="134" customWidth="1"/>
    <col min="11847" max="11847" width="2.28515625" style="134" customWidth="1"/>
    <col min="11848" max="11848" width="0.5703125" style="134" customWidth="1"/>
    <col min="11849" max="11849" width="2.28515625" style="134" customWidth="1"/>
    <col min="11850" max="11850" width="0.5703125" style="134" customWidth="1"/>
    <col min="11851" max="11851" width="2.28515625" style="134" customWidth="1"/>
    <col min="11852" max="11852" width="0.5703125" style="134" customWidth="1"/>
    <col min="11853" max="11853" width="2.28515625" style="134" customWidth="1"/>
    <col min="11854" max="11854" width="0.5703125" style="134" customWidth="1"/>
    <col min="11855" max="11855" width="2.28515625" style="134" customWidth="1"/>
    <col min="11856" max="11856" width="0.5703125" style="134" customWidth="1"/>
    <col min="11857" max="11857" width="2.28515625" style="134" customWidth="1"/>
    <col min="11858" max="11858" width="0.5703125" style="134" customWidth="1"/>
    <col min="11859" max="11859" width="2.28515625" style="134" customWidth="1"/>
    <col min="11860" max="11860" width="0.5703125" style="134" customWidth="1"/>
    <col min="11861" max="11861" width="2.28515625" style="134" customWidth="1"/>
    <col min="11862" max="11862" width="0.5703125" style="134" customWidth="1"/>
    <col min="11863" max="11864" width="2.5703125" style="134" customWidth="1"/>
    <col min="11865" max="12032" width="9.28515625" style="134"/>
    <col min="12033" max="12033" width="0.7109375" style="134" customWidth="1"/>
    <col min="12034" max="12034" width="0.42578125" style="134" customWidth="1"/>
    <col min="12035" max="12035" width="0.5703125" style="134" customWidth="1"/>
    <col min="12036" max="12036" width="0.28515625" style="134" customWidth="1"/>
    <col min="12037" max="12037" width="3.7109375" style="134" customWidth="1"/>
    <col min="12038" max="12038" width="1.28515625" style="134" customWidth="1"/>
    <col min="12039" max="12043" width="0.7109375" style="134" customWidth="1"/>
    <col min="12044" max="12044" width="0.5703125" style="134" customWidth="1"/>
    <col min="12045" max="12057" width="0.7109375" style="134" customWidth="1"/>
    <col min="12058" max="12058" width="1.42578125" style="134" customWidth="1"/>
    <col min="12059" max="12059" width="0.5703125" style="134" customWidth="1"/>
    <col min="12060" max="12060" width="3.42578125" style="134" customWidth="1"/>
    <col min="12061" max="12061" width="0.5703125" style="134" customWidth="1"/>
    <col min="12062" max="12062" width="0.7109375" style="134" customWidth="1"/>
    <col min="12063" max="12063" width="2.28515625" style="134" customWidth="1"/>
    <col min="12064" max="12064" width="0.5703125" style="134" customWidth="1"/>
    <col min="12065" max="12065" width="2.28515625" style="134" customWidth="1"/>
    <col min="12066" max="12066" width="0.5703125" style="134" customWidth="1"/>
    <col min="12067" max="12067" width="2.28515625" style="134" customWidth="1"/>
    <col min="12068" max="12068" width="0.5703125" style="134" customWidth="1"/>
    <col min="12069" max="12069" width="2.28515625" style="134" customWidth="1"/>
    <col min="12070" max="12070" width="0.5703125" style="134" customWidth="1"/>
    <col min="12071" max="12071" width="2.28515625" style="134" customWidth="1"/>
    <col min="12072" max="12072" width="0.5703125" style="134" customWidth="1"/>
    <col min="12073" max="12073" width="2.28515625" style="134" customWidth="1"/>
    <col min="12074" max="12074" width="0.5703125" style="134" customWidth="1"/>
    <col min="12075" max="12075" width="2.28515625" style="134" customWidth="1"/>
    <col min="12076" max="12076" width="0.5703125" style="134" customWidth="1"/>
    <col min="12077" max="12077" width="2.7109375" style="134" customWidth="1"/>
    <col min="12078" max="12078" width="0.5703125" style="134" customWidth="1"/>
    <col min="12079" max="12079" width="2.28515625" style="134" customWidth="1"/>
    <col min="12080" max="12080" width="0.5703125" style="134" customWidth="1"/>
    <col min="12081" max="12081" width="2.28515625" style="134" customWidth="1"/>
    <col min="12082" max="12082" width="0.5703125" style="134" customWidth="1"/>
    <col min="12083" max="12083" width="2.28515625" style="134" customWidth="1"/>
    <col min="12084" max="12085" width="0.5703125" style="134" customWidth="1"/>
    <col min="12086" max="12086" width="2.28515625" style="134" customWidth="1"/>
    <col min="12087" max="12087" width="0.5703125" style="134" customWidth="1"/>
    <col min="12088" max="12088" width="2.28515625" style="134" customWidth="1"/>
    <col min="12089" max="12089" width="0.5703125" style="134" customWidth="1"/>
    <col min="12090" max="12090" width="2.28515625" style="134" customWidth="1"/>
    <col min="12091" max="12091" width="0.5703125" style="134" customWidth="1"/>
    <col min="12092" max="12092" width="2.28515625" style="134" customWidth="1"/>
    <col min="12093" max="12093" width="0.5703125" style="134" customWidth="1"/>
    <col min="12094" max="12094" width="2" style="134" customWidth="1"/>
    <col min="12095" max="12096" width="0.5703125" style="134" customWidth="1"/>
    <col min="12097" max="12097" width="2.28515625" style="134" customWidth="1"/>
    <col min="12098" max="12098" width="0.5703125" style="134" customWidth="1"/>
    <col min="12099" max="12099" width="2.28515625" style="134" customWidth="1"/>
    <col min="12100" max="12100" width="0.5703125" style="134" customWidth="1"/>
    <col min="12101" max="12101" width="2.28515625" style="134" customWidth="1"/>
    <col min="12102" max="12102" width="0.5703125" style="134" customWidth="1"/>
    <col min="12103" max="12103" width="2.28515625" style="134" customWidth="1"/>
    <col min="12104" max="12104" width="0.5703125" style="134" customWidth="1"/>
    <col min="12105" max="12105" width="2.28515625" style="134" customWidth="1"/>
    <col min="12106" max="12106" width="0.5703125" style="134" customWidth="1"/>
    <col min="12107" max="12107" width="2.28515625" style="134" customWidth="1"/>
    <col min="12108" max="12108" width="0.5703125" style="134" customWidth="1"/>
    <col min="12109" max="12109" width="2.28515625" style="134" customWidth="1"/>
    <col min="12110" max="12110" width="0.5703125" style="134" customWidth="1"/>
    <col min="12111" max="12111" width="2.28515625" style="134" customWidth="1"/>
    <col min="12112" max="12112" width="0.5703125" style="134" customWidth="1"/>
    <col min="12113" max="12113" width="2.28515625" style="134" customWidth="1"/>
    <col min="12114" max="12114" width="0.5703125" style="134" customWidth="1"/>
    <col min="12115" max="12115" width="2.28515625" style="134" customWidth="1"/>
    <col min="12116" max="12116" width="0.5703125" style="134" customWidth="1"/>
    <col min="12117" max="12117" width="2.28515625" style="134" customWidth="1"/>
    <col min="12118" max="12118" width="0.5703125" style="134" customWidth="1"/>
    <col min="12119" max="12120" width="2.5703125" style="134" customWidth="1"/>
    <col min="12121" max="12288" width="9.28515625" style="134"/>
    <col min="12289" max="12289" width="0.7109375" style="134" customWidth="1"/>
    <col min="12290" max="12290" width="0.42578125" style="134" customWidth="1"/>
    <col min="12291" max="12291" width="0.5703125" style="134" customWidth="1"/>
    <col min="12292" max="12292" width="0.28515625" style="134" customWidth="1"/>
    <col min="12293" max="12293" width="3.7109375" style="134" customWidth="1"/>
    <col min="12294" max="12294" width="1.28515625" style="134" customWidth="1"/>
    <col min="12295" max="12299" width="0.7109375" style="134" customWidth="1"/>
    <col min="12300" max="12300" width="0.5703125" style="134" customWidth="1"/>
    <col min="12301" max="12313" width="0.7109375" style="134" customWidth="1"/>
    <col min="12314" max="12314" width="1.42578125" style="134" customWidth="1"/>
    <col min="12315" max="12315" width="0.5703125" style="134" customWidth="1"/>
    <col min="12316" max="12316" width="3.42578125" style="134" customWidth="1"/>
    <col min="12317" max="12317" width="0.5703125" style="134" customWidth="1"/>
    <col min="12318" max="12318" width="0.7109375" style="134" customWidth="1"/>
    <col min="12319" max="12319" width="2.28515625" style="134" customWidth="1"/>
    <col min="12320" max="12320" width="0.5703125" style="134" customWidth="1"/>
    <col min="12321" max="12321" width="2.28515625" style="134" customWidth="1"/>
    <col min="12322" max="12322" width="0.5703125" style="134" customWidth="1"/>
    <col min="12323" max="12323" width="2.28515625" style="134" customWidth="1"/>
    <col min="12324" max="12324" width="0.5703125" style="134" customWidth="1"/>
    <col min="12325" max="12325" width="2.28515625" style="134" customWidth="1"/>
    <col min="12326" max="12326" width="0.5703125" style="134" customWidth="1"/>
    <col min="12327" max="12327" width="2.28515625" style="134" customWidth="1"/>
    <col min="12328" max="12328" width="0.5703125" style="134" customWidth="1"/>
    <col min="12329" max="12329" width="2.28515625" style="134" customWidth="1"/>
    <col min="12330" max="12330" width="0.5703125" style="134" customWidth="1"/>
    <col min="12331" max="12331" width="2.28515625" style="134" customWidth="1"/>
    <col min="12332" max="12332" width="0.5703125" style="134" customWidth="1"/>
    <col min="12333" max="12333" width="2.7109375" style="134" customWidth="1"/>
    <col min="12334" max="12334" width="0.5703125" style="134" customWidth="1"/>
    <col min="12335" max="12335" width="2.28515625" style="134" customWidth="1"/>
    <col min="12336" max="12336" width="0.5703125" style="134" customWidth="1"/>
    <col min="12337" max="12337" width="2.28515625" style="134" customWidth="1"/>
    <col min="12338" max="12338" width="0.5703125" style="134" customWidth="1"/>
    <col min="12339" max="12339" width="2.28515625" style="134" customWidth="1"/>
    <col min="12340" max="12341" width="0.5703125" style="134" customWidth="1"/>
    <col min="12342" max="12342" width="2.28515625" style="134" customWidth="1"/>
    <col min="12343" max="12343" width="0.5703125" style="134" customWidth="1"/>
    <col min="12344" max="12344" width="2.28515625" style="134" customWidth="1"/>
    <col min="12345" max="12345" width="0.5703125" style="134" customWidth="1"/>
    <col min="12346" max="12346" width="2.28515625" style="134" customWidth="1"/>
    <col min="12347" max="12347" width="0.5703125" style="134" customWidth="1"/>
    <col min="12348" max="12348" width="2.28515625" style="134" customWidth="1"/>
    <col min="12349" max="12349" width="0.5703125" style="134" customWidth="1"/>
    <col min="12350" max="12350" width="2" style="134" customWidth="1"/>
    <col min="12351" max="12352" width="0.5703125" style="134" customWidth="1"/>
    <col min="12353" max="12353" width="2.28515625" style="134" customWidth="1"/>
    <col min="12354" max="12354" width="0.5703125" style="134" customWidth="1"/>
    <col min="12355" max="12355" width="2.28515625" style="134" customWidth="1"/>
    <col min="12356" max="12356" width="0.5703125" style="134" customWidth="1"/>
    <col min="12357" max="12357" width="2.28515625" style="134" customWidth="1"/>
    <col min="12358" max="12358" width="0.5703125" style="134" customWidth="1"/>
    <col min="12359" max="12359" width="2.28515625" style="134" customWidth="1"/>
    <col min="12360" max="12360" width="0.5703125" style="134" customWidth="1"/>
    <col min="12361" max="12361" width="2.28515625" style="134" customWidth="1"/>
    <col min="12362" max="12362" width="0.5703125" style="134" customWidth="1"/>
    <col min="12363" max="12363" width="2.28515625" style="134" customWidth="1"/>
    <col min="12364" max="12364" width="0.5703125" style="134" customWidth="1"/>
    <col min="12365" max="12365" width="2.28515625" style="134" customWidth="1"/>
    <col min="12366" max="12366" width="0.5703125" style="134" customWidth="1"/>
    <col min="12367" max="12367" width="2.28515625" style="134" customWidth="1"/>
    <col min="12368" max="12368" width="0.5703125" style="134" customWidth="1"/>
    <col min="12369" max="12369" width="2.28515625" style="134" customWidth="1"/>
    <col min="12370" max="12370" width="0.5703125" style="134" customWidth="1"/>
    <col min="12371" max="12371" width="2.28515625" style="134" customWidth="1"/>
    <col min="12372" max="12372" width="0.5703125" style="134" customWidth="1"/>
    <col min="12373" max="12373" width="2.28515625" style="134" customWidth="1"/>
    <col min="12374" max="12374" width="0.5703125" style="134" customWidth="1"/>
    <col min="12375" max="12376" width="2.5703125" style="134" customWidth="1"/>
    <col min="12377" max="12544" width="9.28515625" style="134"/>
    <col min="12545" max="12545" width="0.7109375" style="134" customWidth="1"/>
    <col min="12546" max="12546" width="0.42578125" style="134" customWidth="1"/>
    <col min="12547" max="12547" width="0.5703125" style="134" customWidth="1"/>
    <col min="12548" max="12548" width="0.28515625" style="134" customWidth="1"/>
    <col min="12549" max="12549" width="3.7109375" style="134" customWidth="1"/>
    <col min="12550" max="12550" width="1.28515625" style="134" customWidth="1"/>
    <col min="12551" max="12555" width="0.7109375" style="134" customWidth="1"/>
    <col min="12556" max="12556" width="0.5703125" style="134" customWidth="1"/>
    <col min="12557" max="12569" width="0.7109375" style="134" customWidth="1"/>
    <col min="12570" max="12570" width="1.42578125" style="134" customWidth="1"/>
    <col min="12571" max="12571" width="0.5703125" style="134" customWidth="1"/>
    <col min="12572" max="12572" width="3.42578125" style="134" customWidth="1"/>
    <col min="12573" max="12573" width="0.5703125" style="134" customWidth="1"/>
    <col min="12574" max="12574" width="0.7109375" style="134" customWidth="1"/>
    <col min="12575" max="12575" width="2.28515625" style="134" customWidth="1"/>
    <col min="12576" max="12576" width="0.5703125" style="134" customWidth="1"/>
    <col min="12577" max="12577" width="2.28515625" style="134" customWidth="1"/>
    <col min="12578" max="12578" width="0.5703125" style="134" customWidth="1"/>
    <col min="12579" max="12579" width="2.28515625" style="134" customWidth="1"/>
    <col min="12580" max="12580" width="0.5703125" style="134" customWidth="1"/>
    <col min="12581" max="12581" width="2.28515625" style="134" customWidth="1"/>
    <col min="12582" max="12582" width="0.5703125" style="134" customWidth="1"/>
    <col min="12583" max="12583" width="2.28515625" style="134" customWidth="1"/>
    <col min="12584" max="12584" width="0.5703125" style="134" customWidth="1"/>
    <col min="12585" max="12585" width="2.28515625" style="134" customWidth="1"/>
    <col min="12586" max="12586" width="0.5703125" style="134" customWidth="1"/>
    <col min="12587" max="12587" width="2.28515625" style="134" customWidth="1"/>
    <col min="12588" max="12588" width="0.5703125" style="134" customWidth="1"/>
    <col min="12589" max="12589" width="2.7109375" style="134" customWidth="1"/>
    <col min="12590" max="12590" width="0.5703125" style="134" customWidth="1"/>
    <col min="12591" max="12591" width="2.28515625" style="134" customWidth="1"/>
    <col min="12592" max="12592" width="0.5703125" style="134" customWidth="1"/>
    <col min="12593" max="12593" width="2.28515625" style="134" customWidth="1"/>
    <col min="12594" max="12594" width="0.5703125" style="134" customWidth="1"/>
    <col min="12595" max="12595" width="2.28515625" style="134" customWidth="1"/>
    <col min="12596" max="12597" width="0.5703125" style="134" customWidth="1"/>
    <col min="12598" max="12598" width="2.28515625" style="134" customWidth="1"/>
    <col min="12599" max="12599" width="0.5703125" style="134" customWidth="1"/>
    <col min="12600" max="12600" width="2.28515625" style="134" customWidth="1"/>
    <col min="12601" max="12601" width="0.5703125" style="134" customWidth="1"/>
    <col min="12602" max="12602" width="2.28515625" style="134" customWidth="1"/>
    <col min="12603" max="12603" width="0.5703125" style="134" customWidth="1"/>
    <col min="12604" max="12604" width="2.28515625" style="134" customWidth="1"/>
    <col min="12605" max="12605" width="0.5703125" style="134" customWidth="1"/>
    <col min="12606" max="12606" width="2" style="134" customWidth="1"/>
    <col min="12607" max="12608" width="0.5703125" style="134" customWidth="1"/>
    <col min="12609" max="12609" width="2.28515625" style="134" customWidth="1"/>
    <col min="12610" max="12610" width="0.5703125" style="134" customWidth="1"/>
    <col min="12611" max="12611" width="2.28515625" style="134" customWidth="1"/>
    <col min="12612" max="12612" width="0.5703125" style="134" customWidth="1"/>
    <col min="12613" max="12613" width="2.28515625" style="134" customWidth="1"/>
    <col min="12614" max="12614" width="0.5703125" style="134" customWidth="1"/>
    <col min="12615" max="12615" width="2.28515625" style="134" customWidth="1"/>
    <col min="12616" max="12616" width="0.5703125" style="134" customWidth="1"/>
    <col min="12617" max="12617" width="2.28515625" style="134" customWidth="1"/>
    <col min="12618" max="12618" width="0.5703125" style="134" customWidth="1"/>
    <col min="12619" max="12619" width="2.28515625" style="134" customWidth="1"/>
    <col min="12620" max="12620" width="0.5703125" style="134" customWidth="1"/>
    <col min="12621" max="12621" width="2.28515625" style="134" customWidth="1"/>
    <col min="12622" max="12622" width="0.5703125" style="134" customWidth="1"/>
    <col min="12623" max="12623" width="2.28515625" style="134" customWidth="1"/>
    <col min="12624" max="12624" width="0.5703125" style="134" customWidth="1"/>
    <col min="12625" max="12625" width="2.28515625" style="134" customWidth="1"/>
    <col min="12626" max="12626" width="0.5703125" style="134" customWidth="1"/>
    <col min="12627" max="12627" width="2.28515625" style="134" customWidth="1"/>
    <col min="12628" max="12628" width="0.5703125" style="134" customWidth="1"/>
    <col min="12629" max="12629" width="2.28515625" style="134" customWidth="1"/>
    <col min="12630" max="12630" width="0.5703125" style="134" customWidth="1"/>
    <col min="12631" max="12632" width="2.5703125" style="134" customWidth="1"/>
    <col min="12633" max="12800" width="9.28515625" style="134"/>
    <col min="12801" max="12801" width="0.7109375" style="134" customWidth="1"/>
    <col min="12802" max="12802" width="0.42578125" style="134" customWidth="1"/>
    <col min="12803" max="12803" width="0.5703125" style="134" customWidth="1"/>
    <col min="12804" max="12804" width="0.28515625" style="134" customWidth="1"/>
    <col min="12805" max="12805" width="3.7109375" style="134" customWidth="1"/>
    <col min="12806" max="12806" width="1.28515625" style="134" customWidth="1"/>
    <col min="12807" max="12811" width="0.7109375" style="134" customWidth="1"/>
    <col min="12812" max="12812" width="0.5703125" style="134" customWidth="1"/>
    <col min="12813" max="12825" width="0.7109375" style="134" customWidth="1"/>
    <col min="12826" max="12826" width="1.42578125" style="134" customWidth="1"/>
    <col min="12827" max="12827" width="0.5703125" style="134" customWidth="1"/>
    <col min="12828" max="12828" width="3.42578125" style="134" customWidth="1"/>
    <col min="12829" max="12829" width="0.5703125" style="134" customWidth="1"/>
    <col min="12830" max="12830" width="0.7109375" style="134" customWidth="1"/>
    <col min="12831" max="12831" width="2.28515625" style="134" customWidth="1"/>
    <col min="12832" max="12832" width="0.5703125" style="134" customWidth="1"/>
    <col min="12833" max="12833" width="2.28515625" style="134" customWidth="1"/>
    <col min="12834" max="12834" width="0.5703125" style="134" customWidth="1"/>
    <col min="12835" max="12835" width="2.28515625" style="134" customWidth="1"/>
    <col min="12836" max="12836" width="0.5703125" style="134" customWidth="1"/>
    <col min="12837" max="12837" width="2.28515625" style="134" customWidth="1"/>
    <col min="12838" max="12838" width="0.5703125" style="134" customWidth="1"/>
    <col min="12839" max="12839" width="2.28515625" style="134" customWidth="1"/>
    <col min="12840" max="12840" width="0.5703125" style="134" customWidth="1"/>
    <col min="12841" max="12841" width="2.28515625" style="134" customWidth="1"/>
    <col min="12842" max="12842" width="0.5703125" style="134" customWidth="1"/>
    <col min="12843" max="12843" width="2.28515625" style="134" customWidth="1"/>
    <col min="12844" max="12844" width="0.5703125" style="134" customWidth="1"/>
    <col min="12845" max="12845" width="2.7109375" style="134" customWidth="1"/>
    <col min="12846" max="12846" width="0.5703125" style="134" customWidth="1"/>
    <col min="12847" max="12847" width="2.28515625" style="134" customWidth="1"/>
    <col min="12848" max="12848" width="0.5703125" style="134" customWidth="1"/>
    <col min="12849" max="12849" width="2.28515625" style="134" customWidth="1"/>
    <col min="12850" max="12850" width="0.5703125" style="134" customWidth="1"/>
    <col min="12851" max="12851" width="2.28515625" style="134" customWidth="1"/>
    <col min="12852" max="12853" width="0.5703125" style="134" customWidth="1"/>
    <col min="12854" max="12854" width="2.28515625" style="134" customWidth="1"/>
    <col min="12855" max="12855" width="0.5703125" style="134" customWidth="1"/>
    <col min="12856" max="12856" width="2.28515625" style="134" customWidth="1"/>
    <col min="12857" max="12857" width="0.5703125" style="134" customWidth="1"/>
    <col min="12858" max="12858" width="2.28515625" style="134" customWidth="1"/>
    <col min="12859" max="12859" width="0.5703125" style="134" customWidth="1"/>
    <col min="12860" max="12860" width="2.28515625" style="134" customWidth="1"/>
    <col min="12861" max="12861" width="0.5703125" style="134" customWidth="1"/>
    <col min="12862" max="12862" width="2" style="134" customWidth="1"/>
    <col min="12863" max="12864" width="0.5703125" style="134" customWidth="1"/>
    <col min="12865" max="12865" width="2.28515625" style="134" customWidth="1"/>
    <col min="12866" max="12866" width="0.5703125" style="134" customWidth="1"/>
    <col min="12867" max="12867" width="2.28515625" style="134" customWidth="1"/>
    <col min="12868" max="12868" width="0.5703125" style="134" customWidth="1"/>
    <col min="12869" max="12869" width="2.28515625" style="134" customWidth="1"/>
    <col min="12870" max="12870" width="0.5703125" style="134" customWidth="1"/>
    <col min="12871" max="12871" width="2.28515625" style="134" customWidth="1"/>
    <col min="12872" max="12872" width="0.5703125" style="134" customWidth="1"/>
    <col min="12873" max="12873" width="2.28515625" style="134" customWidth="1"/>
    <col min="12874" max="12874" width="0.5703125" style="134" customWidth="1"/>
    <col min="12875" max="12875" width="2.28515625" style="134" customWidth="1"/>
    <col min="12876" max="12876" width="0.5703125" style="134" customWidth="1"/>
    <col min="12877" max="12877" width="2.28515625" style="134" customWidth="1"/>
    <col min="12878" max="12878" width="0.5703125" style="134" customWidth="1"/>
    <col min="12879" max="12879" width="2.28515625" style="134" customWidth="1"/>
    <col min="12880" max="12880" width="0.5703125" style="134" customWidth="1"/>
    <col min="12881" max="12881" width="2.28515625" style="134" customWidth="1"/>
    <col min="12882" max="12882" width="0.5703125" style="134" customWidth="1"/>
    <col min="12883" max="12883" width="2.28515625" style="134" customWidth="1"/>
    <col min="12884" max="12884" width="0.5703125" style="134" customWidth="1"/>
    <col min="12885" max="12885" width="2.28515625" style="134" customWidth="1"/>
    <col min="12886" max="12886" width="0.5703125" style="134" customWidth="1"/>
    <col min="12887" max="12888" width="2.5703125" style="134" customWidth="1"/>
    <col min="12889" max="13056" width="9.28515625" style="134"/>
    <col min="13057" max="13057" width="0.7109375" style="134" customWidth="1"/>
    <col min="13058" max="13058" width="0.42578125" style="134" customWidth="1"/>
    <col min="13059" max="13059" width="0.5703125" style="134" customWidth="1"/>
    <col min="13060" max="13060" width="0.28515625" style="134" customWidth="1"/>
    <col min="13061" max="13061" width="3.7109375" style="134" customWidth="1"/>
    <col min="13062" max="13062" width="1.28515625" style="134" customWidth="1"/>
    <col min="13063" max="13067" width="0.7109375" style="134" customWidth="1"/>
    <col min="13068" max="13068" width="0.5703125" style="134" customWidth="1"/>
    <col min="13069" max="13081" width="0.7109375" style="134" customWidth="1"/>
    <col min="13082" max="13082" width="1.42578125" style="134" customWidth="1"/>
    <col min="13083" max="13083" width="0.5703125" style="134" customWidth="1"/>
    <col min="13084" max="13084" width="3.42578125" style="134" customWidth="1"/>
    <col min="13085" max="13085" width="0.5703125" style="134" customWidth="1"/>
    <col min="13086" max="13086" width="0.7109375" style="134" customWidth="1"/>
    <col min="13087" max="13087" width="2.28515625" style="134" customWidth="1"/>
    <col min="13088" max="13088" width="0.5703125" style="134" customWidth="1"/>
    <col min="13089" max="13089" width="2.28515625" style="134" customWidth="1"/>
    <col min="13090" max="13090" width="0.5703125" style="134" customWidth="1"/>
    <col min="13091" max="13091" width="2.28515625" style="134" customWidth="1"/>
    <col min="13092" max="13092" width="0.5703125" style="134" customWidth="1"/>
    <col min="13093" max="13093" width="2.28515625" style="134" customWidth="1"/>
    <col min="13094" max="13094" width="0.5703125" style="134" customWidth="1"/>
    <col min="13095" max="13095" width="2.28515625" style="134" customWidth="1"/>
    <col min="13096" max="13096" width="0.5703125" style="134" customWidth="1"/>
    <col min="13097" max="13097" width="2.28515625" style="134" customWidth="1"/>
    <col min="13098" max="13098" width="0.5703125" style="134" customWidth="1"/>
    <col min="13099" max="13099" width="2.28515625" style="134" customWidth="1"/>
    <col min="13100" max="13100" width="0.5703125" style="134" customWidth="1"/>
    <col min="13101" max="13101" width="2.7109375" style="134" customWidth="1"/>
    <col min="13102" max="13102" width="0.5703125" style="134" customWidth="1"/>
    <col min="13103" max="13103" width="2.28515625" style="134" customWidth="1"/>
    <col min="13104" max="13104" width="0.5703125" style="134" customWidth="1"/>
    <col min="13105" max="13105" width="2.28515625" style="134" customWidth="1"/>
    <col min="13106" max="13106" width="0.5703125" style="134" customWidth="1"/>
    <col min="13107" max="13107" width="2.28515625" style="134" customWidth="1"/>
    <col min="13108" max="13109" width="0.5703125" style="134" customWidth="1"/>
    <col min="13110" max="13110" width="2.28515625" style="134" customWidth="1"/>
    <col min="13111" max="13111" width="0.5703125" style="134" customWidth="1"/>
    <col min="13112" max="13112" width="2.28515625" style="134" customWidth="1"/>
    <col min="13113" max="13113" width="0.5703125" style="134" customWidth="1"/>
    <col min="13114" max="13114" width="2.28515625" style="134" customWidth="1"/>
    <col min="13115" max="13115" width="0.5703125" style="134" customWidth="1"/>
    <col min="13116" max="13116" width="2.28515625" style="134" customWidth="1"/>
    <col min="13117" max="13117" width="0.5703125" style="134" customWidth="1"/>
    <col min="13118" max="13118" width="2" style="134" customWidth="1"/>
    <col min="13119" max="13120" width="0.5703125" style="134" customWidth="1"/>
    <col min="13121" max="13121" width="2.28515625" style="134" customWidth="1"/>
    <col min="13122" max="13122" width="0.5703125" style="134" customWidth="1"/>
    <col min="13123" max="13123" width="2.28515625" style="134" customWidth="1"/>
    <col min="13124" max="13124" width="0.5703125" style="134" customWidth="1"/>
    <col min="13125" max="13125" width="2.28515625" style="134" customWidth="1"/>
    <col min="13126" max="13126" width="0.5703125" style="134" customWidth="1"/>
    <col min="13127" max="13127" width="2.28515625" style="134" customWidth="1"/>
    <col min="13128" max="13128" width="0.5703125" style="134" customWidth="1"/>
    <col min="13129" max="13129" width="2.28515625" style="134" customWidth="1"/>
    <col min="13130" max="13130" width="0.5703125" style="134" customWidth="1"/>
    <col min="13131" max="13131" width="2.28515625" style="134" customWidth="1"/>
    <col min="13132" max="13132" width="0.5703125" style="134" customWidth="1"/>
    <col min="13133" max="13133" width="2.28515625" style="134" customWidth="1"/>
    <col min="13134" max="13134" width="0.5703125" style="134" customWidth="1"/>
    <col min="13135" max="13135" width="2.28515625" style="134" customWidth="1"/>
    <col min="13136" max="13136" width="0.5703125" style="134" customWidth="1"/>
    <col min="13137" max="13137" width="2.28515625" style="134" customWidth="1"/>
    <col min="13138" max="13138" width="0.5703125" style="134" customWidth="1"/>
    <col min="13139" max="13139" width="2.28515625" style="134" customWidth="1"/>
    <col min="13140" max="13140" width="0.5703125" style="134" customWidth="1"/>
    <col min="13141" max="13141" width="2.28515625" style="134" customWidth="1"/>
    <col min="13142" max="13142" width="0.5703125" style="134" customWidth="1"/>
    <col min="13143" max="13144" width="2.5703125" style="134" customWidth="1"/>
    <col min="13145" max="13312" width="9.28515625" style="134"/>
    <col min="13313" max="13313" width="0.7109375" style="134" customWidth="1"/>
    <col min="13314" max="13314" width="0.42578125" style="134" customWidth="1"/>
    <col min="13315" max="13315" width="0.5703125" style="134" customWidth="1"/>
    <col min="13316" max="13316" width="0.28515625" style="134" customWidth="1"/>
    <col min="13317" max="13317" width="3.7109375" style="134" customWidth="1"/>
    <col min="13318" max="13318" width="1.28515625" style="134" customWidth="1"/>
    <col min="13319" max="13323" width="0.7109375" style="134" customWidth="1"/>
    <col min="13324" max="13324" width="0.5703125" style="134" customWidth="1"/>
    <col min="13325" max="13337" width="0.7109375" style="134" customWidth="1"/>
    <col min="13338" max="13338" width="1.42578125" style="134" customWidth="1"/>
    <col min="13339" max="13339" width="0.5703125" style="134" customWidth="1"/>
    <col min="13340" max="13340" width="3.42578125" style="134" customWidth="1"/>
    <col min="13341" max="13341" width="0.5703125" style="134" customWidth="1"/>
    <col min="13342" max="13342" width="0.7109375" style="134" customWidth="1"/>
    <col min="13343" max="13343" width="2.28515625" style="134" customWidth="1"/>
    <col min="13344" max="13344" width="0.5703125" style="134" customWidth="1"/>
    <col min="13345" max="13345" width="2.28515625" style="134" customWidth="1"/>
    <col min="13346" max="13346" width="0.5703125" style="134" customWidth="1"/>
    <col min="13347" max="13347" width="2.28515625" style="134" customWidth="1"/>
    <col min="13348" max="13348" width="0.5703125" style="134" customWidth="1"/>
    <col min="13349" max="13349" width="2.28515625" style="134" customWidth="1"/>
    <col min="13350" max="13350" width="0.5703125" style="134" customWidth="1"/>
    <col min="13351" max="13351" width="2.28515625" style="134" customWidth="1"/>
    <col min="13352" max="13352" width="0.5703125" style="134" customWidth="1"/>
    <col min="13353" max="13353" width="2.28515625" style="134" customWidth="1"/>
    <col min="13354" max="13354" width="0.5703125" style="134" customWidth="1"/>
    <col min="13355" max="13355" width="2.28515625" style="134" customWidth="1"/>
    <col min="13356" max="13356" width="0.5703125" style="134" customWidth="1"/>
    <col min="13357" max="13357" width="2.7109375" style="134" customWidth="1"/>
    <col min="13358" max="13358" width="0.5703125" style="134" customWidth="1"/>
    <col min="13359" max="13359" width="2.28515625" style="134" customWidth="1"/>
    <col min="13360" max="13360" width="0.5703125" style="134" customWidth="1"/>
    <col min="13361" max="13361" width="2.28515625" style="134" customWidth="1"/>
    <col min="13362" max="13362" width="0.5703125" style="134" customWidth="1"/>
    <col min="13363" max="13363" width="2.28515625" style="134" customWidth="1"/>
    <col min="13364" max="13365" width="0.5703125" style="134" customWidth="1"/>
    <col min="13366" max="13366" width="2.28515625" style="134" customWidth="1"/>
    <col min="13367" max="13367" width="0.5703125" style="134" customWidth="1"/>
    <col min="13368" max="13368" width="2.28515625" style="134" customWidth="1"/>
    <col min="13369" max="13369" width="0.5703125" style="134" customWidth="1"/>
    <col min="13370" max="13370" width="2.28515625" style="134" customWidth="1"/>
    <col min="13371" max="13371" width="0.5703125" style="134" customWidth="1"/>
    <col min="13372" max="13372" width="2.28515625" style="134" customWidth="1"/>
    <col min="13373" max="13373" width="0.5703125" style="134" customWidth="1"/>
    <col min="13374" max="13374" width="2" style="134" customWidth="1"/>
    <col min="13375" max="13376" width="0.5703125" style="134" customWidth="1"/>
    <col min="13377" max="13377" width="2.28515625" style="134" customWidth="1"/>
    <col min="13378" max="13378" width="0.5703125" style="134" customWidth="1"/>
    <col min="13379" max="13379" width="2.28515625" style="134" customWidth="1"/>
    <col min="13380" max="13380" width="0.5703125" style="134" customWidth="1"/>
    <col min="13381" max="13381" width="2.28515625" style="134" customWidth="1"/>
    <col min="13382" max="13382" width="0.5703125" style="134" customWidth="1"/>
    <col min="13383" max="13383" width="2.28515625" style="134" customWidth="1"/>
    <col min="13384" max="13384" width="0.5703125" style="134" customWidth="1"/>
    <col min="13385" max="13385" width="2.28515625" style="134" customWidth="1"/>
    <col min="13386" max="13386" width="0.5703125" style="134" customWidth="1"/>
    <col min="13387" max="13387" width="2.28515625" style="134" customWidth="1"/>
    <col min="13388" max="13388" width="0.5703125" style="134" customWidth="1"/>
    <col min="13389" max="13389" width="2.28515625" style="134" customWidth="1"/>
    <col min="13390" max="13390" width="0.5703125" style="134" customWidth="1"/>
    <col min="13391" max="13391" width="2.28515625" style="134" customWidth="1"/>
    <col min="13392" max="13392" width="0.5703125" style="134" customWidth="1"/>
    <col min="13393" max="13393" width="2.28515625" style="134" customWidth="1"/>
    <col min="13394" max="13394" width="0.5703125" style="134" customWidth="1"/>
    <col min="13395" max="13395" width="2.28515625" style="134" customWidth="1"/>
    <col min="13396" max="13396" width="0.5703125" style="134" customWidth="1"/>
    <col min="13397" max="13397" width="2.28515625" style="134" customWidth="1"/>
    <col min="13398" max="13398" width="0.5703125" style="134" customWidth="1"/>
    <col min="13399" max="13400" width="2.5703125" style="134" customWidth="1"/>
    <col min="13401" max="13568" width="9.28515625" style="134"/>
    <col min="13569" max="13569" width="0.7109375" style="134" customWidth="1"/>
    <col min="13570" max="13570" width="0.42578125" style="134" customWidth="1"/>
    <col min="13571" max="13571" width="0.5703125" style="134" customWidth="1"/>
    <col min="13572" max="13572" width="0.28515625" style="134" customWidth="1"/>
    <col min="13573" max="13573" width="3.7109375" style="134" customWidth="1"/>
    <col min="13574" max="13574" width="1.28515625" style="134" customWidth="1"/>
    <col min="13575" max="13579" width="0.7109375" style="134" customWidth="1"/>
    <col min="13580" max="13580" width="0.5703125" style="134" customWidth="1"/>
    <col min="13581" max="13593" width="0.7109375" style="134" customWidth="1"/>
    <col min="13594" max="13594" width="1.42578125" style="134" customWidth="1"/>
    <col min="13595" max="13595" width="0.5703125" style="134" customWidth="1"/>
    <col min="13596" max="13596" width="3.42578125" style="134" customWidth="1"/>
    <col min="13597" max="13597" width="0.5703125" style="134" customWidth="1"/>
    <col min="13598" max="13598" width="0.7109375" style="134" customWidth="1"/>
    <col min="13599" max="13599" width="2.28515625" style="134" customWidth="1"/>
    <col min="13600" max="13600" width="0.5703125" style="134" customWidth="1"/>
    <col min="13601" max="13601" width="2.28515625" style="134" customWidth="1"/>
    <col min="13602" max="13602" width="0.5703125" style="134" customWidth="1"/>
    <col min="13603" max="13603" width="2.28515625" style="134" customWidth="1"/>
    <col min="13604" max="13604" width="0.5703125" style="134" customWidth="1"/>
    <col min="13605" max="13605" width="2.28515625" style="134" customWidth="1"/>
    <col min="13606" max="13606" width="0.5703125" style="134" customWidth="1"/>
    <col min="13607" max="13607" width="2.28515625" style="134" customWidth="1"/>
    <col min="13608" max="13608" width="0.5703125" style="134" customWidth="1"/>
    <col min="13609" max="13609" width="2.28515625" style="134" customWidth="1"/>
    <col min="13610" max="13610" width="0.5703125" style="134" customWidth="1"/>
    <col min="13611" max="13611" width="2.28515625" style="134" customWidth="1"/>
    <col min="13612" max="13612" width="0.5703125" style="134" customWidth="1"/>
    <col min="13613" max="13613" width="2.7109375" style="134" customWidth="1"/>
    <col min="13614" max="13614" width="0.5703125" style="134" customWidth="1"/>
    <col min="13615" max="13615" width="2.28515625" style="134" customWidth="1"/>
    <col min="13616" max="13616" width="0.5703125" style="134" customWidth="1"/>
    <col min="13617" max="13617" width="2.28515625" style="134" customWidth="1"/>
    <col min="13618" max="13618" width="0.5703125" style="134" customWidth="1"/>
    <col min="13619" max="13619" width="2.28515625" style="134" customWidth="1"/>
    <col min="13620" max="13621" width="0.5703125" style="134" customWidth="1"/>
    <col min="13622" max="13622" width="2.28515625" style="134" customWidth="1"/>
    <col min="13623" max="13623" width="0.5703125" style="134" customWidth="1"/>
    <col min="13624" max="13624" width="2.28515625" style="134" customWidth="1"/>
    <col min="13625" max="13625" width="0.5703125" style="134" customWidth="1"/>
    <col min="13626" max="13626" width="2.28515625" style="134" customWidth="1"/>
    <col min="13627" max="13627" width="0.5703125" style="134" customWidth="1"/>
    <col min="13628" max="13628" width="2.28515625" style="134" customWidth="1"/>
    <col min="13629" max="13629" width="0.5703125" style="134" customWidth="1"/>
    <col min="13630" max="13630" width="2" style="134" customWidth="1"/>
    <col min="13631" max="13632" width="0.5703125" style="134" customWidth="1"/>
    <col min="13633" max="13633" width="2.28515625" style="134" customWidth="1"/>
    <col min="13634" max="13634" width="0.5703125" style="134" customWidth="1"/>
    <col min="13635" max="13635" width="2.28515625" style="134" customWidth="1"/>
    <col min="13636" max="13636" width="0.5703125" style="134" customWidth="1"/>
    <col min="13637" max="13637" width="2.28515625" style="134" customWidth="1"/>
    <col min="13638" max="13638" width="0.5703125" style="134" customWidth="1"/>
    <col min="13639" max="13639" width="2.28515625" style="134" customWidth="1"/>
    <col min="13640" max="13640" width="0.5703125" style="134" customWidth="1"/>
    <col min="13641" max="13641" width="2.28515625" style="134" customWidth="1"/>
    <col min="13642" max="13642" width="0.5703125" style="134" customWidth="1"/>
    <col min="13643" max="13643" width="2.28515625" style="134" customWidth="1"/>
    <col min="13644" max="13644" width="0.5703125" style="134" customWidth="1"/>
    <col min="13645" max="13645" width="2.28515625" style="134" customWidth="1"/>
    <col min="13646" max="13646" width="0.5703125" style="134" customWidth="1"/>
    <col min="13647" max="13647" width="2.28515625" style="134" customWidth="1"/>
    <col min="13648" max="13648" width="0.5703125" style="134" customWidth="1"/>
    <col min="13649" max="13649" width="2.28515625" style="134" customWidth="1"/>
    <col min="13650" max="13650" width="0.5703125" style="134" customWidth="1"/>
    <col min="13651" max="13651" width="2.28515625" style="134" customWidth="1"/>
    <col min="13652" max="13652" width="0.5703125" style="134" customWidth="1"/>
    <col min="13653" max="13653" width="2.28515625" style="134" customWidth="1"/>
    <col min="13654" max="13654" width="0.5703125" style="134" customWidth="1"/>
    <col min="13655" max="13656" width="2.5703125" style="134" customWidth="1"/>
    <col min="13657" max="13824" width="9.28515625" style="134"/>
    <col min="13825" max="13825" width="0.7109375" style="134" customWidth="1"/>
    <col min="13826" max="13826" width="0.42578125" style="134" customWidth="1"/>
    <col min="13827" max="13827" width="0.5703125" style="134" customWidth="1"/>
    <col min="13828" max="13828" width="0.28515625" style="134" customWidth="1"/>
    <col min="13829" max="13829" width="3.7109375" style="134" customWidth="1"/>
    <col min="13830" max="13830" width="1.28515625" style="134" customWidth="1"/>
    <col min="13831" max="13835" width="0.7109375" style="134" customWidth="1"/>
    <col min="13836" max="13836" width="0.5703125" style="134" customWidth="1"/>
    <col min="13837" max="13849" width="0.7109375" style="134" customWidth="1"/>
    <col min="13850" max="13850" width="1.42578125" style="134" customWidth="1"/>
    <col min="13851" max="13851" width="0.5703125" style="134" customWidth="1"/>
    <col min="13852" max="13852" width="3.42578125" style="134" customWidth="1"/>
    <col min="13853" max="13853" width="0.5703125" style="134" customWidth="1"/>
    <col min="13854" max="13854" width="0.7109375" style="134" customWidth="1"/>
    <col min="13855" max="13855" width="2.28515625" style="134" customWidth="1"/>
    <col min="13856" max="13856" width="0.5703125" style="134" customWidth="1"/>
    <col min="13857" max="13857" width="2.28515625" style="134" customWidth="1"/>
    <col min="13858" max="13858" width="0.5703125" style="134" customWidth="1"/>
    <col min="13859" max="13859" width="2.28515625" style="134" customWidth="1"/>
    <col min="13860" max="13860" width="0.5703125" style="134" customWidth="1"/>
    <col min="13861" max="13861" width="2.28515625" style="134" customWidth="1"/>
    <col min="13862" max="13862" width="0.5703125" style="134" customWidth="1"/>
    <col min="13863" max="13863" width="2.28515625" style="134" customWidth="1"/>
    <col min="13864" max="13864" width="0.5703125" style="134" customWidth="1"/>
    <col min="13865" max="13865" width="2.28515625" style="134" customWidth="1"/>
    <col min="13866" max="13866" width="0.5703125" style="134" customWidth="1"/>
    <col min="13867" max="13867" width="2.28515625" style="134" customWidth="1"/>
    <col min="13868" max="13868" width="0.5703125" style="134" customWidth="1"/>
    <col min="13869" max="13869" width="2.7109375" style="134" customWidth="1"/>
    <col min="13870" max="13870" width="0.5703125" style="134" customWidth="1"/>
    <col min="13871" max="13871" width="2.28515625" style="134" customWidth="1"/>
    <col min="13872" max="13872" width="0.5703125" style="134" customWidth="1"/>
    <col min="13873" max="13873" width="2.28515625" style="134" customWidth="1"/>
    <col min="13874" max="13874" width="0.5703125" style="134" customWidth="1"/>
    <col min="13875" max="13875" width="2.28515625" style="134" customWidth="1"/>
    <col min="13876" max="13877" width="0.5703125" style="134" customWidth="1"/>
    <col min="13878" max="13878" width="2.28515625" style="134" customWidth="1"/>
    <col min="13879" max="13879" width="0.5703125" style="134" customWidth="1"/>
    <col min="13880" max="13880" width="2.28515625" style="134" customWidth="1"/>
    <col min="13881" max="13881" width="0.5703125" style="134" customWidth="1"/>
    <col min="13882" max="13882" width="2.28515625" style="134" customWidth="1"/>
    <col min="13883" max="13883" width="0.5703125" style="134" customWidth="1"/>
    <col min="13884" max="13884" width="2.28515625" style="134" customWidth="1"/>
    <col min="13885" max="13885" width="0.5703125" style="134" customWidth="1"/>
    <col min="13886" max="13886" width="2" style="134" customWidth="1"/>
    <col min="13887" max="13888" width="0.5703125" style="134" customWidth="1"/>
    <col min="13889" max="13889" width="2.28515625" style="134" customWidth="1"/>
    <col min="13890" max="13890" width="0.5703125" style="134" customWidth="1"/>
    <col min="13891" max="13891" width="2.28515625" style="134" customWidth="1"/>
    <col min="13892" max="13892" width="0.5703125" style="134" customWidth="1"/>
    <col min="13893" max="13893" width="2.28515625" style="134" customWidth="1"/>
    <col min="13894" max="13894" width="0.5703125" style="134" customWidth="1"/>
    <col min="13895" max="13895" width="2.28515625" style="134" customWidth="1"/>
    <col min="13896" max="13896" width="0.5703125" style="134" customWidth="1"/>
    <col min="13897" max="13897" width="2.28515625" style="134" customWidth="1"/>
    <col min="13898" max="13898" width="0.5703125" style="134" customWidth="1"/>
    <col min="13899" max="13899" width="2.28515625" style="134" customWidth="1"/>
    <col min="13900" max="13900" width="0.5703125" style="134" customWidth="1"/>
    <col min="13901" max="13901" width="2.28515625" style="134" customWidth="1"/>
    <col min="13902" max="13902" width="0.5703125" style="134" customWidth="1"/>
    <col min="13903" max="13903" width="2.28515625" style="134" customWidth="1"/>
    <col min="13904" max="13904" width="0.5703125" style="134" customWidth="1"/>
    <col min="13905" max="13905" width="2.28515625" style="134" customWidth="1"/>
    <col min="13906" max="13906" width="0.5703125" style="134" customWidth="1"/>
    <col min="13907" max="13907" width="2.28515625" style="134" customWidth="1"/>
    <col min="13908" max="13908" width="0.5703125" style="134" customWidth="1"/>
    <col min="13909" max="13909" width="2.28515625" style="134" customWidth="1"/>
    <col min="13910" max="13910" width="0.5703125" style="134" customWidth="1"/>
    <col min="13911" max="13912" width="2.5703125" style="134" customWidth="1"/>
    <col min="13913" max="14080" width="9.28515625" style="134"/>
    <col min="14081" max="14081" width="0.7109375" style="134" customWidth="1"/>
    <col min="14082" max="14082" width="0.42578125" style="134" customWidth="1"/>
    <col min="14083" max="14083" width="0.5703125" style="134" customWidth="1"/>
    <col min="14084" max="14084" width="0.28515625" style="134" customWidth="1"/>
    <col min="14085" max="14085" width="3.7109375" style="134" customWidth="1"/>
    <col min="14086" max="14086" width="1.28515625" style="134" customWidth="1"/>
    <col min="14087" max="14091" width="0.7109375" style="134" customWidth="1"/>
    <col min="14092" max="14092" width="0.5703125" style="134" customWidth="1"/>
    <col min="14093" max="14105" width="0.7109375" style="134" customWidth="1"/>
    <col min="14106" max="14106" width="1.42578125" style="134" customWidth="1"/>
    <col min="14107" max="14107" width="0.5703125" style="134" customWidth="1"/>
    <col min="14108" max="14108" width="3.42578125" style="134" customWidth="1"/>
    <col min="14109" max="14109" width="0.5703125" style="134" customWidth="1"/>
    <col min="14110" max="14110" width="0.7109375" style="134" customWidth="1"/>
    <col min="14111" max="14111" width="2.28515625" style="134" customWidth="1"/>
    <col min="14112" max="14112" width="0.5703125" style="134" customWidth="1"/>
    <col min="14113" max="14113" width="2.28515625" style="134" customWidth="1"/>
    <col min="14114" max="14114" width="0.5703125" style="134" customWidth="1"/>
    <col min="14115" max="14115" width="2.28515625" style="134" customWidth="1"/>
    <col min="14116" max="14116" width="0.5703125" style="134" customWidth="1"/>
    <col min="14117" max="14117" width="2.28515625" style="134" customWidth="1"/>
    <col min="14118" max="14118" width="0.5703125" style="134" customWidth="1"/>
    <col min="14119" max="14119" width="2.28515625" style="134" customWidth="1"/>
    <col min="14120" max="14120" width="0.5703125" style="134" customWidth="1"/>
    <col min="14121" max="14121" width="2.28515625" style="134" customWidth="1"/>
    <col min="14122" max="14122" width="0.5703125" style="134" customWidth="1"/>
    <col min="14123" max="14123" width="2.28515625" style="134" customWidth="1"/>
    <col min="14124" max="14124" width="0.5703125" style="134" customWidth="1"/>
    <col min="14125" max="14125" width="2.7109375" style="134" customWidth="1"/>
    <col min="14126" max="14126" width="0.5703125" style="134" customWidth="1"/>
    <col min="14127" max="14127" width="2.28515625" style="134" customWidth="1"/>
    <col min="14128" max="14128" width="0.5703125" style="134" customWidth="1"/>
    <col min="14129" max="14129" width="2.28515625" style="134" customWidth="1"/>
    <col min="14130" max="14130" width="0.5703125" style="134" customWidth="1"/>
    <col min="14131" max="14131" width="2.28515625" style="134" customWidth="1"/>
    <col min="14132" max="14133" width="0.5703125" style="134" customWidth="1"/>
    <col min="14134" max="14134" width="2.28515625" style="134" customWidth="1"/>
    <col min="14135" max="14135" width="0.5703125" style="134" customWidth="1"/>
    <col min="14136" max="14136" width="2.28515625" style="134" customWidth="1"/>
    <col min="14137" max="14137" width="0.5703125" style="134" customWidth="1"/>
    <col min="14138" max="14138" width="2.28515625" style="134" customWidth="1"/>
    <col min="14139" max="14139" width="0.5703125" style="134" customWidth="1"/>
    <col min="14140" max="14140" width="2.28515625" style="134" customWidth="1"/>
    <col min="14141" max="14141" width="0.5703125" style="134" customWidth="1"/>
    <col min="14142" max="14142" width="2" style="134" customWidth="1"/>
    <col min="14143" max="14144" width="0.5703125" style="134" customWidth="1"/>
    <col min="14145" max="14145" width="2.28515625" style="134" customWidth="1"/>
    <col min="14146" max="14146" width="0.5703125" style="134" customWidth="1"/>
    <col min="14147" max="14147" width="2.28515625" style="134" customWidth="1"/>
    <col min="14148" max="14148" width="0.5703125" style="134" customWidth="1"/>
    <col min="14149" max="14149" width="2.28515625" style="134" customWidth="1"/>
    <col min="14150" max="14150" width="0.5703125" style="134" customWidth="1"/>
    <col min="14151" max="14151" width="2.28515625" style="134" customWidth="1"/>
    <col min="14152" max="14152" width="0.5703125" style="134" customWidth="1"/>
    <col min="14153" max="14153" width="2.28515625" style="134" customWidth="1"/>
    <col min="14154" max="14154" width="0.5703125" style="134" customWidth="1"/>
    <col min="14155" max="14155" width="2.28515625" style="134" customWidth="1"/>
    <col min="14156" max="14156" width="0.5703125" style="134" customWidth="1"/>
    <col min="14157" max="14157" width="2.28515625" style="134" customWidth="1"/>
    <col min="14158" max="14158" width="0.5703125" style="134" customWidth="1"/>
    <col min="14159" max="14159" width="2.28515625" style="134" customWidth="1"/>
    <col min="14160" max="14160" width="0.5703125" style="134" customWidth="1"/>
    <col min="14161" max="14161" width="2.28515625" style="134" customWidth="1"/>
    <col min="14162" max="14162" width="0.5703125" style="134" customWidth="1"/>
    <col min="14163" max="14163" width="2.28515625" style="134" customWidth="1"/>
    <col min="14164" max="14164" width="0.5703125" style="134" customWidth="1"/>
    <col min="14165" max="14165" width="2.28515625" style="134" customWidth="1"/>
    <col min="14166" max="14166" width="0.5703125" style="134" customWidth="1"/>
    <col min="14167" max="14168" width="2.5703125" style="134" customWidth="1"/>
    <col min="14169" max="14336" width="9.28515625" style="134"/>
    <col min="14337" max="14337" width="0.7109375" style="134" customWidth="1"/>
    <col min="14338" max="14338" width="0.42578125" style="134" customWidth="1"/>
    <col min="14339" max="14339" width="0.5703125" style="134" customWidth="1"/>
    <col min="14340" max="14340" width="0.28515625" style="134" customWidth="1"/>
    <col min="14341" max="14341" width="3.7109375" style="134" customWidth="1"/>
    <col min="14342" max="14342" width="1.28515625" style="134" customWidth="1"/>
    <col min="14343" max="14347" width="0.7109375" style="134" customWidth="1"/>
    <col min="14348" max="14348" width="0.5703125" style="134" customWidth="1"/>
    <col min="14349" max="14361" width="0.7109375" style="134" customWidth="1"/>
    <col min="14362" max="14362" width="1.42578125" style="134" customWidth="1"/>
    <col min="14363" max="14363" width="0.5703125" style="134" customWidth="1"/>
    <col min="14364" max="14364" width="3.42578125" style="134" customWidth="1"/>
    <col min="14365" max="14365" width="0.5703125" style="134" customWidth="1"/>
    <col min="14366" max="14366" width="0.7109375" style="134" customWidth="1"/>
    <col min="14367" max="14367" width="2.28515625" style="134" customWidth="1"/>
    <col min="14368" max="14368" width="0.5703125" style="134" customWidth="1"/>
    <col min="14369" max="14369" width="2.28515625" style="134" customWidth="1"/>
    <col min="14370" max="14370" width="0.5703125" style="134" customWidth="1"/>
    <col min="14371" max="14371" width="2.28515625" style="134" customWidth="1"/>
    <col min="14372" max="14372" width="0.5703125" style="134" customWidth="1"/>
    <col min="14373" max="14373" width="2.28515625" style="134" customWidth="1"/>
    <col min="14374" max="14374" width="0.5703125" style="134" customWidth="1"/>
    <col min="14375" max="14375" width="2.28515625" style="134" customWidth="1"/>
    <col min="14376" max="14376" width="0.5703125" style="134" customWidth="1"/>
    <col min="14377" max="14377" width="2.28515625" style="134" customWidth="1"/>
    <col min="14378" max="14378" width="0.5703125" style="134" customWidth="1"/>
    <col min="14379" max="14379" width="2.28515625" style="134" customWidth="1"/>
    <col min="14380" max="14380" width="0.5703125" style="134" customWidth="1"/>
    <col min="14381" max="14381" width="2.7109375" style="134" customWidth="1"/>
    <col min="14382" max="14382" width="0.5703125" style="134" customWidth="1"/>
    <col min="14383" max="14383" width="2.28515625" style="134" customWidth="1"/>
    <col min="14384" max="14384" width="0.5703125" style="134" customWidth="1"/>
    <col min="14385" max="14385" width="2.28515625" style="134" customWidth="1"/>
    <col min="14386" max="14386" width="0.5703125" style="134" customWidth="1"/>
    <col min="14387" max="14387" width="2.28515625" style="134" customWidth="1"/>
    <col min="14388" max="14389" width="0.5703125" style="134" customWidth="1"/>
    <col min="14390" max="14390" width="2.28515625" style="134" customWidth="1"/>
    <col min="14391" max="14391" width="0.5703125" style="134" customWidth="1"/>
    <col min="14392" max="14392" width="2.28515625" style="134" customWidth="1"/>
    <col min="14393" max="14393" width="0.5703125" style="134" customWidth="1"/>
    <col min="14394" max="14394" width="2.28515625" style="134" customWidth="1"/>
    <col min="14395" max="14395" width="0.5703125" style="134" customWidth="1"/>
    <col min="14396" max="14396" width="2.28515625" style="134" customWidth="1"/>
    <col min="14397" max="14397" width="0.5703125" style="134" customWidth="1"/>
    <col min="14398" max="14398" width="2" style="134" customWidth="1"/>
    <col min="14399" max="14400" width="0.5703125" style="134" customWidth="1"/>
    <col min="14401" max="14401" width="2.28515625" style="134" customWidth="1"/>
    <col min="14402" max="14402" width="0.5703125" style="134" customWidth="1"/>
    <col min="14403" max="14403" width="2.28515625" style="134" customWidth="1"/>
    <col min="14404" max="14404" width="0.5703125" style="134" customWidth="1"/>
    <col min="14405" max="14405" width="2.28515625" style="134" customWidth="1"/>
    <col min="14406" max="14406" width="0.5703125" style="134" customWidth="1"/>
    <col min="14407" max="14407" width="2.28515625" style="134" customWidth="1"/>
    <col min="14408" max="14408" width="0.5703125" style="134" customWidth="1"/>
    <col min="14409" max="14409" width="2.28515625" style="134" customWidth="1"/>
    <col min="14410" max="14410" width="0.5703125" style="134" customWidth="1"/>
    <col min="14411" max="14411" width="2.28515625" style="134" customWidth="1"/>
    <col min="14412" max="14412" width="0.5703125" style="134" customWidth="1"/>
    <col min="14413" max="14413" width="2.28515625" style="134" customWidth="1"/>
    <col min="14414" max="14414" width="0.5703125" style="134" customWidth="1"/>
    <col min="14415" max="14415" width="2.28515625" style="134" customWidth="1"/>
    <col min="14416" max="14416" width="0.5703125" style="134" customWidth="1"/>
    <col min="14417" max="14417" width="2.28515625" style="134" customWidth="1"/>
    <col min="14418" max="14418" width="0.5703125" style="134" customWidth="1"/>
    <col min="14419" max="14419" width="2.28515625" style="134" customWidth="1"/>
    <col min="14420" max="14420" width="0.5703125" style="134" customWidth="1"/>
    <col min="14421" max="14421" width="2.28515625" style="134" customWidth="1"/>
    <col min="14422" max="14422" width="0.5703125" style="134" customWidth="1"/>
    <col min="14423" max="14424" width="2.5703125" style="134" customWidth="1"/>
    <col min="14425" max="14592" width="9.28515625" style="134"/>
    <col min="14593" max="14593" width="0.7109375" style="134" customWidth="1"/>
    <col min="14594" max="14594" width="0.42578125" style="134" customWidth="1"/>
    <col min="14595" max="14595" width="0.5703125" style="134" customWidth="1"/>
    <col min="14596" max="14596" width="0.28515625" style="134" customWidth="1"/>
    <col min="14597" max="14597" width="3.7109375" style="134" customWidth="1"/>
    <col min="14598" max="14598" width="1.28515625" style="134" customWidth="1"/>
    <col min="14599" max="14603" width="0.7109375" style="134" customWidth="1"/>
    <col min="14604" max="14604" width="0.5703125" style="134" customWidth="1"/>
    <col min="14605" max="14617" width="0.7109375" style="134" customWidth="1"/>
    <col min="14618" max="14618" width="1.42578125" style="134" customWidth="1"/>
    <col min="14619" max="14619" width="0.5703125" style="134" customWidth="1"/>
    <col min="14620" max="14620" width="3.42578125" style="134" customWidth="1"/>
    <col min="14621" max="14621" width="0.5703125" style="134" customWidth="1"/>
    <col min="14622" max="14622" width="0.7109375" style="134" customWidth="1"/>
    <col min="14623" max="14623" width="2.28515625" style="134" customWidth="1"/>
    <col min="14624" max="14624" width="0.5703125" style="134" customWidth="1"/>
    <col min="14625" max="14625" width="2.28515625" style="134" customWidth="1"/>
    <col min="14626" max="14626" width="0.5703125" style="134" customWidth="1"/>
    <col min="14627" max="14627" width="2.28515625" style="134" customWidth="1"/>
    <col min="14628" max="14628" width="0.5703125" style="134" customWidth="1"/>
    <col min="14629" max="14629" width="2.28515625" style="134" customWidth="1"/>
    <col min="14630" max="14630" width="0.5703125" style="134" customWidth="1"/>
    <col min="14631" max="14631" width="2.28515625" style="134" customWidth="1"/>
    <col min="14632" max="14632" width="0.5703125" style="134" customWidth="1"/>
    <col min="14633" max="14633" width="2.28515625" style="134" customWidth="1"/>
    <col min="14634" max="14634" width="0.5703125" style="134" customWidth="1"/>
    <col min="14635" max="14635" width="2.28515625" style="134" customWidth="1"/>
    <col min="14636" max="14636" width="0.5703125" style="134" customWidth="1"/>
    <col min="14637" max="14637" width="2.7109375" style="134" customWidth="1"/>
    <col min="14638" max="14638" width="0.5703125" style="134" customWidth="1"/>
    <col min="14639" max="14639" width="2.28515625" style="134" customWidth="1"/>
    <col min="14640" max="14640" width="0.5703125" style="134" customWidth="1"/>
    <col min="14641" max="14641" width="2.28515625" style="134" customWidth="1"/>
    <col min="14642" max="14642" width="0.5703125" style="134" customWidth="1"/>
    <col min="14643" max="14643" width="2.28515625" style="134" customWidth="1"/>
    <col min="14644" max="14645" width="0.5703125" style="134" customWidth="1"/>
    <col min="14646" max="14646" width="2.28515625" style="134" customWidth="1"/>
    <col min="14647" max="14647" width="0.5703125" style="134" customWidth="1"/>
    <col min="14648" max="14648" width="2.28515625" style="134" customWidth="1"/>
    <col min="14649" max="14649" width="0.5703125" style="134" customWidth="1"/>
    <col min="14650" max="14650" width="2.28515625" style="134" customWidth="1"/>
    <col min="14651" max="14651" width="0.5703125" style="134" customWidth="1"/>
    <col min="14652" max="14652" width="2.28515625" style="134" customWidth="1"/>
    <col min="14653" max="14653" width="0.5703125" style="134" customWidth="1"/>
    <col min="14654" max="14654" width="2" style="134" customWidth="1"/>
    <col min="14655" max="14656" width="0.5703125" style="134" customWidth="1"/>
    <col min="14657" max="14657" width="2.28515625" style="134" customWidth="1"/>
    <col min="14658" max="14658" width="0.5703125" style="134" customWidth="1"/>
    <col min="14659" max="14659" width="2.28515625" style="134" customWidth="1"/>
    <col min="14660" max="14660" width="0.5703125" style="134" customWidth="1"/>
    <col min="14661" max="14661" width="2.28515625" style="134" customWidth="1"/>
    <col min="14662" max="14662" width="0.5703125" style="134" customWidth="1"/>
    <col min="14663" max="14663" width="2.28515625" style="134" customWidth="1"/>
    <col min="14664" max="14664" width="0.5703125" style="134" customWidth="1"/>
    <col min="14665" max="14665" width="2.28515625" style="134" customWidth="1"/>
    <col min="14666" max="14666" width="0.5703125" style="134" customWidth="1"/>
    <col min="14667" max="14667" width="2.28515625" style="134" customWidth="1"/>
    <col min="14668" max="14668" width="0.5703125" style="134" customWidth="1"/>
    <col min="14669" max="14669" width="2.28515625" style="134" customWidth="1"/>
    <col min="14670" max="14670" width="0.5703125" style="134" customWidth="1"/>
    <col min="14671" max="14671" width="2.28515625" style="134" customWidth="1"/>
    <col min="14672" max="14672" width="0.5703125" style="134" customWidth="1"/>
    <col min="14673" max="14673" width="2.28515625" style="134" customWidth="1"/>
    <col min="14674" max="14674" width="0.5703125" style="134" customWidth="1"/>
    <col min="14675" max="14675" width="2.28515625" style="134" customWidth="1"/>
    <col min="14676" max="14676" width="0.5703125" style="134" customWidth="1"/>
    <col min="14677" max="14677" width="2.28515625" style="134" customWidth="1"/>
    <col min="14678" max="14678" width="0.5703125" style="134" customWidth="1"/>
    <col min="14679" max="14680" width="2.5703125" style="134" customWidth="1"/>
    <col min="14681" max="14848" width="9.28515625" style="134"/>
    <col min="14849" max="14849" width="0.7109375" style="134" customWidth="1"/>
    <col min="14850" max="14850" width="0.42578125" style="134" customWidth="1"/>
    <col min="14851" max="14851" width="0.5703125" style="134" customWidth="1"/>
    <col min="14852" max="14852" width="0.28515625" style="134" customWidth="1"/>
    <col min="14853" max="14853" width="3.7109375" style="134" customWidth="1"/>
    <col min="14854" max="14854" width="1.28515625" style="134" customWidth="1"/>
    <col min="14855" max="14859" width="0.7109375" style="134" customWidth="1"/>
    <col min="14860" max="14860" width="0.5703125" style="134" customWidth="1"/>
    <col min="14861" max="14873" width="0.7109375" style="134" customWidth="1"/>
    <col min="14874" max="14874" width="1.42578125" style="134" customWidth="1"/>
    <col min="14875" max="14875" width="0.5703125" style="134" customWidth="1"/>
    <col min="14876" max="14876" width="3.42578125" style="134" customWidth="1"/>
    <col min="14877" max="14877" width="0.5703125" style="134" customWidth="1"/>
    <col min="14878" max="14878" width="0.7109375" style="134" customWidth="1"/>
    <col min="14879" max="14879" width="2.28515625" style="134" customWidth="1"/>
    <col min="14880" max="14880" width="0.5703125" style="134" customWidth="1"/>
    <col min="14881" max="14881" width="2.28515625" style="134" customWidth="1"/>
    <col min="14882" max="14882" width="0.5703125" style="134" customWidth="1"/>
    <col min="14883" max="14883" width="2.28515625" style="134" customWidth="1"/>
    <col min="14884" max="14884" width="0.5703125" style="134" customWidth="1"/>
    <col min="14885" max="14885" width="2.28515625" style="134" customWidth="1"/>
    <col min="14886" max="14886" width="0.5703125" style="134" customWidth="1"/>
    <col min="14887" max="14887" width="2.28515625" style="134" customWidth="1"/>
    <col min="14888" max="14888" width="0.5703125" style="134" customWidth="1"/>
    <col min="14889" max="14889" width="2.28515625" style="134" customWidth="1"/>
    <col min="14890" max="14890" width="0.5703125" style="134" customWidth="1"/>
    <col min="14891" max="14891" width="2.28515625" style="134" customWidth="1"/>
    <col min="14892" max="14892" width="0.5703125" style="134" customWidth="1"/>
    <col min="14893" max="14893" width="2.7109375" style="134" customWidth="1"/>
    <col min="14894" max="14894" width="0.5703125" style="134" customWidth="1"/>
    <col min="14895" max="14895" width="2.28515625" style="134" customWidth="1"/>
    <col min="14896" max="14896" width="0.5703125" style="134" customWidth="1"/>
    <col min="14897" max="14897" width="2.28515625" style="134" customWidth="1"/>
    <col min="14898" max="14898" width="0.5703125" style="134" customWidth="1"/>
    <col min="14899" max="14899" width="2.28515625" style="134" customWidth="1"/>
    <col min="14900" max="14901" width="0.5703125" style="134" customWidth="1"/>
    <col min="14902" max="14902" width="2.28515625" style="134" customWidth="1"/>
    <col min="14903" max="14903" width="0.5703125" style="134" customWidth="1"/>
    <col min="14904" max="14904" width="2.28515625" style="134" customWidth="1"/>
    <col min="14905" max="14905" width="0.5703125" style="134" customWidth="1"/>
    <col min="14906" max="14906" width="2.28515625" style="134" customWidth="1"/>
    <col min="14907" max="14907" width="0.5703125" style="134" customWidth="1"/>
    <col min="14908" max="14908" width="2.28515625" style="134" customWidth="1"/>
    <col min="14909" max="14909" width="0.5703125" style="134" customWidth="1"/>
    <col min="14910" max="14910" width="2" style="134" customWidth="1"/>
    <col min="14911" max="14912" width="0.5703125" style="134" customWidth="1"/>
    <col min="14913" max="14913" width="2.28515625" style="134" customWidth="1"/>
    <col min="14914" max="14914" width="0.5703125" style="134" customWidth="1"/>
    <col min="14915" max="14915" width="2.28515625" style="134" customWidth="1"/>
    <col min="14916" max="14916" width="0.5703125" style="134" customWidth="1"/>
    <col min="14917" max="14917" width="2.28515625" style="134" customWidth="1"/>
    <col min="14918" max="14918" width="0.5703125" style="134" customWidth="1"/>
    <col min="14919" max="14919" width="2.28515625" style="134" customWidth="1"/>
    <col min="14920" max="14920" width="0.5703125" style="134" customWidth="1"/>
    <col min="14921" max="14921" width="2.28515625" style="134" customWidth="1"/>
    <col min="14922" max="14922" width="0.5703125" style="134" customWidth="1"/>
    <col min="14923" max="14923" width="2.28515625" style="134" customWidth="1"/>
    <col min="14924" max="14924" width="0.5703125" style="134" customWidth="1"/>
    <col min="14925" max="14925" width="2.28515625" style="134" customWidth="1"/>
    <col min="14926" max="14926" width="0.5703125" style="134" customWidth="1"/>
    <col min="14927" max="14927" width="2.28515625" style="134" customWidth="1"/>
    <col min="14928" max="14928" width="0.5703125" style="134" customWidth="1"/>
    <col min="14929" max="14929" width="2.28515625" style="134" customWidth="1"/>
    <col min="14930" max="14930" width="0.5703125" style="134" customWidth="1"/>
    <col min="14931" max="14931" width="2.28515625" style="134" customWidth="1"/>
    <col min="14932" max="14932" width="0.5703125" style="134" customWidth="1"/>
    <col min="14933" max="14933" width="2.28515625" style="134" customWidth="1"/>
    <col min="14934" max="14934" width="0.5703125" style="134" customWidth="1"/>
    <col min="14935" max="14936" width="2.5703125" style="134" customWidth="1"/>
    <col min="14937" max="15104" width="9.28515625" style="134"/>
    <col min="15105" max="15105" width="0.7109375" style="134" customWidth="1"/>
    <col min="15106" max="15106" width="0.42578125" style="134" customWidth="1"/>
    <col min="15107" max="15107" width="0.5703125" style="134" customWidth="1"/>
    <col min="15108" max="15108" width="0.28515625" style="134" customWidth="1"/>
    <col min="15109" max="15109" width="3.7109375" style="134" customWidth="1"/>
    <col min="15110" max="15110" width="1.28515625" style="134" customWidth="1"/>
    <col min="15111" max="15115" width="0.7109375" style="134" customWidth="1"/>
    <col min="15116" max="15116" width="0.5703125" style="134" customWidth="1"/>
    <col min="15117" max="15129" width="0.7109375" style="134" customWidth="1"/>
    <col min="15130" max="15130" width="1.42578125" style="134" customWidth="1"/>
    <col min="15131" max="15131" width="0.5703125" style="134" customWidth="1"/>
    <col min="15132" max="15132" width="3.42578125" style="134" customWidth="1"/>
    <col min="15133" max="15133" width="0.5703125" style="134" customWidth="1"/>
    <col min="15134" max="15134" width="0.7109375" style="134" customWidth="1"/>
    <col min="15135" max="15135" width="2.28515625" style="134" customWidth="1"/>
    <col min="15136" max="15136" width="0.5703125" style="134" customWidth="1"/>
    <col min="15137" max="15137" width="2.28515625" style="134" customWidth="1"/>
    <col min="15138" max="15138" width="0.5703125" style="134" customWidth="1"/>
    <col min="15139" max="15139" width="2.28515625" style="134" customWidth="1"/>
    <col min="15140" max="15140" width="0.5703125" style="134" customWidth="1"/>
    <col min="15141" max="15141" width="2.28515625" style="134" customWidth="1"/>
    <col min="15142" max="15142" width="0.5703125" style="134" customWidth="1"/>
    <col min="15143" max="15143" width="2.28515625" style="134" customWidth="1"/>
    <col min="15144" max="15144" width="0.5703125" style="134" customWidth="1"/>
    <col min="15145" max="15145" width="2.28515625" style="134" customWidth="1"/>
    <col min="15146" max="15146" width="0.5703125" style="134" customWidth="1"/>
    <col min="15147" max="15147" width="2.28515625" style="134" customWidth="1"/>
    <col min="15148" max="15148" width="0.5703125" style="134" customWidth="1"/>
    <col min="15149" max="15149" width="2.7109375" style="134" customWidth="1"/>
    <col min="15150" max="15150" width="0.5703125" style="134" customWidth="1"/>
    <col min="15151" max="15151" width="2.28515625" style="134" customWidth="1"/>
    <col min="15152" max="15152" width="0.5703125" style="134" customWidth="1"/>
    <col min="15153" max="15153" width="2.28515625" style="134" customWidth="1"/>
    <col min="15154" max="15154" width="0.5703125" style="134" customWidth="1"/>
    <col min="15155" max="15155" width="2.28515625" style="134" customWidth="1"/>
    <col min="15156" max="15157" width="0.5703125" style="134" customWidth="1"/>
    <col min="15158" max="15158" width="2.28515625" style="134" customWidth="1"/>
    <col min="15159" max="15159" width="0.5703125" style="134" customWidth="1"/>
    <col min="15160" max="15160" width="2.28515625" style="134" customWidth="1"/>
    <col min="15161" max="15161" width="0.5703125" style="134" customWidth="1"/>
    <col min="15162" max="15162" width="2.28515625" style="134" customWidth="1"/>
    <col min="15163" max="15163" width="0.5703125" style="134" customWidth="1"/>
    <col min="15164" max="15164" width="2.28515625" style="134" customWidth="1"/>
    <col min="15165" max="15165" width="0.5703125" style="134" customWidth="1"/>
    <col min="15166" max="15166" width="2" style="134" customWidth="1"/>
    <col min="15167" max="15168" width="0.5703125" style="134" customWidth="1"/>
    <col min="15169" max="15169" width="2.28515625" style="134" customWidth="1"/>
    <col min="15170" max="15170" width="0.5703125" style="134" customWidth="1"/>
    <col min="15171" max="15171" width="2.28515625" style="134" customWidth="1"/>
    <col min="15172" max="15172" width="0.5703125" style="134" customWidth="1"/>
    <col min="15173" max="15173" width="2.28515625" style="134" customWidth="1"/>
    <col min="15174" max="15174" width="0.5703125" style="134" customWidth="1"/>
    <col min="15175" max="15175" width="2.28515625" style="134" customWidth="1"/>
    <col min="15176" max="15176" width="0.5703125" style="134" customWidth="1"/>
    <col min="15177" max="15177" width="2.28515625" style="134" customWidth="1"/>
    <col min="15178" max="15178" width="0.5703125" style="134" customWidth="1"/>
    <col min="15179" max="15179" width="2.28515625" style="134" customWidth="1"/>
    <col min="15180" max="15180" width="0.5703125" style="134" customWidth="1"/>
    <col min="15181" max="15181" width="2.28515625" style="134" customWidth="1"/>
    <col min="15182" max="15182" width="0.5703125" style="134" customWidth="1"/>
    <col min="15183" max="15183" width="2.28515625" style="134" customWidth="1"/>
    <col min="15184" max="15184" width="0.5703125" style="134" customWidth="1"/>
    <col min="15185" max="15185" width="2.28515625" style="134" customWidth="1"/>
    <col min="15186" max="15186" width="0.5703125" style="134" customWidth="1"/>
    <col min="15187" max="15187" width="2.28515625" style="134" customWidth="1"/>
    <col min="15188" max="15188" width="0.5703125" style="134" customWidth="1"/>
    <col min="15189" max="15189" width="2.28515625" style="134" customWidth="1"/>
    <col min="15190" max="15190" width="0.5703125" style="134" customWidth="1"/>
    <col min="15191" max="15192" width="2.5703125" style="134" customWidth="1"/>
    <col min="15193" max="15360" width="9.28515625" style="134"/>
    <col min="15361" max="15361" width="0.7109375" style="134" customWidth="1"/>
    <col min="15362" max="15362" width="0.42578125" style="134" customWidth="1"/>
    <col min="15363" max="15363" width="0.5703125" style="134" customWidth="1"/>
    <col min="15364" max="15364" width="0.28515625" style="134" customWidth="1"/>
    <col min="15365" max="15365" width="3.7109375" style="134" customWidth="1"/>
    <col min="15366" max="15366" width="1.28515625" style="134" customWidth="1"/>
    <col min="15367" max="15371" width="0.7109375" style="134" customWidth="1"/>
    <col min="15372" max="15372" width="0.5703125" style="134" customWidth="1"/>
    <col min="15373" max="15385" width="0.7109375" style="134" customWidth="1"/>
    <col min="15386" max="15386" width="1.42578125" style="134" customWidth="1"/>
    <col min="15387" max="15387" width="0.5703125" style="134" customWidth="1"/>
    <col min="15388" max="15388" width="3.42578125" style="134" customWidth="1"/>
    <col min="15389" max="15389" width="0.5703125" style="134" customWidth="1"/>
    <col min="15390" max="15390" width="0.7109375" style="134" customWidth="1"/>
    <col min="15391" max="15391" width="2.28515625" style="134" customWidth="1"/>
    <col min="15392" max="15392" width="0.5703125" style="134" customWidth="1"/>
    <col min="15393" max="15393" width="2.28515625" style="134" customWidth="1"/>
    <col min="15394" max="15394" width="0.5703125" style="134" customWidth="1"/>
    <col min="15395" max="15395" width="2.28515625" style="134" customWidth="1"/>
    <col min="15396" max="15396" width="0.5703125" style="134" customWidth="1"/>
    <col min="15397" max="15397" width="2.28515625" style="134" customWidth="1"/>
    <col min="15398" max="15398" width="0.5703125" style="134" customWidth="1"/>
    <col min="15399" max="15399" width="2.28515625" style="134" customWidth="1"/>
    <col min="15400" max="15400" width="0.5703125" style="134" customWidth="1"/>
    <col min="15401" max="15401" width="2.28515625" style="134" customWidth="1"/>
    <col min="15402" max="15402" width="0.5703125" style="134" customWidth="1"/>
    <col min="15403" max="15403" width="2.28515625" style="134" customWidth="1"/>
    <col min="15404" max="15404" width="0.5703125" style="134" customWidth="1"/>
    <col min="15405" max="15405" width="2.7109375" style="134" customWidth="1"/>
    <col min="15406" max="15406" width="0.5703125" style="134" customWidth="1"/>
    <col min="15407" max="15407" width="2.28515625" style="134" customWidth="1"/>
    <col min="15408" max="15408" width="0.5703125" style="134" customWidth="1"/>
    <col min="15409" max="15409" width="2.28515625" style="134" customWidth="1"/>
    <col min="15410" max="15410" width="0.5703125" style="134" customWidth="1"/>
    <col min="15411" max="15411" width="2.28515625" style="134" customWidth="1"/>
    <col min="15412" max="15413" width="0.5703125" style="134" customWidth="1"/>
    <col min="15414" max="15414" width="2.28515625" style="134" customWidth="1"/>
    <col min="15415" max="15415" width="0.5703125" style="134" customWidth="1"/>
    <col min="15416" max="15416" width="2.28515625" style="134" customWidth="1"/>
    <col min="15417" max="15417" width="0.5703125" style="134" customWidth="1"/>
    <col min="15418" max="15418" width="2.28515625" style="134" customWidth="1"/>
    <col min="15419" max="15419" width="0.5703125" style="134" customWidth="1"/>
    <col min="15420" max="15420" width="2.28515625" style="134" customWidth="1"/>
    <col min="15421" max="15421" width="0.5703125" style="134" customWidth="1"/>
    <col min="15422" max="15422" width="2" style="134" customWidth="1"/>
    <col min="15423" max="15424" width="0.5703125" style="134" customWidth="1"/>
    <col min="15425" max="15425" width="2.28515625" style="134" customWidth="1"/>
    <col min="15426" max="15426" width="0.5703125" style="134" customWidth="1"/>
    <col min="15427" max="15427" width="2.28515625" style="134" customWidth="1"/>
    <col min="15428" max="15428" width="0.5703125" style="134" customWidth="1"/>
    <col min="15429" max="15429" width="2.28515625" style="134" customWidth="1"/>
    <col min="15430" max="15430" width="0.5703125" style="134" customWidth="1"/>
    <col min="15431" max="15431" width="2.28515625" style="134" customWidth="1"/>
    <col min="15432" max="15432" width="0.5703125" style="134" customWidth="1"/>
    <col min="15433" max="15433" width="2.28515625" style="134" customWidth="1"/>
    <col min="15434" max="15434" width="0.5703125" style="134" customWidth="1"/>
    <col min="15435" max="15435" width="2.28515625" style="134" customWidth="1"/>
    <col min="15436" max="15436" width="0.5703125" style="134" customWidth="1"/>
    <col min="15437" max="15437" width="2.28515625" style="134" customWidth="1"/>
    <col min="15438" max="15438" width="0.5703125" style="134" customWidth="1"/>
    <col min="15439" max="15439" width="2.28515625" style="134" customWidth="1"/>
    <col min="15440" max="15440" width="0.5703125" style="134" customWidth="1"/>
    <col min="15441" max="15441" width="2.28515625" style="134" customWidth="1"/>
    <col min="15442" max="15442" width="0.5703125" style="134" customWidth="1"/>
    <col min="15443" max="15443" width="2.28515625" style="134" customWidth="1"/>
    <col min="15444" max="15444" width="0.5703125" style="134" customWidth="1"/>
    <col min="15445" max="15445" width="2.28515625" style="134" customWidth="1"/>
    <col min="15446" max="15446" width="0.5703125" style="134" customWidth="1"/>
    <col min="15447" max="15448" width="2.5703125" style="134" customWidth="1"/>
    <col min="15449" max="15616" width="9.28515625" style="134"/>
    <col min="15617" max="15617" width="0.7109375" style="134" customWidth="1"/>
    <col min="15618" max="15618" width="0.42578125" style="134" customWidth="1"/>
    <col min="15619" max="15619" width="0.5703125" style="134" customWidth="1"/>
    <col min="15620" max="15620" width="0.28515625" style="134" customWidth="1"/>
    <col min="15621" max="15621" width="3.7109375" style="134" customWidth="1"/>
    <col min="15622" max="15622" width="1.28515625" style="134" customWidth="1"/>
    <col min="15623" max="15627" width="0.7109375" style="134" customWidth="1"/>
    <col min="15628" max="15628" width="0.5703125" style="134" customWidth="1"/>
    <col min="15629" max="15641" width="0.7109375" style="134" customWidth="1"/>
    <col min="15642" max="15642" width="1.42578125" style="134" customWidth="1"/>
    <col min="15643" max="15643" width="0.5703125" style="134" customWidth="1"/>
    <col min="15644" max="15644" width="3.42578125" style="134" customWidth="1"/>
    <col min="15645" max="15645" width="0.5703125" style="134" customWidth="1"/>
    <col min="15646" max="15646" width="0.7109375" style="134" customWidth="1"/>
    <col min="15647" max="15647" width="2.28515625" style="134" customWidth="1"/>
    <col min="15648" max="15648" width="0.5703125" style="134" customWidth="1"/>
    <col min="15649" max="15649" width="2.28515625" style="134" customWidth="1"/>
    <col min="15650" max="15650" width="0.5703125" style="134" customWidth="1"/>
    <col min="15651" max="15651" width="2.28515625" style="134" customWidth="1"/>
    <col min="15652" max="15652" width="0.5703125" style="134" customWidth="1"/>
    <col min="15653" max="15653" width="2.28515625" style="134" customWidth="1"/>
    <col min="15654" max="15654" width="0.5703125" style="134" customWidth="1"/>
    <col min="15655" max="15655" width="2.28515625" style="134" customWidth="1"/>
    <col min="15656" max="15656" width="0.5703125" style="134" customWidth="1"/>
    <col min="15657" max="15657" width="2.28515625" style="134" customWidth="1"/>
    <col min="15658" max="15658" width="0.5703125" style="134" customWidth="1"/>
    <col min="15659" max="15659" width="2.28515625" style="134" customWidth="1"/>
    <col min="15660" max="15660" width="0.5703125" style="134" customWidth="1"/>
    <col min="15661" max="15661" width="2.7109375" style="134" customWidth="1"/>
    <col min="15662" max="15662" width="0.5703125" style="134" customWidth="1"/>
    <col min="15663" max="15663" width="2.28515625" style="134" customWidth="1"/>
    <col min="15664" max="15664" width="0.5703125" style="134" customWidth="1"/>
    <col min="15665" max="15665" width="2.28515625" style="134" customWidth="1"/>
    <col min="15666" max="15666" width="0.5703125" style="134" customWidth="1"/>
    <col min="15667" max="15667" width="2.28515625" style="134" customWidth="1"/>
    <col min="15668" max="15669" width="0.5703125" style="134" customWidth="1"/>
    <col min="15670" max="15670" width="2.28515625" style="134" customWidth="1"/>
    <col min="15671" max="15671" width="0.5703125" style="134" customWidth="1"/>
    <col min="15672" max="15672" width="2.28515625" style="134" customWidth="1"/>
    <col min="15673" max="15673" width="0.5703125" style="134" customWidth="1"/>
    <col min="15674" max="15674" width="2.28515625" style="134" customWidth="1"/>
    <col min="15675" max="15675" width="0.5703125" style="134" customWidth="1"/>
    <col min="15676" max="15676" width="2.28515625" style="134" customWidth="1"/>
    <col min="15677" max="15677" width="0.5703125" style="134" customWidth="1"/>
    <col min="15678" max="15678" width="2" style="134" customWidth="1"/>
    <col min="15679" max="15680" width="0.5703125" style="134" customWidth="1"/>
    <col min="15681" max="15681" width="2.28515625" style="134" customWidth="1"/>
    <col min="15682" max="15682" width="0.5703125" style="134" customWidth="1"/>
    <col min="15683" max="15683" width="2.28515625" style="134" customWidth="1"/>
    <col min="15684" max="15684" width="0.5703125" style="134" customWidth="1"/>
    <col min="15685" max="15685" width="2.28515625" style="134" customWidth="1"/>
    <col min="15686" max="15686" width="0.5703125" style="134" customWidth="1"/>
    <col min="15687" max="15687" width="2.28515625" style="134" customWidth="1"/>
    <col min="15688" max="15688" width="0.5703125" style="134" customWidth="1"/>
    <col min="15689" max="15689" width="2.28515625" style="134" customWidth="1"/>
    <col min="15690" max="15690" width="0.5703125" style="134" customWidth="1"/>
    <col min="15691" max="15691" width="2.28515625" style="134" customWidth="1"/>
    <col min="15692" max="15692" width="0.5703125" style="134" customWidth="1"/>
    <col min="15693" max="15693" width="2.28515625" style="134" customWidth="1"/>
    <col min="15694" max="15694" width="0.5703125" style="134" customWidth="1"/>
    <col min="15695" max="15695" width="2.28515625" style="134" customWidth="1"/>
    <col min="15696" max="15696" width="0.5703125" style="134" customWidth="1"/>
    <col min="15697" max="15697" width="2.28515625" style="134" customWidth="1"/>
    <col min="15698" max="15698" width="0.5703125" style="134" customWidth="1"/>
    <col min="15699" max="15699" width="2.28515625" style="134" customWidth="1"/>
    <col min="15700" max="15700" width="0.5703125" style="134" customWidth="1"/>
    <col min="15701" max="15701" width="2.28515625" style="134" customWidth="1"/>
    <col min="15702" max="15702" width="0.5703125" style="134" customWidth="1"/>
    <col min="15703" max="15704" width="2.5703125" style="134" customWidth="1"/>
    <col min="15705" max="15872" width="9.28515625" style="134"/>
    <col min="15873" max="15873" width="0.7109375" style="134" customWidth="1"/>
    <col min="15874" max="15874" width="0.42578125" style="134" customWidth="1"/>
    <col min="15875" max="15875" width="0.5703125" style="134" customWidth="1"/>
    <col min="15876" max="15876" width="0.28515625" style="134" customWidth="1"/>
    <col min="15877" max="15877" width="3.7109375" style="134" customWidth="1"/>
    <col min="15878" max="15878" width="1.28515625" style="134" customWidth="1"/>
    <col min="15879" max="15883" width="0.7109375" style="134" customWidth="1"/>
    <col min="15884" max="15884" width="0.5703125" style="134" customWidth="1"/>
    <col min="15885" max="15897" width="0.7109375" style="134" customWidth="1"/>
    <col min="15898" max="15898" width="1.42578125" style="134" customWidth="1"/>
    <col min="15899" max="15899" width="0.5703125" style="134" customWidth="1"/>
    <col min="15900" max="15900" width="3.42578125" style="134" customWidth="1"/>
    <col min="15901" max="15901" width="0.5703125" style="134" customWidth="1"/>
    <col min="15902" max="15902" width="0.7109375" style="134" customWidth="1"/>
    <col min="15903" max="15903" width="2.28515625" style="134" customWidth="1"/>
    <col min="15904" max="15904" width="0.5703125" style="134" customWidth="1"/>
    <col min="15905" max="15905" width="2.28515625" style="134" customWidth="1"/>
    <col min="15906" max="15906" width="0.5703125" style="134" customWidth="1"/>
    <col min="15907" max="15907" width="2.28515625" style="134" customWidth="1"/>
    <col min="15908" max="15908" width="0.5703125" style="134" customWidth="1"/>
    <col min="15909" max="15909" width="2.28515625" style="134" customWidth="1"/>
    <col min="15910" max="15910" width="0.5703125" style="134" customWidth="1"/>
    <col min="15911" max="15911" width="2.28515625" style="134" customWidth="1"/>
    <col min="15912" max="15912" width="0.5703125" style="134" customWidth="1"/>
    <col min="15913" max="15913" width="2.28515625" style="134" customWidth="1"/>
    <col min="15914" max="15914" width="0.5703125" style="134" customWidth="1"/>
    <col min="15915" max="15915" width="2.28515625" style="134" customWidth="1"/>
    <col min="15916" max="15916" width="0.5703125" style="134" customWidth="1"/>
    <col min="15917" max="15917" width="2.7109375" style="134" customWidth="1"/>
    <col min="15918" max="15918" width="0.5703125" style="134" customWidth="1"/>
    <col min="15919" max="15919" width="2.28515625" style="134" customWidth="1"/>
    <col min="15920" max="15920" width="0.5703125" style="134" customWidth="1"/>
    <col min="15921" max="15921" width="2.28515625" style="134" customWidth="1"/>
    <col min="15922" max="15922" width="0.5703125" style="134" customWidth="1"/>
    <col min="15923" max="15923" width="2.28515625" style="134" customWidth="1"/>
    <col min="15924" max="15925" width="0.5703125" style="134" customWidth="1"/>
    <col min="15926" max="15926" width="2.28515625" style="134" customWidth="1"/>
    <col min="15927" max="15927" width="0.5703125" style="134" customWidth="1"/>
    <col min="15928" max="15928" width="2.28515625" style="134" customWidth="1"/>
    <col min="15929" max="15929" width="0.5703125" style="134" customWidth="1"/>
    <col min="15930" max="15930" width="2.28515625" style="134" customWidth="1"/>
    <col min="15931" max="15931" width="0.5703125" style="134" customWidth="1"/>
    <col min="15932" max="15932" width="2.28515625" style="134" customWidth="1"/>
    <col min="15933" max="15933" width="0.5703125" style="134" customWidth="1"/>
    <col min="15934" max="15934" width="2" style="134" customWidth="1"/>
    <col min="15935" max="15936" width="0.5703125" style="134" customWidth="1"/>
    <col min="15937" max="15937" width="2.28515625" style="134" customWidth="1"/>
    <col min="15938" max="15938" width="0.5703125" style="134" customWidth="1"/>
    <col min="15939" max="15939" width="2.28515625" style="134" customWidth="1"/>
    <col min="15940" max="15940" width="0.5703125" style="134" customWidth="1"/>
    <col min="15941" max="15941" width="2.28515625" style="134" customWidth="1"/>
    <col min="15942" max="15942" width="0.5703125" style="134" customWidth="1"/>
    <col min="15943" max="15943" width="2.28515625" style="134" customWidth="1"/>
    <col min="15944" max="15944" width="0.5703125" style="134" customWidth="1"/>
    <col min="15945" max="15945" width="2.28515625" style="134" customWidth="1"/>
    <col min="15946" max="15946" width="0.5703125" style="134" customWidth="1"/>
    <col min="15947" max="15947" width="2.28515625" style="134" customWidth="1"/>
    <col min="15948" max="15948" width="0.5703125" style="134" customWidth="1"/>
    <col min="15949" max="15949" width="2.28515625" style="134" customWidth="1"/>
    <col min="15950" max="15950" width="0.5703125" style="134" customWidth="1"/>
    <col min="15951" max="15951" width="2.28515625" style="134" customWidth="1"/>
    <col min="15952" max="15952" width="0.5703125" style="134" customWidth="1"/>
    <col min="15953" max="15953" width="2.28515625" style="134" customWidth="1"/>
    <col min="15954" max="15954" width="0.5703125" style="134" customWidth="1"/>
    <col min="15955" max="15955" width="2.28515625" style="134" customWidth="1"/>
    <col min="15956" max="15956" width="0.5703125" style="134" customWidth="1"/>
    <col min="15957" max="15957" width="2.28515625" style="134" customWidth="1"/>
    <col min="15958" max="15958" width="0.5703125" style="134" customWidth="1"/>
    <col min="15959" max="15960" width="2.5703125" style="134" customWidth="1"/>
    <col min="15961" max="16128" width="9.28515625" style="134"/>
    <col min="16129" max="16129" width="0.7109375" style="134" customWidth="1"/>
    <col min="16130" max="16130" width="0.42578125" style="134" customWidth="1"/>
    <col min="16131" max="16131" width="0.5703125" style="134" customWidth="1"/>
    <col min="16132" max="16132" width="0.28515625" style="134" customWidth="1"/>
    <col min="16133" max="16133" width="3.7109375" style="134" customWidth="1"/>
    <col min="16134" max="16134" width="1.28515625" style="134" customWidth="1"/>
    <col min="16135" max="16139" width="0.7109375" style="134" customWidth="1"/>
    <col min="16140" max="16140" width="0.5703125" style="134" customWidth="1"/>
    <col min="16141" max="16153" width="0.7109375" style="134" customWidth="1"/>
    <col min="16154" max="16154" width="1.42578125" style="134" customWidth="1"/>
    <col min="16155" max="16155" width="0.5703125" style="134" customWidth="1"/>
    <col min="16156" max="16156" width="3.42578125" style="134" customWidth="1"/>
    <col min="16157" max="16157" width="0.5703125" style="134" customWidth="1"/>
    <col min="16158" max="16158" width="0.7109375" style="134" customWidth="1"/>
    <col min="16159" max="16159" width="2.28515625" style="134" customWidth="1"/>
    <col min="16160" max="16160" width="0.5703125" style="134" customWidth="1"/>
    <col min="16161" max="16161" width="2.28515625" style="134" customWidth="1"/>
    <col min="16162" max="16162" width="0.5703125" style="134" customWidth="1"/>
    <col min="16163" max="16163" width="2.28515625" style="134" customWidth="1"/>
    <col min="16164" max="16164" width="0.5703125" style="134" customWidth="1"/>
    <col min="16165" max="16165" width="2.28515625" style="134" customWidth="1"/>
    <col min="16166" max="16166" width="0.5703125" style="134" customWidth="1"/>
    <col min="16167" max="16167" width="2.28515625" style="134" customWidth="1"/>
    <col min="16168" max="16168" width="0.5703125" style="134" customWidth="1"/>
    <col min="16169" max="16169" width="2.28515625" style="134" customWidth="1"/>
    <col min="16170" max="16170" width="0.5703125" style="134" customWidth="1"/>
    <col min="16171" max="16171" width="2.28515625" style="134" customWidth="1"/>
    <col min="16172" max="16172" width="0.5703125" style="134" customWidth="1"/>
    <col min="16173" max="16173" width="2.7109375" style="134" customWidth="1"/>
    <col min="16174" max="16174" width="0.5703125" style="134" customWidth="1"/>
    <col min="16175" max="16175" width="2.28515625" style="134" customWidth="1"/>
    <col min="16176" max="16176" width="0.5703125" style="134" customWidth="1"/>
    <col min="16177" max="16177" width="2.28515625" style="134" customWidth="1"/>
    <col min="16178" max="16178" width="0.5703125" style="134" customWidth="1"/>
    <col min="16179" max="16179" width="2.28515625" style="134" customWidth="1"/>
    <col min="16180" max="16181" width="0.5703125" style="134" customWidth="1"/>
    <col min="16182" max="16182" width="2.28515625" style="134" customWidth="1"/>
    <col min="16183" max="16183" width="0.5703125" style="134" customWidth="1"/>
    <col min="16184" max="16184" width="2.28515625" style="134" customWidth="1"/>
    <col min="16185" max="16185" width="0.5703125" style="134" customWidth="1"/>
    <col min="16186" max="16186" width="2.28515625" style="134" customWidth="1"/>
    <col min="16187" max="16187" width="0.5703125" style="134" customWidth="1"/>
    <col min="16188" max="16188" width="2.28515625" style="134" customWidth="1"/>
    <col min="16189" max="16189" width="0.5703125" style="134" customWidth="1"/>
    <col min="16190" max="16190" width="2" style="134" customWidth="1"/>
    <col min="16191" max="16192" width="0.5703125" style="134" customWidth="1"/>
    <col min="16193" max="16193" width="2.28515625" style="134" customWidth="1"/>
    <col min="16194" max="16194" width="0.5703125" style="134" customWidth="1"/>
    <col min="16195" max="16195" width="2.28515625" style="134" customWidth="1"/>
    <col min="16196" max="16196" width="0.5703125" style="134" customWidth="1"/>
    <col min="16197" max="16197" width="2.28515625" style="134" customWidth="1"/>
    <col min="16198" max="16198" width="0.5703125" style="134" customWidth="1"/>
    <col min="16199" max="16199" width="2.28515625" style="134" customWidth="1"/>
    <col min="16200" max="16200" width="0.5703125" style="134" customWidth="1"/>
    <col min="16201" max="16201" width="2.28515625" style="134" customWidth="1"/>
    <col min="16202" max="16202" width="0.5703125" style="134" customWidth="1"/>
    <col min="16203" max="16203" width="2.28515625" style="134" customWidth="1"/>
    <col min="16204" max="16204" width="0.5703125" style="134" customWidth="1"/>
    <col min="16205" max="16205" width="2.28515625" style="134" customWidth="1"/>
    <col min="16206" max="16206" width="0.5703125" style="134" customWidth="1"/>
    <col min="16207" max="16207" width="2.28515625" style="134" customWidth="1"/>
    <col min="16208" max="16208" width="0.5703125" style="134" customWidth="1"/>
    <col min="16209" max="16209" width="2.28515625" style="134" customWidth="1"/>
    <col min="16210" max="16210" width="0.5703125" style="134" customWidth="1"/>
    <col min="16211" max="16211" width="2.28515625" style="134" customWidth="1"/>
    <col min="16212" max="16212" width="0.5703125" style="134" customWidth="1"/>
    <col min="16213" max="16213" width="2.28515625" style="134" customWidth="1"/>
    <col min="16214" max="16214" width="0.5703125" style="134" customWidth="1"/>
    <col min="16215" max="16216" width="2.5703125" style="134" customWidth="1"/>
    <col min="16217" max="16384" width="9.28515625" style="134"/>
  </cols>
  <sheetData>
    <row r="1" spans="1:89" s="239" customFormat="1" ht="14.25" customHeight="1" thickBot="1">
      <c r="F1" s="8" t="s">
        <v>438</v>
      </c>
      <c r="G1" s="23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CK1" s="134"/>
    </row>
    <row r="2" spans="1:89" ht="7.5" customHeight="1" thickTop="1">
      <c r="A2" s="130"/>
      <c r="B2" s="246"/>
      <c r="C2" s="131"/>
      <c r="D2" s="246"/>
      <c r="E2" s="132"/>
      <c r="F2" s="246"/>
      <c r="G2" s="133"/>
      <c r="H2" s="510" t="e">
        <f>#REF!</f>
        <v>#REF!</v>
      </c>
      <c r="I2" s="511"/>
      <c r="J2" s="511"/>
      <c r="K2" s="511"/>
      <c r="L2" s="511"/>
      <c r="M2" s="511"/>
      <c r="N2" s="511"/>
      <c r="O2" s="511"/>
      <c r="P2" s="511"/>
      <c r="Q2" s="511"/>
      <c r="R2" s="511"/>
      <c r="S2" s="511"/>
      <c r="T2" s="511"/>
      <c r="U2" s="511"/>
      <c r="V2" s="511"/>
      <c r="W2" s="511"/>
      <c r="X2" s="512"/>
      <c r="Y2" s="133"/>
      <c r="Z2" s="133"/>
      <c r="AA2" s="246"/>
      <c r="AB2" s="519"/>
      <c r="AC2" s="520"/>
      <c r="AD2" s="520"/>
      <c r="AE2" s="520"/>
      <c r="AF2" s="520"/>
      <c r="AG2" s="520"/>
      <c r="AH2" s="520"/>
      <c r="AI2" s="520"/>
      <c r="AJ2" s="520"/>
      <c r="AK2" s="520"/>
      <c r="AL2" s="520"/>
      <c r="AM2" s="520"/>
      <c r="AN2" s="520"/>
      <c r="AO2" s="520"/>
      <c r="AP2" s="520"/>
      <c r="AQ2" s="520"/>
      <c r="AR2" s="520"/>
      <c r="AS2" s="520"/>
      <c r="AT2" s="520"/>
      <c r="AU2" s="520"/>
      <c r="AV2" s="520"/>
      <c r="AW2" s="520"/>
      <c r="AX2" s="521"/>
      <c r="AY2" s="522"/>
      <c r="AZ2" s="523"/>
      <c r="BA2" s="524"/>
      <c r="BB2" s="524"/>
      <c r="BC2" s="524"/>
      <c r="BD2" s="524"/>
      <c r="BE2" s="524"/>
      <c r="BF2" s="524"/>
      <c r="BG2" s="524"/>
      <c r="BH2" s="524"/>
      <c r="BI2" s="524"/>
      <c r="BJ2" s="524"/>
      <c r="BK2" s="524"/>
      <c r="BL2" s="524"/>
      <c r="BM2" s="524"/>
      <c r="BN2" s="524"/>
      <c r="BO2" s="524"/>
      <c r="BP2" s="524"/>
      <c r="BQ2" s="524"/>
      <c r="BR2" s="524"/>
      <c r="BS2" s="524"/>
      <c r="BT2" s="525"/>
      <c r="BU2" s="526"/>
      <c r="BV2" s="526"/>
      <c r="BW2" s="526"/>
      <c r="BX2" s="526"/>
      <c r="BY2" s="526"/>
      <c r="BZ2" s="526"/>
      <c r="CA2" s="526"/>
      <c r="CB2" s="526"/>
      <c r="CC2" s="526"/>
      <c r="CD2" s="526"/>
      <c r="CE2" s="526"/>
      <c r="CF2" s="246"/>
      <c r="CG2" s="246"/>
      <c r="CH2" s="246"/>
      <c r="CI2" s="246"/>
      <c r="CJ2" s="246"/>
    </row>
    <row r="3" spans="1:89" ht="3.75" customHeight="1" thickBot="1">
      <c r="A3" s="130"/>
      <c r="B3" s="246"/>
      <c r="C3" s="135"/>
      <c r="D3" s="135"/>
      <c r="E3" s="136"/>
      <c r="F3" s="246"/>
      <c r="G3" s="133"/>
      <c r="H3" s="513"/>
      <c r="I3" s="514"/>
      <c r="J3" s="514"/>
      <c r="K3" s="514"/>
      <c r="L3" s="514"/>
      <c r="M3" s="514"/>
      <c r="N3" s="514"/>
      <c r="O3" s="514"/>
      <c r="P3" s="514"/>
      <c r="Q3" s="514"/>
      <c r="R3" s="514"/>
      <c r="S3" s="514"/>
      <c r="T3" s="514"/>
      <c r="U3" s="514"/>
      <c r="V3" s="514"/>
      <c r="W3" s="514"/>
      <c r="X3" s="515"/>
      <c r="Y3" s="133"/>
      <c r="Z3" s="133"/>
      <c r="AA3" s="246"/>
      <c r="AB3" s="102"/>
      <c r="AC3" s="103"/>
      <c r="AD3" s="103"/>
      <c r="AE3" s="527"/>
      <c r="AF3" s="527"/>
      <c r="AG3" s="527"/>
      <c r="AH3" s="527"/>
      <c r="AI3" s="527"/>
      <c r="AJ3" s="527"/>
      <c r="AK3" s="527"/>
      <c r="AL3" s="527"/>
      <c r="AM3" s="527"/>
      <c r="AN3" s="527"/>
      <c r="AO3" s="527"/>
      <c r="AP3" s="527"/>
      <c r="AQ3" s="527"/>
      <c r="AR3" s="527"/>
      <c r="AS3" s="527"/>
      <c r="AT3" s="527"/>
      <c r="AU3" s="527"/>
      <c r="AV3" s="527"/>
      <c r="AW3" s="527"/>
      <c r="AX3" s="137"/>
      <c r="AY3" s="522"/>
      <c r="AZ3" s="528" t="s">
        <v>152</v>
      </c>
      <c r="BA3" s="529"/>
      <c r="BB3" s="529"/>
      <c r="BC3" s="529"/>
      <c r="BD3" s="526"/>
      <c r="BE3" s="526"/>
      <c r="BF3" s="526"/>
      <c r="BG3" s="526"/>
      <c r="BH3" s="526"/>
      <c r="BI3" s="526"/>
      <c r="BJ3" s="526"/>
      <c r="BK3" s="526"/>
      <c r="BL3" s="526"/>
      <c r="BM3" s="526"/>
      <c r="BN3" s="526"/>
      <c r="BO3" s="526"/>
      <c r="BP3" s="526"/>
      <c r="BQ3" s="526"/>
      <c r="BR3" s="526"/>
      <c r="BS3" s="526"/>
      <c r="BT3" s="138"/>
      <c r="BU3" s="526"/>
      <c r="BV3" s="526"/>
      <c r="BW3" s="526"/>
      <c r="BX3" s="526"/>
      <c r="BY3" s="526"/>
      <c r="BZ3" s="526"/>
      <c r="CA3" s="526"/>
      <c r="CB3" s="526"/>
      <c r="CC3" s="526"/>
      <c r="CD3" s="526"/>
      <c r="CE3" s="526"/>
      <c r="CF3" s="246"/>
      <c r="CG3" s="246"/>
      <c r="CH3" s="246"/>
      <c r="CI3" s="246"/>
      <c r="CJ3" s="246"/>
    </row>
    <row r="4" spans="1:89" ht="16.5" customHeight="1" thickTop="1">
      <c r="A4" s="130"/>
      <c r="B4" s="246"/>
      <c r="C4" s="135"/>
      <c r="D4" s="135"/>
      <c r="E4" s="139"/>
      <c r="F4" s="246"/>
      <c r="G4" s="133"/>
      <c r="H4" s="516"/>
      <c r="I4" s="517"/>
      <c r="J4" s="517"/>
      <c r="K4" s="517"/>
      <c r="L4" s="517"/>
      <c r="M4" s="517"/>
      <c r="N4" s="517"/>
      <c r="O4" s="517"/>
      <c r="P4" s="517"/>
      <c r="Q4" s="517"/>
      <c r="R4" s="517"/>
      <c r="S4" s="517"/>
      <c r="T4" s="517"/>
      <c r="U4" s="517"/>
      <c r="V4" s="517"/>
      <c r="W4" s="517"/>
      <c r="X4" s="518"/>
      <c r="Y4" s="133"/>
      <c r="Z4" s="133"/>
      <c r="AA4" s="246"/>
      <c r="AB4" s="530" t="s">
        <v>353</v>
      </c>
      <c r="AC4" s="531"/>
      <c r="AD4" s="365"/>
      <c r="AE4" s="49" t="e">
        <f>'Závierka titulka'!$C$20</f>
        <v>#REF!</v>
      </c>
      <c r="AF4" s="365"/>
      <c r="AG4" s="49" t="e">
        <f>'Závierka titulka'!$E$20</f>
        <v>#REF!</v>
      </c>
      <c r="AH4" s="365"/>
      <c r="AI4" s="49" t="e">
        <f>'Závierka titulka'!$G$20</f>
        <v>#REF!</v>
      </c>
      <c r="AJ4" s="365"/>
      <c r="AK4" s="49" t="e">
        <f>'Závierka titulka'!$I$20</f>
        <v>#REF!</v>
      </c>
      <c r="AL4" s="365"/>
      <c r="AM4" s="49" t="e">
        <f>'Závierka titulka'!$K$20</f>
        <v>#REF!</v>
      </c>
      <c r="AN4" s="365"/>
      <c r="AO4" s="49" t="e">
        <f>'Závierka titulka'!$M$20</f>
        <v>#REF!</v>
      </c>
      <c r="AP4" s="365"/>
      <c r="AQ4" s="49" t="e">
        <f>'Závierka titulka'!$O$20</f>
        <v>#REF!</v>
      </c>
      <c r="AR4" s="390"/>
      <c r="AS4" s="49" t="e">
        <f>'Závierka titulka'!$Q$20</f>
        <v>#REF!</v>
      </c>
      <c r="AT4" s="237"/>
      <c r="AU4" s="49" t="e">
        <f>'Závierka titulka'!$S$20</f>
        <v>#REF!</v>
      </c>
      <c r="AV4" s="140"/>
      <c r="AW4" s="49" t="e">
        <f>'Závierka titulka'!$U$20</f>
        <v>#REF!</v>
      </c>
      <c r="AX4" s="141"/>
      <c r="AY4" s="522"/>
      <c r="AZ4" s="528"/>
      <c r="BA4" s="529"/>
      <c r="BB4" s="529"/>
      <c r="BC4" s="529"/>
      <c r="BD4" s="49" t="e">
        <f>'Závierka titulka'!$C$27</f>
        <v>#REF!</v>
      </c>
      <c r="BE4" s="142"/>
      <c r="BF4" s="49" t="e">
        <f>'Závierka titulka'!$E$27</f>
        <v>#REF!</v>
      </c>
      <c r="BG4" s="142"/>
      <c r="BH4" s="49" t="e">
        <f>'Závierka titulka'!$G$27</f>
        <v>#REF!</v>
      </c>
      <c r="BI4" s="142"/>
      <c r="BJ4" s="49" t="e">
        <f>'Závierka titulka'!$I$27</f>
        <v>#REF!</v>
      </c>
      <c r="BK4" s="142"/>
      <c r="BL4" s="142"/>
      <c r="BM4" s="49" t="e">
        <f>'Závierka titulka'!K27</f>
        <v>#REF!</v>
      </c>
      <c r="BN4" s="142"/>
      <c r="BO4" s="49" t="e">
        <f>'Závierka titulka'!M27</f>
        <v>#REF!</v>
      </c>
      <c r="BP4" s="237"/>
      <c r="BQ4" s="49" t="e">
        <f>'Závierka titulka'!O27</f>
        <v>#REF!</v>
      </c>
      <c r="BR4" s="237"/>
      <c r="BS4" s="49" t="e">
        <f>'Závierka titulka'!Q27</f>
        <v>#REF!</v>
      </c>
      <c r="BT4" s="141"/>
      <c r="BU4" s="526"/>
      <c r="BV4" s="526"/>
      <c r="BW4" s="526"/>
      <c r="BX4" s="526"/>
      <c r="BY4" s="526"/>
      <c r="BZ4" s="526"/>
      <c r="CA4" s="526"/>
      <c r="CB4" s="526"/>
      <c r="CC4" s="526"/>
      <c r="CD4" s="526"/>
      <c r="CE4" s="526"/>
      <c r="CF4" s="130"/>
      <c r="CG4" s="143"/>
      <c r="CH4" s="144"/>
      <c r="CI4" s="145"/>
      <c r="CJ4" s="145"/>
    </row>
    <row r="5" spans="1:89" ht="3" customHeight="1">
      <c r="A5" s="130"/>
      <c r="B5" s="246"/>
      <c r="C5" s="135"/>
      <c r="D5" s="135"/>
      <c r="E5" s="139"/>
      <c r="F5" s="130"/>
      <c r="G5" s="130"/>
      <c r="H5" s="130"/>
      <c r="I5" s="130"/>
      <c r="J5" s="130"/>
      <c r="K5" s="130"/>
      <c r="L5" s="130"/>
      <c r="M5" s="130"/>
      <c r="N5" s="130"/>
      <c r="O5" s="130"/>
      <c r="P5" s="130"/>
      <c r="Q5" s="130"/>
      <c r="R5" s="130"/>
      <c r="S5" s="130"/>
      <c r="T5" s="130"/>
      <c r="U5" s="130"/>
      <c r="V5" s="130"/>
      <c r="W5" s="130"/>
      <c r="X5" s="130"/>
      <c r="Y5" s="130"/>
      <c r="Z5" s="130"/>
      <c r="AA5" s="130"/>
      <c r="AB5" s="532"/>
      <c r="AC5" s="533"/>
      <c r="AD5" s="497"/>
      <c r="AE5" s="146"/>
      <c r="AF5" s="497"/>
      <c r="AG5" s="146"/>
      <c r="AH5" s="497"/>
      <c r="AI5" s="146"/>
      <c r="AJ5" s="497"/>
      <c r="AK5" s="146"/>
      <c r="AL5" s="497"/>
      <c r="AM5" s="146"/>
      <c r="AN5" s="497"/>
      <c r="AO5" s="146"/>
      <c r="AP5" s="497"/>
      <c r="AQ5" s="146"/>
      <c r="AR5" s="534"/>
      <c r="AS5" s="146"/>
      <c r="AT5" s="146"/>
      <c r="AU5" s="146"/>
      <c r="AV5" s="146"/>
      <c r="AW5" s="146"/>
      <c r="AX5" s="147"/>
      <c r="AY5" s="522"/>
      <c r="AZ5" s="148"/>
      <c r="BA5" s="149"/>
      <c r="BB5" s="146"/>
      <c r="BC5" s="149"/>
      <c r="BD5" s="146"/>
      <c r="BE5" s="149"/>
      <c r="BF5" s="146"/>
      <c r="BG5" s="149"/>
      <c r="BH5" s="146"/>
      <c r="BI5" s="149"/>
      <c r="BJ5" s="146"/>
      <c r="BK5" s="149"/>
      <c r="BL5" s="149"/>
      <c r="BM5" s="146"/>
      <c r="BN5" s="149"/>
      <c r="BO5" s="146"/>
      <c r="BP5" s="146"/>
      <c r="BQ5" s="146"/>
      <c r="BR5" s="146"/>
      <c r="BS5" s="146"/>
      <c r="BT5" s="147"/>
      <c r="BU5" s="526"/>
      <c r="BV5" s="526"/>
      <c r="BW5" s="526"/>
      <c r="BX5" s="526"/>
      <c r="BY5" s="526"/>
      <c r="BZ5" s="526"/>
      <c r="CA5" s="526"/>
      <c r="CB5" s="526"/>
      <c r="CC5" s="526"/>
      <c r="CD5" s="526"/>
      <c r="CE5" s="526"/>
      <c r="CF5" s="130"/>
      <c r="CG5" s="246"/>
      <c r="CH5" s="150"/>
      <c r="CI5" s="145"/>
      <c r="CJ5" s="145"/>
    </row>
    <row r="6" spans="1:89" ht="4.5" customHeight="1" thickBot="1">
      <c r="A6" s="130"/>
      <c r="B6" s="246"/>
      <c r="C6" s="135"/>
      <c r="D6" s="135"/>
      <c r="E6" s="151"/>
      <c r="F6" s="151"/>
      <c r="G6" s="151"/>
      <c r="H6" s="152"/>
      <c r="I6" s="152"/>
      <c r="J6" s="152"/>
      <c r="K6" s="152"/>
      <c r="L6" s="152"/>
      <c r="M6" s="152"/>
      <c r="N6" s="152"/>
      <c r="O6" s="152"/>
      <c r="P6" s="152"/>
      <c r="Q6" s="152"/>
      <c r="R6" s="152"/>
      <c r="S6" s="152"/>
      <c r="T6" s="152"/>
      <c r="U6" s="152"/>
      <c r="V6" s="152"/>
      <c r="W6" s="152"/>
      <c r="X6" s="152"/>
      <c r="Y6" s="152"/>
      <c r="Z6" s="152"/>
      <c r="AA6" s="152"/>
      <c r="AB6" s="152"/>
      <c r="AC6" s="152"/>
      <c r="AD6" s="241"/>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4"/>
      <c r="BY6" s="154"/>
      <c r="BZ6" s="154"/>
      <c r="CA6" s="154"/>
      <c r="CB6" s="154"/>
      <c r="CC6" s="154"/>
      <c r="CD6" s="154"/>
      <c r="CE6" s="154"/>
      <c r="CF6" s="154"/>
      <c r="CG6" s="154"/>
      <c r="CH6" s="154"/>
      <c r="CI6" s="246"/>
      <c r="CJ6" s="246"/>
    </row>
    <row r="7" spans="1:89" ht="12.75" customHeight="1" thickBot="1">
      <c r="A7" s="130"/>
      <c r="B7" s="246"/>
      <c r="C7" s="135"/>
      <c r="D7" s="135"/>
      <c r="E7" s="539" t="e">
        <f>#REF!</f>
        <v>#REF!</v>
      </c>
      <c r="F7" s="540"/>
      <c r="G7" s="249"/>
      <c r="H7" s="255"/>
      <c r="I7" s="255"/>
      <c r="J7" s="255"/>
      <c r="K7" s="255"/>
      <c r="L7" s="255"/>
      <c r="M7" s="255"/>
      <c r="N7" s="255"/>
      <c r="O7" s="255"/>
      <c r="P7" s="255"/>
      <c r="Q7" s="255"/>
      <c r="R7" s="255"/>
      <c r="S7" s="255"/>
      <c r="T7" s="255"/>
      <c r="U7" s="255"/>
      <c r="V7" s="255"/>
      <c r="W7" s="195"/>
      <c r="X7" s="195"/>
      <c r="Y7" s="195"/>
      <c r="Z7" s="196"/>
      <c r="AA7" s="195"/>
      <c r="AB7" s="195"/>
      <c r="AC7" s="196"/>
      <c r="AD7" s="542" t="e">
        <f>#REF!</f>
        <v>#REF!</v>
      </c>
      <c r="AE7" s="542"/>
      <c r="AF7" s="542"/>
      <c r="AG7" s="542"/>
      <c r="AH7" s="542"/>
      <c r="AI7" s="542"/>
      <c r="AJ7" s="542"/>
      <c r="AK7" s="542"/>
      <c r="AL7" s="542"/>
      <c r="AM7" s="542"/>
      <c r="AN7" s="542"/>
      <c r="AO7" s="542"/>
      <c r="AP7" s="542"/>
      <c r="AQ7" s="542"/>
      <c r="AR7" s="542"/>
      <c r="AS7" s="542"/>
      <c r="AT7" s="542"/>
      <c r="AU7" s="542"/>
      <c r="AV7" s="542"/>
      <c r="AW7" s="542"/>
      <c r="AX7" s="542"/>
      <c r="AY7" s="542"/>
      <c r="AZ7" s="542"/>
      <c r="BA7" s="542"/>
      <c r="BB7" s="542"/>
      <c r="BC7" s="542"/>
      <c r="BD7" s="542"/>
      <c r="BE7" s="542"/>
      <c r="BF7" s="542"/>
      <c r="BG7" s="542"/>
      <c r="BH7" s="542"/>
      <c r="BI7" s="542"/>
      <c r="BJ7" s="542"/>
      <c r="BK7" s="542"/>
      <c r="BL7" s="542"/>
      <c r="BM7" s="542"/>
      <c r="BN7" s="542"/>
      <c r="BO7" s="542"/>
      <c r="BP7" s="542"/>
      <c r="BQ7" s="542"/>
      <c r="BR7" s="542"/>
      <c r="BS7" s="493" t="e">
        <f>#REF!</f>
        <v>#REF!</v>
      </c>
      <c r="BT7" s="493"/>
      <c r="BU7" s="493"/>
      <c r="BV7" s="493"/>
      <c r="BW7" s="493"/>
      <c r="BX7" s="493"/>
      <c r="BY7" s="493"/>
      <c r="BZ7" s="493"/>
      <c r="CA7" s="493"/>
      <c r="CB7" s="493"/>
      <c r="CC7" s="493"/>
      <c r="CD7" s="493"/>
      <c r="CE7" s="493"/>
      <c r="CF7" s="493"/>
      <c r="CG7" s="493"/>
      <c r="CH7" s="493"/>
      <c r="CI7" s="246"/>
      <c r="CJ7" s="145"/>
    </row>
    <row r="8" spans="1:89" ht="5.0999999999999996" customHeight="1" thickBot="1">
      <c r="A8" s="130"/>
      <c r="B8" s="495"/>
      <c r="C8" s="495"/>
      <c r="D8" s="495"/>
      <c r="E8" s="541"/>
      <c r="F8" s="482"/>
      <c r="G8" s="496" t="e">
        <f>#REF!</f>
        <v>#REF!</v>
      </c>
      <c r="H8" s="496"/>
      <c r="I8" s="496"/>
      <c r="J8" s="496"/>
      <c r="K8" s="496"/>
      <c r="L8" s="496"/>
      <c r="M8" s="496"/>
      <c r="N8" s="496"/>
      <c r="O8" s="496"/>
      <c r="P8" s="496"/>
      <c r="Q8" s="496"/>
      <c r="R8" s="496"/>
      <c r="S8" s="496"/>
      <c r="T8" s="496"/>
      <c r="U8" s="496"/>
      <c r="V8" s="496"/>
      <c r="W8" s="496"/>
      <c r="X8" s="496"/>
      <c r="Y8" s="496"/>
      <c r="Z8" s="496"/>
      <c r="AA8" s="238"/>
      <c r="AB8" s="238"/>
      <c r="AC8" s="197"/>
      <c r="AD8" s="542"/>
      <c r="AE8" s="542"/>
      <c r="AF8" s="542"/>
      <c r="AG8" s="542"/>
      <c r="AH8" s="542"/>
      <c r="AI8" s="542"/>
      <c r="AJ8" s="542"/>
      <c r="AK8" s="542"/>
      <c r="AL8" s="542"/>
      <c r="AM8" s="542"/>
      <c r="AN8" s="542"/>
      <c r="AO8" s="542"/>
      <c r="AP8" s="542"/>
      <c r="AQ8" s="542"/>
      <c r="AR8" s="542"/>
      <c r="AS8" s="542"/>
      <c r="AT8" s="542"/>
      <c r="AU8" s="542"/>
      <c r="AV8" s="542"/>
      <c r="AW8" s="542"/>
      <c r="AX8" s="542"/>
      <c r="AY8" s="542"/>
      <c r="AZ8" s="542"/>
      <c r="BA8" s="542"/>
      <c r="BB8" s="542"/>
      <c r="BC8" s="542"/>
      <c r="BD8" s="542"/>
      <c r="BE8" s="542"/>
      <c r="BF8" s="542"/>
      <c r="BG8" s="542"/>
      <c r="BH8" s="542"/>
      <c r="BI8" s="542"/>
      <c r="BJ8" s="542"/>
      <c r="BK8" s="542"/>
      <c r="BL8" s="542"/>
      <c r="BM8" s="542"/>
      <c r="BN8" s="542"/>
      <c r="BO8" s="542"/>
      <c r="BP8" s="542"/>
      <c r="BQ8" s="542"/>
      <c r="BR8" s="542"/>
      <c r="BS8" s="493"/>
      <c r="BT8" s="493"/>
      <c r="BU8" s="493"/>
      <c r="BV8" s="493"/>
      <c r="BW8" s="493"/>
      <c r="BX8" s="493"/>
      <c r="BY8" s="493"/>
      <c r="BZ8" s="493"/>
      <c r="CA8" s="493"/>
      <c r="CB8" s="493"/>
      <c r="CC8" s="493"/>
      <c r="CD8" s="493"/>
      <c r="CE8" s="493"/>
      <c r="CF8" s="493"/>
      <c r="CG8" s="493"/>
      <c r="CH8" s="493"/>
      <c r="CI8" s="145"/>
      <c r="CJ8" s="145"/>
    </row>
    <row r="9" spans="1:89" s="160" customFormat="1" ht="7.15" customHeight="1" thickBot="1">
      <c r="A9" s="130"/>
      <c r="B9" s="498"/>
      <c r="C9" s="498"/>
      <c r="D9" s="495"/>
      <c r="E9" s="541"/>
      <c r="F9" s="482"/>
      <c r="G9" s="496"/>
      <c r="H9" s="496"/>
      <c r="I9" s="496"/>
      <c r="J9" s="496"/>
      <c r="K9" s="496"/>
      <c r="L9" s="496"/>
      <c r="M9" s="496"/>
      <c r="N9" s="496"/>
      <c r="O9" s="496"/>
      <c r="P9" s="496"/>
      <c r="Q9" s="496"/>
      <c r="R9" s="496"/>
      <c r="S9" s="496"/>
      <c r="T9" s="496"/>
      <c r="U9" s="496"/>
      <c r="V9" s="496"/>
      <c r="W9" s="496"/>
      <c r="X9" s="496"/>
      <c r="Y9" s="496"/>
      <c r="Z9" s="496"/>
      <c r="AA9" s="543" t="e">
        <f>#REF!</f>
        <v>#REF!</v>
      </c>
      <c r="AB9" s="543"/>
      <c r="AC9" s="543"/>
      <c r="AD9" s="501" t="s">
        <v>354</v>
      </c>
      <c r="AE9" s="501"/>
      <c r="AF9" s="501"/>
      <c r="AG9" s="503" t="e">
        <f>#REF!</f>
        <v>#REF!</v>
      </c>
      <c r="AH9" s="503"/>
      <c r="AI9" s="503"/>
      <c r="AJ9" s="503"/>
      <c r="AK9" s="503"/>
      <c r="AL9" s="503"/>
      <c r="AM9" s="503"/>
      <c r="AN9" s="503"/>
      <c r="AO9" s="503"/>
      <c r="AP9" s="503"/>
      <c r="AQ9" s="503"/>
      <c r="AR9" s="503"/>
      <c r="AS9" s="503"/>
      <c r="AT9" s="503"/>
      <c r="AU9" s="503"/>
      <c r="AV9" s="503"/>
      <c r="AW9" s="503"/>
      <c r="AX9" s="503"/>
      <c r="AY9" s="503"/>
      <c r="AZ9" s="503"/>
      <c r="BA9" s="503" t="e">
        <f>#REF!</f>
        <v>#REF!</v>
      </c>
      <c r="BB9" s="503"/>
      <c r="BC9" s="503"/>
      <c r="BD9" s="503"/>
      <c r="BE9" s="503"/>
      <c r="BF9" s="503"/>
      <c r="BG9" s="503"/>
      <c r="BH9" s="503"/>
      <c r="BI9" s="503"/>
      <c r="BJ9" s="503"/>
      <c r="BK9" s="503"/>
      <c r="BL9" s="503"/>
      <c r="BM9" s="503"/>
      <c r="BN9" s="503"/>
      <c r="BO9" s="503"/>
      <c r="BP9" s="503"/>
      <c r="BQ9" s="503"/>
      <c r="BR9" s="503"/>
      <c r="BS9" s="493"/>
      <c r="BT9" s="493"/>
      <c r="BU9" s="493"/>
      <c r="BV9" s="493"/>
      <c r="BW9" s="493"/>
      <c r="BX9" s="493"/>
      <c r="BY9" s="493"/>
      <c r="BZ9" s="493"/>
      <c r="CA9" s="493"/>
      <c r="CB9" s="493"/>
      <c r="CC9" s="493"/>
      <c r="CD9" s="493"/>
      <c r="CE9" s="493"/>
      <c r="CF9" s="493"/>
      <c r="CG9" s="493"/>
      <c r="CH9" s="493"/>
      <c r="CI9" s="495"/>
      <c r="CJ9" s="130"/>
    </row>
    <row r="10" spans="1:89" s="160" customFormat="1" ht="7.15" customHeight="1">
      <c r="A10" s="130"/>
      <c r="B10" s="498"/>
      <c r="C10" s="498"/>
      <c r="D10" s="495"/>
      <c r="E10" s="541"/>
      <c r="F10" s="482"/>
      <c r="G10" s="161"/>
      <c r="H10" s="140"/>
      <c r="I10" s="140"/>
      <c r="J10" s="140"/>
      <c r="K10" s="140"/>
      <c r="L10" s="140"/>
      <c r="M10" s="140"/>
      <c r="N10" s="140"/>
      <c r="O10" s="140"/>
      <c r="P10" s="140"/>
      <c r="Q10" s="140"/>
      <c r="R10" s="140"/>
      <c r="S10" s="140"/>
      <c r="T10" s="140"/>
      <c r="U10" s="140"/>
      <c r="V10" s="140"/>
      <c r="W10" s="140"/>
      <c r="X10" s="140"/>
      <c r="Y10" s="140"/>
      <c r="Z10" s="162"/>
      <c r="AA10" s="538" t="e">
        <f>#REF!</f>
        <v>#REF!</v>
      </c>
      <c r="AB10" s="538"/>
      <c r="AC10" s="538"/>
      <c r="AD10" s="501"/>
      <c r="AE10" s="501"/>
      <c r="AF10" s="501"/>
      <c r="AG10" s="503"/>
      <c r="AH10" s="503"/>
      <c r="AI10" s="503"/>
      <c r="AJ10" s="503"/>
      <c r="AK10" s="503"/>
      <c r="AL10" s="503"/>
      <c r="AM10" s="503"/>
      <c r="AN10" s="503"/>
      <c r="AO10" s="503"/>
      <c r="AP10" s="503"/>
      <c r="AQ10" s="503"/>
      <c r="AR10" s="503"/>
      <c r="AS10" s="503"/>
      <c r="AT10" s="503"/>
      <c r="AU10" s="503"/>
      <c r="AV10" s="503"/>
      <c r="AW10" s="503"/>
      <c r="AX10" s="503"/>
      <c r="AY10" s="503"/>
      <c r="AZ10" s="503"/>
      <c r="BA10" s="503"/>
      <c r="BB10" s="503"/>
      <c r="BC10" s="503"/>
      <c r="BD10" s="503"/>
      <c r="BE10" s="503"/>
      <c r="BF10" s="503"/>
      <c r="BG10" s="503"/>
      <c r="BH10" s="503"/>
      <c r="BI10" s="503"/>
      <c r="BJ10" s="503"/>
      <c r="BK10" s="503"/>
      <c r="BL10" s="503"/>
      <c r="BM10" s="503"/>
      <c r="BN10" s="503"/>
      <c r="BO10" s="503"/>
      <c r="BP10" s="503"/>
      <c r="BQ10" s="503"/>
      <c r="BR10" s="503"/>
      <c r="BS10" s="493"/>
      <c r="BT10" s="493"/>
      <c r="BU10" s="493"/>
      <c r="BV10" s="493"/>
      <c r="BW10" s="493"/>
      <c r="BX10" s="493"/>
      <c r="BY10" s="493"/>
      <c r="BZ10" s="493"/>
      <c r="CA10" s="493"/>
      <c r="CB10" s="493"/>
      <c r="CC10" s="493"/>
      <c r="CD10" s="493"/>
      <c r="CE10" s="493"/>
      <c r="CF10" s="493"/>
      <c r="CG10" s="493"/>
      <c r="CH10" s="493"/>
      <c r="CI10" s="495"/>
      <c r="CJ10" s="130"/>
    </row>
    <row r="11" spans="1:89" s="163" customFormat="1" ht="15" customHeight="1">
      <c r="A11" s="130"/>
      <c r="B11" s="498"/>
      <c r="C11" s="498"/>
      <c r="D11" s="495"/>
      <c r="E11" s="506" t="s">
        <v>1</v>
      </c>
      <c r="F11" s="506"/>
      <c r="G11" s="507" t="s">
        <v>2</v>
      </c>
      <c r="H11" s="507"/>
      <c r="I11" s="507"/>
      <c r="J11" s="507"/>
      <c r="K11" s="507"/>
      <c r="L11" s="507"/>
      <c r="M11" s="507"/>
      <c r="N11" s="507"/>
      <c r="O11" s="507"/>
      <c r="P11" s="507"/>
      <c r="Q11" s="507"/>
      <c r="R11" s="507"/>
      <c r="S11" s="507"/>
      <c r="T11" s="507"/>
      <c r="U11" s="507"/>
      <c r="V11" s="507"/>
      <c r="W11" s="507"/>
      <c r="X11" s="507"/>
      <c r="Y11" s="507"/>
      <c r="Z11" s="507"/>
      <c r="AA11" s="442" t="s">
        <v>3</v>
      </c>
      <c r="AB11" s="442"/>
      <c r="AC11" s="442"/>
      <c r="AD11" s="501"/>
      <c r="AE11" s="501"/>
      <c r="AF11" s="501"/>
      <c r="AG11" s="503" t="e">
        <f>#REF!</f>
        <v>#REF!</v>
      </c>
      <c r="AH11" s="503"/>
      <c r="AI11" s="503"/>
      <c r="AJ11" s="503"/>
      <c r="AK11" s="503"/>
      <c r="AL11" s="503"/>
      <c r="AM11" s="503"/>
      <c r="AN11" s="503"/>
      <c r="AO11" s="503"/>
      <c r="AP11" s="503"/>
      <c r="AQ11" s="503"/>
      <c r="AR11" s="503"/>
      <c r="AS11" s="503"/>
      <c r="AT11" s="503"/>
      <c r="AU11" s="503"/>
      <c r="AV11" s="503"/>
      <c r="AW11" s="503"/>
      <c r="AX11" s="503"/>
      <c r="AY11" s="503"/>
      <c r="AZ11" s="503"/>
      <c r="BA11" s="500"/>
      <c r="BB11" s="500"/>
      <c r="BC11" s="500"/>
      <c r="BD11" s="500"/>
      <c r="BE11" s="500"/>
      <c r="BF11" s="500"/>
      <c r="BG11" s="500"/>
      <c r="BH11" s="500"/>
      <c r="BI11" s="500"/>
      <c r="BJ11" s="500"/>
      <c r="BK11" s="500"/>
      <c r="BL11" s="500"/>
      <c r="BM11" s="500"/>
      <c r="BN11" s="500"/>
      <c r="BO11" s="500"/>
      <c r="BP11" s="500"/>
      <c r="BQ11" s="500"/>
      <c r="BR11" s="500"/>
      <c r="BS11" s="508" t="e">
        <f>#REF!</f>
        <v>#REF!</v>
      </c>
      <c r="BT11" s="508"/>
      <c r="BU11" s="508"/>
      <c r="BV11" s="508"/>
      <c r="BW11" s="508"/>
      <c r="BX11" s="508"/>
      <c r="BY11" s="508"/>
      <c r="BZ11" s="508"/>
      <c r="CA11" s="508"/>
      <c r="CB11" s="508"/>
      <c r="CC11" s="508"/>
      <c r="CD11" s="508"/>
      <c r="CE11" s="508"/>
      <c r="CF11" s="508"/>
      <c r="CG11" s="508"/>
      <c r="CH11" s="508"/>
      <c r="CI11" s="495"/>
      <c r="CJ11" s="202"/>
    </row>
    <row r="12" spans="1:89" s="163" customFormat="1" ht="3" customHeight="1">
      <c r="A12" s="130"/>
      <c r="B12" s="476"/>
      <c r="C12" s="476"/>
      <c r="D12" s="476"/>
      <c r="E12" s="537" t="s">
        <v>44</v>
      </c>
      <c r="F12" s="537"/>
      <c r="G12" s="544"/>
      <c r="H12" s="471" t="e">
        <f>#REF!</f>
        <v>#REF!</v>
      </c>
      <c r="I12" s="471"/>
      <c r="J12" s="471"/>
      <c r="K12" s="471"/>
      <c r="L12" s="471"/>
      <c r="M12" s="471"/>
      <c r="N12" s="471"/>
      <c r="O12" s="471"/>
      <c r="P12" s="471"/>
      <c r="Q12" s="471"/>
      <c r="R12" s="471"/>
      <c r="S12" s="471"/>
      <c r="T12" s="471"/>
      <c r="U12" s="471"/>
      <c r="V12" s="471"/>
      <c r="W12" s="471"/>
      <c r="X12" s="471"/>
      <c r="Y12" s="471"/>
      <c r="Z12" s="471"/>
      <c r="AA12" s="472" t="s">
        <v>439</v>
      </c>
      <c r="AB12" s="472"/>
      <c r="AC12" s="472"/>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1"/>
      <c r="BB12" s="441"/>
      <c r="BC12" s="441"/>
      <c r="BD12" s="441"/>
      <c r="BE12" s="441"/>
      <c r="BF12" s="441"/>
      <c r="BG12" s="441"/>
      <c r="BH12" s="441"/>
      <c r="BI12" s="441"/>
      <c r="BJ12" s="441"/>
      <c r="BK12" s="441"/>
      <c r="BL12" s="441"/>
      <c r="BM12" s="441"/>
      <c r="BN12" s="441"/>
      <c r="BO12" s="441"/>
      <c r="BP12" s="441"/>
      <c r="BQ12" s="441"/>
      <c r="BR12" s="441"/>
      <c r="BS12" s="164"/>
      <c r="BT12" s="164"/>
      <c r="BU12" s="164"/>
      <c r="BV12" s="164"/>
      <c r="BW12" s="164"/>
      <c r="BX12" s="165"/>
      <c r="BY12" s="164"/>
      <c r="BZ12" s="164"/>
      <c r="CA12" s="164"/>
      <c r="CB12" s="164"/>
      <c r="CC12" s="164"/>
      <c r="CD12" s="164"/>
      <c r="CE12" s="164"/>
      <c r="CF12" s="164"/>
      <c r="CG12" s="164"/>
      <c r="CH12" s="198"/>
      <c r="CI12" s="495"/>
      <c r="CJ12" s="202"/>
    </row>
    <row r="13" spans="1:89" s="163" customFormat="1" ht="3" customHeight="1">
      <c r="A13" s="130"/>
      <c r="B13" s="476"/>
      <c r="C13" s="476"/>
      <c r="D13" s="476"/>
      <c r="E13" s="537"/>
      <c r="F13" s="537"/>
      <c r="G13" s="544"/>
      <c r="H13" s="471"/>
      <c r="I13" s="471"/>
      <c r="J13" s="471"/>
      <c r="K13" s="471"/>
      <c r="L13" s="471"/>
      <c r="M13" s="471"/>
      <c r="N13" s="471"/>
      <c r="O13" s="471"/>
      <c r="P13" s="471"/>
      <c r="Q13" s="471"/>
      <c r="R13" s="471"/>
      <c r="S13" s="471"/>
      <c r="T13" s="471"/>
      <c r="U13" s="471"/>
      <c r="V13" s="471"/>
      <c r="W13" s="471"/>
      <c r="X13" s="471"/>
      <c r="Y13" s="471"/>
      <c r="Z13" s="471"/>
      <c r="AA13" s="472"/>
      <c r="AB13" s="472"/>
      <c r="AC13" s="472"/>
      <c r="AD13" s="423"/>
      <c r="AE13" s="417"/>
      <c r="AF13" s="417"/>
      <c r="AG13" s="417"/>
      <c r="AH13" s="283"/>
      <c r="AI13" s="418"/>
      <c r="AJ13" s="418"/>
      <c r="AK13" s="418"/>
      <c r="AL13" s="418"/>
      <c r="AM13" s="418"/>
      <c r="AN13" s="415"/>
      <c r="AO13" s="419"/>
      <c r="AP13" s="419"/>
      <c r="AQ13" s="419"/>
      <c r="AR13" s="419"/>
      <c r="AS13" s="419"/>
      <c r="AT13" s="415"/>
      <c r="AU13" s="419"/>
      <c r="AV13" s="419"/>
      <c r="AW13" s="419"/>
      <c r="AX13" s="419"/>
      <c r="AY13" s="419"/>
      <c r="AZ13" s="424"/>
      <c r="BA13" s="423"/>
      <c r="BB13" s="417"/>
      <c r="BC13" s="417"/>
      <c r="BD13" s="417"/>
      <c r="BE13" s="283"/>
      <c r="BF13" s="418"/>
      <c r="BG13" s="418"/>
      <c r="BH13" s="418"/>
      <c r="BI13" s="418"/>
      <c r="BJ13" s="418"/>
      <c r="BK13" s="415"/>
      <c r="BL13" s="415"/>
      <c r="BM13" s="419"/>
      <c r="BN13" s="419"/>
      <c r="BO13" s="419"/>
      <c r="BP13" s="419"/>
      <c r="BQ13" s="419"/>
      <c r="BR13" s="416"/>
      <c r="BS13" s="419"/>
      <c r="BT13" s="419"/>
      <c r="BU13" s="419"/>
      <c r="BV13" s="419"/>
      <c r="BW13" s="419"/>
      <c r="BX13" s="287"/>
      <c r="BY13" s="288"/>
      <c r="BZ13" s="288"/>
      <c r="CA13" s="288"/>
      <c r="CB13" s="288"/>
      <c r="CC13" s="288"/>
      <c r="CD13" s="288"/>
      <c r="CE13" s="288"/>
      <c r="CF13" s="288"/>
      <c r="CG13" s="288"/>
      <c r="CH13" s="199"/>
      <c r="CI13" s="495"/>
      <c r="CJ13" s="202"/>
    </row>
    <row r="14" spans="1:89" ht="15" customHeight="1">
      <c r="A14" s="130"/>
      <c r="B14" s="476"/>
      <c r="C14" s="476"/>
      <c r="D14" s="476"/>
      <c r="E14" s="537"/>
      <c r="F14" s="537"/>
      <c r="G14" s="544"/>
      <c r="H14" s="471"/>
      <c r="I14" s="471"/>
      <c r="J14" s="471"/>
      <c r="K14" s="471"/>
      <c r="L14" s="471"/>
      <c r="M14" s="471"/>
      <c r="N14" s="471"/>
      <c r="O14" s="471"/>
      <c r="P14" s="471"/>
      <c r="Q14" s="471"/>
      <c r="R14" s="471"/>
      <c r="S14" s="471"/>
      <c r="T14" s="471"/>
      <c r="U14" s="471"/>
      <c r="V14" s="471"/>
      <c r="W14" s="471"/>
      <c r="X14" s="471"/>
      <c r="Y14" s="471"/>
      <c r="Z14" s="471"/>
      <c r="AA14" s="472"/>
      <c r="AB14" s="472"/>
      <c r="AC14" s="472"/>
      <c r="AD14" s="423"/>
      <c r="AE14" s="280" t="e">
        <f>IF(LEN(VLOOKUP(AA12,#REF!,2,FALSE))&lt;11,"",LEFT(RIGHT(VLOOKUP(AA12,#REF!,2,FALSE),11),1))</f>
        <v>#REF!</v>
      </c>
      <c r="AF14" s="168"/>
      <c r="AG14" s="280" t="e">
        <f>IF(LEN(VLOOKUP(AA12,#REF!,2,FALSE))&lt;10,"",LEFT(RIGHT(VLOOKUP(AA12,#REF!,2,FALSE),10),1))</f>
        <v>#REF!</v>
      </c>
      <c r="AH14" s="282"/>
      <c r="AI14" s="280" t="e">
        <f>IF(LEN(VLOOKUP(AA12,#REF!,2,FALSE))&lt;9,"",LEFT(RIGHT(VLOOKUP(AA12,#REF!,2,FALSE),9),1))</f>
        <v>#REF!</v>
      </c>
      <c r="AJ14" s="168"/>
      <c r="AK14" s="280" t="e">
        <f>IF(LEN(VLOOKUP(AA12,#REF!,2,FALSE))&lt;8,"",LEFT(RIGHT(VLOOKUP(AA12,#REF!,2,FALSE),8),1))</f>
        <v>#REF!</v>
      </c>
      <c r="AL14" s="282"/>
      <c r="AM14" s="280" t="e">
        <f>IF(LEN(VLOOKUP(AA12,#REF!,2,FALSE))&lt;7,"",LEFT(RIGHT(VLOOKUP(AA12,#REF!,2,FALSE),7),1))</f>
        <v>#REF!</v>
      </c>
      <c r="AN14" s="415"/>
      <c r="AO14" s="280" t="e">
        <f>IF(LEN(VLOOKUP(AA12,#REF!,2,FALSE))&lt;6,"",LEFT(RIGHT(VLOOKUP(AA12,#REF!,2,FALSE),6),1))</f>
        <v>#REF!</v>
      </c>
      <c r="AP14" s="282"/>
      <c r="AQ14" s="280" t="e">
        <f>IF(LEN(VLOOKUP(AA12,#REF!,2,FALSE))&lt;5,"",LEFT(RIGHT(VLOOKUP(AA12,#REF!,2,FALSE),5),1))</f>
        <v>#REF!</v>
      </c>
      <c r="AR14" s="282"/>
      <c r="AS14" s="280" t="e">
        <f>IF(LEN(VLOOKUP(AA12,#REF!,2,FALSE))&lt;4,"",LEFT(RIGHT(VLOOKUP(AA12,#REF!,2,FALSE),4),1))</f>
        <v>#REF!</v>
      </c>
      <c r="AT14" s="415"/>
      <c r="AU14" s="280" t="e">
        <f>IF(LEN(VLOOKUP(AA12,#REF!,2,FALSE))&lt;3,"",LEFT(RIGHT(VLOOKUP(AA12,#REF!,2,FALSE),3),1))</f>
        <v>#REF!</v>
      </c>
      <c r="AV14" s="282"/>
      <c r="AW14" s="280" t="e">
        <f>IF(LEN(VLOOKUP(AA12,#REF!,2,FALSE))&lt;2,"",LEFT(RIGHT(VLOOKUP(AA12,#REF!,2,FALSE),2),1))</f>
        <v>#REF!</v>
      </c>
      <c r="AX14" s="282"/>
      <c r="AY14" s="280" t="e">
        <f>IF(VLOOKUP(AA12,#REF!,2,FALSE)=0,"",IF(LEN(VLOOKUP(AA12,#REF!,2,FALSE))&lt;1,"",LEFT(RIGHT(VLOOKUP(AA12,#REF!,2,FALSE),1),1)))</f>
        <v>#REF!</v>
      </c>
      <c r="AZ14" s="424"/>
      <c r="BA14" s="423"/>
      <c r="BB14" s="280" t="e">
        <f>IF(LEN(VLOOKUP(AA12,#REF!,4,FALSE))&lt;11,"",LEFT(RIGHT(VLOOKUP(AA12,#REF!,4,FALSE),11),1))</f>
        <v>#REF!</v>
      </c>
      <c r="BC14" s="168"/>
      <c r="BD14" s="280" t="e">
        <f>IF(LEN(VLOOKUP(AA12,#REF!,4,FALSE))&lt;10,"",LEFT(RIGHT(VLOOKUP(AA12,#REF!,4,FALSE),10),1))</f>
        <v>#REF!</v>
      </c>
      <c r="BE14" s="282"/>
      <c r="BF14" s="280" t="e">
        <f>IF(LEN(VLOOKUP(AA12,#REF!,4,FALSE))&lt;9,"",LEFT(RIGHT(VLOOKUP(AA12,#REF!,4,FALSE),9),1))</f>
        <v>#REF!</v>
      </c>
      <c r="BG14" s="168"/>
      <c r="BH14" s="280" t="e">
        <f>IF(LEN(VLOOKUP(AA12,#REF!,4,FALSE))&lt;8,"",LEFT(RIGHT(VLOOKUP(AA12,#REF!,4,FALSE),8),1))</f>
        <v>#REF!</v>
      </c>
      <c r="BI14" s="282"/>
      <c r="BJ14" s="280" t="e">
        <f>IF(LEN(VLOOKUP(AA12,#REF!,4,FALSE))&lt;7,"",LEFT(RIGHT(VLOOKUP(AA12,#REF!,4,FALSE),7),1))</f>
        <v>#REF!</v>
      </c>
      <c r="BK14" s="415"/>
      <c r="BL14" s="415"/>
      <c r="BM14" s="280" t="e">
        <f>IF(LEN(VLOOKUP(AA12,#REF!,4,FALSE))&lt;6,"",LEFT(RIGHT(VLOOKUP(AA12,#REF!,4,FALSE),6),1))</f>
        <v>#REF!</v>
      </c>
      <c r="BN14" s="282"/>
      <c r="BO14" s="280" t="e">
        <f>IF(LEN(VLOOKUP(AA12,#REF!,4,FALSE))&lt;5,"",LEFT(RIGHT(VLOOKUP(AA12,#REF!,4,FALSE),5),1))</f>
        <v>#REF!</v>
      </c>
      <c r="BP14" s="282"/>
      <c r="BQ14" s="280" t="e">
        <f>IF(LEN(VLOOKUP(AA12,#REF!,4,FALSE))&lt;4,"",LEFT(RIGHT(VLOOKUP(AA12,#REF!,4,FALSE),4),1))</f>
        <v>#REF!</v>
      </c>
      <c r="BR14" s="416"/>
      <c r="BS14" s="280" t="e">
        <f>IF(LEN(VLOOKUP(AA12,#REF!,4,FALSE))&lt;3,"",LEFT(RIGHT(VLOOKUP(AA12,#REF!,4,FALSE),3),1))</f>
        <v>#REF!</v>
      </c>
      <c r="BT14" s="282"/>
      <c r="BU14" s="280" t="e">
        <f>IF(LEN(VLOOKUP(AA12,#REF!,4,FALSE))&lt;2,"",LEFT(RIGHT(VLOOKUP(AA12,#REF!,4,FALSE),2),1))</f>
        <v>#REF!</v>
      </c>
      <c r="BV14" s="282"/>
      <c r="BW14" s="280" t="e">
        <f>IF(VLOOKUP(AA12,#REF!,4,FALSE)=0,"",IF(LEN(VLOOKUP(AA12,#REF!,4,FALSE))&lt;1,"",LEFT(RIGHT(VLOOKUP(AA12,#REF!,4,FALSE),1),1)))</f>
        <v>#REF!</v>
      </c>
      <c r="BX14" s="287"/>
      <c r="BY14" s="288"/>
      <c r="BZ14" s="288"/>
      <c r="CA14" s="288"/>
      <c r="CB14" s="288"/>
      <c r="CC14" s="288"/>
      <c r="CD14" s="288"/>
      <c r="CE14" s="288"/>
      <c r="CF14" s="288"/>
      <c r="CG14" s="288"/>
      <c r="CH14" s="199"/>
      <c r="CI14" s="495"/>
      <c r="CJ14" s="145"/>
    </row>
    <row r="15" spans="1:89" ht="3" customHeight="1">
      <c r="A15" s="130"/>
      <c r="B15" s="476"/>
      <c r="C15" s="476"/>
      <c r="D15" s="476"/>
      <c r="E15" s="537"/>
      <c r="F15" s="537"/>
      <c r="G15" s="544"/>
      <c r="H15" s="471"/>
      <c r="I15" s="471"/>
      <c r="J15" s="471"/>
      <c r="K15" s="471"/>
      <c r="L15" s="471"/>
      <c r="M15" s="471"/>
      <c r="N15" s="471"/>
      <c r="O15" s="471"/>
      <c r="P15" s="471"/>
      <c r="Q15" s="471"/>
      <c r="R15" s="471"/>
      <c r="S15" s="471"/>
      <c r="T15" s="471"/>
      <c r="U15" s="471"/>
      <c r="V15" s="471"/>
      <c r="W15" s="471"/>
      <c r="X15" s="471"/>
      <c r="Y15" s="471"/>
      <c r="Z15" s="471"/>
      <c r="AA15" s="472"/>
      <c r="AB15" s="472"/>
      <c r="AC15" s="472"/>
      <c r="AD15" s="442"/>
      <c r="AE15" s="442"/>
      <c r="AF15" s="442"/>
      <c r="AG15" s="442"/>
      <c r="AH15" s="442"/>
      <c r="AI15" s="442"/>
      <c r="AJ15" s="442"/>
      <c r="AK15" s="442"/>
      <c r="AL15" s="442"/>
      <c r="AM15" s="442"/>
      <c r="AN15" s="442"/>
      <c r="AO15" s="442"/>
      <c r="AP15" s="442"/>
      <c r="AQ15" s="442"/>
      <c r="AR15" s="442"/>
      <c r="AS15" s="442"/>
      <c r="AT15" s="442"/>
      <c r="AU15" s="442"/>
      <c r="AV15" s="442"/>
      <c r="AW15" s="442"/>
      <c r="AX15" s="442"/>
      <c r="AY15" s="442"/>
      <c r="AZ15" s="442"/>
      <c r="BA15" s="443"/>
      <c r="BB15" s="443"/>
      <c r="BC15" s="443"/>
      <c r="BD15" s="443"/>
      <c r="BE15" s="443"/>
      <c r="BF15" s="443"/>
      <c r="BG15" s="443"/>
      <c r="BH15" s="443"/>
      <c r="BI15" s="443"/>
      <c r="BJ15" s="443"/>
      <c r="BK15" s="443"/>
      <c r="BL15" s="443"/>
      <c r="BM15" s="443"/>
      <c r="BN15" s="443"/>
      <c r="BO15" s="443"/>
      <c r="BP15" s="443"/>
      <c r="BQ15" s="443"/>
      <c r="BR15" s="443"/>
      <c r="BS15" s="227"/>
      <c r="BT15" s="227"/>
      <c r="BU15" s="227"/>
      <c r="BV15" s="227"/>
      <c r="BW15" s="227"/>
      <c r="BX15" s="289"/>
      <c r="BY15" s="227"/>
      <c r="BZ15" s="227"/>
      <c r="CA15" s="227"/>
      <c r="CB15" s="227"/>
      <c r="CC15" s="227"/>
      <c r="CD15" s="227"/>
      <c r="CE15" s="227"/>
      <c r="CF15" s="227"/>
      <c r="CG15" s="227"/>
      <c r="CH15" s="200"/>
      <c r="CI15" s="495"/>
      <c r="CJ15" s="145"/>
    </row>
    <row r="16" spans="1:89" ht="3" customHeight="1">
      <c r="A16" s="130"/>
      <c r="B16" s="476"/>
      <c r="C16" s="476"/>
      <c r="D16" s="476"/>
      <c r="E16" s="537"/>
      <c r="F16" s="537"/>
      <c r="G16" s="544"/>
      <c r="H16" s="471"/>
      <c r="I16" s="471"/>
      <c r="J16" s="471"/>
      <c r="K16" s="471"/>
      <c r="L16" s="471"/>
      <c r="M16" s="471"/>
      <c r="N16" s="471"/>
      <c r="O16" s="471"/>
      <c r="P16" s="471"/>
      <c r="Q16" s="471"/>
      <c r="R16" s="471"/>
      <c r="S16" s="471"/>
      <c r="T16" s="471"/>
      <c r="U16" s="471"/>
      <c r="V16" s="471"/>
      <c r="W16" s="471"/>
      <c r="X16" s="471"/>
      <c r="Y16" s="471"/>
      <c r="Z16" s="471"/>
      <c r="AA16" s="472"/>
      <c r="AB16" s="472"/>
      <c r="AC16" s="47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72"/>
      <c r="BB16" s="472"/>
      <c r="BC16" s="472"/>
      <c r="BD16" s="472"/>
      <c r="BE16" s="472"/>
      <c r="BF16" s="472"/>
      <c r="BG16" s="472"/>
      <c r="BH16" s="472"/>
      <c r="BI16" s="472"/>
      <c r="BJ16" s="472"/>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221"/>
      <c r="CH16" s="198"/>
      <c r="CI16" s="495"/>
      <c r="CJ16" s="145"/>
    </row>
    <row r="17" spans="1:88" ht="3" customHeight="1">
      <c r="A17" s="130"/>
      <c r="B17" s="476"/>
      <c r="C17" s="476"/>
      <c r="D17" s="476"/>
      <c r="E17" s="537"/>
      <c r="F17" s="537"/>
      <c r="G17" s="544"/>
      <c r="H17" s="471"/>
      <c r="I17" s="471"/>
      <c r="J17" s="471"/>
      <c r="K17" s="471"/>
      <c r="L17" s="471"/>
      <c r="M17" s="471"/>
      <c r="N17" s="471"/>
      <c r="O17" s="471"/>
      <c r="P17" s="471"/>
      <c r="Q17" s="471"/>
      <c r="R17" s="471"/>
      <c r="S17" s="471"/>
      <c r="T17" s="471"/>
      <c r="U17" s="471"/>
      <c r="V17" s="471"/>
      <c r="W17" s="471"/>
      <c r="X17" s="471"/>
      <c r="Y17" s="471"/>
      <c r="Z17" s="471"/>
      <c r="AA17" s="472"/>
      <c r="AB17" s="472"/>
      <c r="AC17" s="472"/>
      <c r="AD17" s="423"/>
      <c r="AE17" s="417"/>
      <c r="AF17" s="417"/>
      <c r="AG17" s="417"/>
      <c r="AH17" s="283"/>
      <c r="AI17" s="418"/>
      <c r="AJ17" s="418"/>
      <c r="AK17" s="418"/>
      <c r="AL17" s="418"/>
      <c r="AM17" s="418"/>
      <c r="AN17" s="415" t="s">
        <v>157</v>
      </c>
      <c r="AO17" s="419"/>
      <c r="AP17" s="419"/>
      <c r="AQ17" s="419"/>
      <c r="AR17" s="419"/>
      <c r="AS17" s="419"/>
      <c r="AT17" s="415" t="s">
        <v>157</v>
      </c>
      <c r="AU17" s="419"/>
      <c r="AV17" s="419"/>
      <c r="AW17" s="419"/>
      <c r="AX17" s="419"/>
      <c r="AY17" s="419"/>
      <c r="AZ17" s="424"/>
      <c r="BA17" s="472"/>
      <c r="BB17" s="472"/>
      <c r="BC17" s="472"/>
      <c r="BD17" s="472"/>
      <c r="BE17" s="472"/>
      <c r="BF17" s="472"/>
      <c r="BG17" s="472"/>
      <c r="BH17" s="472"/>
      <c r="BI17" s="472"/>
      <c r="BJ17" s="472"/>
      <c r="BK17" s="288"/>
      <c r="BL17" s="288"/>
      <c r="BM17" s="417"/>
      <c r="BN17" s="417"/>
      <c r="BO17" s="417"/>
      <c r="BP17" s="288"/>
      <c r="BQ17" s="290"/>
      <c r="BR17" s="290"/>
      <c r="BS17" s="290"/>
      <c r="BT17" s="290"/>
      <c r="BU17" s="290"/>
      <c r="BV17" s="288"/>
      <c r="BW17" s="290"/>
      <c r="BX17" s="290"/>
      <c r="BY17" s="290"/>
      <c r="BZ17" s="290"/>
      <c r="CA17" s="290"/>
      <c r="CB17" s="291"/>
      <c r="CC17" s="290"/>
      <c r="CD17" s="290"/>
      <c r="CE17" s="290"/>
      <c r="CF17" s="290"/>
      <c r="CG17" s="290"/>
      <c r="CH17" s="201"/>
      <c r="CI17" s="495"/>
      <c r="CJ17" s="145"/>
    </row>
    <row r="18" spans="1:88" ht="15" customHeight="1">
      <c r="A18" s="130"/>
      <c r="B18" s="476"/>
      <c r="C18" s="476"/>
      <c r="D18" s="476"/>
      <c r="E18" s="537"/>
      <c r="F18" s="537"/>
      <c r="G18" s="544"/>
      <c r="H18" s="471"/>
      <c r="I18" s="471"/>
      <c r="J18" s="471"/>
      <c r="K18" s="471"/>
      <c r="L18" s="471"/>
      <c r="M18" s="471"/>
      <c r="N18" s="471"/>
      <c r="O18" s="471"/>
      <c r="P18" s="471"/>
      <c r="Q18" s="471"/>
      <c r="R18" s="471"/>
      <c r="S18" s="471"/>
      <c r="T18" s="471"/>
      <c r="U18" s="471"/>
      <c r="V18" s="471"/>
      <c r="W18" s="471"/>
      <c r="X18" s="471"/>
      <c r="Y18" s="471"/>
      <c r="Z18" s="471"/>
      <c r="AA18" s="472"/>
      <c r="AB18" s="472"/>
      <c r="AC18" s="472"/>
      <c r="AD18" s="423"/>
      <c r="AE18" s="280" t="e">
        <f>IF(LEN(VLOOKUP(AA12,#REF!,3,FALSE))&lt;11,"",LEFT(RIGHT(VLOOKUP(AA12,#REF!,3,FALSE),11),1))</f>
        <v>#REF!</v>
      </c>
      <c r="AF18" s="168" t="s">
        <v>157</v>
      </c>
      <c r="AG18" s="280" t="e">
        <f>IF(LEN(VLOOKUP(AA12,#REF!,3,FALSE))&lt;10,"",LEFT(RIGHT(VLOOKUP(AA12,#REF!,3,FALSE),10),1))</f>
        <v>#REF!</v>
      </c>
      <c r="AH18" s="282" t="s">
        <v>157</v>
      </c>
      <c r="AI18" s="280" t="e">
        <f>IF(LEN(VLOOKUP(AA12,#REF!,3,FALSE))&lt;9,"",LEFT(RIGHT(VLOOKUP(AA12,#REF!,3,FALSE),9),1))</f>
        <v>#REF!</v>
      </c>
      <c r="AJ18" s="168" t="s">
        <v>157</v>
      </c>
      <c r="AK18" s="280" t="e">
        <f>IF(LEN(VLOOKUP(AA12,#REF!,3,FALSE))&lt;8,"",LEFT(RIGHT(VLOOKUP(AA12,#REF!,3,FALSE),8),1))</f>
        <v>#REF!</v>
      </c>
      <c r="AL18" s="282" t="s">
        <v>157</v>
      </c>
      <c r="AM18" s="280" t="e">
        <f>IF(LEN(VLOOKUP(AA12,#REF!,3,FALSE))&lt;7,"",LEFT(RIGHT(VLOOKUP(AA12,#REF!,3,FALSE),7),1))</f>
        <v>#REF!</v>
      </c>
      <c r="AN18" s="415"/>
      <c r="AO18" s="280" t="e">
        <f>IF(LEN(VLOOKUP(AA12,#REF!,3,FALSE))&lt;6,"",LEFT(RIGHT(VLOOKUP(AA12,#REF!,3,FALSE),6),1))</f>
        <v>#REF!</v>
      </c>
      <c r="AP18" s="282" t="s">
        <v>157</v>
      </c>
      <c r="AQ18" s="280" t="e">
        <f>IF(LEN(VLOOKUP(AA12,#REF!,3,FALSE))&lt;5,"",LEFT(RIGHT(VLOOKUP(AA12,#REF!,3,FALSE),5),1))</f>
        <v>#REF!</v>
      </c>
      <c r="AR18" s="282" t="s">
        <v>157</v>
      </c>
      <c r="AS18" s="280" t="e">
        <f>IF(LEN(VLOOKUP(AA12,#REF!,3,FALSE))&lt;4,"",LEFT(RIGHT(VLOOKUP(AA12,#REF!,3,FALSE),4),1))</f>
        <v>#REF!</v>
      </c>
      <c r="AT18" s="415"/>
      <c r="AU18" s="280" t="e">
        <f>IF(LEN(VLOOKUP(AA12,#REF!,3,FALSE))&lt;3,"",LEFT(RIGHT(VLOOKUP(AA12,#REF!,3,FALSE),3),1))</f>
        <v>#REF!</v>
      </c>
      <c r="AV18" s="282" t="s">
        <v>157</v>
      </c>
      <c r="AW18" s="280" t="e">
        <f>IF(LEN(VLOOKUP(AA12,#REF!,3,FALSE))&lt;2,"",LEFT(RIGHT(VLOOKUP(AA12,#REF!,3,FALSE),2),1))</f>
        <v>#REF!</v>
      </c>
      <c r="AX18" s="282" t="s">
        <v>157</v>
      </c>
      <c r="AY18" s="280" t="e">
        <f>IF(VLOOKUP(AA12,#REF!,3,FALSE)=0,"",IF(LEN(VLOOKUP(AA12,#REF!,3,FALSE))&lt;1,"",LEFT(RIGHT(VLOOKUP(AA12,#REF!,3,FALSE),1),1)))</f>
        <v>#REF!</v>
      </c>
      <c r="AZ18" s="424"/>
      <c r="BA18" s="472"/>
      <c r="BB18" s="472"/>
      <c r="BC18" s="472"/>
      <c r="BD18" s="472"/>
      <c r="BE18" s="472"/>
      <c r="BF18" s="472"/>
      <c r="BG18" s="472"/>
      <c r="BH18" s="472"/>
      <c r="BI18" s="472"/>
      <c r="BJ18" s="472"/>
      <c r="BK18" s="288"/>
      <c r="BL18" s="288"/>
      <c r="BM18" s="280" t="e">
        <f>IF(LEN(VLOOKUP(AA12,#REF!,5,FALSE))&lt;11,"",LEFT(RIGHT(VLOOKUP(AA12,#REF!,5,FALSE),11),1))</f>
        <v>#REF!</v>
      </c>
      <c r="BN18" s="168" t="s">
        <v>157</v>
      </c>
      <c r="BO18" s="280" t="e">
        <f>IF(LEN(VLOOKUP(AA12,#REF!,5,FALSE))&lt;10,"",LEFT(RIGHT(VLOOKUP(AA12,#REF!,5,FALSE),10),1))</f>
        <v>#REF!</v>
      </c>
      <c r="BP18" s="288" t="s">
        <v>157</v>
      </c>
      <c r="BQ18" s="280" t="e">
        <f>IF(LEN(VLOOKUP(AA12,#REF!,5,FALSE))&lt;9,"",LEFT(RIGHT(VLOOKUP(AA12,#REF!,5,FALSE),9),1))</f>
        <v>#REF!</v>
      </c>
      <c r="BR18" s="282" t="s">
        <v>157</v>
      </c>
      <c r="BS18" s="280" t="e">
        <f>IF(LEN(VLOOKUP(AA12,#REF!,5,FALSE))&lt;8,"",LEFT(RIGHT(VLOOKUP(AA12,#REF!,5,FALSE),8),1))</f>
        <v>#REF!</v>
      </c>
      <c r="BT18" s="282" t="s">
        <v>157</v>
      </c>
      <c r="BU18" s="280" t="e">
        <f>IF(LEN(VLOOKUP(AA12,#REF!,5,FALSE))&lt;7,"",LEFT(RIGHT(VLOOKUP(AA12,#REF!,5,FALSE),7),1))</f>
        <v>#REF!</v>
      </c>
      <c r="BV18" s="288" t="s">
        <v>157</v>
      </c>
      <c r="BW18" s="280" t="e">
        <f>IF(LEN(VLOOKUP(AA12,#REF!,5,FALSE))&lt;6,"",LEFT(RIGHT(VLOOKUP(AA12,#REF!,5,FALSE),6),1))</f>
        <v>#REF!</v>
      </c>
      <c r="BX18" s="282" t="s">
        <v>157</v>
      </c>
      <c r="BY18" s="280" t="e">
        <f>IF(LEN(VLOOKUP(AA12,#REF!,5,FALSE))&lt;5,"",LEFT(RIGHT(VLOOKUP(AA12,#REF!,5,FALSE),5),1))</f>
        <v>#REF!</v>
      </c>
      <c r="BZ18" s="282" t="s">
        <v>157</v>
      </c>
      <c r="CA18" s="280" t="e">
        <f>IF(LEN(VLOOKUP(AA12,#REF!,5,FALSE))&lt;4,"",LEFT(RIGHT(VLOOKUP(AA12,#REF!,5,FALSE),4),1))</f>
        <v>#REF!</v>
      </c>
      <c r="CB18" s="291" t="s">
        <v>157</v>
      </c>
      <c r="CC18" s="280" t="e">
        <f>IF(LEN(VLOOKUP(AA12,#REF!,5,FALSE))&lt;3,"",LEFT(RIGHT(VLOOKUP(AA12,#REF!,5,FALSE),3),1))</f>
        <v>#REF!</v>
      </c>
      <c r="CD18" s="282" t="s">
        <v>157</v>
      </c>
      <c r="CE18" s="280" t="e">
        <f>IF(LEN(VLOOKUP(AA12,#REF!,5,FALSE))&lt;2,"",LEFT(RIGHT(VLOOKUP(AA12,#REF!,5,FALSE),2),1))</f>
        <v>#REF!</v>
      </c>
      <c r="CF18" s="282" t="s">
        <v>355</v>
      </c>
      <c r="CG18" s="280" t="e">
        <f>IF(VLOOKUP(AA12,#REF!,5,FALSE)=0,"",IF(LEN(VLOOKUP(AA12,#REF!,5,FALSE))&lt;1,"",LEFT(RIGHT(VLOOKUP(AA12,#REF!,5,FALSE),1),1)))</f>
        <v>#REF!</v>
      </c>
      <c r="CH18" s="201"/>
      <c r="CI18" s="495"/>
      <c r="CJ18" s="145"/>
    </row>
    <row r="19" spans="1:88" ht="3" customHeight="1">
      <c r="A19" s="130"/>
      <c r="B19" s="476"/>
      <c r="C19" s="476"/>
      <c r="D19" s="476"/>
      <c r="E19" s="537"/>
      <c r="F19" s="537"/>
      <c r="G19" s="544"/>
      <c r="H19" s="471"/>
      <c r="I19" s="471"/>
      <c r="J19" s="471"/>
      <c r="K19" s="471"/>
      <c r="L19" s="471"/>
      <c r="M19" s="471"/>
      <c r="N19" s="471"/>
      <c r="O19" s="471"/>
      <c r="P19" s="471"/>
      <c r="Q19" s="471"/>
      <c r="R19" s="471"/>
      <c r="S19" s="471"/>
      <c r="T19" s="471"/>
      <c r="U19" s="471"/>
      <c r="V19" s="471"/>
      <c r="W19" s="471"/>
      <c r="X19" s="471"/>
      <c r="Y19" s="471"/>
      <c r="Z19" s="471"/>
      <c r="AA19" s="472"/>
      <c r="AB19" s="472"/>
      <c r="AC19" s="472"/>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472"/>
      <c r="BB19" s="472"/>
      <c r="BC19" s="472"/>
      <c r="BD19" s="472"/>
      <c r="BE19" s="472"/>
      <c r="BF19" s="472"/>
      <c r="BG19" s="472"/>
      <c r="BH19" s="472"/>
      <c r="BI19" s="472"/>
      <c r="BJ19" s="472"/>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00"/>
      <c r="CI19" s="495"/>
      <c r="CJ19" s="145"/>
    </row>
    <row r="20" spans="1:88" s="163" customFormat="1" ht="3" customHeight="1">
      <c r="A20" s="130"/>
      <c r="B20" s="476"/>
      <c r="C20" s="476"/>
      <c r="D20" s="476"/>
      <c r="E20" s="474" t="s">
        <v>46</v>
      </c>
      <c r="F20" s="474"/>
      <c r="G20" s="459"/>
      <c r="H20" s="536" t="e">
        <f>#REF!</f>
        <v>#REF!</v>
      </c>
      <c r="I20" s="536"/>
      <c r="J20" s="536"/>
      <c r="K20" s="536"/>
      <c r="L20" s="536"/>
      <c r="M20" s="536"/>
      <c r="N20" s="536"/>
      <c r="O20" s="536"/>
      <c r="P20" s="536"/>
      <c r="Q20" s="536"/>
      <c r="R20" s="536"/>
      <c r="S20" s="536"/>
      <c r="T20" s="536"/>
      <c r="U20" s="536"/>
      <c r="V20" s="536"/>
      <c r="W20" s="536"/>
      <c r="X20" s="536"/>
      <c r="Y20" s="536"/>
      <c r="Z20" s="536"/>
      <c r="AA20" s="463" t="s">
        <v>440</v>
      </c>
      <c r="AB20" s="463"/>
      <c r="AC20" s="463"/>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64"/>
      <c r="BB20" s="464"/>
      <c r="BC20" s="464"/>
      <c r="BD20" s="464"/>
      <c r="BE20" s="464"/>
      <c r="BF20" s="464"/>
      <c r="BG20" s="464"/>
      <c r="BH20" s="464"/>
      <c r="BI20" s="464"/>
      <c r="BJ20" s="464"/>
      <c r="BK20" s="464"/>
      <c r="BL20" s="464"/>
      <c r="BM20" s="464"/>
      <c r="BN20" s="464"/>
      <c r="BO20" s="464"/>
      <c r="BP20" s="464"/>
      <c r="BQ20" s="464"/>
      <c r="BR20" s="464"/>
      <c r="BS20" s="221"/>
      <c r="BT20" s="221"/>
      <c r="BU20" s="221"/>
      <c r="BV20" s="221"/>
      <c r="BW20" s="221"/>
      <c r="BX20" s="292"/>
      <c r="BY20" s="221"/>
      <c r="BZ20" s="221"/>
      <c r="CA20" s="221"/>
      <c r="CB20" s="221"/>
      <c r="CC20" s="221"/>
      <c r="CD20" s="221"/>
      <c r="CE20" s="221"/>
      <c r="CF20" s="221"/>
      <c r="CG20" s="221"/>
      <c r="CH20" s="198"/>
      <c r="CI20" s="495"/>
      <c r="CJ20" s="202"/>
    </row>
    <row r="21" spans="1:88" s="163" customFormat="1" ht="3" customHeight="1">
      <c r="A21" s="130"/>
      <c r="B21" s="476"/>
      <c r="C21" s="476"/>
      <c r="D21" s="476"/>
      <c r="E21" s="474"/>
      <c r="F21" s="474"/>
      <c r="G21" s="459"/>
      <c r="H21" s="536"/>
      <c r="I21" s="536"/>
      <c r="J21" s="536"/>
      <c r="K21" s="536"/>
      <c r="L21" s="536"/>
      <c r="M21" s="536"/>
      <c r="N21" s="536"/>
      <c r="O21" s="536"/>
      <c r="P21" s="536"/>
      <c r="Q21" s="536"/>
      <c r="R21" s="536"/>
      <c r="S21" s="536"/>
      <c r="T21" s="536"/>
      <c r="U21" s="536"/>
      <c r="V21" s="536"/>
      <c r="W21" s="536"/>
      <c r="X21" s="536"/>
      <c r="Y21" s="536"/>
      <c r="Z21" s="536"/>
      <c r="AA21" s="463"/>
      <c r="AB21" s="463"/>
      <c r="AC21" s="463"/>
      <c r="AD21" s="423"/>
      <c r="AE21" s="417"/>
      <c r="AF21" s="417"/>
      <c r="AG21" s="417"/>
      <c r="AH21" s="283"/>
      <c r="AI21" s="418"/>
      <c r="AJ21" s="418"/>
      <c r="AK21" s="418"/>
      <c r="AL21" s="418"/>
      <c r="AM21" s="418"/>
      <c r="AN21" s="415"/>
      <c r="AO21" s="419"/>
      <c r="AP21" s="419"/>
      <c r="AQ21" s="419"/>
      <c r="AR21" s="419"/>
      <c r="AS21" s="419"/>
      <c r="AT21" s="415"/>
      <c r="AU21" s="419"/>
      <c r="AV21" s="419"/>
      <c r="AW21" s="419"/>
      <c r="AX21" s="419"/>
      <c r="AY21" s="419"/>
      <c r="AZ21" s="424"/>
      <c r="BA21" s="423"/>
      <c r="BB21" s="417"/>
      <c r="BC21" s="417"/>
      <c r="BD21" s="417"/>
      <c r="BE21" s="283"/>
      <c r="BF21" s="418"/>
      <c r="BG21" s="418"/>
      <c r="BH21" s="418"/>
      <c r="BI21" s="418"/>
      <c r="BJ21" s="418"/>
      <c r="BK21" s="415"/>
      <c r="BL21" s="415"/>
      <c r="BM21" s="419"/>
      <c r="BN21" s="419"/>
      <c r="BO21" s="419"/>
      <c r="BP21" s="419"/>
      <c r="BQ21" s="419"/>
      <c r="BR21" s="416"/>
      <c r="BS21" s="419"/>
      <c r="BT21" s="419"/>
      <c r="BU21" s="419"/>
      <c r="BV21" s="419"/>
      <c r="BW21" s="419"/>
      <c r="BX21" s="287"/>
      <c r="BY21" s="288"/>
      <c r="BZ21" s="288"/>
      <c r="CA21" s="288"/>
      <c r="CB21" s="288"/>
      <c r="CC21" s="288"/>
      <c r="CD21" s="288"/>
      <c r="CE21" s="288"/>
      <c r="CF21" s="288"/>
      <c r="CG21" s="288"/>
      <c r="CH21" s="199"/>
      <c r="CI21" s="495"/>
      <c r="CJ21" s="202"/>
    </row>
    <row r="22" spans="1:88" ht="15" customHeight="1">
      <c r="A22" s="130"/>
      <c r="B22" s="476"/>
      <c r="C22" s="476"/>
      <c r="D22" s="476"/>
      <c r="E22" s="474"/>
      <c r="F22" s="474"/>
      <c r="G22" s="459"/>
      <c r="H22" s="536"/>
      <c r="I22" s="536"/>
      <c r="J22" s="536"/>
      <c r="K22" s="536"/>
      <c r="L22" s="536"/>
      <c r="M22" s="536"/>
      <c r="N22" s="536"/>
      <c r="O22" s="536"/>
      <c r="P22" s="536"/>
      <c r="Q22" s="536"/>
      <c r="R22" s="536"/>
      <c r="S22" s="536"/>
      <c r="T22" s="536"/>
      <c r="U22" s="536"/>
      <c r="V22" s="536"/>
      <c r="W22" s="536"/>
      <c r="X22" s="536"/>
      <c r="Y22" s="536"/>
      <c r="Z22" s="536"/>
      <c r="AA22" s="463"/>
      <c r="AB22" s="463"/>
      <c r="AC22" s="463"/>
      <c r="AD22" s="423"/>
      <c r="AE22" s="280" t="e">
        <f>IF(LEN(VLOOKUP(AA20,#REF!,2,FALSE))&lt;11,"",LEFT(RIGHT(VLOOKUP(AA20,#REF!,2,FALSE),11),1))</f>
        <v>#REF!</v>
      </c>
      <c r="AF22" s="168"/>
      <c r="AG22" s="280" t="e">
        <f>IF(LEN(VLOOKUP(AA20,#REF!,2,FALSE))&lt;10,"",LEFT(RIGHT(VLOOKUP(AA20,#REF!,2,FALSE),10),1))</f>
        <v>#REF!</v>
      </c>
      <c r="AH22" s="282"/>
      <c r="AI22" s="280" t="e">
        <f>IF(LEN(VLOOKUP(AA20,#REF!,2,FALSE))&lt;9,"",LEFT(RIGHT(VLOOKUP(AA20,#REF!,2,FALSE),9),1))</f>
        <v>#REF!</v>
      </c>
      <c r="AJ22" s="168"/>
      <c r="AK22" s="280" t="e">
        <f>IF(LEN(VLOOKUP(AA20,#REF!,2,FALSE))&lt;8,"",LEFT(RIGHT(VLOOKUP(AA20,#REF!,2,FALSE),8),1))</f>
        <v>#REF!</v>
      </c>
      <c r="AL22" s="282"/>
      <c r="AM22" s="280" t="e">
        <f>IF(LEN(VLOOKUP(AA20,#REF!,2,FALSE))&lt;7,"",LEFT(RIGHT(VLOOKUP(AA20,#REF!,2,FALSE),7),1))</f>
        <v>#REF!</v>
      </c>
      <c r="AN22" s="415"/>
      <c r="AO22" s="280" t="e">
        <f>IF(LEN(VLOOKUP(AA20,#REF!,2,FALSE))&lt;6,"",LEFT(RIGHT(VLOOKUP(AA20,#REF!,2,FALSE),6),1))</f>
        <v>#REF!</v>
      </c>
      <c r="AP22" s="282"/>
      <c r="AQ22" s="280" t="e">
        <f>IF(LEN(VLOOKUP(AA20,#REF!,2,FALSE))&lt;5,"",LEFT(RIGHT(VLOOKUP(AA20,#REF!,2,FALSE),5),1))</f>
        <v>#REF!</v>
      </c>
      <c r="AR22" s="282"/>
      <c r="AS22" s="280" t="e">
        <f>IF(LEN(VLOOKUP(AA20,#REF!,2,FALSE))&lt;4,"",LEFT(RIGHT(VLOOKUP(AA20,#REF!,2,FALSE),4),1))</f>
        <v>#REF!</v>
      </c>
      <c r="AT22" s="415"/>
      <c r="AU22" s="280" t="e">
        <f>IF(LEN(VLOOKUP(AA20,#REF!,2,FALSE))&lt;3,"",LEFT(RIGHT(VLOOKUP(AA20,#REF!,2,FALSE),3),1))</f>
        <v>#REF!</v>
      </c>
      <c r="AV22" s="282"/>
      <c r="AW22" s="280" t="e">
        <f>IF(LEN(VLOOKUP(AA20,#REF!,2,FALSE))&lt;2,"",LEFT(RIGHT(VLOOKUP(AA20,#REF!,2,FALSE),2),1))</f>
        <v>#REF!</v>
      </c>
      <c r="AX22" s="282"/>
      <c r="AY22" s="280" t="e">
        <f>IF(VLOOKUP(AA20,#REF!,2,FALSE)=0,"",IF(LEN(VLOOKUP(AA20,#REF!,2,FALSE))&lt;1,"",LEFT(RIGHT(VLOOKUP(AA20,#REF!,2,FALSE),1),1)))</f>
        <v>#REF!</v>
      </c>
      <c r="AZ22" s="424"/>
      <c r="BA22" s="423"/>
      <c r="BB22" s="280" t="e">
        <f>IF(LEN(VLOOKUP(AA20,#REF!,4,FALSE))&lt;11,"",LEFT(RIGHT(VLOOKUP(AA20,#REF!,4,FALSE),11),1))</f>
        <v>#REF!</v>
      </c>
      <c r="BC22" s="168"/>
      <c r="BD22" s="280" t="e">
        <f>IF(LEN(VLOOKUP(AA20,#REF!,4,FALSE))&lt;10,"",LEFT(RIGHT(VLOOKUP(AA20,#REF!,4,FALSE),10),1))</f>
        <v>#REF!</v>
      </c>
      <c r="BE22" s="282"/>
      <c r="BF22" s="280" t="e">
        <f>IF(LEN(VLOOKUP(AA20,#REF!,4,FALSE))&lt;9,"",LEFT(RIGHT(VLOOKUP(AA20,#REF!,4,FALSE),9),1))</f>
        <v>#REF!</v>
      </c>
      <c r="BG22" s="168"/>
      <c r="BH22" s="280" t="e">
        <f>IF(LEN(VLOOKUP(AA20,#REF!,4,FALSE))&lt;8,"",LEFT(RIGHT(VLOOKUP(AA20,#REF!,4,FALSE),8),1))</f>
        <v>#REF!</v>
      </c>
      <c r="BI22" s="282"/>
      <c r="BJ22" s="280" t="e">
        <f>IF(LEN(VLOOKUP(AA20,#REF!,4,FALSE))&lt;7,"",LEFT(RIGHT(VLOOKUP(AA20,#REF!,4,FALSE),7),1))</f>
        <v>#REF!</v>
      </c>
      <c r="BK22" s="415"/>
      <c r="BL22" s="415"/>
      <c r="BM22" s="280" t="e">
        <f>IF(LEN(VLOOKUP(AA20,#REF!,4,FALSE))&lt;6,"",LEFT(RIGHT(VLOOKUP(AA20,#REF!,4,FALSE),6),1))</f>
        <v>#REF!</v>
      </c>
      <c r="BN22" s="282"/>
      <c r="BO22" s="280" t="e">
        <f>IF(LEN(VLOOKUP(AA20,#REF!,4,FALSE))&lt;5,"",LEFT(RIGHT(VLOOKUP(AA20,#REF!,4,FALSE),5),1))</f>
        <v>#REF!</v>
      </c>
      <c r="BP22" s="282"/>
      <c r="BQ22" s="280" t="e">
        <f>IF(LEN(VLOOKUP(AA20,#REF!,4,FALSE))&lt;4,"",LEFT(RIGHT(VLOOKUP(AA20,#REF!,4,FALSE),4),1))</f>
        <v>#REF!</v>
      </c>
      <c r="BR22" s="416"/>
      <c r="BS22" s="280" t="e">
        <f>IF(LEN(VLOOKUP(AA20,#REF!,4,FALSE))&lt;3,"",LEFT(RIGHT(VLOOKUP(AA20,#REF!,4,FALSE),3),1))</f>
        <v>#REF!</v>
      </c>
      <c r="BT22" s="282"/>
      <c r="BU22" s="280" t="e">
        <f>IF(LEN(VLOOKUP(AA20,#REF!,4,FALSE))&lt;2,"",LEFT(RIGHT(VLOOKUP(AA20,#REF!,4,FALSE),2),1))</f>
        <v>#REF!</v>
      </c>
      <c r="BV22" s="282"/>
      <c r="BW22" s="280" t="e">
        <f>IF(VLOOKUP(AA20,#REF!,4,FALSE)=0,"",IF(LEN(VLOOKUP(AA20,#REF!,4,FALSE))&lt;1,"",LEFT(RIGHT(VLOOKUP(AA20,#REF!,4,FALSE),1),1)))</f>
        <v>#REF!</v>
      </c>
      <c r="BX22" s="287"/>
      <c r="BY22" s="288"/>
      <c r="BZ22" s="288"/>
      <c r="CA22" s="288"/>
      <c r="CB22" s="288"/>
      <c r="CC22" s="288"/>
      <c r="CD22" s="288"/>
      <c r="CE22" s="288"/>
      <c r="CF22" s="288"/>
      <c r="CG22" s="288"/>
      <c r="CH22" s="199"/>
      <c r="CI22" s="495"/>
      <c r="CJ22" s="145"/>
    </row>
    <row r="23" spans="1:88" ht="3" customHeight="1">
      <c r="A23" s="130"/>
      <c r="B23" s="476"/>
      <c r="C23" s="476"/>
      <c r="D23" s="476"/>
      <c r="E23" s="474"/>
      <c r="F23" s="474"/>
      <c r="G23" s="459"/>
      <c r="H23" s="536"/>
      <c r="I23" s="536"/>
      <c r="J23" s="536"/>
      <c r="K23" s="536"/>
      <c r="L23" s="536"/>
      <c r="M23" s="536"/>
      <c r="N23" s="536"/>
      <c r="O23" s="536"/>
      <c r="P23" s="536"/>
      <c r="Q23" s="536"/>
      <c r="R23" s="536"/>
      <c r="S23" s="536"/>
      <c r="T23" s="536"/>
      <c r="U23" s="536"/>
      <c r="V23" s="536"/>
      <c r="W23" s="536"/>
      <c r="X23" s="536"/>
      <c r="Y23" s="536"/>
      <c r="Z23" s="536"/>
      <c r="AA23" s="463"/>
      <c r="AB23" s="463"/>
      <c r="AC23" s="463"/>
      <c r="AD23" s="442"/>
      <c r="AE23" s="442"/>
      <c r="AF23" s="442"/>
      <c r="AG23" s="442"/>
      <c r="AH23" s="442"/>
      <c r="AI23" s="442"/>
      <c r="AJ23" s="442"/>
      <c r="AK23" s="442"/>
      <c r="AL23" s="442"/>
      <c r="AM23" s="442"/>
      <c r="AN23" s="442"/>
      <c r="AO23" s="442"/>
      <c r="AP23" s="442"/>
      <c r="AQ23" s="442"/>
      <c r="AR23" s="442"/>
      <c r="AS23" s="442"/>
      <c r="AT23" s="442"/>
      <c r="AU23" s="442"/>
      <c r="AV23" s="442"/>
      <c r="AW23" s="442"/>
      <c r="AX23" s="442"/>
      <c r="AY23" s="442"/>
      <c r="AZ23" s="442"/>
      <c r="BA23" s="443"/>
      <c r="BB23" s="443"/>
      <c r="BC23" s="443"/>
      <c r="BD23" s="443"/>
      <c r="BE23" s="443"/>
      <c r="BF23" s="443"/>
      <c r="BG23" s="443"/>
      <c r="BH23" s="443"/>
      <c r="BI23" s="443"/>
      <c r="BJ23" s="443"/>
      <c r="BK23" s="443"/>
      <c r="BL23" s="443"/>
      <c r="BM23" s="443"/>
      <c r="BN23" s="443"/>
      <c r="BO23" s="443"/>
      <c r="BP23" s="443"/>
      <c r="BQ23" s="443"/>
      <c r="BR23" s="443"/>
      <c r="BS23" s="227"/>
      <c r="BT23" s="227"/>
      <c r="BU23" s="227"/>
      <c r="BV23" s="227"/>
      <c r="BW23" s="227"/>
      <c r="BX23" s="289"/>
      <c r="BY23" s="227"/>
      <c r="BZ23" s="227"/>
      <c r="CA23" s="227"/>
      <c r="CB23" s="227"/>
      <c r="CC23" s="227"/>
      <c r="CD23" s="227"/>
      <c r="CE23" s="227"/>
      <c r="CF23" s="227"/>
      <c r="CG23" s="227"/>
      <c r="CH23" s="200"/>
      <c r="CI23" s="246"/>
      <c r="CJ23" s="145"/>
    </row>
    <row r="24" spans="1:88" ht="3" customHeight="1">
      <c r="A24" s="130"/>
      <c r="B24" s="476"/>
      <c r="C24" s="476"/>
      <c r="D24" s="476"/>
      <c r="E24" s="474"/>
      <c r="F24" s="474"/>
      <c r="G24" s="459"/>
      <c r="H24" s="536"/>
      <c r="I24" s="536"/>
      <c r="J24" s="536"/>
      <c r="K24" s="536"/>
      <c r="L24" s="536"/>
      <c r="M24" s="536"/>
      <c r="N24" s="536"/>
      <c r="O24" s="536"/>
      <c r="P24" s="536"/>
      <c r="Q24" s="536"/>
      <c r="R24" s="536"/>
      <c r="S24" s="536"/>
      <c r="T24" s="536"/>
      <c r="U24" s="536"/>
      <c r="V24" s="536"/>
      <c r="W24" s="536"/>
      <c r="X24" s="536"/>
      <c r="Y24" s="536"/>
      <c r="Z24" s="536"/>
      <c r="AA24" s="463"/>
      <c r="AB24" s="463"/>
      <c r="AC24" s="463"/>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72"/>
      <c r="BB24" s="472"/>
      <c r="BC24" s="472"/>
      <c r="BD24" s="472"/>
      <c r="BE24" s="472"/>
      <c r="BF24" s="472"/>
      <c r="BG24" s="472"/>
      <c r="BH24" s="472"/>
      <c r="BI24" s="472"/>
      <c r="BJ24" s="472"/>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221"/>
      <c r="CH24" s="198"/>
      <c r="CI24" s="246"/>
      <c r="CJ24" s="145"/>
    </row>
    <row r="25" spans="1:88" ht="3" customHeight="1">
      <c r="A25" s="130"/>
      <c r="B25" s="476"/>
      <c r="C25" s="476"/>
      <c r="D25" s="476"/>
      <c r="E25" s="474"/>
      <c r="F25" s="474"/>
      <c r="G25" s="459"/>
      <c r="H25" s="536"/>
      <c r="I25" s="536"/>
      <c r="J25" s="536"/>
      <c r="K25" s="536"/>
      <c r="L25" s="536"/>
      <c r="M25" s="536"/>
      <c r="N25" s="536"/>
      <c r="O25" s="536"/>
      <c r="P25" s="536"/>
      <c r="Q25" s="536"/>
      <c r="R25" s="536"/>
      <c r="S25" s="536"/>
      <c r="T25" s="536"/>
      <c r="U25" s="536"/>
      <c r="V25" s="536"/>
      <c r="W25" s="536"/>
      <c r="X25" s="536"/>
      <c r="Y25" s="536"/>
      <c r="Z25" s="536"/>
      <c r="AA25" s="463"/>
      <c r="AB25" s="463"/>
      <c r="AC25" s="463"/>
      <c r="AD25" s="423"/>
      <c r="AE25" s="417"/>
      <c r="AF25" s="417"/>
      <c r="AG25" s="417"/>
      <c r="AH25" s="283"/>
      <c r="AI25" s="418"/>
      <c r="AJ25" s="418"/>
      <c r="AK25" s="418"/>
      <c r="AL25" s="418"/>
      <c r="AM25" s="418"/>
      <c r="AN25" s="415" t="s">
        <v>157</v>
      </c>
      <c r="AO25" s="419"/>
      <c r="AP25" s="419"/>
      <c r="AQ25" s="419"/>
      <c r="AR25" s="419"/>
      <c r="AS25" s="419"/>
      <c r="AT25" s="415" t="s">
        <v>157</v>
      </c>
      <c r="AU25" s="419"/>
      <c r="AV25" s="419"/>
      <c r="AW25" s="419"/>
      <c r="AX25" s="419"/>
      <c r="AY25" s="419"/>
      <c r="AZ25" s="424"/>
      <c r="BA25" s="472"/>
      <c r="BB25" s="472"/>
      <c r="BC25" s="472"/>
      <c r="BD25" s="472"/>
      <c r="BE25" s="472"/>
      <c r="BF25" s="472"/>
      <c r="BG25" s="472"/>
      <c r="BH25" s="472"/>
      <c r="BI25" s="472"/>
      <c r="BJ25" s="472"/>
      <c r="BK25" s="288"/>
      <c r="BL25" s="288"/>
      <c r="BM25" s="417"/>
      <c r="BN25" s="417"/>
      <c r="BO25" s="417"/>
      <c r="BP25" s="288"/>
      <c r="BQ25" s="290"/>
      <c r="BR25" s="290"/>
      <c r="BS25" s="290"/>
      <c r="BT25" s="290"/>
      <c r="BU25" s="290"/>
      <c r="BV25" s="288"/>
      <c r="BW25" s="290"/>
      <c r="BX25" s="290"/>
      <c r="BY25" s="290"/>
      <c r="BZ25" s="290"/>
      <c r="CA25" s="290"/>
      <c r="CB25" s="291"/>
      <c r="CC25" s="290"/>
      <c r="CD25" s="290"/>
      <c r="CE25" s="290"/>
      <c r="CF25" s="290"/>
      <c r="CG25" s="290"/>
      <c r="CH25" s="201"/>
      <c r="CI25" s="246"/>
      <c r="CJ25" s="145"/>
    </row>
    <row r="26" spans="1:88" ht="15" customHeight="1">
      <c r="A26" s="130"/>
      <c r="B26" s="476"/>
      <c r="C26" s="476"/>
      <c r="D26" s="476"/>
      <c r="E26" s="474"/>
      <c r="F26" s="474"/>
      <c r="G26" s="459"/>
      <c r="H26" s="536"/>
      <c r="I26" s="536"/>
      <c r="J26" s="536"/>
      <c r="K26" s="536"/>
      <c r="L26" s="536"/>
      <c r="M26" s="536"/>
      <c r="N26" s="536"/>
      <c r="O26" s="536"/>
      <c r="P26" s="536"/>
      <c r="Q26" s="536"/>
      <c r="R26" s="536"/>
      <c r="S26" s="536"/>
      <c r="T26" s="536"/>
      <c r="U26" s="536"/>
      <c r="V26" s="536"/>
      <c r="W26" s="536"/>
      <c r="X26" s="536"/>
      <c r="Y26" s="536"/>
      <c r="Z26" s="536"/>
      <c r="AA26" s="463"/>
      <c r="AB26" s="463"/>
      <c r="AC26" s="463"/>
      <c r="AD26" s="423"/>
      <c r="AE26" s="280" t="e">
        <f>IF(LEN(VLOOKUP(AA20,#REF!,3,FALSE))&lt;11,"",LEFT(RIGHT(VLOOKUP(AA20,#REF!,3,FALSE),11),1))</f>
        <v>#REF!</v>
      </c>
      <c r="AF26" s="168" t="s">
        <v>157</v>
      </c>
      <c r="AG26" s="280" t="e">
        <f>IF(LEN(VLOOKUP(AA20,#REF!,3,FALSE))&lt;10,"",LEFT(RIGHT(VLOOKUP(AA20,#REF!,3,FALSE),10),1))</f>
        <v>#REF!</v>
      </c>
      <c r="AH26" s="282" t="s">
        <v>157</v>
      </c>
      <c r="AI26" s="280" t="e">
        <f>IF(LEN(VLOOKUP(AA20,#REF!,3,FALSE))&lt;9,"",LEFT(RIGHT(VLOOKUP(AA20,#REF!,3,FALSE),9),1))</f>
        <v>#REF!</v>
      </c>
      <c r="AJ26" s="168" t="s">
        <v>157</v>
      </c>
      <c r="AK26" s="280" t="e">
        <f>IF(LEN(VLOOKUP(AA20,#REF!,3,FALSE))&lt;8,"",LEFT(RIGHT(VLOOKUP(AA20,#REF!,3,FALSE),8),1))</f>
        <v>#REF!</v>
      </c>
      <c r="AL26" s="282" t="s">
        <v>157</v>
      </c>
      <c r="AM26" s="280" t="e">
        <f>IF(LEN(VLOOKUP(AA20,#REF!,3,FALSE))&lt;7,"",LEFT(RIGHT(VLOOKUP(AA20,#REF!,3,FALSE),7),1))</f>
        <v>#REF!</v>
      </c>
      <c r="AN26" s="415"/>
      <c r="AO26" s="280" t="e">
        <f>IF(LEN(VLOOKUP(AA20,#REF!,3,FALSE))&lt;6,"",LEFT(RIGHT(VLOOKUP(AA20,#REF!,3,FALSE),6),1))</f>
        <v>#REF!</v>
      </c>
      <c r="AP26" s="282" t="s">
        <v>157</v>
      </c>
      <c r="AQ26" s="280" t="e">
        <f>IF(LEN(VLOOKUP(AA20,#REF!,3,FALSE))&lt;5,"",LEFT(RIGHT(VLOOKUP(AA20,#REF!,3,FALSE),5),1))</f>
        <v>#REF!</v>
      </c>
      <c r="AR26" s="282" t="s">
        <v>157</v>
      </c>
      <c r="AS26" s="280" t="e">
        <f>IF(LEN(VLOOKUP(AA20,#REF!,3,FALSE))&lt;4,"",LEFT(RIGHT(VLOOKUP(AA20,#REF!,3,FALSE),4),1))</f>
        <v>#REF!</v>
      </c>
      <c r="AT26" s="415"/>
      <c r="AU26" s="280" t="e">
        <f>IF(LEN(VLOOKUP(AA20,#REF!,3,FALSE))&lt;3,"",LEFT(RIGHT(VLOOKUP(AA20,#REF!,3,FALSE),3),1))</f>
        <v>#REF!</v>
      </c>
      <c r="AV26" s="282" t="s">
        <v>157</v>
      </c>
      <c r="AW26" s="280" t="e">
        <f>IF(LEN(VLOOKUP(AA20,#REF!,3,FALSE))&lt;2,"",LEFT(RIGHT(VLOOKUP(AA20,#REF!,3,FALSE),2),1))</f>
        <v>#REF!</v>
      </c>
      <c r="AX26" s="282" t="s">
        <v>157</v>
      </c>
      <c r="AY26" s="280" t="e">
        <f>IF(VLOOKUP(AA20,#REF!,3,FALSE)=0,"",IF(LEN(VLOOKUP(AA20,#REF!,3,FALSE))&lt;1,"",LEFT(RIGHT(VLOOKUP(AA20,#REF!,3,FALSE),1),1)))</f>
        <v>#REF!</v>
      </c>
      <c r="AZ26" s="424"/>
      <c r="BA26" s="472"/>
      <c r="BB26" s="472"/>
      <c r="BC26" s="472"/>
      <c r="BD26" s="472"/>
      <c r="BE26" s="472"/>
      <c r="BF26" s="472"/>
      <c r="BG26" s="472"/>
      <c r="BH26" s="472"/>
      <c r="BI26" s="472"/>
      <c r="BJ26" s="472"/>
      <c r="BK26" s="288"/>
      <c r="BL26" s="288"/>
      <c r="BM26" s="280" t="e">
        <f>IF(LEN(VLOOKUP(AA20,#REF!,5,FALSE))&lt;11,"",LEFT(RIGHT(VLOOKUP(AA20,#REF!,5,FALSE),11),1))</f>
        <v>#REF!</v>
      </c>
      <c r="BN26" s="168" t="s">
        <v>157</v>
      </c>
      <c r="BO26" s="280" t="e">
        <f>IF(LEN(VLOOKUP(AA20,#REF!,5,FALSE))&lt;10,"",LEFT(RIGHT(VLOOKUP(AA20,#REF!,5,FALSE),10),1))</f>
        <v>#REF!</v>
      </c>
      <c r="BP26" s="288" t="s">
        <v>157</v>
      </c>
      <c r="BQ26" s="280" t="e">
        <f>IF(LEN(VLOOKUP(AA20,#REF!,5,FALSE))&lt;9,"",LEFT(RIGHT(VLOOKUP(AA20,#REF!,5,FALSE),9),1))</f>
        <v>#REF!</v>
      </c>
      <c r="BR26" s="282" t="s">
        <v>157</v>
      </c>
      <c r="BS26" s="280" t="e">
        <f>IF(LEN(VLOOKUP(AA20,#REF!,5,FALSE))&lt;8,"",LEFT(RIGHT(VLOOKUP(AA20,#REF!,5,FALSE),8),1))</f>
        <v>#REF!</v>
      </c>
      <c r="BT26" s="282" t="s">
        <v>157</v>
      </c>
      <c r="BU26" s="280" t="e">
        <f>IF(LEN(VLOOKUP(AA20,#REF!,5,FALSE))&lt;7,"",LEFT(RIGHT(VLOOKUP(AA20,#REF!,5,FALSE),7),1))</f>
        <v>#REF!</v>
      </c>
      <c r="BV26" s="288" t="s">
        <v>157</v>
      </c>
      <c r="BW26" s="280" t="e">
        <f>IF(LEN(VLOOKUP(AA20,#REF!,5,FALSE))&lt;6,"",LEFT(RIGHT(VLOOKUP(AA20,#REF!,5,FALSE),6),1))</f>
        <v>#REF!</v>
      </c>
      <c r="BX26" s="282" t="s">
        <v>157</v>
      </c>
      <c r="BY26" s="280" t="e">
        <f>IF(LEN(VLOOKUP(AA20,#REF!,5,FALSE))&lt;5,"",LEFT(RIGHT(VLOOKUP(AA20,#REF!,5,FALSE),5),1))</f>
        <v>#REF!</v>
      </c>
      <c r="BZ26" s="282" t="s">
        <v>157</v>
      </c>
      <c r="CA26" s="280" t="e">
        <f>IF(LEN(VLOOKUP(AA20,#REF!,5,FALSE))&lt;4,"",LEFT(RIGHT(VLOOKUP(AA20,#REF!,5,FALSE),4),1))</f>
        <v>#REF!</v>
      </c>
      <c r="CB26" s="291" t="s">
        <v>157</v>
      </c>
      <c r="CC26" s="280" t="e">
        <f>IF(LEN(VLOOKUP(AA20,#REF!,5,FALSE))&lt;3,"",LEFT(RIGHT(VLOOKUP(AA20,#REF!,5,FALSE),3),1))</f>
        <v>#REF!</v>
      </c>
      <c r="CD26" s="282" t="s">
        <v>157</v>
      </c>
      <c r="CE26" s="280" t="e">
        <f>IF(LEN(VLOOKUP(AA20,#REF!,5,FALSE))&lt;2,"",LEFT(RIGHT(VLOOKUP(AA20,#REF!,5,FALSE),2),1))</f>
        <v>#REF!</v>
      </c>
      <c r="CF26" s="282" t="s">
        <v>355</v>
      </c>
      <c r="CG26" s="280" t="e">
        <f>IF(VLOOKUP(AA20,#REF!,5,FALSE)=0,"",IF(LEN(VLOOKUP(AA20,#REF!,5,FALSE))&lt;1,"",LEFT(RIGHT(VLOOKUP(AA20,#REF!,5,FALSE),1),1)))</f>
        <v>#REF!</v>
      </c>
      <c r="CH26" s="201"/>
      <c r="CI26" s="246"/>
      <c r="CJ26" s="145"/>
    </row>
    <row r="27" spans="1:88" ht="3" customHeight="1">
      <c r="A27" s="130"/>
      <c r="B27" s="476"/>
      <c r="C27" s="476"/>
      <c r="D27" s="476"/>
      <c r="E27" s="474"/>
      <c r="F27" s="474"/>
      <c r="G27" s="459"/>
      <c r="H27" s="536"/>
      <c r="I27" s="536"/>
      <c r="J27" s="536"/>
      <c r="K27" s="536"/>
      <c r="L27" s="536"/>
      <c r="M27" s="536"/>
      <c r="N27" s="536"/>
      <c r="O27" s="536"/>
      <c r="P27" s="536"/>
      <c r="Q27" s="536"/>
      <c r="R27" s="536"/>
      <c r="S27" s="536"/>
      <c r="T27" s="536"/>
      <c r="U27" s="536"/>
      <c r="V27" s="536"/>
      <c r="W27" s="536"/>
      <c r="X27" s="536"/>
      <c r="Y27" s="536"/>
      <c r="Z27" s="536"/>
      <c r="AA27" s="463"/>
      <c r="AB27" s="463"/>
      <c r="AC27" s="463"/>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472"/>
      <c r="BB27" s="472"/>
      <c r="BC27" s="472"/>
      <c r="BD27" s="472"/>
      <c r="BE27" s="472"/>
      <c r="BF27" s="472"/>
      <c r="BG27" s="472"/>
      <c r="BH27" s="472"/>
      <c r="BI27" s="472"/>
      <c r="BJ27" s="472"/>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00"/>
      <c r="CI27" s="145"/>
      <c r="CJ27" s="145"/>
    </row>
    <row r="28" spans="1:88" s="163" customFormat="1" ht="3.75" customHeight="1">
      <c r="A28" s="130"/>
      <c r="B28" s="476"/>
      <c r="C28" s="476"/>
      <c r="D28" s="476"/>
      <c r="E28" s="474" t="s">
        <v>357</v>
      </c>
      <c r="F28" s="474"/>
      <c r="G28" s="459"/>
      <c r="H28" s="555" t="e">
        <f>#REF!</f>
        <v>#REF!</v>
      </c>
      <c r="I28" s="555"/>
      <c r="J28" s="555"/>
      <c r="K28" s="555"/>
      <c r="L28" s="555"/>
      <c r="M28" s="555"/>
      <c r="N28" s="555"/>
      <c r="O28" s="555"/>
      <c r="P28" s="555"/>
      <c r="Q28" s="555"/>
      <c r="R28" s="555"/>
      <c r="S28" s="555"/>
      <c r="T28" s="555"/>
      <c r="U28" s="555"/>
      <c r="V28" s="555"/>
      <c r="W28" s="555"/>
      <c r="X28" s="555"/>
      <c r="Y28" s="555"/>
      <c r="Z28" s="555"/>
      <c r="AA28" s="463" t="s">
        <v>441</v>
      </c>
      <c r="AB28" s="463"/>
      <c r="AC28" s="463"/>
      <c r="AD28" s="422"/>
      <c r="AE28" s="422"/>
      <c r="AF28" s="422"/>
      <c r="AG28" s="422"/>
      <c r="AH28" s="422"/>
      <c r="AI28" s="422"/>
      <c r="AJ28" s="422"/>
      <c r="AK28" s="422"/>
      <c r="AL28" s="422"/>
      <c r="AM28" s="422"/>
      <c r="AN28" s="422"/>
      <c r="AO28" s="422"/>
      <c r="AP28" s="422"/>
      <c r="AQ28" s="422"/>
      <c r="AR28" s="422"/>
      <c r="AS28" s="422"/>
      <c r="AT28" s="422"/>
      <c r="AU28" s="422"/>
      <c r="AV28" s="422"/>
      <c r="AW28" s="422"/>
      <c r="AX28" s="422"/>
      <c r="AY28" s="422"/>
      <c r="AZ28" s="422"/>
      <c r="BA28" s="464"/>
      <c r="BB28" s="464"/>
      <c r="BC28" s="464"/>
      <c r="BD28" s="464"/>
      <c r="BE28" s="464"/>
      <c r="BF28" s="464"/>
      <c r="BG28" s="464"/>
      <c r="BH28" s="464"/>
      <c r="BI28" s="464"/>
      <c r="BJ28" s="464"/>
      <c r="BK28" s="464"/>
      <c r="BL28" s="464"/>
      <c r="BM28" s="464"/>
      <c r="BN28" s="464"/>
      <c r="BO28" s="464"/>
      <c r="BP28" s="464"/>
      <c r="BQ28" s="464"/>
      <c r="BR28" s="464"/>
      <c r="BS28" s="221"/>
      <c r="BT28" s="221"/>
      <c r="BU28" s="221"/>
      <c r="BV28" s="221"/>
      <c r="BW28" s="221"/>
      <c r="BX28" s="292"/>
      <c r="BY28" s="221"/>
      <c r="BZ28" s="221"/>
      <c r="CA28" s="221"/>
      <c r="CB28" s="221"/>
      <c r="CC28" s="221"/>
      <c r="CD28" s="221"/>
      <c r="CE28" s="221"/>
      <c r="CF28" s="221"/>
      <c r="CG28" s="221"/>
      <c r="CH28" s="198"/>
      <c r="CI28" s="145"/>
      <c r="CJ28" s="202"/>
    </row>
    <row r="29" spans="1:88" s="163" customFormat="1" ht="3" customHeight="1">
      <c r="A29" s="130"/>
      <c r="B29" s="476"/>
      <c r="C29" s="476"/>
      <c r="D29" s="476"/>
      <c r="E29" s="474"/>
      <c r="F29" s="474"/>
      <c r="G29" s="459"/>
      <c r="H29" s="555"/>
      <c r="I29" s="555"/>
      <c r="J29" s="555"/>
      <c r="K29" s="555"/>
      <c r="L29" s="555"/>
      <c r="M29" s="555"/>
      <c r="N29" s="555"/>
      <c r="O29" s="555"/>
      <c r="P29" s="555"/>
      <c r="Q29" s="555"/>
      <c r="R29" s="555"/>
      <c r="S29" s="555"/>
      <c r="T29" s="555"/>
      <c r="U29" s="555"/>
      <c r="V29" s="555"/>
      <c r="W29" s="555"/>
      <c r="X29" s="555"/>
      <c r="Y29" s="555"/>
      <c r="Z29" s="555"/>
      <c r="AA29" s="463"/>
      <c r="AB29" s="463"/>
      <c r="AC29" s="463"/>
      <c r="AD29" s="423"/>
      <c r="AE29" s="417"/>
      <c r="AF29" s="417"/>
      <c r="AG29" s="417"/>
      <c r="AH29" s="283"/>
      <c r="AI29" s="418"/>
      <c r="AJ29" s="418"/>
      <c r="AK29" s="418"/>
      <c r="AL29" s="418"/>
      <c r="AM29" s="418"/>
      <c r="AN29" s="415"/>
      <c r="AO29" s="419"/>
      <c r="AP29" s="419"/>
      <c r="AQ29" s="419"/>
      <c r="AR29" s="419"/>
      <c r="AS29" s="419"/>
      <c r="AT29" s="415"/>
      <c r="AU29" s="419"/>
      <c r="AV29" s="419"/>
      <c r="AW29" s="419"/>
      <c r="AX29" s="419"/>
      <c r="AY29" s="419"/>
      <c r="AZ29" s="424"/>
      <c r="BA29" s="423"/>
      <c r="BB29" s="417"/>
      <c r="BC29" s="417"/>
      <c r="BD29" s="417"/>
      <c r="BE29" s="283"/>
      <c r="BF29" s="418"/>
      <c r="BG29" s="418"/>
      <c r="BH29" s="418"/>
      <c r="BI29" s="418"/>
      <c r="BJ29" s="418"/>
      <c r="BK29" s="415"/>
      <c r="BL29" s="415"/>
      <c r="BM29" s="419"/>
      <c r="BN29" s="419"/>
      <c r="BO29" s="419"/>
      <c r="BP29" s="419"/>
      <c r="BQ29" s="419"/>
      <c r="BR29" s="416"/>
      <c r="BS29" s="419"/>
      <c r="BT29" s="419"/>
      <c r="BU29" s="419"/>
      <c r="BV29" s="419"/>
      <c r="BW29" s="419"/>
      <c r="BX29" s="287"/>
      <c r="BY29" s="288"/>
      <c r="BZ29" s="288"/>
      <c r="CA29" s="288"/>
      <c r="CB29" s="288"/>
      <c r="CC29" s="288"/>
      <c r="CD29" s="288"/>
      <c r="CE29" s="288"/>
      <c r="CF29" s="288"/>
      <c r="CG29" s="288"/>
      <c r="CH29" s="199"/>
      <c r="CI29" s="145"/>
      <c r="CJ29" s="202"/>
    </row>
    <row r="30" spans="1:88" ht="16.5" customHeight="1">
      <c r="A30" s="130"/>
      <c r="B30" s="476"/>
      <c r="C30" s="476"/>
      <c r="D30" s="476"/>
      <c r="E30" s="474"/>
      <c r="F30" s="474"/>
      <c r="G30" s="459"/>
      <c r="H30" s="555"/>
      <c r="I30" s="555"/>
      <c r="J30" s="555"/>
      <c r="K30" s="555"/>
      <c r="L30" s="555"/>
      <c r="M30" s="555"/>
      <c r="N30" s="555"/>
      <c r="O30" s="555"/>
      <c r="P30" s="555"/>
      <c r="Q30" s="555"/>
      <c r="R30" s="555"/>
      <c r="S30" s="555"/>
      <c r="T30" s="555"/>
      <c r="U30" s="555"/>
      <c r="V30" s="555"/>
      <c r="W30" s="555"/>
      <c r="X30" s="555"/>
      <c r="Y30" s="555"/>
      <c r="Z30" s="555"/>
      <c r="AA30" s="463"/>
      <c r="AB30" s="463"/>
      <c r="AC30" s="463"/>
      <c r="AD30" s="423"/>
      <c r="AE30" s="280" t="e">
        <f>IF(LEN(VLOOKUP(AA28,#REF!,2,FALSE))&lt;11,"",LEFT(RIGHT(VLOOKUP(AA28,#REF!,2,FALSE),11),1))</f>
        <v>#REF!</v>
      </c>
      <c r="AF30" s="168"/>
      <c r="AG30" s="280" t="e">
        <f>IF(LEN(VLOOKUP(AA28,#REF!,2,FALSE))&lt;10,"",LEFT(RIGHT(VLOOKUP(AA28,#REF!,2,FALSE),10),1))</f>
        <v>#REF!</v>
      </c>
      <c r="AH30" s="282"/>
      <c r="AI30" s="280" t="e">
        <f>IF(LEN(VLOOKUP(AA28,#REF!,2,FALSE))&lt;9,"",LEFT(RIGHT(VLOOKUP(AA28,#REF!,2,FALSE),9),1))</f>
        <v>#REF!</v>
      </c>
      <c r="AJ30" s="168"/>
      <c r="AK30" s="280" t="e">
        <f>IF(LEN(VLOOKUP(AA28,#REF!,2,FALSE))&lt;8,"",LEFT(RIGHT(VLOOKUP(AA28,#REF!,2,FALSE),8),1))</f>
        <v>#REF!</v>
      </c>
      <c r="AL30" s="282"/>
      <c r="AM30" s="280" t="e">
        <f>IF(LEN(VLOOKUP(AA28,#REF!,2,FALSE))&lt;7,"",LEFT(RIGHT(VLOOKUP(AA28,#REF!,2,FALSE),7),1))</f>
        <v>#REF!</v>
      </c>
      <c r="AN30" s="415"/>
      <c r="AO30" s="280" t="e">
        <f>IF(LEN(VLOOKUP(AA28,#REF!,2,FALSE))&lt;6,"",LEFT(RIGHT(VLOOKUP(AA28,#REF!,2,FALSE),6),1))</f>
        <v>#REF!</v>
      </c>
      <c r="AP30" s="282"/>
      <c r="AQ30" s="280" t="e">
        <f>IF(LEN(VLOOKUP(AA28,#REF!,2,FALSE))&lt;5,"",LEFT(RIGHT(VLOOKUP(AA28,#REF!,2,FALSE),5),1))</f>
        <v>#REF!</v>
      </c>
      <c r="AR30" s="282"/>
      <c r="AS30" s="280" t="e">
        <f>IF(LEN(VLOOKUP(AA28,#REF!,2,FALSE))&lt;4,"",LEFT(RIGHT(VLOOKUP(AA28,#REF!,2,FALSE),4),1))</f>
        <v>#REF!</v>
      </c>
      <c r="AT30" s="415"/>
      <c r="AU30" s="280" t="e">
        <f>IF(LEN(VLOOKUP(AA28,#REF!,2,FALSE))&lt;3,"",LEFT(RIGHT(VLOOKUP(AA28,#REF!,2,FALSE),3),1))</f>
        <v>#REF!</v>
      </c>
      <c r="AV30" s="282"/>
      <c r="AW30" s="280" t="e">
        <f>IF(LEN(VLOOKUP(AA28,#REF!,2,FALSE))&lt;2,"",LEFT(RIGHT(VLOOKUP(AA28,#REF!,2,FALSE),2),1))</f>
        <v>#REF!</v>
      </c>
      <c r="AX30" s="282"/>
      <c r="AY30" s="280" t="e">
        <f>IF(VLOOKUP(AA28,#REF!,2,FALSE)=0,"",IF(LEN(VLOOKUP(AA28,#REF!,2,FALSE))&lt;1,"",LEFT(RIGHT(VLOOKUP(AA28,#REF!,2,FALSE),1),1)))</f>
        <v>#REF!</v>
      </c>
      <c r="AZ30" s="424"/>
      <c r="BA30" s="423"/>
      <c r="BB30" s="280" t="e">
        <f>IF(LEN(VLOOKUP(AA28,#REF!,4,FALSE))&lt;11,"",LEFT(RIGHT(VLOOKUP(AA28,#REF!,4,FALSE),11),1))</f>
        <v>#REF!</v>
      </c>
      <c r="BC30" s="168"/>
      <c r="BD30" s="280" t="e">
        <f>IF(LEN(VLOOKUP(AA28,#REF!,4,FALSE))&lt;10,"",LEFT(RIGHT(VLOOKUP(AA28,#REF!,4,FALSE),10),1))</f>
        <v>#REF!</v>
      </c>
      <c r="BE30" s="282"/>
      <c r="BF30" s="280" t="e">
        <f>IF(LEN(VLOOKUP(AA28,#REF!,4,FALSE))&lt;9,"",LEFT(RIGHT(VLOOKUP(AA28,#REF!,4,FALSE),9),1))</f>
        <v>#REF!</v>
      </c>
      <c r="BG30" s="168"/>
      <c r="BH30" s="280" t="e">
        <f>IF(LEN(VLOOKUP(AA28,#REF!,4,FALSE))&lt;8,"",LEFT(RIGHT(VLOOKUP(AA28,#REF!,4,FALSE),8),1))</f>
        <v>#REF!</v>
      </c>
      <c r="BI30" s="282"/>
      <c r="BJ30" s="280" t="e">
        <f>IF(LEN(VLOOKUP(AA28,#REF!,4,FALSE))&lt;7,"",LEFT(RIGHT(VLOOKUP(AA28,#REF!,4,FALSE),7),1))</f>
        <v>#REF!</v>
      </c>
      <c r="BK30" s="415"/>
      <c r="BL30" s="415"/>
      <c r="BM30" s="280" t="e">
        <f>IF(LEN(VLOOKUP(AA28,#REF!,4,FALSE))&lt;6,"",LEFT(RIGHT(VLOOKUP(AA28,#REF!,4,FALSE),6),1))</f>
        <v>#REF!</v>
      </c>
      <c r="BN30" s="282"/>
      <c r="BO30" s="280" t="e">
        <f>IF(LEN(VLOOKUP(AA28,#REF!,4,FALSE))&lt;5,"",LEFT(RIGHT(VLOOKUP(AA28,#REF!,4,FALSE),5),1))</f>
        <v>#REF!</v>
      </c>
      <c r="BP30" s="282"/>
      <c r="BQ30" s="280" t="e">
        <f>IF(LEN(VLOOKUP(AA28,#REF!,4,FALSE))&lt;4,"",LEFT(RIGHT(VLOOKUP(AA28,#REF!,4,FALSE),4),1))</f>
        <v>#REF!</v>
      </c>
      <c r="BR30" s="416"/>
      <c r="BS30" s="280" t="e">
        <f>IF(LEN(VLOOKUP(AA28,#REF!,4,FALSE))&lt;3,"",LEFT(RIGHT(VLOOKUP(AA28,#REF!,4,FALSE),3),1))</f>
        <v>#REF!</v>
      </c>
      <c r="BT30" s="282"/>
      <c r="BU30" s="280" t="e">
        <f>IF(LEN(VLOOKUP(AA28,#REF!,4,FALSE))&lt;2,"",LEFT(RIGHT(VLOOKUP(AA28,#REF!,4,FALSE),2),1))</f>
        <v>#REF!</v>
      </c>
      <c r="BV30" s="282"/>
      <c r="BW30" s="280" t="e">
        <f>IF(VLOOKUP(AA28,#REF!,4,FALSE)=0,"",IF(LEN(VLOOKUP(AA28,#REF!,4,FALSE))&lt;1,"",LEFT(RIGHT(VLOOKUP(AA28,#REF!,4,FALSE),1),1)))</f>
        <v>#REF!</v>
      </c>
      <c r="BX30" s="287"/>
      <c r="BY30" s="288"/>
      <c r="BZ30" s="288"/>
      <c r="CA30" s="288"/>
      <c r="CB30" s="288"/>
      <c r="CC30" s="288"/>
      <c r="CD30" s="288"/>
      <c r="CE30" s="288"/>
      <c r="CF30" s="288"/>
      <c r="CG30" s="288"/>
      <c r="CH30" s="199"/>
      <c r="CI30" s="145"/>
      <c r="CJ30" s="145"/>
    </row>
    <row r="31" spans="1:88" ht="3.75" customHeight="1">
      <c r="A31" s="130"/>
      <c r="B31" s="476"/>
      <c r="C31" s="476"/>
      <c r="D31" s="476"/>
      <c r="E31" s="474"/>
      <c r="F31" s="474"/>
      <c r="G31" s="459"/>
      <c r="H31" s="555"/>
      <c r="I31" s="555"/>
      <c r="J31" s="555"/>
      <c r="K31" s="555"/>
      <c r="L31" s="555"/>
      <c r="M31" s="555"/>
      <c r="N31" s="555"/>
      <c r="O31" s="555"/>
      <c r="P31" s="555"/>
      <c r="Q31" s="555"/>
      <c r="R31" s="555"/>
      <c r="S31" s="555"/>
      <c r="T31" s="555"/>
      <c r="U31" s="555"/>
      <c r="V31" s="555"/>
      <c r="W31" s="555"/>
      <c r="X31" s="555"/>
      <c r="Y31" s="555"/>
      <c r="Z31" s="555"/>
      <c r="AA31" s="463"/>
      <c r="AB31" s="463"/>
      <c r="AC31" s="463"/>
      <c r="AD31" s="442"/>
      <c r="AE31" s="442"/>
      <c r="AF31" s="442"/>
      <c r="AG31" s="442"/>
      <c r="AH31" s="442"/>
      <c r="AI31" s="442"/>
      <c r="AJ31" s="442"/>
      <c r="AK31" s="442"/>
      <c r="AL31" s="442"/>
      <c r="AM31" s="442"/>
      <c r="AN31" s="442"/>
      <c r="AO31" s="442"/>
      <c r="AP31" s="442"/>
      <c r="AQ31" s="442"/>
      <c r="AR31" s="442"/>
      <c r="AS31" s="442"/>
      <c r="AT31" s="442"/>
      <c r="AU31" s="442"/>
      <c r="AV31" s="442"/>
      <c r="AW31" s="442"/>
      <c r="AX31" s="442"/>
      <c r="AY31" s="442"/>
      <c r="AZ31" s="442"/>
      <c r="BA31" s="443"/>
      <c r="BB31" s="443"/>
      <c r="BC31" s="443"/>
      <c r="BD31" s="443"/>
      <c r="BE31" s="443"/>
      <c r="BF31" s="443"/>
      <c r="BG31" s="443"/>
      <c r="BH31" s="443"/>
      <c r="BI31" s="443"/>
      <c r="BJ31" s="443"/>
      <c r="BK31" s="443"/>
      <c r="BL31" s="443"/>
      <c r="BM31" s="443"/>
      <c r="BN31" s="443"/>
      <c r="BO31" s="443"/>
      <c r="BP31" s="443"/>
      <c r="BQ31" s="443"/>
      <c r="BR31" s="443"/>
      <c r="BS31" s="227"/>
      <c r="BT31" s="227"/>
      <c r="BU31" s="227"/>
      <c r="BV31" s="227"/>
      <c r="BW31" s="227"/>
      <c r="BX31" s="289"/>
      <c r="BY31" s="227"/>
      <c r="BZ31" s="227"/>
      <c r="CA31" s="227"/>
      <c r="CB31" s="227"/>
      <c r="CC31" s="227"/>
      <c r="CD31" s="227"/>
      <c r="CE31" s="227"/>
      <c r="CF31" s="227"/>
      <c r="CG31" s="227"/>
      <c r="CH31" s="200"/>
      <c r="CI31" s="246"/>
      <c r="CJ31" s="145"/>
    </row>
    <row r="32" spans="1:88" ht="4.5" customHeight="1">
      <c r="A32" s="130"/>
      <c r="B32" s="476"/>
      <c r="C32" s="476"/>
      <c r="D32" s="476"/>
      <c r="E32" s="474"/>
      <c r="F32" s="474"/>
      <c r="G32" s="459"/>
      <c r="H32" s="555"/>
      <c r="I32" s="555"/>
      <c r="J32" s="555"/>
      <c r="K32" s="555"/>
      <c r="L32" s="555"/>
      <c r="M32" s="555"/>
      <c r="N32" s="555"/>
      <c r="O32" s="555"/>
      <c r="P32" s="555"/>
      <c r="Q32" s="555"/>
      <c r="R32" s="555"/>
      <c r="S32" s="555"/>
      <c r="T32" s="555"/>
      <c r="U32" s="555"/>
      <c r="V32" s="555"/>
      <c r="W32" s="555"/>
      <c r="X32" s="555"/>
      <c r="Y32" s="555"/>
      <c r="Z32" s="555"/>
      <c r="AA32" s="463"/>
      <c r="AB32" s="463"/>
      <c r="AC32" s="463"/>
      <c r="AD32" s="422"/>
      <c r="AE32" s="422"/>
      <c r="AF32" s="422"/>
      <c r="AG32" s="422"/>
      <c r="AH32" s="422"/>
      <c r="AI32" s="422"/>
      <c r="AJ32" s="422"/>
      <c r="AK32" s="422"/>
      <c r="AL32" s="422"/>
      <c r="AM32" s="422"/>
      <c r="AN32" s="422"/>
      <c r="AO32" s="422"/>
      <c r="AP32" s="422"/>
      <c r="AQ32" s="422"/>
      <c r="AR32" s="422"/>
      <c r="AS32" s="422"/>
      <c r="AT32" s="422"/>
      <c r="AU32" s="422"/>
      <c r="AV32" s="422"/>
      <c r="AW32" s="422"/>
      <c r="AX32" s="422"/>
      <c r="AY32" s="422"/>
      <c r="AZ32" s="422"/>
      <c r="BA32" s="472"/>
      <c r="BB32" s="472"/>
      <c r="BC32" s="472"/>
      <c r="BD32" s="472"/>
      <c r="BE32" s="472"/>
      <c r="BF32" s="472"/>
      <c r="BG32" s="472"/>
      <c r="BH32" s="472"/>
      <c r="BI32" s="472"/>
      <c r="BJ32" s="472"/>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221"/>
      <c r="CH32" s="198"/>
      <c r="CI32" s="246"/>
      <c r="CJ32" s="145"/>
    </row>
    <row r="33" spans="1:88" ht="3" customHeight="1">
      <c r="A33" s="130"/>
      <c r="B33" s="476"/>
      <c r="C33" s="476"/>
      <c r="D33" s="476"/>
      <c r="E33" s="474"/>
      <c r="F33" s="474"/>
      <c r="G33" s="459"/>
      <c r="H33" s="555"/>
      <c r="I33" s="555"/>
      <c r="J33" s="555"/>
      <c r="K33" s="555"/>
      <c r="L33" s="555"/>
      <c r="M33" s="555"/>
      <c r="N33" s="555"/>
      <c r="O33" s="555"/>
      <c r="P33" s="555"/>
      <c r="Q33" s="555"/>
      <c r="R33" s="555"/>
      <c r="S33" s="555"/>
      <c r="T33" s="555"/>
      <c r="U33" s="555"/>
      <c r="V33" s="555"/>
      <c r="W33" s="555"/>
      <c r="X33" s="555"/>
      <c r="Y33" s="555"/>
      <c r="Z33" s="555"/>
      <c r="AA33" s="463"/>
      <c r="AB33" s="463"/>
      <c r="AC33" s="463"/>
      <c r="AD33" s="423"/>
      <c r="AE33" s="417"/>
      <c r="AF33" s="417"/>
      <c r="AG33" s="417"/>
      <c r="AH33" s="283"/>
      <c r="AI33" s="418"/>
      <c r="AJ33" s="418"/>
      <c r="AK33" s="418"/>
      <c r="AL33" s="418"/>
      <c r="AM33" s="418"/>
      <c r="AN33" s="415" t="s">
        <v>157</v>
      </c>
      <c r="AO33" s="419"/>
      <c r="AP33" s="419"/>
      <c r="AQ33" s="419"/>
      <c r="AR33" s="419"/>
      <c r="AS33" s="419"/>
      <c r="AT33" s="415" t="s">
        <v>157</v>
      </c>
      <c r="AU33" s="419"/>
      <c r="AV33" s="419"/>
      <c r="AW33" s="419"/>
      <c r="AX33" s="419"/>
      <c r="AY33" s="419"/>
      <c r="AZ33" s="424"/>
      <c r="BA33" s="472"/>
      <c r="BB33" s="472"/>
      <c r="BC33" s="472"/>
      <c r="BD33" s="472"/>
      <c r="BE33" s="472"/>
      <c r="BF33" s="472"/>
      <c r="BG33" s="472"/>
      <c r="BH33" s="472"/>
      <c r="BI33" s="472"/>
      <c r="BJ33" s="472"/>
      <c r="BK33" s="288"/>
      <c r="BL33" s="288"/>
      <c r="BM33" s="417"/>
      <c r="BN33" s="417"/>
      <c r="BO33" s="417"/>
      <c r="BP33" s="288"/>
      <c r="BQ33" s="290"/>
      <c r="BR33" s="290"/>
      <c r="BS33" s="290"/>
      <c r="BT33" s="290"/>
      <c r="BU33" s="290"/>
      <c r="BV33" s="288"/>
      <c r="BW33" s="290"/>
      <c r="BX33" s="290"/>
      <c r="BY33" s="290"/>
      <c r="BZ33" s="290"/>
      <c r="CA33" s="290"/>
      <c r="CB33" s="291"/>
      <c r="CC33" s="290"/>
      <c r="CD33" s="290"/>
      <c r="CE33" s="290"/>
      <c r="CF33" s="290"/>
      <c r="CG33" s="290"/>
      <c r="CH33" s="201"/>
      <c r="CI33" s="246"/>
      <c r="CJ33" s="145"/>
    </row>
    <row r="34" spans="1:88" ht="15.75" customHeight="1">
      <c r="A34" s="130"/>
      <c r="B34" s="476"/>
      <c r="C34" s="476"/>
      <c r="D34" s="476"/>
      <c r="E34" s="474"/>
      <c r="F34" s="474"/>
      <c r="G34" s="459"/>
      <c r="H34" s="555"/>
      <c r="I34" s="555"/>
      <c r="J34" s="555"/>
      <c r="K34" s="555"/>
      <c r="L34" s="555"/>
      <c r="M34" s="555"/>
      <c r="N34" s="555"/>
      <c r="O34" s="555"/>
      <c r="P34" s="555"/>
      <c r="Q34" s="555"/>
      <c r="R34" s="555"/>
      <c r="S34" s="555"/>
      <c r="T34" s="555"/>
      <c r="U34" s="555"/>
      <c r="V34" s="555"/>
      <c r="W34" s="555"/>
      <c r="X34" s="555"/>
      <c r="Y34" s="555"/>
      <c r="Z34" s="555"/>
      <c r="AA34" s="463"/>
      <c r="AB34" s="463"/>
      <c r="AC34" s="463"/>
      <c r="AD34" s="423"/>
      <c r="AE34" s="280" t="e">
        <f>IF(LEN(VLOOKUP(AA28,#REF!,3,FALSE))&lt;11,"",LEFT(RIGHT(VLOOKUP(AA28,#REF!,3,FALSE),11),1))</f>
        <v>#REF!</v>
      </c>
      <c r="AF34" s="168" t="s">
        <v>157</v>
      </c>
      <c r="AG34" s="280" t="e">
        <f>IF(LEN(VLOOKUP(AA28,#REF!,3,FALSE))&lt;10,"",LEFT(RIGHT(VLOOKUP(AA28,#REF!,3,FALSE),10),1))</f>
        <v>#REF!</v>
      </c>
      <c r="AH34" s="282" t="s">
        <v>157</v>
      </c>
      <c r="AI34" s="280" t="e">
        <f>IF(LEN(VLOOKUP(AA28,#REF!,3,FALSE))&lt;9,"",LEFT(RIGHT(VLOOKUP(AA28,#REF!,3,FALSE),9),1))</f>
        <v>#REF!</v>
      </c>
      <c r="AJ34" s="168" t="s">
        <v>157</v>
      </c>
      <c r="AK34" s="280" t="e">
        <f>IF(LEN(VLOOKUP(AA28,#REF!,3,FALSE))&lt;8,"",LEFT(RIGHT(VLOOKUP(AA28,#REF!,3,FALSE),8),1))</f>
        <v>#REF!</v>
      </c>
      <c r="AL34" s="282" t="s">
        <v>157</v>
      </c>
      <c r="AM34" s="280" t="e">
        <f>IF(LEN(VLOOKUP(AA28,#REF!,3,FALSE))&lt;7,"",LEFT(RIGHT(VLOOKUP(AA28,#REF!,3,FALSE),7),1))</f>
        <v>#REF!</v>
      </c>
      <c r="AN34" s="415"/>
      <c r="AO34" s="280" t="e">
        <f>IF(LEN(VLOOKUP(AA28,#REF!,3,FALSE))&lt;6,"",LEFT(RIGHT(VLOOKUP(AA28,#REF!,3,FALSE),6),1))</f>
        <v>#REF!</v>
      </c>
      <c r="AP34" s="282" t="s">
        <v>157</v>
      </c>
      <c r="AQ34" s="280" t="e">
        <f>IF(LEN(VLOOKUP(AA28,#REF!,3,FALSE))&lt;5,"",LEFT(RIGHT(VLOOKUP(AA28,#REF!,3,FALSE),5),1))</f>
        <v>#REF!</v>
      </c>
      <c r="AR34" s="282" t="s">
        <v>157</v>
      </c>
      <c r="AS34" s="280" t="e">
        <f>IF(LEN(VLOOKUP(AA28,#REF!,3,FALSE))&lt;4,"",LEFT(RIGHT(VLOOKUP(AA28,#REF!,3,FALSE),4),1))</f>
        <v>#REF!</v>
      </c>
      <c r="AT34" s="415"/>
      <c r="AU34" s="280" t="e">
        <f>IF(LEN(VLOOKUP(AA28,#REF!,3,FALSE))&lt;3,"",LEFT(RIGHT(VLOOKUP(AA28,#REF!,3,FALSE),3),1))</f>
        <v>#REF!</v>
      </c>
      <c r="AV34" s="282" t="s">
        <v>157</v>
      </c>
      <c r="AW34" s="280" t="e">
        <f>IF(LEN(VLOOKUP(AA28,#REF!,3,FALSE))&lt;2,"",LEFT(RIGHT(VLOOKUP(AA28,#REF!,3,FALSE),2),1))</f>
        <v>#REF!</v>
      </c>
      <c r="AX34" s="282" t="s">
        <v>157</v>
      </c>
      <c r="AY34" s="280" t="e">
        <f>IF(VLOOKUP(AA28,#REF!,3,FALSE)=0,"",IF(LEN(VLOOKUP(AA28,#REF!,3,FALSE))&lt;1,"",LEFT(RIGHT(VLOOKUP(AA28,#REF!,3,FALSE),1),1)))</f>
        <v>#REF!</v>
      </c>
      <c r="AZ34" s="424"/>
      <c r="BA34" s="472"/>
      <c r="BB34" s="472"/>
      <c r="BC34" s="472"/>
      <c r="BD34" s="472"/>
      <c r="BE34" s="472"/>
      <c r="BF34" s="472"/>
      <c r="BG34" s="472"/>
      <c r="BH34" s="472"/>
      <c r="BI34" s="472"/>
      <c r="BJ34" s="472"/>
      <c r="BK34" s="288"/>
      <c r="BL34" s="288"/>
      <c r="BM34" s="280" t="e">
        <f>IF(LEN(VLOOKUP(AA28,#REF!,5,FALSE))&lt;11,"",LEFT(RIGHT(VLOOKUP(AA28,#REF!,5,FALSE),11),1))</f>
        <v>#REF!</v>
      </c>
      <c r="BN34" s="168" t="s">
        <v>157</v>
      </c>
      <c r="BO34" s="280" t="e">
        <f>IF(LEN(VLOOKUP(AA28,#REF!,5,FALSE))&lt;10,"",LEFT(RIGHT(VLOOKUP(AA28,#REF!,5,FALSE),10),1))</f>
        <v>#REF!</v>
      </c>
      <c r="BP34" s="288" t="s">
        <v>157</v>
      </c>
      <c r="BQ34" s="280" t="e">
        <f>IF(LEN(VLOOKUP(AA28,#REF!,5,FALSE))&lt;9,"",LEFT(RIGHT(VLOOKUP(AA28,#REF!,5,FALSE),9),1))</f>
        <v>#REF!</v>
      </c>
      <c r="BR34" s="282" t="s">
        <v>157</v>
      </c>
      <c r="BS34" s="280" t="e">
        <f>IF(LEN(VLOOKUP(AA28,#REF!,5,FALSE))&lt;8,"",LEFT(RIGHT(VLOOKUP(AA28,#REF!,5,FALSE),8),1))</f>
        <v>#REF!</v>
      </c>
      <c r="BT34" s="282" t="s">
        <v>157</v>
      </c>
      <c r="BU34" s="280" t="e">
        <f>IF(LEN(VLOOKUP(AA28,#REF!,5,FALSE))&lt;7,"",LEFT(RIGHT(VLOOKUP(AA28,#REF!,5,FALSE),7),1))</f>
        <v>#REF!</v>
      </c>
      <c r="BV34" s="288" t="s">
        <v>157</v>
      </c>
      <c r="BW34" s="280" t="e">
        <f>IF(LEN(VLOOKUP(AA28,#REF!,5,FALSE))&lt;6,"",LEFT(RIGHT(VLOOKUP(AA28,#REF!,5,FALSE),6),1))</f>
        <v>#REF!</v>
      </c>
      <c r="BX34" s="282" t="s">
        <v>157</v>
      </c>
      <c r="BY34" s="280" t="e">
        <f>IF(LEN(VLOOKUP(AA28,#REF!,5,FALSE))&lt;5,"",LEFT(RIGHT(VLOOKUP(AA28,#REF!,5,FALSE),5),1))</f>
        <v>#REF!</v>
      </c>
      <c r="BZ34" s="282" t="s">
        <v>157</v>
      </c>
      <c r="CA34" s="280" t="e">
        <f>IF(LEN(VLOOKUP(AA28,#REF!,5,FALSE))&lt;4,"",LEFT(RIGHT(VLOOKUP(AA28,#REF!,5,FALSE),4),1))</f>
        <v>#REF!</v>
      </c>
      <c r="CB34" s="291" t="s">
        <v>157</v>
      </c>
      <c r="CC34" s="280" t="e">
        <f>IF(LEN(VLOOKUP(AA28,#REF!,5,FALSE))&lt;3,"",LEFT(RIGHT(VLOOKUP(AA28,#REF!,5,FALSE),3),1))</f>
        <v>#REF!</v>
      </c>
      <c r="CD34" s="282" t="s">
        <v>157</v>
      </c>
      <c r="CE34" s="280" t="e">
        <f>IF(LEN(VLOOKUP(AA28,#REF!,5,FALSE))&lt;2,"",LEFT(RIGHT(VLOOKUP(AA28,#REF!,5,FALSE),2),1))</f>
        <v>#REF!</v>
      </c>
      <c r="CF34" s="282" t="s">
        <v>355</v>
      </c>
      <c r="CG34" s="280" t="e">
        <f>IF(VLOOKUP(AA28,#REF!,5,FALSE)=0,"",IF(LEN(VLOOKUP(AA28,#REF!,5,FALSE))&lt;1,"",LEFT(RIGHT(VLOOKUP(AA28,#REF!,5,FALSE),1),1)))</f>
        <v>#REF!</v>
      </c>
      <c r="CH34" s="201"/>
      <c r="CI34" s="246"/>
      <c r="CJ34" s="145"/>
    </row>
    <row r="35" spans="1:88" ht="3.75" customHeight="1">
      <c r="A35" s="130"/>
      <c r="B35" s="476"/>
      <c r="C35" s="476"/>
      <c r="D35" s="476"/>
      <c r="E35" s="474"/>
      <c r="F35" s="474"/>
      <c r="G35" s="459"/>
      <c r="H35" s="555"/>
      <c r="I35" s="555"/>
      <c r="J35" s="555"/>
      <c r="K35" s="555"/>
      <c r="L35" s="555"/>
      <c r="M35" s="555"/>
      <c r="N35" s="555"/>
      <c r="O35" s="555"/>
      <c r="P35" s="555"/>
      <c r="Q35" s="555"/>
      <c r="R35" s="555"/>
      <c r="S35" s="555"/>
      <c r="T35" s="555"/>
      <c r="U35" s="555"/>
      <c r="V35" s="555"/>
      <c r="W35" s="555"/>
      <c r="X35" s="555"/>
      <c r="Y35" s="555"/>
      <c r="Z35" s="555"/>
      <c r="AA35" s="463"/>
      <c r="AB35" s="463"/>
      <c r="AC35" s="463"/>
      <c r="AD35" s="442"/>
      <c r="AE35" s="442"/>
      <c r="AF35" s="442"/>
      <c r="AG35" s="442"/>
      <c r="AH35" s="442"/>
      <c r="AI35" s="442"/>
      <c r="AJ35" s="442"/>
      <c r="AK35" s="442"/>
      <c r="AL35" s="442"/>
      <c r="AM35" s="442"/>
      <c r="AN35" s="442"/>
      <c r="AO35" s="442"/>
      <c r="AP35" s="442"/>
      <c r="AQ35" s="442"/>
      <c r="AR35" s="442"/>
      <c r="AS35" s="442"/>
      <c r="AT35" s="442"/>
      <c r="AU35" s="442"/>
      <c r="AV35" s="442"/>
      <c r="AW35" s="442"/>
      <c r="AX35" s="442"/>
      <c r="AY35" s="442"/>
      <c r="AZ35" s="442"/>
      <c r="BA35" s="472"/>
      <c r="BB35" s="472"/>
      <c r="BC35" s="472"/>
      <c r="BD35" s="472"/>
      <c r="BE35" s="472"/>
      <c r="BF35" s="472"/>
      <c r="BG35" s="472"/>
      <c r="BH35" s="472"/>
      <c r="BI35" s="472"/>
      <c r="BJ35" s="472"/>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00"/>
      <c r="CI35" s="145"/>
      <c r="CJ35" s="145"/>
    </row>
    <row r="36" spans="1:88" s="163" customFormat="1" ht="3" customHeight="1">
      <c r="A36" s="130"/>
      <c r="B36" s="476"/>
      <c r="C36" s="476"/>
      <c r="D36" s="476"/>
      <c r="E36" s="537" t="s">
        <v>442</v>
      </c>
      <c r="F36" s="537"/>
      <c r="G36" s="459"/>
      <c r="H36" s="471" t="e">
        <f>#REF!</f>
        <v>#REF!</v>
      </c>
      <c r="I36" s="471"/>
      <c r="J36" s="471"/>
      <c r="K36" s="471"/>
      <c r="L36" s="471"/>
      <c r="M36" s="471"/>
      <c r="N36" s="471"/>
      <c r="O36" s="471"/>
      <c r="P36" s="471"/>
      <c r="Q36" s="471"/>
      <c r="R36" s="471"/>
      <c r="S36" s="471"/>
      <c r="T36" s="471"/>
      <c r="U36" s="471"/>
      <c r="V36" s="471"/>
      <c r="W36" s="471"/>
      <c r="X36" s="471"/>
      <c r="Y36" s="471"/>
      <c r="Z36" s="471"/>
      <c r="AA36" s="472" t="s">
        <v>443</v>
      </c>
      <c r="AB36" s="472"/>
      <c r="AC36" s="472"/>
      <c r="AD36" s="464"/>
      <c r="AE36" s="603"/>
      <c r="AF36" s="603"/>
      <c r="AG36" s="603"/>
      <c r="AH36" s="603"/>
      <c r="AI36" s="603"/>
      <c r="AJ36" s="603"/>
      <c r="AK36" s="603"/>
      <c r="AL36" s="603"/>
      <c r="AM36" s="603"/>
      <c r="AN36" s="603"/>
      <c r="AO36" s="603"/>
      <c r="AP36" s="603"/>
      <c r="AQ36" s="603"/>
      <c r="AR36" s="603"/>
      <c r="AS36" s="603"/>
      <c r="AT36" s="603"/>
      <c r="AU36" s="603"/>
      <c r="AV36" s="603"/>
      <c r="AW36" s="603"/>
      <c r="AX36" s="603"/>
      <c r="AY36" s="603"/>
      <c r="AZ36" s="447"/>
      <c r="BA36" s="464"/>
      <c r="BB36" s="603"/>
      <c r="BC36" s="603"/>
      <c r="BD36" s="603"/>
      <c r="BE36" s="603"/>
      <c r="BF36" s="603"/>
      <c r="BG36" s="603"/>
      <c r="BH36" s="603"/>
      <c r="BI36" s="603"/>
      <c r="BJ36" s="603"/>
      <c r="BK36" s="603"/>
      <c r="BL36" s="603"/>
      <c r="BM36" s="603"/>
      <c r="BN36" s="603"/>
      <c r="BO36" s="603"/>
      <c r="BP36" s="603"/>
      <c r="BQ36" s="603"/>
      <c r="BR36" s="603"/>
      <c r="BS36" s="221"/>
      <c r="BT36" s="221"/>
      <c r="BU36" s="221"/>
      <c r="BV36" s="221"/>
      <c r="BW36" s="221"/>
      <c r="BX36" s="292"/>
      <c r="BY36" s="221"/>
      <c r="BZ36" s="221"/>
      <c r="CA36" s="221"/>
      <c r="CB36" s="221"/>
      <c r="CC36" s="221"/>
      <c r="CD36" s="221"/>
      <c r="CE36" s="221"/>
      <c r="CF36" s="221"/>
      <c r="CG36" s="221"/>
      <c r="CH36" s="198"/>
      <c r="CI36" s="202"/>
      <c r="CJ36" s="202"/>
    </row>
    <row r="37" spans="1:88" s="163" customFormat="1" ht="3" customHeight="1">
      <c r="A37" s="130"/>
      <c r="B37" s="476"/>
      <c r="C37" s="476"/>
      <c r="D37" s="476"/>
      <c r="E37" s="537"/>
      <c r="F37" s="537"/>
      <c r="G37" s="459"/>
      <c r="H37" s="471"/>
      <c r="I37" s="471"/>
      <c r="J37" s="471"/>
      <c r="K37" s="471"/>
      <c r="L37" s="471"/>
      <c r="M37" s="471"/>
      <c r="N37" s="471"/>
      <c r="O37" s="471"/>
      <c r="P37" s="471"/>
      <c r="Q37" s="471"/>
      <c r="R37" s="471"/>
      <c r="S37" s="471"/>
      <c r="T37" s="471"/>
      <c r="U37" s="471"/>
      <c r="V37" s="471"/>
      <c r="W37" s="471"/>
      <c r="X37" s="471"/>
      <c r="Y37" s="471"/>
      <c r="Z37" s="471"/>
      <c r="AA37" s="472"/>
      <c r="AB37" s="472"/>
      <c r="AC37" s="472"/>
      <c r="AD37" s="423"/>
      <c r="AE37" s="417"/>
      <c r="AF37" s="417"/>
      <c r="AG37" s="417"/>
      <c r="AH37" s="283"/>
      <c r="AI37" s="418"/>
      <c r="AJ37" s="418"/>
      <c r="AK37" s="418"/>
      <c r="AL37" s="418"/>
      <c r="AM37" s="418"/>
      <c r="AN37" s="415"/>
      <c r="AO37" s="419"/>
      <c r="AP37" s="419"/>
      <c r="AQ37" s="419"/>
      <c r="AR37" s="419"/>
      <c r="AS37" s="419"/>
      <c r="AT37" s="415"/>
      <c r="AU37" s="419"/>
      <c r="AV37" s="419"/>
      <c r="AW37" s="419"/>
      <c r="AX37" s="419"/>
      <c r="AY37" s="419"/>
      <c r="AZ37" s="424"/>
      <c r="BA37" s="423"/>
      <c r="BB37" s="417"/>
      <c r="BC37" s="417"/>
      <c r="BD37" s="417"/>
      <c r="BE37" s="283"/>
      <c r="BF37" s="418"/>
      <c r="BG37" s="418"/>
      <c r="BH37" s="418"/>
      <c r="BI37" s="418"/>
      <c r="BJ37" s="418"/>
      <c r="BK37" s="415"/>
      <c r="BL37" s="415"/>
      <c r="BM37" s="419"/>
      <c r="BN37" s="419"/>
      <c r="BO37" s="419"/>
      <c r="BP37" s="419"/>
      <c r="BQ37" s="419"/>
      <c r="BR37" s="416"/>
      <c r="BS37" s="419"/>
      <c r="BT37" s="419"/>
      <c r="BU37" s="419"/>
      <c r="BV37" s="419"/>
      <c r="BW37" s="419"/>
      <c r="BX37" s="287"/>
      <c r="BY37" s="288"/>
      <c r="BZ37" s="288"/>
      <c r="CA37" s="288"/>
      <c r="CB37" s="288"/>
      <c r="CC37" s="288"/>
      <c r="CD37" s="288"/>
      <c r="CE37" s="288"/>
      <c r="CF37" s="288"/>
      <c r="CG37" s="288"/>
      <c r="CH37" s="199"/>
      <c r="CI37" s="202"/>
      <c r="CJ37" s="202"/>
    </row>
    <row r="38" spans="1:88" ht="15" customHeight="1">
      <c r="A38" s="130"/>
      <c r="B38" s="476"/>
      <c r="C38" s="476"/>
      <c r="D38" s="476"/>
      <c r="E38" s="537"/>
      <c r="F38" s="537"/>
      <c r="G38" s="459"/>
      <c r="H38" s="471"/>
      <c r="I38" s="471"/>
      <c r="J38" s="471"/>
      <c r="K38" s="471"/>
      <c r="L38" s="471"/>
      <c r="M38" s="471"/>
      <c r="N38" s="471"/>
      <c r="O38" s="471"/>
      <c r="P38" s="471"/>
      <c r="Q38" s="471"/>
      <c r="R38" s="471"/>
      <c r="S38" s="471"/>
      <c r="T38" s="471"/>
      <c r="U38" s="471"/>
      <c r="V38" s="471"/>
      <c r="W38" s="471"/>
      <c r="X38" s="471"/>
      <c r="Y38" s="471"/>
      <c r="Z38" s="471"/>
      <c r="AA38" s="472"/>
      <c r="AB38" s="472"/>
      <c r="AC38" s="472"/>
      <c r="AD38" s="423"/>
      <c r="AE38" s="280" t="e">
        <f>IF(LEN(VLOOKUP(AA36,#REF!,2,FALSE))&lt;11,"",LEFT(RIGHT(VLOOKUP(AA36,#REF!,2,FALSE),11),1))</f>
        <v>#REF!</v>
      </c>
      <c r="AF38" s="168"/>
      <c r="AG38" s="280" t="e">
        <f>IF(LEN(VLOOKUP(AA36,#REF!,2,FALSE))&lt;10,"",LEFT(RIGHT(VLOOKUP(AA36,#REF!,2,FALSE),10),1))</f>
        <v>#REF!</v>
      </c>
      <c r="AH38" s="282"/>
      <c r="AI38" s="280" t="e">
        <f>IF(LEN(VLOOKUP(AA36,#REF!,2,FALSE))&lt;9,"",LEFT(RIGHT(VLOOKUP(AA36,#REF!,2,FALSE),9),1))</f>
        <v>#REF!</v>
      </c>
      <c r="AJ38" s="168"/>
      <c r="AK38" s="280" t="e">
        <f>IF(LEN(VLOOKUP(AA36,#REF!,2,FALSE))&lt;8,"",LEFT(RIGHT(VLOOKUP(AA36,#REF!,2,FALSE),8),1))</f>
        <v>#REF!</v>
      </c>
      <c r="AL38" s="282"/>
      <c r="AM38" s="280" t="e">
        <f>IF(LEN(VLOOKUP(AA36,#REF!,2,FALSE))&lt;7,"",LEFT(RIGHT(VLOOKUP(AA36,#REF!,2,FALSE),7),1))</f>
        <v>#REF!</v>
      </c>
      <c r="AN38" s="415"/>
      <c r="AO38" s="280" t="e">
        <f>IF(LEN(VLOOKUP(AA36,#REF!,2,FALSE))&lt;6,"",LEFT(RIGHT(VLOOKUP(AA36,#REF!,2,FALSE),6),1))</f>
        <v>#REF!</v>
      </c>
      <c r="AP38" s="282"/>
      <c r="AQ38" s="280" t="e">
        <f>IF(LEN(VLOOKUP(AA36,#REF!,2,FALSE))&lt;5,"",LEFT(RIGHT(VLOOKUP(AA36,#REF!,2,FALSE),5),1))</f>
        <v>#REF!</v>
      </c>
      <c r="AR38" s="282"/>
      <c r="AS38" s="280" t="e">
        <f>IF(LEN(VLOOKUP(AA36,#REF!,2,FALSE))&lt;4,"",LEFT(RIGHT(VLOOKUP(AA36,#REF!,2,FALSE),4),1))</f>
        <v>#REF!</v>
      </c>
      <c r="AT38" s="415"/>
      <c r="AU38" s="280" t="e">
        <f>IF(LEN(VLOOKUP(AA36,#REF!,2,FALSE))&lt;3,"",LEFT(RIGHT(VLOOKUP(AA36,#REF!,2,FALSE),3),1))</f>
        <v>#REF!</v>
      </c>
      <c r="AV38" s="282"/>
      <c r="AW38" s="280" t="e">
        <f>IF(LEN(VLOOKUP(AA36,#REF!,2,FALSE))&lt;2,"",LEFT(RIGHT(VLOOKUP(AA36,#REF!,2,FALSE),2),1))</f>
        <v>#REF!</v>
      </c>
      <c r="AX38" s="282"/>
      <c r="AY38" s="280" t="e">
        <f>IF(VLOOKUP(AA36,#REF!,2,FALSE)=0,"",IF(LEN(VLOOKUP(AA36,#REF!,2,FALSE))&lt;1,"",LEFT(RIGHT(VLOOKUP(AA36,#REF!,2,FALSE),1),1)))</f>
        <v>#REF!</v>
      </c>
      <c r="AZ38" s="424"/>
      <c r="BA38" s="423"/>
      <c r="BB38" s="280" t="e">
        <f>IF(LEN(VLOOKUP(AA36,#REF!,4,FALSE))&lt;11,"",LEFT(RIGHT(VLOOKUP(AA36,#REF!,4,FALSE),11),1))</f>
        <v>#REF!</v>
      </c>
      <c r="BC38" s="168"/>
      <c r="BD38" s="280" t="e">
        <f>IF(LEN(VLOOKUP(AA36,#REF!,4,FALSE))&lt;10,"",LEFT(RIGHT(VLOOKUP(AA36,#REF!,4,FALSE),10),1))</f>
        <v>#REF!</v>
      </c>
      <c r="BE38" s="282"/>
      <c r="BF38" s="280" t="e">
        <f>IF(LEN(VLOOKUP(AA36,#REF!,4,FALSE))&lt;9,"",LEFT(RIGHT(VLOOKUP(AA36,#REF!,4,FALSE),9),1))</f>
        <v>#REF!</v>
      </c>
      <c r="BG38" s="168"/>
      <c r="BH38" s="280" t="e">
        <f>IF(LEN(VLOOKUP(AA36,#REF!,4,FALSE))&lt;8,"",LEFT(RIGHT(VLOOKUP(AA36,#REF!,4,FALSE),8),1))</f>
        <v>#REF!</v>
      </c>
      <c r="BI38" s="282"/>
      <c r="BJ38" s="280" t="e">
        <f>IF(LEN(VLOOKUP(AA36,#REF!,4,FALSE))&lt;7,"",LEFT(RIGHT(VLOOKUP(AA36,#REF!,4,FALSE),7),1))</f>
        <v>#REF!</v>
      </c>
      <c r="BK38" s="415"/>
      <c r="BL38" s="415"/>
      <c r="BM38" s="280" t="e">
        <f>IF(LEN(VLOOKUP(AA36,#REF!,4,FALSE))&lt;6,"",LEFT(RIGHT(VLOOKUP(AA36,#REF!,4,FALSE),6),1))</f>
        <v>#REF!</v>
      </c>
      <c r="BN38" s="282"/>
      <c r="BO38" s="280" t="e">
        <f>IF(LEN(VLOOKUP(AA36,#REF!,4,FALSE))&lt;5,"",LEFT(RIGHT(VLOOKUP(AA36,#REF!,4,FALSE),5),1))</f>
        <v>#REF!</v>
      </c>
      <c r="BP38" s="282"/>
      <c r="BQ38" s="280" t="e">
        <f>IF(LEN(VLOOKUP(AA36,#REF!,4,FALSE))&lt;4,"",LEFT(RIGHT(VLOOKUP(AA36,#REF!,4,FALSE),4),1))</f>
        <v>#REF!</v>
      </c>
      <c r="BR38" s="416"/>
      <c r="BS38" s="280" t="e">
        <f>IF(LEN(VLOOKUP(AA36,#REF!,4,FALSE))&lt;3,"",LEFT(RIGHT(VLOOKUP(AA36,#REF!,4,FALSE),3),1))</f>
        <v>#REF!</v>
      </c>
      <c r="BT38" s="282"/>
      <c r="BU38" s="280" t="e">
        <f>IF(LEN(VLOOKUP(AA36,#REF!,4,FALSE))&lt;2,"",LEFT(RIGHT(VLOOKUP(AA36,#REF!,4,FALSE),2),1))</f>
        <v>#REF!</v>
      </c>
      <c r="BV38" s="282"/>
      <c r="BW38" s="280" t="e">
        <f>IF(VLOOKUP(AA36,#REF!,4,FALSE)=0,"",IF(LEN(VLOOKUP(AA36,#REF!,4,FALSE))&lt;1,"",LEFT(RIGHT(VLOOKUP(AA36,#REF!,4,FALSE),1),1)))</f>
        <v>#REF!</v>
      </c>
      <c r="BX38" s="287"/>
      <c r="BY38" s="288"/>
      <c r="BZ38" s="288"/>
      <c r="CA38" s="288"/>
      <c r="CB38" s="288"/>
      <c r="CC38" s="288"/>
      <c r="CD38" s="288"/>
      <c r="CE38" s="288"/>
      <c r="CF38" s="288"/>
      <c r="CG38" s="288"/>
      <c r="CH38" s="199"/>
      <c r="CI38" s="145"/>
      <c r="CJ38" s="145"/>
    </row>
    <row r="39" spans="1:88" ht="3" customHeight="1">
      <c r="A39" s="130"/>
      <c r="B39" s="476"/>
      <c r="C39" s="476"/>
      <c r="D39" s="476"/>
      <c r="E39" s="537"/>
      <c r="F39" s="537"/>
      <c r="G39" s="459"/>
      <c r="H39" s="471"/>
      <c r="I39" s="471"/>
      <c r="J39" s="471"/>
      <c r="K39" s="471"/>
      <c r="L39" s="471"/>
      <c r="M39" s="471"/>
      <c r="N39" s="471"/>
      <c r="O39" s="471"/>
      <c r="P39" s="471"/>
      <c r="Q39" s="471"/>
      <c r="R39" s="471"/>
      <c r="S39" s="471"/>
      <c r="T39" s="471"/>
      <c r="U39" s="471"/>
      <c r="V39" s="471"/>
      <c r="W39" s="471"/>
      <c r="X39" s="471"/>
      <c r="Y39" s="471"/>
      <c r="Z39" s="471"/>
      <c r="AA39" s="472"/>
      <c r="AB39" s="472"/>
      <c r="AC39" s="472"/>
      <c r="AD39" s="442"/>
      <c r="AE39" s="442"/>
      <c r="AF39" s="442"/>
      <c r="AG39" s="442"/>
      <c r="AH39" s="442"/>
      <c r="AI39" s="442"/>
      <c r="AJ39" s="442"/>
      <c r="AK39" s="442"/>
      <c r="AL39" s="442"/>
      <c r="AM39" s="442"/>
      <c r="AN39" s="442"/>
      <c r="AO39" s="442"/>
      <c r="AP39" s="442"/>
      <c r="AQ39" s="442"/>
      <c r="AR39" s="442"/>
      <c r="AS39" s="442"/>
      <c r="AT39" s="442"/>
      <c r="AU39" s="442"/>
      <c r="AV39" s="442"/>
      <c r="AW39" s="442"/>
      <c r="AX39" s="442"/>
      <c r="AY39" s="442"/>
      <c r="AZ39" s="442"/>
      <c r="BA39" s="443"/>
      <c r="BB39" s="443"/>
      <c r="BC39" s="443"/>
      <c r="BD39" s="443"/>
      <c r="BE39" s="443"/>
      <c r="BF39" s="443"/>
      <c r="BG39" s="443"/>
      <c r="BH39" s="443"/>
      <c r="BI39" s="443"/>
      <c r="BJ39" s="443"/>
      <c r="BK39" s="443"/>
      <c r="BL39" s="443"/>
      <c r="BM39" s="443"/>
      <c r="BN39" s="443"/>
      <c r="BO39" s="443"/>
      <c r="BP39" s="443"/>
      <c r="BQ39" s="443"/>
      <c r="BR39" s="443"/>
      <c r="BS39" s="227"/>
      <c r="BT39" s="227"/>
      <c r="BU39" s="227"/>
      <c r="BV39" s="227"/>
      <c r="BW39" s="227"/>
      <c r="BX39" s="289"/>
      <c r="BY39" s="227"/>
      <c r="BZ39" s="227"/>
      <c r="CA39" s="227"/>
      <c r="CB39" s="227"/>
      <c r="CC39" s="227"/>
      <c r="CD39" s="227"/>
      <c r="CE39" s="227"/>
      <c r="CF39" s="227"/>
      <c r="CG39" s="227"/>
      <c r="CH39" s="200"/>
      <c r="CI39" s="145"/>
      <c r="CJ39" s="145"/>
    </row>
    <row r="40" spans="1:88" ht="3" customHeight="1">
      <c r="A40" s="130"/>
      <c r="B40" s="476"/>
      <c r="C40" s="476"/>
      <c r="D40" s="476"/>
      <c r="E40" s="537"/>
      <c r="F40" s="537"/>
      <c r="G40" s="459"/>
      <c r="H40" s="471"/>
      <c r="I40" s="471"/>
      <c r="J40" s="471"/>
      <c r="K40" s="471"/>
      <c r="L40" s="471"/>
      <c r="M40" s="471"/>
      <c r="N40" s="471"/>
      <c r="O40" s="471"/>
      <c r="P40" s="471"/>
      <c r="Q40" s="471"/>
      <c r="R40" s="471"/>
      <c r="S40" s="471"/>
      <c r="T40" s="471"/>
      <c r="U40" s="471"/>
      <c r="V40" s="471"/>
      <c r="W40" s="471"/>
      <c r="X40" s="471"/>
      <c r="Y40" s="471"/>
      <c r="Z40" s="471"/>
      <c r="AA40" s="472"/>
      <c r="AB40" s="472"/>
      <c r="AC40" s="472"/>
      <c r="AD40" s="422"/>
      <c r="AE40" s="422"/>
      <c r="AF40" s="422"/>
      <c r="AG40" s="422"/>
      <c r="AH40" s="422"/>
      <c r="AI40" s="422"/>
      <c r="AJ40" s="422"/>
      <c r="AK40" s="422"/>
      <c r="AL40" s="422"/>
      <c r="AM40" s="422"/>
      <c r="AN40" s="422"/>
      <c r="AO40" s="422"/>
      <c r="AP40" s="422"/>
      <c r="AQ40" s="422"/>
      <c r="AR40" s="422"/>
      <c r="AS40" s="422"/>
      <c r="AT40" s="422"/>
      <c r="AU40" s="422"/>
      <c r="AV40" s="422"/>
      <c r="AW40" s="422"/>
      <c r="AX40" s="422"/>
      <c r="AY40" s="422"/>
      <c r="AZ40" s="422"/>
      <c r="BA40" s="472"/>
      <c r="BB40" s="472"/>
      <c r="BC40" s="472"/>
      <c r="BD40" s="472"/>
      <c r="BE40" s="472"/>
      <c r="BF40" s="472"/>
      <c r="BG40" s="472"/>
      <c r="BH40" s="472"/>
      <c r="BI40" s="472"/>
      <c r="BJ40" s="472"/>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221"/>
      <c r="CH40" s="198"/>
      <c r="CI40" s="145"/>
      <c r="CJ40" s="145"/>
    </row>
    <row r="41" spans="1:88" ht="3" customHeight="1">
      <c r="A41" s="130"/>
      <c r="B41" s="476"/>
      <c r="C41" s="476"/>
      <c r="D41" s="476"/>
      <c r="E41" s="537"/>
      <c r="F41" s="537"/>
      <c r="G41" s="459"/>
      <c r="H41" s="471"/>
      <c r="I41" s="471"/>
      <c r="J41" s="471"/>
      <c r="K41" s="471"/>
      <c r="L41" s="471"/>
      <c r="M41" s="471"/>
      <c r="N41" s="471"/>
      <c r="O41" s="471"/>
      <c r="P41" s="471"/>
      <c r="Q41" s="471"/>
      <c r="R41" s="471"/>
      <c r="S41" s="471"/>
      <c r="T41" s="471"/>
      <c r="U41" s="471"/>
      <c r="V41" s="471"/>
      <c r="W41" s="471"/>
      <c r="X41" s="471"/>
      <c r="Y41" s="471"/>
      <c r="Z41" s="471"/>
      <c r="AA41" s="472"/>
      <c r="AB41" s="472"/>
      <c r="AC41" s="472"/>
      <c r="AD41" s="423"/>
      <c r="AE41" s="417"/>
      <c r="AF41" s="417"/>
      <c r="AG41" s="417"/>
      <c r="AH41" s="283"/>
      <c r="AI41" s="418"/>
      <c r="AJ41" s="418"/>
      <c r="AK41" s="418"/>
      <c r="AL41" s="418"/>
      <c r="AM41" s="418"/>
      <c r="AN41" s="415" t="s">
        <v>157</v>
      </c>
      <c r="AO41" s="419"/>
      <c r="AP41" s="419"/>
      <c r="AQ41" s="419"/>
      <c r="AR41" s="419"/>
      <c r="AS41" s="419"/>
      <c r="AT41" s="415" t="s">
        <v>157</v>
      </c>
      <c r="AU41" s="419"/>
      <c r="AV41" s="419"/>
      <c r="AW41" s="419"/>
      <c r="AX41" s="419"/>
      <c r="AY41" s="419"/>
      <c r="AZ41" s="424"/>
      <c r="BA41" s="472"/>
      <c r="BB41" s="472"/>
      <c r="BC41" s="472"/>
      <c r="BD41" s="472"/>
      <c r="BE41" s="472"/>
      <c r="BF41" s="472"/>
      <c r="BG41" s="472"/>
      <c r="BH41" s="472"/>
      <c r="BI41" s="472"/>
      <c r="BJ41" s="472"/>
      <c r="BK41" s="288"/>
      <c r="BL41" s="288"/>
      <c r="BM41" s="417"/>
      <c r="BN41" s="417"/>
      <c r="BO41" s="417"/>
      <c r="BP41" s="288"/>
      <c r="BQ41" s="290"/>
      <c r="BR41" s="290"/>
      <c r="BS41" s="290"/>
      <c r="BT41" s="290"/>
      <c r="BU41" s="290"/>
      <c r="BV41" s="288"/>
      <c r="BW41" s="290"/>
      <c r="BX41" s="290"/>
      <c r="BY41" s="290"/>
      <c r="BZ41" s="290"/>
      <c r="CA41" s="290"/>
      <c r="CB41" s="291"/>
      <c r="CC41" s="290"/>
      <c r="CD41" s="290"/>
      <c r="CE41" s="290"/>
      <c r="CF41" s="290"/>
      <c r="CG41" s="290"/>
      <c r="CH41" s="201"/>
      <c r="CI41" s="145"/>
      <c r="CJ41" s="145"/>
    </row>
    <row r="42" spans="1:88" ht="15" customHeight="1">
      <c r="A42" s="130"/>
      <c r="B42" s="476"/>
      <c r="C42" s="476"/>
      <c r="D42" s="476"/>
      <c r="E42" s="537"/>
      <c r="F42" s="537"/>
      <c r="G42" s="459"/>
      <c r="H42" s="471"/>
      <c r="I42" s="471"/>
      <c r="J42" s="471"/>
      <c r="K42" s="471"/>
      <c r="L42" s="471"/>
      <c r="M42" s="471"/>
      <c r="N42" s="471"/>
      <c r="O42" s="471"/>
      <c r="P42" s="471"/>
      <c r="Q42" s="471"/>
      <c r="R42" s="471"/>
      <c r="S42" s="471"/>
      <c r="T42" s="471"/>
      <c r="U42" s="471"/>
      <c r="V42" s="471"/>
      <c r="W42" s="471"/>
      <c r="X42" s="471"/>
      <c r="Y42" s="471"/>
      <c r="Z42" s="471"/>
      <c r="AA42" s="472"/>
      <c r="AB42" s="472"/>
      <c r="AC42" s="472"/>
      <c r="AD42" s="423"/>
      <c r="AE42" s="280" t="e">
        <f>IF(LEN(VLOOKUP(AA36,#REF!,3,FALSE))&lt;11,"",LEFT(RIGHT(VLOOKUP(AA36,#REF!,3,FALSE),11),1))</f>
        <v>#REF!</v>
      </c>
      <c r="AF42" s="168" t="s">
        <v>157</v>
      </c>
      <c r="AG42" s="280" t="e">
        <f>IF(LEN(VLOOKUP(AA36,#REF!,3,FALSE))&lt;10,"",LEFT(RIGHT(VLOOKUP(AA36,#REF!,3,FALSE),10),1))</f>
        <v>#REF!</v>
      </c>
      <c r="AH42" s="282" t="s">
        <v>157</v>
      </c>
      <c r="AI42" s="280" t="e">
        <f>IF(LEN(VLOOKUP(AA36,#REF!,3,FALSE))&lt;9,"",LEFT(RIGHT(VLOOKUP(AA36,#REF!,3,FALSE),9),1))</f>
        <v>#REF!</v>
      </c>
      <c r="AJ42" s="168" t="s">
        <v>157</v>
      </c>
      <c r="AK42" s="280" t="e">
        <f>IF(LEN(VLOOKUP(AA36,#REF!,3,FALSE))&lt;8,"",LEFT(RIGHT(VLOOKUP(AA36,#REF!,3,FALSE),8),1))</f>
        <v>#REF!</v>
      </c>
      <c r="AL42" s="282" t="s">
        <v>157</v>
      </c>
      <c r="AM42" s="280" t="e">
        <f>IF(LEN(VLOOKUP(AA36,#REF!,3,FALSE))&lt;7,"",LEFT(RIGHT(VLOOKUP(AA36,#REF!,3,FALSE),7),1))</f>
        <v>#REF!</v>
      </c>
      <c r="AN42" s="415"/>
      <c r="AO42" s="280" t="e">
        <f>IF(LEN(VLOOKUP(AA36,#REF!,3,FALSE))&lt;6,"",LEFT(RIGHT(VLOOKUP(AA36,#REF!,3,FALSE),6),1))</f>
        <v>#REF!</v>
      </c>
      <c r="AP42" s="282" t="s">
        <v>157</v>
      </c>
      <c r="AQ42" s="280" t="e">
        <f>IF(LEN(VLOOKUP(AA36,#REF!,3,FALSE))&lt;5,"",LEFT(RIGHT(VLOOKUP(AA36,#REF!,3,FALSE),5),1))</f>
        <v>#REF!</v>
      </c>
      <c r="AR42" s="282" t="s">
        <v>157</v>
      </c>
      <c r="AS42" s="280" t="e">
        <f>IF(LEN(VLOOKUP(AA36,#REF!,3,FALSE))&lt;4,"",LEFT(RIGHT(VLOOKUP(AA36,#REF!,3,FALSE),4),1))</f>
        <v>#REF!</v>
      </c>
      <c r="AT42" s="415"/>
      <c r="AU42" s="280" t="e">
        <f>IF(LEN(VLOOKUP(AA36,#REF!,3,FALSE))&lt;3,"",LEFT(RIGHT(VLOOKUP(AA36,#REF!,3,FALSE),3),1))</f>
        <v>#REF!</v>
      </c>
      <c r="AV42" s="282" t="s">
        <v>157</v>
      </c>
      <c r="AW42" s="280" t="e">
        <f>IF(LEN(VLOOKUP(AA36,#REF!,3,FALSE))&lt;2,"",LEFT(RIGHT(VLOOKUP(AA36,#REF!,3,FALSE),2),1))</f>
        <v>#REF!</v>
      </c>
      <c r="AX42" s="282" t="s">
        <v>157</v>
      </c>
      <c r="AY42" s="280" t="e">
        <f>IF(VLOOKUP(AA36,#REF!,3,FALSE)=0,"",IF(LEN(VLOOKUP(AA36,#REF!,3,FALSE))&lt;1,"",LEFT(RIGHT(VLOOKUP(AA36,#REF!,3,FALSE),1),1)))</f>
        <v>#REF!</v>
      </c>
      <c r="AZ42" s="424"/>
      <c r="BA42" s="472"/>
      <c r="BB42" s="472"/>
      <c r="BC42" s="472"/>
      <c r="BD42" s="472"/>
      <c r="BE42" s="472"/>
      <c r="BF42" s="472"/>
      <c r="BG42" s="472"/>
      <c r="BH42" s="472"/>
      <c r="BI42" s="472"/>
      <c r="BJ42" s="472"/>
      <c r="BK42" s="288"/>
      <c r="BL42" s="288"/>
      <c r="BM42" s="280" t="e">
        <f>IF(LEN(VLOOKUP(AA36,#REF!,5,FALSE))&lt;11,"",LEFT(RIGHT(VLOOKUP(AA36,#REF!,5,FALSE),11),1))</f>
        <v>#REF!</v>
      </c>
      <c r="BN42" s="168" t="s">
        <v>157</v>
      </c>
      <c r="BO42" s="280" t="e">
        <f>IF(LEN(VLOOKUP(AA36,#REF!,5,FALSE))&lt;10,"",LEFT(RIGHT(VLOOKUP(AA36,#REF!,5,FALSE),10),1))</f>
        <v>#REF!</v>
      </c>
      <c r="BP42" s="288" t="s">
        <v>157</v>
      </c>
      <c r="BQ42" s="280" t="e">
        <f>IF(LEN(VLOOKUP(AA36,#REF!,5,FALSE))&lt;9,"",LEFT(RIGHT(VLOOKUP(AA36,#REF!,5,FALSE),9),1))</f>
        <v>#REF!</v>
      </c>
      <c r="BR42" s="282" t="s">
        <v>157</v>
      </c>
      <c r="BS42" s="280" t="e">
        <f>IF(LEN(VLOOKUP(AA36,#REF!,5,FALSE))&lt;8,"",LEFT(RIGHT(VLOOKUP(AA36,#REF!,5,FALSE),8),1))</f>
        <v>#REF!</v>
      </c>
      <c r="BT42" s="282" t="s">
        <v>157</v>
      </c>
      <c r="BU42" s="280" t="e">
        <f>IF(LEN(VLOOKUP(AA36,#REF!,5,FALSE))&lt;7,"",LEFT(RIGHT(VLOOKUP(AA36,#REF!,5,FALSE),7),1))</f>
        <v>#REF!</v>
      </c>
      <c r="BV42" s="288" t="s">
        <v>157</v>
      </c>
      <c r="BW42" s="280" t="e">
        <f>IF(LEN(VLOOKUP(AA36,#REF!,5,FALSE))&lt;6,"",LEFT(RIGHT(VLOOKUP(AA36,#REF!,5,FALSE),6),1))</f>
        <v>#REF!</v>
      </c>
      <c r="BX42" s="282" t="s">
        <v>157</v>
      </c>
      <c r="BY42" s="280" t="e">
        <f>IF(LEN(VLOOKUP(AA36,#REF!,5,FALSE))&lt;5,"",LEFT(RIGHT(VLOOKUP(AA36,#REF!,5,FALSE),5),1))</f>
        <v>#REF!</v>
      </c>
      <c r="BZ42" s="282" t="s">
        <v>157</v>
      </c>
      <c r="CA42" s="280" t="e">
        <f>IF(LEN(VLOOKUP(AA36,#REF!,5,FALSE))&lt;4,"",LEFT(RIGHT(VLOOKUP(AA36,#REF!,5,FALSE),4),1))</f>
        <v>#REF!</v>
      </c>
      <c r="CB42" s="291" t="s">
        <v>157</v>
      </c>
      <c r="CC42" s="280" t="e">
        <f>IF(LEN(VLOOKUP(AA36,#REF!,5,FALSE))&lt;3,"",LEFT(RIGHT(VLOOKUP(AA36,#REF!,5,FALSE),3),1))</f>
        <v>#REF!</v>
      </c>
      <c r="CD42" s="282" t="s">
        <v>157</v>
      </c>
      <c r="CE42" s="280" t="e">
        <f>IF(LEN(VLOOKUP(AA36,#REF!,5,FALSE))&lt;2,"",LEFT(RIGHT(VLOOKUP(AA36,#REF!,5,FALSE),2),1))</f>
        <v>#REF!</v>
      </c>
      <c r="CF42" s="282" t="s">
        <v>355</v>
      </c>
      <c r="CG42" s="280" t="e">
        <f>IF(VLOOKUP(AA36,#REF!,5,FALSE)=0,"",IF(LEN(VLOOKUP(AA36,#REF!,5,FALSE))&lt;1,"",LEFT(RIGHT(VLOOKUP(AA36,#REF!,5,FALSE),1),1)))</f>
        <v>#REF!</v>
      </c>
      <c r="CH42" s="201"/>
      <c r="CI42" s="145"/>
      <c r="CJ42" s="145"/>
    </row>
    <row r="43" spans="1:88" ht="3" customHeight="1">
      <c r="A43" s="130"/>
      <c r="B43" s="476"/>
      <c r="C43" s="476"/>
      <c r="D43" s="476"/>
      <c r="E43" s="537"/>
      <c r="F43" s="537"/>
      <c r="G43" s="459"/>
      <c r="H43" s="471"/>
      <c r="I43" s="471"/>
      <c r="J43" s="471"/>
      <c r="K43" s="471"/>
      <c r="L43" s="471"/>
      <c r="M43" s="471"/>
      <c r="N43" s="471"/>
      <c r="O43" s="471"/>
      <c r="P43" s="471"/>
      <c r="Q43" s="471"/>
      <c r="R43" s="471"/>
      <c r="S43" s="471"/>
      <c r="T43" s="471"/>
      <c r="U43" s="471"/>
      <c r="V43" s="471"/>
      <c r="W43" s="471"/>
      <c r="X43" s="471"/>
      <c r="Y43" s="471"/>
      <c r="Z43" s="471"/>
      <c r="AA43" s="472"/>
      <c r="AB43" s="472"/>
      <c r="AC43" s="472"/>
      <c r="AD43" s="442"/>
      <c r="AE43" s="442"/>
      <c r="AF43" s="442"/>
      <c r="AG43" s="442"/>
      <c r="AH43" s="442"/>
      <c r="AI43" s="442"/>
      <c r="AJ43" s="442"/>
      <c r="AK43" s="442"/>
      <c r="AL43" s="442"/>
      <c r="AM43" s="442"/>
      <c r="AN43" s="442"/>
      <c r="AO43" s="442"/>
      <c r="AP43" s="442"/>
      <c r="AQ43" s="442"/>
      <c r="AR43" s="442"/>
      <c r="AS43" s="442"/>
      <c r="AT43" s="442"/>
      <c r="AU43" s="442"/>
      <c r="AV43" s="442"/>
      <c r="AW43" s="442"/>
      <c r="AX43" s="442"/>
      <c r="AY43" s="442"/>
      <c r="AZ43" s="442"/>
      <c r="BA43" s="472"/>
      <c r="BB43" s="472"/>
      <c r="BC43" s="472"/>
      <c r="BD43" s="472"/>
      <c r="BE43" s="472"/>
      <c r="BF43" s="472"/>
      <c r="BG43" s="472"/>
      <c r="BH43" s="472"/>
      <c r="BI43" s="472"/>
      <c r="BJ43" s="472"/>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00"/>
      <c r="CI43" s="145"/>
      <c r="CJ43" s="145"/>
    </row>
    <row r="44" spans="1:88" s="163" customFormat="1" ht="3" customHeight="1">
      <c r="A44" s="130"/>
      <c r="B44" s="476"/>
      <c r="C44" s="476"/>
      <c r="D44" s="476"/>
      <c r="E44" s="474" t="s">
        <v>20</v>
      </c>
      <c r="F44" s="474"/>
      <c r="G44" s="459"/>
      <c r="H44" s="461" t="e">
        <f>#REF!</f>
        <v>#REF!</v>
      </c>
      <c r="I44" s="461"/>
      <c r="J44" s="461"/>
      <c r="K44" s="461"/>
      <c r="L44" s="461"/>
      <c r="M44" s="461"/>
      <c r="N44" s="461"/>
      <c r="O44" s="461"/>
      <c r="P44" s="461"/>
      <c r="Q44" s="461"/>
      <c r="R44" s="461"/>
      <c r="S44" s="461"/>
      <c r="T44" s="461"/>
      <c r="U44" s="461"/>
      <c r="V44" s="461"/>
      <c r="W44" s="461"/>
      <c r="X44" s="461"/>
      <c r="Y44" s="461"/>
      <c r="Z44" s="461"/>
      <c r="AA44" s="463" t="s">
        <v>444</v>
      </c>
      <c r="AB44" s="463"/>
      <c r="AC44" s="463"/>
      <c r="AD44" s="422"/>
      <c r="AE44" s="422"/>
      <c r="AF44" s="422"/>
      <c r="AG44" s="422"/>
      <c r="AH44" s="422"/>
      <c r="AI44" s="422"/>
      <c r="AJ44" s="422"/>
      <c r="AK44" s="422"/>
      <c r="AL44" s="422"/>
      <c r="AM44" s="422"/>
      <c r="AN44" s="422"/>
      <c r="AO44" s="422"/>
      <c r="AP44" s="422"/>
      <c r="AQ44" s="422"/>
      <c r="AR44" s="422"/>
      <c r="AS44" s="422"/>
      <c r="AT44" s="422"/>
      <c r="AU44" s="422"/>
      <c r="AV44" s="422"/>
      <c r="AW44" s="422"/>
      <c r="AX44" s="422"/>
      <c r="AY44" s="422"/>
      <c r="AZ44" s="422"/>
      <c r="BA44" s="464"/>
      <c r="BB44" s="464"/>
      <c r="BC44" s="464"/>
      <c r="BD44" s="464"/>
      <c r="BE44" s="464"/>
      <c r="BF44" s="464"/>
      <c r="BG44" s="464"/>
      <c r="BH44" s="464"/>
      <c r="BI44" s="464"/>
      <c r="BJ44" s="464"/>
      <c r="BK44" s="464"/>
      <c r="BL44" s="464"/>
      <c r="BM44" s="464"/>
      <c r="BN44" s="464"/>
      <c r="BO44" s="464"/>
      <c r="BP44" s="464"/>
      <c r="BQ44" s="464"/>
      <c r="BR44" s="464"/>
      <c r="BS44" s="221"/>
      <c r="BT44" s="221"/>
      <c r="BU44" s="221"/>
      <c r="BV44" s="221"/>
      <c r="BW44" s="221"/>
      <c r="BX44" s="292"/>
      <c r="BY44" s="221"/>
      <c r="BZ44" s="221"/>
      <c r="CA44" s="221"/>
      <c r="CB44" s="221"/>
      <c r="CC44" s="221"/>
      <c r="CD44" s="221"/>
      <c r="CE44" s="221"/>
      <c r="CF44" s="221"/>
      <c r="CG44" s="221"/>
      <c r="CH44" s="198"/>
      <c r="CI44" s="202"/>
      <c r="CJ44" s="202"/>
    </row>
    <row r="45" spans="1:88" s="163" customFormat="1" ht="3" customHeight="1">
      <c r="A45" s="130"/>
      <c r="B45" s="476"/>
      <c r="C45" s="476"/>
      <c r="D45" s="476"/>
      <c r="E45" s="474"/>
      <c r="F45" s="474"/>
      <c r="G45" s="459"/>
      <c r="H45" s="461"/>
      <c r="I45" s="461"/>
      <c r="J45" s="461"/>
      <c r="K45" s="461"/>
      <c r="L45" s="461"/>
      <c r="M45" s="461"/>
      <c r="N45" s="461"/>
      <c r="O45" s="461"/>
      <c r="P45" s="461"/>
      <c r="Q45" s="461"/>
      <c r="R45" s="461"/>
      <c r="S45" s="461"/>
      <c r="T45" s="461"/>
      <c r="U45" s="461"/>
      <c r="V45" s="461"/>
      <c r="W45" s="461"/>
      <c r="X45" s="461"/>
      <c r="Y45" s="461"/>
      <c r="Z45" s="461"/>
      <c r="AA45" s="463"/>
      <c r="AB45" s="463"/>
      <c r="AC45" s="463"/>
      <c r="AD45" s="423"/>
      <c r="AE45" s="417"/>
      <c r="AF45" s="417"/>
      <c r="AG45" s="417"/>
      <c r="AH45" s="283"/>
      <c r="AI45" s="418"/>
      <c r="AJ45" s="418"/>
      <c r="AK45" s="418"/>
      <c r="AL45" s="418"/>
      <c r="AM45" s="418"/>
      <c r="AN45" s="415"/>
      <c r="AO45" s="419"/>
      <c r="AP45" s="419"/>
      <c r="AQ45" s="419"/>
      <c r="AR45" s="419"/>
      <c r="AS45" s="419"/>
      <c r="AT45" s="415"/>
      <c r="AU45" s="419"/>
      <c r="AV45" s="419"/>
      <c r="AW45" s="419"/>
      <c r="AX45" s="419"/>
      <c r="AY45" s="419"/>
      <c r="AZ45" s="424"/>
      <c r="BA45" s="423"/>
      <c r="BB45" s="417"/>
      <c r="BC45" s="417"/>
      <c r="BD45" s="417"/>
      <c r="BE45" s="283"/>
      <c r="BF45" s="418"/>
      <c r="BG45" s="418"/>
      <c r="BH45" s="418"/>
      <c r="BI45" s="418"/>
      <c r="BJ45" s="418"/>
      <c r="BK45" s="415"/>
      <c r="BL45" s="415"/>
      <c r="BM45" s="419"/>
      <c r="BN45" s="419"/>
      <c r="BO45" s="419"/>
      <c r="BP45" s="419"/>
      <c r="BQ45" s="419"/>
      <c r="BR45" s="416"/>
      <c r="BS45" s="419"/>
      <c r="BT45" s="419"/>
      <c r="BU45" s="419"/>
      <c r="BV45" s="419"/>
      <c r="BW45" s="419"/>
      <c r="BX45" s="287"/>
      <c r="BY45" s="288"/>
      <c r="BZ45" s="288"/>
      <c r="CA45" s="288"/>
      <c r="CB45" s="288"/>
      <c r="CC45" s="288"/>
      <c r="CD45" s="288"/>
      <c r="CE45" s="288"/>
      <c r="CF45" s="288"/>
      <c r="CG45" s="288"/>
      <c r="CH45" s="199"/>
      <c r="CI45" s="202"/>
      <c r="CJ45" s="202"/>
    </row>
    <row r="46" spans="1:88" ht="15" customHeight="1">
      <c r="A46" s="130"/>
      <c r="B46" s="476"/>
      <c r="C46" s="476"/>
      <c r="D46" s="476"/>
      <c r="E46" s="474"/>
      <c r="F46" s="474"/>
      <c r="G46" s="459"/>
      <c r="H46" s="461"/>
      <c r="I46" s="461"/>
      <c r="J46" s="461"/>
      <c r="K46" s="461"/>
      <c r="L46" s="461"/>
      <c r="M46" s="461"/>
      <c r="N46" s="461"/>
      <c r="O46" s="461"/>
      <c r="P46" s="461"/>
      <c r="Q46" s="461"/>
      <c r="R46" s="461"/>
      <c r="S46" s="461"/>
      <c r="T46" s="461"/>
      <c r="U46" s="461"/>
      <c r="V46" s="461"/>
      <c r="W46" s="461"/>
      <c r="X46" s="461"/>
      <c r="Y46" s="461"/>
      <c r="Z46" s="461"/>
      <c r="AA46" s="463"/>
      <c r="AB46" s="463"/>
      <c r="AC46" s="463"/>
      <c r="AD46" s="423"/>
      <c r="AE46" s="280" t="e">
        <f>IF(LEN(VLOOKUP(AA44,#REF!,2,FALSE))&lt;11,"",LEFT(RIGHT(VLOOKUP(AA44,#REF!,2,FALSE),11),1))</f>
        <v>#REF!</v>
      </c>
      <c r="AF46" s="168"/>
      <c r="AG46" s="280" t="e">
        <f>IF(LEN(VLOOKUP(AA44,#REF!,2,FALSE))&lt;10,"",LEFT(RIGHT(VLOOKUP(AA44,#REF!,2,FALSE),10),1))</f>
        <v>#REF!</v>
      </c>
      <c r="AH46" s="282"/>
      <c r="AI46" s="280" t="e">
        <f>IF(LEN(VLOOKUP(AA44,#REF!,2,FALSE))&lt;9,"",LEFT(RIGHT(VLOOKUP(AA44,#REF!,2,FALSE),9),1))</f>
        <v>#REF!</v>
      </c>
      <c r="AJ46" s="168"/>
      <c r="AK46" s="280" t="e">
        <f>IF(LEN(VLOOKUP(AA44,#REF!,2,FALSE))&lt;8,"",LEFT(RIGHT(VLOOKUP(AA44,#REF!,2,FALSE),8),1))</f>
        <v>#REF!</v>
      </c>
      <c r="AL46" s="282"/>
      <c r="AM46" s="280" t="e">
        <f>IF(LEN(VLOOKUP(AA44,#REF!,2,FALSE))&lt;7,"",LEFT(RIGHT(VLOOKUP(AA44,#REF!,2,FALSE),7),1))</f>
        <v>#REF!</v>
      </c>
      <c r="AN46" s="415"/>
      <c r="AO46" s="280" t="e">
        <f>IF(LEN(VLOOKUP(AA44,#REF!,2,FALSE))&lt;6,"",LEFT(RIGHT(VLOOKUP(AA44,#REF!,2,FALSE),6),1))</f>
        <v>#REF!</v>
      </c>
      <c r="AP46" s="282"/>
      <c r="AQ46" s="280" t="e">
        <f>IF(LEN(VLOOKUP(AA44,#REF!,2,FALSE))&lt;5,"",LEFT(RIGHT(VLOOKUP(AA44,#REF!,2,FALSE),5),1))</f>
        <v>#REF!</v>
      </c>
      <c r="AR46" s="282"/>
      <c r="AS46" s="280" t="e">
        <f>IF(LEN(VLOOKUP(AA44,#REF!,2,FALSE))&lt;4,"",LEFT(RIGHT(VLOOKUP(AA44,#REF!,2,FALSE),4),1))</f>
        <v>#REF!</v>
      </c>
      <c r="AT46" s="415"/>
      <c r="AU46" s="280" t="e">
        <f>IF(LEN(VLOOKUP(AA44,#REF!,2,FALSE))&lt;3,"",LEFT(RIGHT(VLOOKUP(AA44,#REF!,2,FALSE),3),1))</f>
        <v>#REF!</v>
      </c>
      <c r="AV46" s="282"/>
      <c r="AW46" s="280" t="e">
        <f>IF(LEN(VLOOKUP(AA44,#REF!,2,FALSE))&lt;2,"",LEFT(RIGHT(VLOOKUP(AA44,#REF!,2,FALSE),2),1))</f>
        <v>#REF!</v>
      </c>
      <c r="AX46" s="282"/>
      <c r="AY46" s="280" t="e">
        <f>IF(VLOOKUP(AA44,#REF!,2,FALSE)=0,"",IF(LEN(VLOOKUP(AA44,#REF!,2,FALSE))&lt;1,"",LEFT(RIGHT(VLOOKUP(AA44,#REF!,2,FALSE),1),1)))</f>
        <v>#REF!</v>
      </c>
      <c r="AZ46" s="424"/>
      <c r="BA46" s="423"/>
      <c r="BB46" s="280" t="e">
        <f>IF(LEN(VLOOKUP(AA44,#REF!,4,FALSE))&lt;11,"",LEFT(RIGHT(VLOOKUP(AA44,#REF!,4,FALSE),11),1))</f>
        <v>#REF!</v>
      </c>
      <c r="BC46" s="168"/>
      <c r="BD46" s="280" t="e">
        <f>IF(LEN(VLOOKUP(AA44,#REF!,4,FALSE))&lt;10,"",LEFT(RIGHT(VLOOKUP(AA44,#REF!,4,FALSE),10),1))</f>
        <v>#REF!</v>
      </c>
      <c r="BE46" s="282"/>
      <c r="BF46" s="280" t="e">
        <f>IF(LEN(VLOOKUP(AA44,#REF!,4,FALSE))&lt;9,"",LEFT(RIGHT(VLOOKUP(AA44,#REF!,4,FALSE),9),1))</f>
        <v>#REF!</v>
      </c>
      <c r="BG46" s="168"/>
      <c r="BH46" s="280" t="e">
        <f>IF(LEN(VLOOKUP(AA44,#REF!,4,FALSE))&lt;8,"",LEFT(RIGHT(VLOOKUP(AA44,#REF!,4,FALSE),8),1))</f>
        <v>#REF!</v>
      </c>
      <c r="BI46" s="282"/>
      <c r="BJ46" s="280" t="e">
        <f>IF(LEN(VLOOKUP(AA44,#REF!,4,FALSE))&lt;7,"",LEFT(RIGHT(VLOOKUP(AA44,#REF!,4,FALSE),7),1))</f>
        <v>#REF!</v>
      </c>
      <c r="BK46" s="415"/>
      <c r="BL46" s="415"/>
      <c r="BM46" s="280" t="e">
        <f>IF(LEN(VLOOKUP(AA44,#REF!,4,FALSE))&lt;6,"",LEFT(RIGHT(VLOOKUP(AA44,#REF!,4,FALSE),6),1))</f>
        <v>#REF!</v>
      </c>
      <c r="BN46" s="282"/>
      <c r="BO46" s="280" t="e">
        <f>IF(LEN(VLOOKUP(AA44,#REF!,4,FALSE))&lt;5,"",LEFT(RIGHT(VLOOKUP(AA44,#REF!,4,FALSE),5),1))</f>
        <v>#REF!</v>
      </c>
      <c r="BP46" s="282"/>
      <c r="BQ46" s="280" t="e">
        <f>IF(LEN(VLOOKUP(AA44,#REF!,4,FALSE))&lt;4,"",LEFT(RIGHT(VLOOKUP(AA44,#REF!,4,FALSE),4),1))</f>
        <v>#REF!</v>
      </c>
      <c r="BR46" s="416"/>
      <c r="BS46" s="280" t="e">
        <f>IF(LEN(VLOOKUP(AA44,#REF!,4,FALSE))&lt;3,"",LEFT(RIGHT(VLOOKUP(AA44,#REF!,4,FALSE),3),1))</f>
        <v>#REF!</v>
      </c>
      <c r="BT46" s="282"/>
      <c r="BU46" s="280" t="e">
        <f>IF(LEN(VLOOKUP(AA44,#REF!,4,FALSE))&lt;2,"",LEFT(RIGHT(VLOOKUP(AA44,#REF!,4,FALSE),2),1))</f>
        <v>#REF!</v>
      </c>
      <c r="BV46" s="282"/>
      <c r="BW46" s="280" t="e">
        <f>IF(VLOOKUP(AA44,#REF!,4,FALSE)=0,"",IF(LEN(VLOOKUP(AA44,#REF!,4,FALSE))&lt;1,"",LEFT(RIGHT(VLOOKUP(AA44,#REF!,4,FALSE),1),1)))</f>
        <v>#REF!</v>
      </c>
      <c r="BX46" s="287"/>
      <c r="BY46" s="288"/>
      <c r="BZ46" s="288"/>
      <c r="CA46" s="288"/>
      <c r="CB46" s="288"/>
      <c r="CC46" s="288"/>
      <c r="CD46" s="288"/>
      <c r="CE46" s="288"/>
      <c r="CF46" s="288"/>
      <c r="CG46" s="288"/>
      <c r="CH46" s="199"/>
      <c r="CI46" s="145"/>
      <c r="CJ46" s="145"/>
    </row>
    <row r="47" spans="1:88" ht="3" customHeight="1">
      <c r="A47" s="130"/>
      <c r="B47" s="476"/>
      <c r="C47" s="476"/>
      <c r="D47" s="476"/>
      <c r="E47" s="474"/>
      <c r="F47" s="474"/>
      <c r="G47" s="459"/>
      <c r="H47" s="461"/>
      <c r="I47" s="461"/>
      <c r="J47" s="461"/>
      <c r="K47" s="461"/>
      <c r="L47" s="461"/>
      <c r="M47" s="461"/>
      <c r="N47" s="461"/>
      <c r="O47" s="461"/>
      <c r="P47" s="461"/>
      <c r="Q47" s="461"/>
      <c r="R47" s="461"/>
      <c r="S47" s="461"/>
      <c r="T47" s="461"/>
      <c r="U47" s="461"/>
      <c r="V47" s="461"/>
      <c r="W47" s="461"/>
      <c r="X47" s="461"/>
      <c r="Y47" s="461"/>
      <c r="Z47" s="461"/>
      <c r="AA47" s="463"/>
      <c r="AB47" s="463"/>
      <c r="AC47" s="463"/>
      <c r="AD47" s="442"/>
      <c r="AE47" s="442"/>
      <c r="AF47" s="442"/>
      <c r="AG47" s="442"/>
      <c r="AH47" s="442"/>
      <c r="AI47" s="442"/>
      <c r="AJ47" s="442"/>
      <c r="AK47" s="442"/>
      <c r="AL47" s="442"/>
      <c r="AM47" s="442"/>
      <c r="AN47" s="442"/>
      <c r="AO47" s="442"/>
      <c r="AP47" s="442"/>
      <c r="AQ47" s="442"/>
      <c r="AR47" s="442"/>
      <c r="AS47" s="442"/>
      <c r="AT47" s="442"/>
      <c r="AU47" s="442"/>
      <c r="AV47" s="442"/>
      <c r="AW47" s="442"/>
      <c r="AX47" s="442"/>
      <c r="AY47" s="442"/>
      <c r="AZ47" s="442"/>
      <c r="BA47" s="443"/>
      <c r="BB47" s="443"/>
      <c r="BC47" s="443"/>
      <c r="BD47" s="443"/>
      <c r="BE47" s="443"/>
      <c r="BF47" s="443"/>
      <c r="BG47" s="443"/>
      <c r="BH47" s="443"/>
      <c r="BI47" s="443"/>
      <c r="BJ47" s="443"/>
      <c r="BK47" s="443"/>
      <c r="BL47" s="443"/>
      <c r="BM47" s="443"/>
      <c r="BN47" s="443"/>
      <c r="BO47" s="443"/>
      <c r="BP47" s="443"/>
      <c r="BQ47" s="443"/>
      <c r="BR47" s="443"/>
      <c r="BS47" s="227"/>
      <c r="BT47" s="227"/>
      <c r="BU47" s="227"/>
      <c r="BV47" s="227"/>
      <c r="BW47" s="227"/>
      <c r="BX47" s="289"/>
      <c r="BY47" s="227"/>
      <c r="BZ47" s="227"/>
      <c r="CA47" s="227"/>
      <c r="CB47" s="227"/>
      <c r="CC47" s="227"/>
      <c r="CD47" s="227"/>
      <c r="CE47" s="227"/>
      <c r="CF47" s="227"/>
      <c r="CG47" s="227"/>
      <c r="CH47" s="200"/>
      <c r="CI47" s="145"/>
      <c r="CJ47" s="145"/>
    </row>
    <row r="48" spans="1:88" ht="3" customHeight="1">
      <c r="A48" s="130"/>
      <c r="B48" s="476"/>
      <c r="C48" s="476"/>
      <c r="D48" s="476"/>
      <c r="E48" s="474"/>
      <c r="F48" s="474"/>
      <c r="G48" s="459"/>
      <c r="H48" s="461"/>
      <c r="I48" s="461"/>
      <c r="J48" s="461"/>
      <c r="K48" s="461"/>
      <c r="L48" s="461"/>
      <c r="M48" s="461"/>
      <c r="N48" s="461"/>
      <c r="O48" s="461"/>
      <c r="P48" s="461"/>
      <c r="Q48" s="461"/>
      <c r="R48" s="461"/>
      <c r="S48" s="461"/>
      <c r="T48" s="461"/>
      <c r="U48" s="461"/>
      <c r="V48" s="461"/>
      <c r="W48" s="461"/>
      <c r="X48" s="461"/>
      <c r="Y48" s="461"/>
      <c r="Z48" s="461"/>
      <c r="AA48" s="463"/>
      <c r="AB48" s="463"/>
      <c r="AC48" s="463"/>
      <c r="AD48" s="422"/>
      <c r="AE48" s="422"/>
      <c r="AF48" s="422"/>
      <c r="AG48" s="422"/>
      <c r="AH48" s="422"/>
      <c r="AI48" s="422"/>
      <c r="AJ48" s="422"/>
      <c r="AK48" s="422"/>
      <c r="AL48" s="422"/>
      <c r="AM48" s="422"/>
      <c r="AN48" s="422"/>
      <c r="AO48" s="422"/>
      <c r="AP48" s="422"/>
      <c r="AQ48" s="422"/>
      <c r="AR48" s="422"/>
      <c r="AS48" s="422"/>
      <c r="AT48" s="422"/>
      <c r="AU48" s="422"/>
      <c r="AV48" s="422"/>
      <c r="AW48" s="422"/>
      <c r="AX48" s="422"/>
      <c r="AY48" s="422"/>
      <c r="AZ48" s="422"/>
      <c r="BA48" s="472"/>
      <c r="BB48" s="472"/>
      <c r="BC48" s="472"/>
      <c r="BD48" s="472"/>
      <c r="BE48" s="472"/>
      <c r="BF48" s="472"/>
      <c r="BG48" s="472"/>
      <c r="BH48" s="472"/>
      <c r="BI48" s="472"/>
      <c r="BJ48" s="472"/>
      <c r="BK48" s="221"/>
      <c r="BL48" s="221"/>
      <c r="BM48" s="221"/>
      <c r="BN48" s="221"/>
      <c r="BO48" s="221"/>
      <c r="BP48" s="221"/>
      <c r="BQ48" s="221"/>
      <c r="BR48" s="221"/>
      <c r="BS48" s="221"/>
      <c r="BT48" s="221"/>
      <c r="BU48" s="221"/>
      <c r="BV48" s="221"/>
      <c r="BW48" s="221"/>
      <c r="BX48" s="221"/>
      <c r="BY48" s="221"/>
      <c r="BZ48" s="221"/>
      <c r="CA48" s="221"/>
      <c r="CB48" s="221"/>
      <c r="CC48" s="221"/>
      <c r="CD48" s="221"/>
      <c r="CE48" s="221"/>
      <c r="CF48" s="221"/>
      <c r="CG48" s="221"/>
      <c r="CH48" s="198"/>
      <c r="CI48" s="145"/>
      <c r="CJ48" s="145"/>
    </row>
    <row r="49" spans="1:88" ht="3" customHeight="1">
      <c r="A49" s="130"/>
      <c r="B49" s="476"/>
      <c r="C49" s="476"/>
      <c r="D49" s="476"/>
      <c r="E49" s="474"/>
      <c r="F49" s="474"/>
      <c r="G49" s="459"/>
      <c r="H49" s="461"/>
      <c r="I49" s="461"/>
      <c r="J49" s="461"/>
      <c r="K49" s="461"/>
      <c r="L49" s="461"/>
      <c r="M49" s="461"/>
      <c r="N49" s="461"/>
      <c r="O49" s="461"/>
      <c r="P49" s="461"/>
      <c r="Q49" s="461"/>
      <c r="R49" s="461"/>
      <c r="S49" s="461"/>
      <c r="T49" s="461"/>
      <c r="U49" s="461"/>
      <c r="V49" s="461"/>
      <c r="W49" s="461"/>
      <c r="X49" s="461"/>
      <c r="Y49" s="461"/>
      <c r="Z49" s="461"/>
      <c r="AA49" s="463"/>
      <c r="AB49" s="463"/>
      <c r="AC49" s="463"/>
      <c r="AD49" s="423"/>
      <c r="AE49" s="417"/>
      <c r="AF49" s="417"/>
      <c r="AG49" s="417"/>
      <c r="AH49" s="283"/>
      <c r="AI49" s="418"/>
      <c r="AJ49" s="418"/>
      <c r="AK49" s="418"/>
      <c r="AL49" s="418"/>
      <c r="AM49" s="418"/>
      <c r="AN49" s="415" t="s">
        <v>157</v>
      </c>
      <c r="AO49" s="419"/>
      <c r="AP49" s="419"/>
      <c r="AQ49" s="419"/>
      <c r="AR49" s="419"/>
      <c r="AS49" s="419"/>
      <c r="AT49" s="415" t="s">
        <v>157</v>
      </c>
      <c r="AU49" s="419"/>
      <c r="AV49" s="419"/>
      <c r="AW49" s="419"/>
      <c r="AX49" s="419"/>
      <c r="AY49" s="419"/>
      <c r="AZ49" s="424"/>
      <c r="BA49" s="472"/>
      <c r="BB49" s="472"/>
      <c r="BC49" s="472"/>
      <c r="BD49" s="472"/>
      <c r="BE49" s="472"/>
      <c r="BF49" s="472"/>
      <c r="BG49" s="472"/>
      <c r="BH49" s="472"/>
      <c r="BI49" s="472"/>
      <c r="BJ49" s="472"/>
      <c r="BK49" s="288"/>
      <c r="BL49" s="288"/>
      <c r="BM49" s="417"/>
      <c r="BN49" s="417"/>
      <c r="BO49" s="417"/>
      <c r="BP49" s="288"/>
      <c r="BQ49" s="290"/>
      <c r="BR49" s="290"/>
      <c r="BS49" s="290"/>
      <c r="BT49" s="290"/>
      <c r="BU49" s="290"/>
      <c r="BV49" s="288"/>
      <c r="BW49" s="290"/>
      <c r="BX49" s="290"/>
      <c r="BY49" s="290"/>
      <c r="BZ49" s="290"/>
      <c r="CA49" s="290"/>
      <c r="CB49" s="291"/>
      <c r="CC49" s="290"/>
      <c r="CD49" s="290"/>
      <c r="CE49" s="290"/>
      <c r="CF49" s="290"/>
      <c r="CG49" s="290"/>
      <c r="CH49" s="201"/>
      <c r="CI49" s="145"/>
      <c r="CJ49" s="145"/>
    </row>
    <row r="50" spans="1:88" ht="15" customHeight="1">
      <c r="A50" s="130"/>
      <c r="B50" s="476"/>
      <c r="C50" s="476"/>
      <c r="D50" s="476"/>
      <c r="E50" s="474"/>
      <c r="F50" s="474"/>
      <c r="G50" s="459"/>
      <c r="H50" s="461"/>
      <c r="I50" s="461"/>
      <c r="J50" s="461"/>
      <c r="K50" s="461"/>
      <c r="L50" s="461"/>
      <c r="M50" s="461"/>
      <c r="N50" s="461"/>
      <c r="O50" s="461"/>
      <c r="P50" s="461"/>
      <c r="Q50" s="461"/>
      <c r="R50" s="461"/>
      <c r="S50" s="461"/>
      <c r="T50" s="461"/>
      <c r="U50" s="461"/>
      <c r="V50" s="461"/>
      <c r="W50" s="461"/>
      <c r="X50" s="461"/>
      <c r="Y50" s="461"/>
      <c r="Z50" s="461"/>
      <c r="AA50" s="463"/>
      <c r="AB50" s="463"/>
      <c r="AC50" s="463"/>
      <c r="AD50" s="423"/>
      <c r="AE50" s="280" t="e">
        <f>IF(LEN(VLOOKUP(AA44,#REF!,3,FALSE))&lt;11,"",LEFT(RIGHT(VLOOKUP(AA44,#REF!,3,FALSE),11),1))</f>
        <v>#REF!</v>
      </c>
      <c r="AF50" s="168" t="s">
        <v>157</v>
      </c>
      <c r="AG50" s="280" t="e">
        <f>IF(LEN(VLOOKUP(AA44,#REF!,3,FALSE))&lt;10,"",LEFT(RIGHT(VLOOKUP(AA44,#REF!,3,FALSE),10),1))</f>
        <v>#REF!</v>
      </c>
      <c r="AH50" s="282" t="s">
        <v>157</v>
      </c>
      <c r="AI50" s="280" t="e">
        <f>IF(LEN(VLOOKUP(AA44,#REF!,3,FALSE))&lt;9,"",LEFT(RIGHT(VLOOKUP(AA44,#REF!,3,FALSE),9),1))</f>
        <v>#REF!</v>
      </c>
      <c r="AJ50" s="168" t="s">
        <v>157</v>
      </c>
      <c r="AK50" s="280" t="e">
        <f>IF(LEN(VLOOKUP(AA44,#REF!,3,FALSE))&lt;8,"",LEFT(RIGHT(VLOOKUP(AA44,#REF!,3,FALSE),8),1))</f>
        <v>#REF!</v>
      </c>
      <c r="AL50" s="282" t="s">
        <v>157</v>
      </c>
      <c r="AM50" s="280" t="e">
        <f>IF(LEN(VLOOKUP(AA44,#REF!,3,FALSE))&lt;7,"",LEFT(RIGHT(VLOOKUP(AA44,#REF!,3,FALSE),7),1))</f>
        <v>#REF!</v>
      </c>
      <c r="AN50" s="415"/>
      <c r="AO50" s="280" t="e">
        <f>IF(LEN(VLOOKUP(AA44,#REF!,3,FALSE))&lt;6,"",LEFT(RIGHT(VLOOKUP(AA44,#REF!,3,FALSE),6),1))</f>
        <v>#REF!</v>
      </c>
      <c r="AP50" s="282" t="s">
        <v>157</v>
      </c>
      <c r="AQ50" s="280" t="e">
        <f>IF(LEN(VLOOKUP(AA44,#REF!,3,FALSE))&lt;5,"",LEFT(RIGHT(VLOOKUP(AA44,#REF!,3,FALSE),5),1))</f>
        <v>#REF!</v>
      </c>
      <c r="AR50" s="282" t="s">
        <v>157</v>
      </c>
      <c r="AS50" s="280" t="e">
        <f>IF(LEN(VLOOKUP(AA44,#REF!,3,FALSE))&lt;4,"",LEFT(RIGHT(VLOOKUP(AA44,#REF!,3,FALSE),4),1))</f>
        <v>#REF!</v>
      </c>
      <c r="AT50" s="415"/>
      <c r="AU50" s="280" t="e">
        <f>IF(LEN(VLOOKUP(AA44,#REF!,3,FALSE))&lt;3,"",LEFT(RIGHT(VLOOKUP(AA44,#REF!,3,FALSE),3),1))</f>
        <v>#REF!</v>
      </c>
      <c r="AV50" s="282" t="s">
        <v>157</v>
      </c>
      <c r="AW50" s="280" t="e">
        <f>IF(LEN(VLOOKUP(AA44,#REF!,3,FALSE))&lt;2,"",LEFT(RIGHT(VLOOKUP(AA44,#REF!,3,FALSE),2),1))</f>
        <v>#REF!</v>
      </c>
      <c r="AX50" s="282" t="s">
        <v>157</v>
      </c>
      <c r="AY50" s="280" t="e">
        <f>IF(VLOOKUP(AA44,#REF!,3,FALSE)=0,"",IF(LEN(VLOOKUP(AA44,#REF!,3,FALSE))&lt;1,"",LEFT(RIGHT(VLOOKUP(AA44,#REF!,3,FALSE),1),1)))</f>
        <v>#REF!</v>
      </c>
      <c r="AZ50" s="424"/>
      <c r="BA50" s="472"/>
      <c r="BB50" s="472"/>
      <c r="BC50" s="472"/>
      <c r="BD50" s="472"/>
      <c r="BE50" s="472"/>
      <c r="BF50" s="472"/>
      <c r="BG50" s="472"/>
      <c r="BH50" s="472"/>
      <c r="BI50" s="472"/>
      <c r="BJ50" s="472"/>
      <c r="BK50" s="288"/>
      <c r="BL50" s="288"/>
      <c r="BM50" s="280" t="e">
        <f>IF(LEN(VLOOKUP(AA44,#REF!,5,FALSE))&lt;11,"",LEFT(RIGHT(VLOOKUP(AA44,#REF!,5,FALSE),11),1))</f>
        <v>#REF!</v>
      </c>
      <c r="BN50" s="168" t="s">
        <v>157</v>
      </c>
      <c r="BO50" s="280" t="e">
        <f>IF(LEN(VLOOKUP(AA44,#REF!,5,FALSE))&lt;10,"",LEFT(RIGHT(VLOOKUP(AA44,#REF!,5,FALSE),10),1))</f>
        <v>#REF!</v>
      </c>
      <c r="BP50" s="288" t="s">
        <v>157</v>
      </c>
      <c r="BQ50" s="280" t="e">
        <f>IF(LEN(VLOOKUP(AA44,#REF!,5,FALSE))&lt;9,"",LEFT(RIGHT(VLOOKUP(AA44,#REF!,5,FALSE),9),1))</f>
        <v>#REF!</v>
      </c>
      <c r="BR50" s="282" t="s">
        <v>157</v>
      </c>
      <c r="BS50" s="280" t="e">
        <f>IF(LEN(VLOOKUP(AA44,#REF!,5,FALSE))&lt;8,"",LEFT(RIGHT(VLOOKUP(AA44,#REF!,5,FALSE),8),1))</f>
        <v>#REF!</v>
      </c>
      <c r="BT50" s="282" t="s">
        <v>157</v>
      </c>
      <c r="BU50" s="280" t="e">
        <f>IF(LEN(VLOOKUP(AA44,#REF!,5,FALSE))&lt;7,"",LEFT(RIGHT(VLOOKUP(AA44,#REF!,5,FALSE),7),1))</f>
        <v>#REF!</v>
      </c>
      <c r="BV50" s="288" t="s">
        <v>157</v>
      </c>
      <c r="BW50" s="280" t="e">
        <f>IF(LEN(VLOOKUP(AA44,#REF!,5,FALSE))&lt;6,"",LEFT(RIGHT(VLOOKUP(AA44,#REF!,5,FALSE),6),1))</f>
        <v>#REF!</v>
      </c>
      <c r="BX50" s="282" t="s">
        <v>157</v>
      </c>
      <c r="BY50" s="280" t="e">
        <f>IF(LEN(VLOOKUP(AA44,#REF!,5,FALSE))&lt;5,"",LEFT(RIGHT(VLOOKUP(AA44,#REF!,5,FALSE),5),1))</f>
        <v>#REF!</v>
      </c>
      <c r="BZ50" s="282" t="s">
        <v>157</v>
      </c>
      <c r="CA50" s="280" t="e">
        <f>IF(LEN(VLOOKUP(AA44,#REF!,5,FALSE))&lt;4,"",LEFT(RIGHT(VLOOKUP(AA44,#REF!,5,FALSE),4),1))</f>
        <v>#REF!</v>
      </c>
      <c r="CB50" s="291" t="s">
        <v>157</v>
      </c>
      <c r="CC50" s="280" t="e">
        <f>IF(LEN(VLOOKUP(AA44,#REF!,5,FALSE))&lt;3,"",LEFT(RIGHT(VLOOKUP(AA44,#REF!,5,FALSE),3),1))</f>
        <v>#REF!</v>
      </c>
      <c r="CD50" s="282" t="s">
        <v>157</v>
      </c>
      <c r="CE50" s="280" t="e">
        <f>IF(LEN(VLOOKUP(AA44,#REF!,5,FALSE))&lt;2,"",LEFT(RIGHT(VLOOKUP(AA44,#REF!,5,FALSE),2),1))</f>
        <v>#REF!</v>
      </c>
      <c r="CF50" s="282" t="s">
        <v>355</v>
      </c>
      <c r="CG50" s="280" t="e">
        <f>IF(VLOOKUP(AA44,#REF!,5,FALSE)=0,"",IF(LEN(VLOOKUP(AA44,#REF!,5,FALSE))&lt;1,"",LEFT(RIGHT(VLOOKUP(AA44,#REF!,5,FALSE),1),1)))</f>
        <v>#REF!</v>
      </c>
      <c r="CH50" s="201"/>
      <c r="CI50" s="145"/>
      <c r="CJ50" s="145"/>
    </row>
    <row r="51" spans="1:88" ht="3" customHeight="1">
      <c r="A51" s="130"/>
      <c r="B51" s="476"/>
      <c r="C51" s="476"/>
      <c r="D51" s="476"/>
      <c r="E51" s="474"/>
      <c r="F51" s="474"/>
      <c r="G51" s="459"/>
      <c r="H51" s="461"/>
      <c r="I51" s="461"/>
      <c r="J51" s="461"/>
      <c r="K51" s="461"/>
      <c r="L51" s="461"/>
      <c r="M51" s="461"/>
      <c r="N51" s="461"/>
      <c r="O51" s="461"/>
      <c r="P51" s="461"/>
      <c r="Q51" s="461"/>
      <c r="R51" s="461"/>
      <c r="S51" s="461"/>
      <c r="T51" s="461"/>
      <c r="U51" s="461"/>
      <c r="V51" s="461"/>
      <c r="W51" s="461"/>
      <c r="X51" s="461"/>
      <c r="Y51" s="461"/>
      <c r="Z51" s="461"/>
      <c r="AA51" s="463"/>
      <c r="AB51" s="463"/>
      <c r="AC51" s="463"/>
      <c r="AD51" s="442"/>
      <c r="AE51" s="442"/>
      <c r="AF51" s="442"/>
      <c r="AG51" s="442"/>
      <c r="AH51" s="442"/>
      <c r="AI51" s="442"/>
      <c r="AJ51" s="442"/>
      <c r="AK51" s="442"/>
      <c r="AL51" s="442"/>
      <c r="AM51" s="442"/>
      <c r="AN51" s="442"/>
      <c r="AO51" s="442"/>
      <c r="AP51" s="442"/>
      <c r="AQ51" s="442"/>
      <c r="AR51" s="442"/>
      <c r="AS51" s="442"/>
      <c r="AT51" s="442"/>
      <c r="AU51" s="442"/>
      <c r="AV51" s="442"/>
      <c r="AW51" s="442"/>
      <c r="AX51" s="442"/>
      <c r="AY51" s="442"/>
      <c r="AZ51" s="442"/>
      <c r="BA51" s="472"/>
      <c r="BB51" s="472"/>
      <c r="BC51" s="472"/>
      <c r="BD51" s="472"/>
      <c r="BE51" s="472"/>
      <c r="BF51" s="472"/>
      <c r="BG51" s="472"/>
      <c r="BH51" s="472"/>
      <c r="BI51" s="472"/>
      <c r="BJ51" s="472"/>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00"/>
      <c r="CI51" s="145"/>
      <c r="CJ51" s="145"/>
    </row>
    <row r="52" spans="1:88" s="163" customFormat="1" ht="3" customHeight="1">
      <c r="A52" s="130"/>
      <c r="B52" s="476"/>
      <c r="C52" s="476"/>
      <c r="D52" s="476"/>
      <c r="E52" s="474" t="s">
        <v>357</v>
      </c>
      <c r="F52" s="474"/>
      <c r="G52" s="459"/>
      <c r="H52" s="461" t="e">
        <f>#REF!</f>
        <v>#REF!</v>
      </c>
      <c r="I52" s="461"/>
      <c r="J52" s="461"/>
      <c r="K52" s="461"/>
      <c r="L52" s="461"/>
      <c r="M52" s="461"/>
      <c r="N52" s="461"/>
      <c r="O52" s="461"/>
      <c r="P52" s="461"/>
      <c r="Q52" s="461"/>
      <c r="R52" s="461"/>
      <c r="S52" s="461"/>
      <c r="T52" s="461"/>
      <c r="U52" s="461"/>
      <c r="V52" s="461"/>
      <c r="W52" s="461"/>
      <c r="X52" s="461"/>
      <c r="Y52" s="461"/>
      <c r="Z52" s="461"/>
      <c r="AA52" s="463" t="s">
        <v>445</v>
      </c>
      <c r="AB52" s="463"/>
      <c r="AC52" s="463"/>
      <c r="AD52" s="422"/>
      <c r="AE52" s="422"/>
      <c r="AF52" s="422"/>
      <c r="AG52" s="422"/>
      <c r="AH52" s="422"/>
      <c r="AI52" s="422"/>
      <c r="AJ52" s="422"/>
      <c r="AK52" s="422"/>
      <c r="AL52" s="422"/>
      <c r="AM52" s="422"/>
      <c r="AN52" s="422"/>
      <c r="AO52" s="422"/>
      <c r="AP52" s="422"/>
      <c r="AQ52" s="422"/>
      <c r="AR52" s="422"/>
      <c r="AS52" s="422"/>
      <c r="AT52" s="422"/>
      <c r="AU52" s="422"/>
      <c r="AV52" s="422"/>
      <c r="AW52" s="422"/>
      <c r="AX52" s="422"/>
      <c r="AY52" s="422"/>
      <c r="AZ52" s="422"/>
      <c r="BA52" s="464"/>
      <c r="BB52" s="464"/>
      <c r="BC52" s="464"/>
      <c r="BD52" s="464"/>
      <c r="BE52" s="464"/>
      <c r="BF52" s="464"/>
      <c r="BG52" s="464"/>
      <c r="BH52" s="464"/>
      <c r="BI52" s="464"/>
      <c r="BJ52" s="464"/>
      <c r="BK52" s="464"/>
      <c r="BL52" s="464"/>
      <c r="BM52" s="464"/>
      <c r="BN52" s="464"/>
      <c r="BO52" s="464"/>
      <c r="BP52" s="464"/>
      <c r="BQ52" s="464"/>
      <c r="BR52" s="464"/>
      <c r="BS52" s="221"/>
      <c r="BT52" s="221"/>
      <c r="BU52" s="221"/>
      <c r="BV52" s="221"/>
      <c r="BW52" s="221"/>
      <c r="BX52" s="292"/>
      <c r="BY52" s="221"/>
      <c r="BZ52" s="221"/>
      <c r="CA52" s="221"/>
      <c r="CB52" s="221"/>
      <c r="CC52" s="221"/>
      <c r="CD52" s="221"/>
      <c r="CE52" s="221"/>
      <c r="CF52" s="221"/>
      <c r="CG52" s="221"/>
      <c r="CH52" s="198"/>
      <c r="CI52" s="202"/>
      <c r="CJ52" s="202"/>
    </row>
    <row r="53" spans="1:88" s="163" customFormat="1" ht="3" customHeight="1">
      <c r="A53" s="130"/>
      <c r="B53" s="476"/>
      <c r="C53" s="476"/>
      <c r="D53" s="476"/>
      <c r="E53" s="474"/>
      <c r="F53" s="474"/>
      <c r="G53" s="459"/>
      <c r="H53" s="461"/>
      <c r="I53" s="461"/>
      <c r="J53" s="461"/>
      <c r="K53" s="461"/>
      <c r="L53" s="461"/>
      <c r="M53" s="461"/>
      <c r="N53" s="461"/>
      <c r="O53" s="461"/>
      <c r="P53" s="461"/>
      <c r="Q53" s="461"/>
      <c r="R53" s="461"/>
      <c r="S53" s="461"/>
      <c r="T53" s="461"/>
      <c r="U53" s="461"/>
      <c r="V53" s="461"/>
      <c r="W53" s="461"/>
      <c r="X53" s="461"/>
      <c r="Y53" s="461"/>
      <c r="Z53" s="461"/>
      <c r="AA53" s="463"/>
      <c r="AB53" s="463"/>
      <c r="AC53" s="463"/>
      <c r="AD53" s="423"/>
      <c r="AE53" s="417"/>
      <c r="AF53" s="417"/>
      <c r="AG53" s="417"/>
      <c r="AH53" s="283"/>
      <c r="AI53" s="418"/>
      <c r="AJ53" s="418"/>
      <c r="AK53" s="418"/>
      <c r="AL53" s="418"/>
      <c r="AM53" s="418"/>
      <c r="AN53" s="415"/>
      <c r="AO53" s="419"/>
      <c r="AP53" s="419"/>
      <c r="AQ53" s="419"/>
      <c r="AR53" s="419"/>
      <c r="AS53" s="419"/>
      <c r="AT53" s="415"/>
      <c r="AU53" s="419"/>
      <c r="AV53" s="419"/>
      <c r="AW53" s="419"/>
      <c r="AX53" s="419"/>
      <c r="AY53" s="419"/>
      <c r="AZ53" s="424"/>
      <c r="BA53" s="423"/>
      <c r="BB53" s="417"/>
      <c r="BC53" s="417"/>
      <c r="BD53" s="417"/>
      <c r="BE53" s="283"/>
      <c r="BF53" s="418"/>
      <c r="BG53" s="418"/>
      <c r="BH53" s="418"/>
      <c r="BI53" s="418"/>
      <c r="BJ53" s="418"/>
      <c r="BK53" s="415"/>
      <c r="BL53" s="415"/>
      <c r="BM53" s="419"/>
      <c r="BN53" s="419"/>
      <c r="BO53" s="419"/>
      <c r="BP53" s="419"/>
      <c r="BQ53" s="419"/>
      <c r="BR53" s="416"/>
      <c r="BS53" s="419"/>
      <c r="BT53" s="419"/>
      <c r="BU53" s="419"/>
      <c r="BV53" s="419"/>
      <c r="BW53" s="419"/>
      <c r="BX53" s="287"/>
      <c r="BY53" s="288"/>
      <c r="BZ53" s="288"/>
      <c r="CA53" s="288"/>
      <c r="CB53" s="288"/>
      <c r="CC53" s="288"/>
      <c r="CD53" s="288"/>
      <c r="CE53" s="288"/>
      <c r="CF53" s="288"/>
      <c r="CG53" s="288"/>
      <c r="CH53" s="199"/>
      <c r="CI53" s="202"/>
      <c r="CJ53" s="202"/>
    </row>
    <row r="54" spans="1:88" ht="15" customHeight="1">
      <c r="A54" s="130"/>
      <c r="B54" s="476"/>
      <c r="C54" s="476"/>
      <c r="D54" s="476"/>
      <c r="E54" s="474"/>
      <c r="F54" s="474"/>
      <c r="G54" s="459"/>
      <c r="H54" s="461"/>
      <c r="I54" s="461"/>
      <c r="J54" s="461"/>
      <c r="K54" s="461"/>
      <c r="L54" s="461"/>
      <c r="M54" s="461"/>
      <c r="N54" s="461"/>
      <c r="O54" s="461"/>
      <c r="P54" s="461"/>
      <c r="Q54" s="461"/>
      <c r="R54" s="461"/>
      <c r="S54" s="461"/>
      <c r="T54" s="461"/>
      <c r="U54" s="461"/>
      <c r="V54" s="461"/>
      <c r="W54" s="461"/>
      <c r="X54" s="461"/>
      <c r="Y54" s="461"/>
      <c r="Z54" s="461"/>
      <c r="AA54" s="463"/>
      <c r="AB54" s="463"/>
      <c r="AC54" s="463"/>
      <c r="AD54" s="423"/>
      <c r="AE54" s="280" t="e">
        <f>IF(LEN(VLOOKUP(AA52,#REF!,2,FALSE))&lt;11,"",LEFT(RIGHT(VLOOKUP(AA52,#REF!,2,FALSE),11),1))</f>
        <v>#REF!</v>
      </c>
      <c r="AF54" s="168"/>
      <c r="AG54" s="280" t="e">
        <f>IF(LEN(VLOOKUP(AA52,#REF!,2,FALSE))&lt;10,"",LEFT(RIGHT(VLOOKUP(AA52,#REF!,2,FALSE),10),1))</f>
        <v>#REF!</v>
      </c>
      <c r="AH54" s="282"/>
      <c r="AI54" s="280" t="e">
        <f>IF(LEN(VLOOKUP(AA52,#REF!,2,FALSE))&lt;9,"",LEFT(RIGHT(VLOOKUP(AA52,#REF!,2,FALSE),9),1))</f>
        <v>#REF!</v>
      </c>
      <c r="AJ54" s="168"/>
      <c r="AK54" s="280" t="e">
        <f>IF(LEN(VLOOKUP(AA52,#REF!,2,FALSE))&lt;8,"",LEFT(RIGHT(VLOOKUP(AA52,#REF!,2,FALSE),8),1))</f>
        <v>#REF!</v>
      </c>
      <c r="AL54" s="282"/>
      <c r="AM54" s="280" t="e">
        <f>IF(LEN(VLOOKUP(AA52,#REF!,2,FALSE))&lt;7,"",LEFT(RIGHT(VLOOKUP(AA52,#REF!,2,FALSE),7),1))</f>
        <v>#REF!</v>
      </c>
      <c r="AN54" s="415"/>
      <c r="AO54" s="280" t="e">
        <f>IF(LEN(VLOOKUP(AA52,#REF!,2,FALSE))&lt;6,"",LEFT(RIGHT(VLOOKUP(AA52,#REF!,2,FALSE),6),1))</f>
        <v>#REF!</v>
      </c>
      <c r="AP54" s="282"/>
      <c r="AQ54" s="280" t="e">
        <f>IF(LEN(VLOOKUP(AA52,#REF!,2,FALSE))&lt;5,"",LEFT(RIGHT(VLOOKUP(AA52,#REF!,2,FALSE),5),1))</f>
        <v>#REF!</v>
      </c>
      <c r="AR54" s="282"/>
      <c r="AS54" s="280" t="e">
        <f>IF(LEN(VLOOKUP(AA52,#REF!,2,FALSE))&lt;4,"",LEFT(RIGHT(VLOOKUP(AA52,#REF!,2,FALSE),4),1))</f>
        <v>#REF!</v>
      </c>
      <c r="AT54" s="415"/>
      <c r="AU54" s="280" t="e">
        <f>IF(LEN(VLOOKUP(AA52,#REF!,2,FALSE))&lt;3,"",LEFT(RIGHT(VLOOKUP(AA52,#REF!,2,FALSE),3),1))</f>
        <v>#REF!</v>
      </c>
      <c r="AV54" s="282"/>
      <c r="AW54" s="280" t="e">
        <f>IF(LEN(VLOOKUP(AA52,#REF!,2,FALSE))&lt;2,"",LEFT(RIGHT(VLOOKUP(AA52,#REF!,2,FALSE),2),1))</f>
        <v>#REF!</v>
      </c>
      <c r="AX54" s="282"/>
      <c r="AY54" s="280" t="e">
        <f>IF(VLOOKUP(AA52,#REF!,2,FALSE)=0,"",IF(LEN(VLOOKUP(AA52,#REF!,2,FALSE))&lt;1,"",LEFT(RIGHT(VLOOKUP(AA52,#REF!,2,FALSE),1),1)))</f>
        <v>#REF!</v>
      </c>
      <c r="AZ54" s="424"/>
      <c r="BA54" s="423"/>
      <c r="BB54" s="280" t="e">
        <f>IF(LEN(VLOOKUP(AA52,#REF!,4,FALSE))&lt;11,"",LEFT(RIGHT(VLOOKUP(AA52,#REF!,4,FALSE),11),1))</f>
        <v>#REF!</v>
      </c>
      <c r="BC54" s="168"/>
      <c r="BD54" s="280" t="e">
        <f>IF(LEN(VLOOKUP(AA52,#REF!,4,FALSE))&lt;10,"",LEFT(RIGHT(VLOOKUP(AA52,#REF!,4,FALSE),10),1))</f>
        <v>#REF!</v>
      </c>
      <c r="BE54" s="282"/>
      <c r="BF54" s="280" t="e">
        <f>IF(LEN(VLOOKUP(AA52,#REF!,4,FALSE))&lt;9,"",LEFT(RIGHT(VLOOKUP(AA52,#REF!,4,FALSE),9),1))</f>
        <v>#REF!</v>
      </c>
      <c r="BG54" s="168"/>
      <c r="BH54" s="280" t="e">
        <f>IF(LEN(VLOOKUP(AA52,#REF!,4,FALSE))&lt;8,"",LEFT(RIGHT(VLOOKUP(AA52,#REF!,4,FALSE),8),1))</f>
        <v>#REF!</v>
      </c>
      <c r="BI54" s="282"/>
      <c r="BJ54" s="280" t="e">
        <f>IF(LEN(VLOOKUP(AA52,#REF!,4,FALSE))&lt;7,"",LEFT(RIGHT(VLOOKUP(AA52,#REF!,4,FALSE),7),1))</f>
        <v>#REF!</v>
      </c>
      <c r="BK54" s="415"/>
      <c r="BL54" s="415"/>
      <c r="BM54" s="280" t="e">
        <f>IF(LEN(VLOOKUP(AA52,#REF!,4,FALSE))&lt;6,"",LEFT(RIGHT(VLOOKUP(AA52,#REF!,4,FALSE),6),1))</f>
        <v>#REF!</v>
      </c>
      <c r="BN54" s="282"/>
      <c r="BO54" s="280" t="e">
        <f>IF(LEN(VLOOKUP(AA52,#REF!,4,FALSE))&lt;5,"",LEFT(RIGHT(VLOOKUP(AA52,#REF!,4,FALSE),5),1))</f>
        <v>#REF!</v>
      </c>
      <c r="BP54" s="282"/>
      <c r="BQ54" s="280" t="e">
        <f>IF(LEN(VLOOKUP(AA52,#REF!,4,FALSE))&lt;4,"",LEFT(RIGHT(VLOOKUP(AA52,#REF!,4,FALSE),4),1))</f>
        <v>#REF!</v>
      </c>
      <c r="BR54" s="416"/>
      <c r="BS54" s="280" t="e">
        <f>IF(LEN(VLOOKUP(AA52,#REF!,4,FALSE))&lt;3,"",LEFT(RIGHT(VLOOKUP(AA52,#REF!,4,FALSE),3),1))</f>
        <v>#REF!</v>
      </c>
      <c r="BT54" s="282"/>
      <c r="BU54" s="280" t="e">
        <f>IF(LEN(VLOOKUP(AA52,#REF!,4,FALSE))&lt;2,"",LEFT(RIGHT(VLOOKUP(AA52,#REF!,4,FALSE),2),1))</f>
        <v>#REF!</v>
      </c>
      <c r="BV54" s="282"/>
      <c r="BW54" s="280" t="e">
        <f>IF(VLOOKUP(AA52,#REF!,4,FALSE)=0,"",IF(LEN(VLOOKUP(AA52,#REF!,4,FALSE))&lt;1,"",LEFT(RIGHT(VLOOKUP(AA52,#REF!,4,FALSE),1),1)))</f>
        <v>#REF!</v>
      </c>
      <c r="BX54" s="287"/>
      <c r="BY54" s="288"/>
      <c r="BZ54" s="288"/>
      <c r="CA54" s="288"/>
      <c r="CB54" s="288"/>
      <c r="CC54" s="288"/>
      <c r="CD54" s="288"/>
      <c r="CE54" s="288"/>
      <c r="CF54" s="288"/>
      <c r="CG54" s="288"/>
      <c r="CH54" s="199"/>
      <c r="CI54" s="145"/>
      <c r="CJ54" s="145"/>
    </row>
    <row r="55" spans="1:88" ht="3" customHeight="1">
      <c r="A55" s="130"/>
      <c r="B55" s="476"/>
      <c r="C55" s="476"/>
      <c r="D55" s="476"/>
      <c r="E55" s="474"/>
      <c r="F55" s="474"/>
      <c r="G55" s="459"/>
      <c r="H55" s="461"/>
      <c r="I55" s="461"/>
      <c r="J55" s="461"/>
      <c r="K55" s="461"/>
      <c r="L55" s="461"/>
      <c r="M55" s="461"/>
      <c r="N55" s="461"/>
      <c r="O55" s="461"/>
      <c r="P55" s="461"/>
      <c r="Q55" s="461"/>
      <c r="R55" s="461"/>
      <c r="S55" s="461"/>
      <c r="T55" s="461"/>
      <c r="U55" s="461"/>
      <c r="V55" s="461"/>
      <c r="W55" s="461"/>
      <c r="X55" s="461"/>
      <c r="Y55" s="461"/>
      <c r="Z55" s="461"/>
      <c r="AA55" s="463"/>
      <c r="AB55" s="463"/>
      <c r="AC55" s="463"/>
      <c r="AD55" s="442"/>
      <c r="AE55" s="442"/>
      <c r="AF55" s="442"/>
      <c r="AG55" s="442"/>
      <c r="AH55" s="442"/>
      <c r="AI55" s="442"/>
      <c r="AJ55" s="442"/>
      <c r="AK55" s="442"/>
      <c r="AL55" s="442"/>
      <c r="AM55" s="442"/>
      <c r="AN55" s="442"/>
      <c r="AO55" s="442"/>
      <c r="AP55" s="442"/>
      <c r="AQ55" s="442"/>
      <c r="AR55" s="442"/>
      <c r="AS55" s="442"/>
      <c r="AT55" s="442"/>
      <c r="AU55" s="442"/>
      <c r="AV55" s="442"/>
      <c r="AW55" s="442"/>
      <c r="AX55" s="442"/>
      <c r="AY55" s="442"/>
      <c r="AZ55" s="442"/>
      <c r="BA55" s="443"/>
      <c r="BB55" s="443"/>
      <c r="BC55" s="443"/>
      <c r="BD55" s="443"/>
      <c r="BE55" s="443"/>
      <c r="BF55" s="443"/>
      <c r="BG55" s="443"/>
      <c r="BH55" s="443"/>
      <c r="BI55" s="443"/>
      <c r="BJ55" s="443"/>
      <c r="BK55" s="443"/>
      <c r="BL55" s="443"/>
      <c r="BM55" s="443"/>
      <c r="BN55" s="443"/>
      <c r="BO55" s="443"/>
      <c r="BP55" s="443"/>
      <c r="BQ55" s="443"/>
      <c r="BR55" s="443"/>
      <c r="BS55" s="227"/>
      <c r="BT55" s="227"/>
      <c r="BU55" s="227"/>
      <c r="BV55" s="227"/>
      <c r="BW55" s="227"/>
      <c r="BX55" s="289"/>
      <c r="BY55" s="227"/>
      <c r="BZ55" s="227"/>
      <c r="CA55" s="227"/>
      <c r="CB55" s="227"/>
      <c r="CC55" s="227"/>
      <c r="CD55" s="227"/>
      <c r="CE55" s="227"/>
      <c r="CF55" s="227"/>
      <c r="CG55" s="227"/>
      <c r="CH55" s="200"/>
      <c r="CI55" s="145"/>
      <c r="CJ55" s="145"/>
    </row>
    <row r="56" spans="1:88" ht="3" customHeight="1">
      <c r="A56" s="130"/>
      <c r="B56" s="476"/>
      <c r="C56" s="476"/>
      <c r="D56" s="476"/>
      <c r="E56" s="474"/>
      <c r="F56" s="474"/>
      <c r="G56" s="459"/>
      <c r="H56" s="461"/>
      <c r="I56" s="461"/>
      <c r="J56" s="461"/>
      <c r="K56" s="461"/>
      <c r="L56" s="461"/>
      <c r="M56" s="461"/>
      <c r="N56" s="461"/>
      <c r="O56" s="461"/>
      <c r="P56" s="461"/>
      <c r="Q56" s="461"/>
      <c r="R56" s="461"/>
      <c r="S56" s="461"/>
      <c r="T56" s="461"/>
      <c r="U56" s="461"/>
      <c r="V56" s="461"/>
      <c r="W56" s="461"/>
      <c r="X56" s="461"/>
      <c r="Y56" s="461"/>
      <c r="Z56" s="461"/>
      <c r="AA56" s="463"/>
      <c r="AB56" s="463"/>
      <c r="AC56" s="463"/>
      <c r="AD56" s="422"/>
      <c r="AE56" s="422"/>
      <c r="AF56" s="422"/>
      <c r="AG56" s="422"/>
      <c r="AH56" s="422"/>
      <c r="AI56" s="422"/>
      <c r="AJ56" s="422"/>
      <c r="AK56" s="422"/>
      <c r="AL56" s="422"/>
      <c r="AM56" s="422"/>
      <c r="AN56" s="422"/>
      <c r="AO56" s="422"/>
      <c r="AP56" s="422"/>
      <c r="AQ56" s="422"/>
      <c r="AR56" s="422"/>
      <c r="AS56" s="422"/>
      <c r="AT56" s="422"/>
      <c r="AU56" s="422"/>
      <c r="AV56" s="422"/>
      <c r="AW56" s="422"/>
      <c r="AX56" s="422"/>
      <c r="AY56" s="422"/>
      <c r="AZ56" s="422"/>
      <c r="BA56" s="472"/>
      <c r="BB56" s="472"/>
      <c r="BC56" s="472"/>
      <c r="BD56" s="472"/>
      <c r="BE56" s="472"/>
      <c r="BF56" s="472"/>
      <c r="BG56" s="472"/>
      <c r="BH56" s="472"/>
      <c r="BI56" s="472"/>
      <c r="BJ56" s="472"/>
      <c r="BK56" s="221"/>
      <c r="BL56" s="221"/>
      <c r="BM56" s="221"/>
      <c r="BN56" s="221"/>
      <c r="BO56" s="221"/>
      <c r="BP56" s="221"/>
      <c r="BQ56" s="221"/>
      <c r="BR56" s="221"/>
      <c r="BS56" s="221"/>
      <c r="BT56" s="221"/>
      <c r="BU56" s="221"/>
      <c r="BV56" s="221"/>
      <c r="BW56" s="221"/>
      <c r="BX56" s="221"/>
      <c r="BY56" s="221"/>
      <c r="BZ56" s="221"/>
      <c r="CA56" s="221"/>
      <c r="CB56" s="221"/>
      <c r="CC56" s="221"/>
      <c r="CD56" s="221"/>
      <c r="CE56" s="221"/>
      <c r="CF56" s="221"/>
      <c r="CG56" s="221"/>
      <c r="CH56" s="198"/>
      <c r="CI56" s="145"/>
      <c r="CJ56" s="145"/>
    </row>
    <row r="57" spans="1:88" ht="3" customHeight="1">
      <c r="A57" s="130"/>
      <c r="B57" s="476"/>
      <c r="C57" s="476"/>
      <c r="D57" s="476"/>
      <c r="E57" s="474"/>
      <c r="F57" s="474"/>
      <c r="G57" s="459"/>
      <c r="H57" s="461"/>
      <c r="I57" s="461"/>
      <c r="J57" s="461"/>
      <c r="K57" s="461"/>
      <c r="L57" s="461"/>
      <c r="M57" s="461"/>
      <c r="N57" s="461"/>
      <c r="O57" s="461"/>
      <c r="P57" s="461"/>
      <c r="Q57" s="461"/>
      <c r="R57" s="461"/>
      <c r="S57" s="461"/>
      <c r="T57" s="461"/>
      <c r="U57" s="461"/>
      <c r="V57" s="461"/>
      <c r="W57" s="461"/>
      <c r="X57" s="461"/>
      <c r="Y57" s="461"/>
      <c r="Z57" s="461"/>
      <c r="AA57" s="463"/>
      <c r="AB57" s="463"/>
      <c r="AC57" s="463"/>
      <c r="AD57" s="423"/>
      <c r="AE57" s="417"/>
      <c r="AF57" s="417"/>
      <c r="AG57" s="417"/>
      <c r="AH57" s="283"/>
      <c r="AI57" s="418"/>
      <c r="AJ57" s="418"/>
      <c r="AK57" s="418"/>
      <c r="AL57" s="418"/>
      <c r="AM57" s="418"/>
      <c r="AN57" s="415" t="s">
        <v>157</v>
      </c>
      <c r="AO57" s="419"/>
      <c r="AP57" s="419"/>
      <c r="AQ57" s="419"/>
      <c r="AR57" s="419"/>
      <c r="AS57" s="419"/>
      <c r="AT57" s="415" t="s">
        <v>157</v>
      </c>
      <c r="AU57" s="419"/>
      <c r="AV57" s="419"/>
      <c r="AW57" s="419"/>
      <c r="AX57" s="419"/>
      <c r="AY57" s="419"/>
      <c r="AZ57" s="424"/>
      <c r="BA57" s="472"/>
      <c r="BB57" s="472"/>
      <c r="BC57" s="472"/>
      <c r="BD57" s="472"/>
      <c r="BE57" s="472"/>
      <c r="BF57" s="472"/>
      <c r="BG57" s="472"/>
      <c r="BH57" s="472"/>
      <c r="BI57" s="472"/>
      <c r="BJ57" s="472"/>
      <c r="BK57" s="288"/>
      <c r="BL57" s="288"/>
      <c r="BM57" s="417"/>
      <c r="BN57" s="417"/>
      <c r="BO57" s="417"/>
      <c r="BP57" s="288"/>
      <c r="BQ57" s="290"/>
      <c r="BR57" s="290"/>
      <c r="BS57" s="290"/>
      <c r="BT57" s="290"/>
      <c r="BU57" s="290"/>
      <c r="BV57" s="288"/>
      <c r="BW57" s="290"/>
      <c r="BX57" s="290"/>
      <c r="BY57" s="290"/>
      <c r="BZ57" s="290"/>
      <c r="CA57" s="290"/>
      <c r="CB57" s="291"/>
      <c r="CC57" s="290"/>
      <c r="CD57" s="290"/>
      <c r="CE57" s="290"/>
      <c r="CF57" s="290"/>
      <c r="CG57" s="290"/>
      <c r="CH57" s="201"/>
      <c r="CI57" s="145"/>
      <c r="CJ57" s="145"/>
    </row>
    <row r="58" spans="1:88" ht="15" customHeight="1">
      <c r="A58" s="130"/>
      <c r="B58" s="476"/>
      <c r="C58" s="476"/>
      <c r="D58" s="476"/>
      <c r="E58" s="474"/>
      <c r="F58" s="474"/>
      <c r="G58" s="459"/>
      <c r="H58" s="461"/>
      <c r="I58" s="461"/>
      <c r="J58" s="461"/>
      <c r="K58" s="461"/>
      <c r="L58" s="461"/>
      <c r="M58" s="461"/>
      <c r="N58" s="461"/>
      <c r="O58" s="461"/>
      <c r="P58" s="461"/>
      <c r="Q58" s="461"/>
      <c r="R58" s="461"/>
      <c r="S58" s="461"/>
      <c r="T58" s="461"/>
      <c r="U58" s="461"/>
      <c r="V58" s="461"/>
      <c r="W58" s="461"/>
      <c r="X58" s="461"/>
      <c r="Y58" s="461"/>
      <c r="Z58" s="461"/>
      <c r="AA58" s="463"/>
      <c r="AB58" s="463"/>
      <c r="AC58" s="463"/>
      <c r="AD58" s="423"/>
      <c r="AE58" s="280" t="e">
        <f>IF(LEN(VLOOKUP(AA52,#REF!,3,FALSE))&lt;11,"",LEFT(RIGHT(VLOOKUP(AA52,#REF!,3,FALSE),11),1))</f>
        <v>#REF!</v>
      </c>
      <c r="AF58" s="168" t="s">
        <v>157</v>
      </c>
      <c r="AG58" s="280" t="e">
        <f>IF(LEN(VLOOKUP(AA52,#REF!,3,FALSE))&lt;10,"",LEFT(RIGHT(VLOOKUP(AA52,#REF!,3,FALSE),10),1))</f>
        <v>#REF!</v>
      </c>
      <c r="AH58" s="282" t="s">
        <v>157</v>
      </c>
      <c r="AI58" s="280" t="e">
        <f>IF(LEN(VLOOKUP(AA52,#REF!,3,FALSE))&lt;9,"",LEFT(RIGHT(VLOOKUP(AA52,#REF!,3,FALSE),9),1))</f>
        <v>#REF!</v>
      </c>
      <c r="AJ58" s="168" t="s">
        <v>157</v>
      </c>
      <c r="AK58" s="280" t="e">
        <f>IF(LEN(VLOOKUP(AA52,#REF!,3,FALSE))&lt;8,"",LEFT(RIGHT(VLOOKUP(AA52,#REF!,3,FALSE),8),1))</f>
        <v>#REF!</v>
      </c>
      <c r="AL58" s="282" t="s">
        <v>157</v>
      </c>
      <c r="AM58" s="280" t="e">
        <f>IF(LEN(VLOOKUP(AA52,#REF!,3,FALSE))&lt;7,"",LEFT(RIGHT(VLOOKUP(AA52,#REF!,3,FALSE),7),1))</f>
        <v>#REF!</v>
      </c>
      <c r="AN58" s="415"/>
      <c r="AO58" s="280" t="e">
        <f>IF(LEN(VLOOKUP(AA52,#REF!,3,FALSE))&lt;6,"",LEFT(RIGHT(VLOOKUP(AA52,#REF!,3,FALSE),6),1))</f>
        <v>#REF!</v>
      </c>
      <c r="AP58" s="282" t="s">
        <v>157</v>
      </c>
      <c r="AQ58" s="280" t="e">
        <f>IF(LEN(VLOOKUP(AA52,#REF!,3,FALSE))&lt;5,"",LEFT(RIGHT(VLOOKUP(AA52,#REF!,3,FALSE),5),1))</f>
        <v>#REF!</v>
      </c>
      <c r="AR58" s="282" t="s">
        <v>157</v>
      </c>
      <c r="AS58" s="280" t="e">
        <f>IF(LEN(VLOOKUP(AA52,#REF!,3,FALSE))&lt;4,"",LEFT(RIGHT(VLOOKUP(AA52,#REF!,3,FALSE),4),1))</f>
        <v>#REF!</v>
      </c>
      <c r="AT58" s="415"/>
      <c r="AU58" s="280" t="e">
        <f>IF(LEN(VLOOKUP(AA52,#REF!,3,FALSE))&lt;3,"",LEFT(RIGHT(VLOOKUP(AA52,#REF!,3,FALSE),3),1))</f>
        <v>#REF!</v>
      </c>
      <c r="AV58" s="282" t="s">
        <v>157</v>
      </c>
      <c r="AW58" s="280" t="e">
        <f>IF(LEN(VLOOKUP(AA52,#REF!,3,FALSE))&lt;2,"",LEFT(RIGHT(VLOOKUP(AA52,#REF!,3,FALSE),2),1))</f>
        <v>#REF!</v>
      </c>
      <c r="AX58" s="282" t="s">
        <v>157</v>
      </c>
      <c r="AY58" s="280" t="e">
        <f>IF(VLOOKUP(AA52,#REF!,3,FALSE)=0,"",IF(LEN(VLOOKUP(AA52,#REF!,3,FALSE))&lt;1,"",LEFT(RIGHT(VLOOKUP(AA52,#REF!,3,FALSE),1),1)))</f>
        <v>#REF!</v>
      </c>
      <c r="AZ58" s="424"/>
      <c r="BA58" s="472"/>
      <c r="BB58" s="472"/>
      <c r="BC58" s="472"/>
      <c r="BD58" s="472"/>
      <c r="BE58" s="472"/>
      <c r="BF58" s="472"/>
      <c r="BG58" s="472"/>
      <c r="BH58" s="472"/>
      <c r="BI58" s="472"/>
      <c r="BJ58" s="472"/>
      <c r="BK58" s="288"/>
      <c r="BL58" s="288"/>
      <c r="BM58" s="280" t="e">
        <f>IF(LEN(VLOOKUP(AA52,#REF!,5,FALSE))&lt;11,"",LEFT(RIGHT(VLOOKUP(AA52,#REF!,5,FALSE),11),1))</f>
        <v>#REF!</v>
      </c>
      <c r="BN58" s="168" t="s">
        <v>157</v>
      </c>
      <c r="BO58" s="280" t="e">
        <f>IF(LEN(VLOOKUP(AA52,#REF!,5,FALSE))&lt;10,"",LEFT(RIGHT(VLOOKUP(AA52,#REF!,5,FALSE),10),1))</f>
        <v>#REF!</v>
      </c>
      <c r="BP58" s="288" t="s">
        <v>157</v>
      </c>
      <c r="BQ58" s="280" t="e">
        <f>IF(LEN(VLOOKUP(AA52,#REF!,5,FALSE))&lt;9,"",LEFT(RIGHT(VLOOKUP(AA52,#REF!,5,FALSE),9),1))</f>
        <v>#REF!</v>
      </c>
      <c r="BR58" s="282" t="s">
        <v>157</v>
      </c>
      <c r="BS58" s="280" t="e">
        <f>IF(LEN(VLOOKUP(AA52,#REF!,5,FALSE))&lt;8,"",LEFT(RIGHT(VLOOKUP(AA52,#REF!,5,FALSE),8),1))</f>
        <v>#REF!</v>
      </c>
      <c r="BT58" s="282" t="s">
        <v>157</v>
      </c>
      <c r="BU58" s="280" t="e">
        <f>IF(LEN(VLOOKUP(AA52,#REF!,5,FALSE))&lt;7,"",LEFT(RIGHT(VLOOKUP(AA52,#REF!,5,FALSE),7),1))</f>
        <v>#REF!</v>
      </c>
      <c r="BV58" s="288" t="s">
        <v>157</v>
      </c>
      <c r="BW58" s="280" t="e">
        <f>IF(LEN(VLOOKUP(AA52,#REF!,5,FALSE))&lt;6,"",LEFT(RIGHT(VLOOKUP(AA52,#REF!,5,FALSE),6),1))</f>
        <v>#REF!</v>
      </c>
      <c r="BX58" s="282" t="s">
        <v>157</v>
      </c>
      <c r="BY58" s="280" t="e">
        <f>IF(LEN(VLOOKUP(AA52,#REF!,5,FALSE))&lt;5,"",LEFT(RIGHT(VLOOKUP(AA52,#REF!,5,FALSE),5),1))</f>
        <v>#REF!</v>
      </c>
      <c r="BZ58" s="282" t="s">
        <v>157</v>
      </c>
      <c r="CA58" s="280" t="e">
        <f>IF(LEN(VLOOKUP(AA52,#REF!,5,FALSE))&lt;4,"",LEFT(RIGHT(VLOOKUP(AA52,#REF!,5,FALSE),4),1))</f>
        <v>#REF!</v>
      </c>
      <c r="CB58" s="291" t="s">
        <v>157</v>
      </c>
      <c r="CC58" s="280" t="e">
        <f>IF(LEN(VLOOKUP(AA52,#REF!,5,FALSE))&lt;3,"",LEFT(RIGHT(VLOOKUP(AA52,#REF!,5,FALSE),3),1))</f>
        <v>#REF!</v>
      </c>
      <c r="CD58" s="282" t="s">
        <v>157</v>
      </c>
      <c r="CE58" s="280" t="e">
        <f>IF(LEN(VLOOKUP(AA52,#REF!,5,FALSE))&lt;2,"",LEFT(RIGHT(VLOOKUP(AA52,#REF!,5,FALSE),2),1))</f>
        <v>#REF!</v>
      </c>
      <c r="CF58" s="282" t="s">
        <v>355</v>
      </c>
      <c r="CG58" s="280" t="e">
        <f>IF(VLOOKUP(AA52,#REF!,5,FALSE)=0,"",IF(LEN(VLOOKUP(AA52,#REF!,5,FALSE))&lt;1,"",LEFT(RIGHT(VLOOKUP(AA52,#REF!,5,FALSE),1),1)))</f>
        <v>#REF!</v>
      </c>
      <c r="CH58" s="201"/>
      <c r="CI58" s="145"/>
      <c r="CJ58" s="145"/>
    </row>
    <row r="59" spans="1:88" ht="3" customHeight="1">
      <c r="A59" s="130"/>
      <c r="B59" s="476"/>
      <c r="C59" s="476"/>
      <c r="D59" s="476"/>
      <c r="E59" s="474"/>
      <c r="F59" s="474"/>
      <c r="G59" s="459"/>
      <c r="H59" s="461"/>
      <c r="I59" s="461"/>
      <c r="J59" s="461"/>
      <c r="K59" s="461"/>
      <c r="L59" s="461"/>
      <c r="M59" s="461"/>
      <c r="N59" s="461"/>
      <c r="O59" s="461"/>
      <c r="P59" s="461"/>
      <c r="Q59" s="461"/>
      <c r="R59" s="461"/>
      <c r="S59" s="461"/>
      <c r="T59" s="461"/>
      <c r="U59" s="461"/>
      <c r="V59" s="461"/>
      <c r="W59" s="461"/>
      <c r="X59" s="461"/>
      <c r="Y59" s="461"/>
      <c r="Z59" s="461"/>
      <c r="AA59" s="463"/>
      <c r="AB59" s="463"/>
      <c r="AC59" s="463"/>
      <c r="AD59" s="442"/>
      <c r="AE59" s="442"/>
      <c r="AF59" s="442"/>
      <c r="AG59" s="442"/>
      <c r="AH59" s="442"/>
      <c r="AI59" s="442"/>
      <c r="AJ59" s="442"/>
      <c r="AK59" s="442"/>
      <c r="AL59" s="442"/>
      <c r="AM59" s="442"/>
      <c r="AN59" s="442"/>
      <c r="AO59" s="442"/>
      <c r="AP59" s="442"/>
      <c r="AQ59" s="442"/>
      <c r="AR59" s="442"/>
      <c r="AS59" s="442"/>
      <c r="AT59" s="442"/>
      <c r="AU59" s="442"/>
      <c r="AV59" s="442"/>
      <c r="AW59" s="442"/>
      <c r="AX59" s="442"/>
      <c r="AY59" s="442"/>
      <c r="AZ59" s="442"/>
      <c r="BA59" s="472"/>
      <c r="BB59" s="472"/>
      <c r="BC59" s="472"/>
      <c r="BD59" s="472"/>
      <c r="BE59" s="472"/>
      <c r="BF59" s="472"/>
      <c r="BG59" s="472"/>
      <c r="BH59" s="472"/>
      <c r="BI59" s="472"/>
      <c r="BJ59" s="472"/>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00"/>
      <c r="CI59" s="145"/>
      <c r="CJ59" s="145"/>
    </row>
    <row r="60" spans="1:88" s="163" customFormat="1" ht="3" customHeight="1">
      <c r="A60" s="130"/>
      <c r="B60" s="476"/>
      <c r="C60" s="476"/>
      <c r="D60" s="476"/>
      <c r="E60" s="474" t="s">
        <v>358</v>
      </c>
      <c r="F60" s="474"/>
      <c r="G60" s="459"/>
      <c r="H60" s="461" t="e">
        <f>#REF!</f>
        <v>#REF!</v>
      </c>
      <c r="I60" s="461"/>
      <c r="J60" s="461"/>
      <c r="K60" s="461"/>
      <c r="L60" s="461"/>
      <c r="M60" s="461"/>
      <c r="N60" s="461"/>
      <c r="O60" s="461"/>
      <c r="P60" s="461"/>
      <c r="Q60" s="461"/>
      <c r="R60" s="461"/>
      <c r="S60" s="461"/>
      <c r="T60" s="461"/>
      <c r="U60" s="461"/>
      <c r="V60" s="461"/>
      <c r="W60" s="461"/>
      <c r="X60" s="461"/>
      <c r="Y60" s="461"/>
      <c r="Z60" s="461"/>
      <c r="AA60" s="463" t="s">
        <v>446</v>
      </c>
      <c r="AB60" s="463"/>
      <c r="AC60" s="463"/>
      <c r="AD60" s="422"/>
      <c r="AE60" s="422"/>
      <c r="AF60" s="422"/>
      <c r="AG60" s="422"/>
      <c r="AH60" s="422"/>
      <c r="AI60" s="422"/>
      <c r="AJ60" s="422"/>
      <c r="AK60" s="422"/>
      <c r="AL60" s="422"/>
      <c r="AM60" s="422"/>
      <c r="AN60" s="422"/>
      <c r="AO60" s="422"/>
      <c r="AP60" s="422"/>
      <c r="AQ60" s="422"/>
      <c r="AR60" s="422"/>
      <c r="AS60" s="422"/>
      <c r="AT60" s="422"/>
      <c r="AU60" s="422"/>
      <c r="AV60" s="422"/>
      <c r="AW60" s="422"/>
      <c r="AX60" s="422"/>
      <c r="AY60" s="422"/>
      <c r="AZ60" s="422"/>
      <c r="BA60" s="464"/>
      <c r="BB60" s="464"/>
      <c r="BC60" s="464"/>
      <c r="BD60" s="464"/>
      <c r="BE60" s="464"/>
      <c r="BF60" s="464"/>
      <c r="BG60" s="464"/>
      <c r="BH60" s="464"/>
      <c r="BI60" s="464"/>
      <c r="BJ60" s="464"/>
      <c r="BK60" s="464"/>
      <c r="BL60" s="464"/>
      <c r="BM60" s="464"/>
      <c r="BN60" s="464"/>
      <c r="BO60" s="464"/>
      <c r="BP60" s="464"/>
      <c r="BQ60" s="464"/>
      <c r="BR60" s="464"/>
      <c r="BS60" s="221"/>
      <c r="BT60" s="221"/>
      <c r="BU60" s="221"/>
      <c r="BV60" s="221"/>
      <c r="BW60" s="221"/>
      <c r="BX60" s="292"/>
      <c r="BY60" s="221"/>
      <c r="BZ60" s="221"/>
      <c r="CA60" s="221"/>
      <c r="CB60" s="221"/>
      <c r="CC60" s="221"/>
      <c r="CD60" s="221"/>
      <c r="CE60" s="221"/>
      <c r="CF60" s="221"/>
      <c r="CG60" s="221"/>
      <c r="CH60" s="198"/>
      <c r="CI60" s="202"/>
      <c r="CJ60" s="202"/>
    </row>
    <row r="61" spans="1:88" s="163" customFormat="1" ht="3" customHeight="1">
      <c r="A61" s="130"/>
      <c r="B61" s="476"/>
      <c r="C61" s="476"/>
      <c r="D61" s="476"/>
      <c r="E61" s="474"/>
      <c r="F61" s="474"/>
      <c r="G61" s="459"/>
      <c r="H61" s="461"/>
      <c r="I61" s="461"/>
      <c r="J61" s="461"/>
      <c r="K61" s="461"/>
      <c r="L61" s="461"/>
      <c r="M61" s="461"/>
      <c r="N61" s="461"/>
      <c r="O61" s="461"/>
      <c r="P61" s="461"/>
      <c r="Q61" s="461"/>
      <c r="R61" s="461"/>
      <c r="S61" s="461"/>
      <c r="T61" s="461"/>
      <c r="U61" s="461"/>
      <c r="V61" s="461"/>
      <c r="W61" s="461"/>
      <c r="X61" s="461"/>
      <c r="Y61" s="461"/>
      <c r="Z61" s="461"/>
      <c r="AA61" s="463"/>
      <c r="AB61" s="463"/>
      <c r="AC61" s="463"/>
      <c r="AD61" s="423"/>
      <c r="AE61" s="417"/>
      <c r="AF61" s="417"/>
      <c r="AG61" s="417"/>
      <c r="AH61" s="283"/>
      <c r="AI61" s="418"/>
      <c r="AJ61" s="418"/>
      <c r="AK61" s="418"/>
      <c r="AL61" s="418"/>
      <c r="AM61" s="418"/>
      <c r="AN61" s="415"/>
      <c r="AO61" s="419"/>
      <c r="AP61" s="419"/>
      <c r="AQ61" s="419"/>
      <c r="AR61" s="419"/>
      <c r="AS61" s="419"/>
      <c r="AT61" s="415"/>
      <c r="AU61" s="419"/>
      <c r="AV61" s="419"/>
      <c r="AW61" s="419"/>
      <c r="AX61" s="419"/>
      <c r="AY61" s="419"/>
      <c r="AZ61" s="424"/>
      <c r="BA61" s="423"/>
      <c r="BB61" s="417"/>
      <c r="BC61" s="417"/>
      <c r="BD61" s="417"/>
      <c r="BE61" s="283"/>
      <c r="BF61" s="418"/>
      <c r="BG61" s="418"/>
      <c r="BH61" s="418"/>
      <c r="BI61" s="418"/>
      <c r="BJ61" s="418"/>
      <c r="BK61" s="415"/>
      <c r="BL61" s="415"/>
      <c r="BM61" s="419"/>
      <c r="BN61" s="419"/>
      <c r="BO61" s="419"/>
      <c r="BP61" s="419"/>
      <c r="BQ61" s="419"/>
      <c r="BR61" s="416"/>
      <c r="BS61" s="419"/>
      <c r="BT61" s="419"/>
      <c r="BU61" s="419"/>
      <c r="BV61" s="419"/>
      <c r="BW61" s="419"/>
      <c r="BX61" s="287"/>
      <c r="BY61" s="288"/>
      <c r="BZ61" s="288"/>
      <c r="CA61" s="288"/>
      <c r="CB61" s="288"/>
      <c r="CC61" s="288"/>
      <c r="CD61" s="288"/>
      <c r="CE61" s="288"/>
      <c r="CF61" s="288"/>
      <c r="CG61" s="288"/>
      <c r="CH61" s="199"/>
      <c r="CI61" s="202"/>
      <c r="CJ61" s="202"/>
    </row>
    <row r="62" spans="1:88" ht="15" customHeight="1">
      <c r="A62" s="130"/>
      <c r="B62" s="476"/>
      <c r="C62" s="476"/>
      <c r="D62" s="476"/>
      <c r="E62" s="474"/>
      <c r="F62" s="474"/>
      <c r="G62" s="459"/>
      <c r="H62" s="461"/>
      <c r="I62" s="461"/>
      <c r="J62" s="461"/>
      <c r="K62" s="461"/>
      <c r="L62" s="461"/>
      <c r="M62" s="461"/>
      <c r="N62" s="461"/>
      <c r="O62" s="461"/>
      <c r="P62" s="461"/>
      <c r="Q62" s="461"/>
      <c r="R62" s="461"/>
      <c r="S62" s="461"/>
      <c r="T62" s="461"/>
      <c r="U62" s="461"/>
      <c r="V62" s="461"/>
      <c r="W62" s="461"/>
      <c r="X62" s="461"/>
      <c r="Y62" s="461"/>
      <c r="Z62" s="461"/>
      <c r="AA62" s="463"/>
      <c r="AB62" s="463"/>
      <c r="AC62" s="463"/>
      <c r="AD62" s="423"/>
      <c r="AE62" s="280" t="e">
        <f>IF(LEN(VLOOKUP(AA60,#REF!,2,FALSE))&lt;11,"",LEFT(RIGHT(VLOOKUP(AA60,#REF!,2,FALSE),11),1))</f>
        <v>#REF!</v>
      </c>
      <c r="AF62" s="168"/>
      <c r="AG62" s="280" t="e">
        <f>IF(LEN(VLOOKUP(AA60,#REF!,2,FALSE))&lt;10,"",LEFT(RIGHT(VLOOKUP(AA60,#REF!,2,FALSE),10),1))</f>
        <v>#REF!</v>
      </c>
      <c r="AH62" s="282"/>
      <c r="AI62" s="280" t="e">
        <f>IF(LEN(VLOOKUP(AA60,#REF!,2,FALSE))&lt;9,"",LEFT(RIGHT(VLOOKUP(AA60,#REF!,2,FALSE),9),1))</f>
        <v>#REF!</v>
      </c>
      <c r="AJ62" s="168"/>
      <c r="AK62" s="280" t="e">
        <f>IF(LEN(VLOOKUP(AA60,#REF!,2,FALSE))&lt;8,"",LEFT(RIGHT(VLOOKUP(AA60,#REF!,2,FALSE),8),1))</f>
        <v>#REF!</v>
      </c>
      <c r="AL62" s="282"/>
      <c r="AM62" s="280" t="e">
        <f>IF(LEN(VLOOKUP(AA60,#REF!,2,FALSE))&lt;7,"",LEFT(RIGHT(VLOOKUP(AA60,#REF!,2,FALSE),7),1))</f>
        <v>#REF!</v>
      </c>
      <c r="AN62" s="415"/>
      <c r="AO62" s="280" t="e">
        <f>IF(LEN(VLOOKUP(AA60,#REF!,2,FALSE))&lt;6,"",LEFT(RIGHT(VLOOKUP(AA60,#REF!,2,FALSE),6),1))</f>
        <v>#REF!</v>
      </c>
      <c r="AP62" s="282"/>
      <c r="AQ62" s="280" t="e">
        <f>IF(LEN(VLOOKUP(AA60,#REF!,2,FALSE))&lt;5,"",LEFT(RIGHT(VLOOKUP(AA60,#REF!,2,FALSE),5),1))</f>
        <v>#REF!</v>
      </c>
      <c r="AR62" s="282"/>
      <c r="AS62" s="280" t="e">
        <f>IF(LEN(VLOOKUP(AA60,#REF!,2,FALSE))&lt;4,"",LEFT(RIGHT(VLOOKUP(AA60,#REF!,2,FALSE),4),1))</f>
        <v>#REF!</v>
      </c>
      <c r="AT62" s="415"/>
      <c r="AU62" s="280" t="e">
        <f>IF(LEN(VLOOKUP(AA60,#REF!,2,FALSE))&lt;3,"",LEFT(RIGHT(VLOOKUP(AA60,#REF!,2,FALSE),3),1))</f>
        <v>#REF!</v>
      </c>
      <c r="AV62" s="282"/>
      <c r="AW62" s="280" t="e">
        <f>IF(LEN(VLOOKUP(AA60,#REF!,2,FALSE))&lt;2,"",LEFT(RIGHT(VLOOKUP(AA60,#REF!,2,FALSE),2),1))</f>
        <v>#REF!</v>
      </c>
      <c r="AX62" s="282"/>
      <c r="AY62" s="280" t="e">
        <f>IF(VLOOKUP(AA60,#REF!,2,FALSE)=0,"",IF(LEN(VLOOKUP(AA60,#REF!,2,FALSE))&lt;1,"",LEFT(RIGHT(VLOOKUP(AA60,#REF!,2,FALSE),1),1)))</f>
        <v>#REF!</v>
      </c>
      <c r="AZ62" s="424"/>
      <c r="BA62" s="423"/>
      <c r="BB62" s="280" t="e">
        <f>IF(LEN(VLOOKUP(AA60,#REF!,4,FALSE))&lt;11,"",LEFT(RIGHT(VLOOKUP(AA60,#REF!,4,FALSE),11),1))</f>
        <v>#REF!</v>
      </c>
      <c r="BC62" s="168"/>
      <c r="BD62" s="280" t="e">
        <f>IF(LEN(VLOOKUP(AA60,#REF!,4,FALSE))&lt;10,"",LEFT(RIGHT(VLOOKUP(AA60,#REF!,4,FALSE),10),1))</f>
        <v>#REF!</v>
      </c>
      <c r="BE62" s="282"/>
      <c r="BF62" s="280" t="e">
        <f>IF(LEN(VLOOKUP(AA60,#REF!,4,FALSE))&lt;9,"",LEFT(RIGHT(VLOOKUP(AA60,#REF!,4,FALSE),9),1))</f>
        <v>#REF!</v>
      </c>
      <c r="BG62" s="168"/>
      <c r="BH62" s="280" t="e">
        <f>IF(LEN(VLOOKUP(AA60,#REF!,4,FALSE))&lt;8,"",LEFT(RIGHT(VLOOKUP(AA60,#REF!,4,FALSE),8),1))</f>
        <v>#REF!</v>
      </c>
      <c r="BI62" s="282"/>
      <c r="BJ62" s="280" t="e">
        <f>IF(LEN(VLOOKUP(AA60,#REF!,4,FALSE))&lt;7,"",LEFT(RIGHT(VLOOKUP(AA60,#REF!,4,FALSE),7),1))</f>
        <v>#REF!</v>
      </c>
      <c r="BK62" s="415"/>
      <c r="BL62" s="415"/>
      <c r="BM62" s="280" t="e">
        <f>IF(LEN(VLOOKUP(AA60,#REF!,4,FALSE))&lt;6,"",LEFT(RIGHT(VLOOKUP(AA60,#REF!,4,FALSE),6),1))</f>
        <v>#REF!</v>
      </c>
      <c r="BN62" s="282"/>
      <c r="BO62" s="280" t="e">
        <f>IF(LEN(VLOOKUP(AA60,#REF!,4,FALSE))&lt;5,"",LEFT(RIGHT(VLOOKUP(AA60,#REF!,4,FALSE),5),1))</f>
        <v>#REF!</v>
      </c>
      <c r="BP62" s="282"/>
      <c r="BQ62" s="280" t="e">
        <f>IF(LEN(VLOOKUP(AA60,#REF!,4,FALSE))&lt;4,"",LEFT(RIGHT(VLOOKUP(AA60,#REF!,4,FALSE),4),1))</f>
        <v>#REF!</v>
      </c>
      <c r="BR62" s="416"/>
      <c r="BS62" s="280" t="e">
        <f>IF(LEN(VLOOKUP(AA60,#REF!,4,FALSE))&lt;3,"",LEFT(RIGHT(VLOOKUP(AA60,#REF!,4,FALSE),3),1))</f>
        <v>#REF!</v>
      </c>
      <c r="BT62" s="282"/>
      <c r="BU62" s="280" t="e">
        <f>IF(LEN(VLOOKUP(AA60,#REF!,4,FALSE))&lt;2,"",LEFT(RIGHT(VLOOKUP(AA60,#REF!,4,FALSE),2),1))</f>
        <v>#REF!</v>
      </c>
      <c r="BV62" s="282"/>
      <c r="BW62" s="280" t="e">
        <f>IF(VLOOKUP(AA60,#REF!,4,FALSE)=0,"",IF(LEN(VLOOKUP(AA60,#REF!,4,FALSE))&lt;1,"",LEFT(RIGHT(VLOOKUP(AA60,#REF!,4,FALSE),1),1)))</f>
        <v>#REF!</v>
      </c>
      <c r="BX62" s="287"/>
      <c r="BY62" s="288"/>
      <c r="BZ62" s="288"/>
      <c r="CA62" s="288"/>
      <c r="CB62" s="288"/>
      <c r="CC62" s="288"/>
      <c r="CD62" s="288"/>
      <c r="CE62" s="288"/>
      <c r="CF62" s="288"/>
      <c r="CG62" s="288"/>
      <c r="CH62" s="199"/>
      <c r="CI62" s="145"/>
      <c r="CJ62" s="145"/>
    </row>
    <row r="63" spans="1:88" ht="3" customHeight="1">
      <c r="A63" s="130"/>
      <c r="B63" s="476"/>
      <c r="C63" s="476"/>
      <c r="D63" s="476"/>
      <c r="E63" s="474"/>
      <c r="F63" s="474"/>
      <c r="G63" s="459"/>
      <c r="H63" s="461"/>
      <c r="I63" s="461"/>
      <c r="J63" s="461"/>
      <c r="K63" s="461"/>
      <c r="L63" s="461"/>
      <c r="M63" s="461"/>
      <c r="N63" s="461"/>
      <c r="O63" s="461"/>
      <c r="P63" s="461"/>
      <c r="Q63" s="461"/>
      <c r="R63" s="461"/>
      <c r="S63" s="461"/>
      <c r="T63" s="461"/>
      <c r="U63" s="461"/>
      <c r="V63" s="461"/>
      <c r="W63" s="461"/>
      <c r="X63" s="461"/>
      <c r="Y63" s="461"/>
      <c r="Z63" s="461"/>
      <c r="AA63" s="463"/>
      <c r="AB63" s="463"/>
      <c r="AC63" s="463"/>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442"/>
      <c r="BA63" s="443"/>
      <c r="BB63" s="443"/>
      <c r="BC63" s="443"/>
      <c r="BD63" s="443"/>
      <c r="BE63" s="443"/>
      <c r="BF63" s="443"/>
      <c r="BG63" s="443"/>
      <c r="BH63" s="443"/>
      <c r="BI63" s="443"/>
      <c r="BJ63" s="443"/>
      <c r="BK63" s="443"/>
      <c r="BL63" s="443"/>
      <c r="BM63" s="443"/>
      <c r="BN63" s="443"/>
      <c r="BO63" s="443"/>
      <c r="BP63" s="443"/>
      <c r="BQ63" s="443"/>
      <c r="BR63" s="443"/>
      <c r="BS63" s="227"/>
      <c r="BT63" s="227"/>
      <c r="BU63" s="227"/>
      <c r="BV63" s="227"/>
      <c r="BW63" s="227"/>
      <c r="BX63" s="289"/>
      <c r="BY63" s="227"/>
      <c r="BZ63" s="227"/>
      <c r="CA63" s="227"/>
      <c r="CB63" s="227"/>
      <c r="CC63" s="227"/>
      <c r="CD63" s="227"/>
      <c r="CE63" s="227"/>
      <c r="CF63" s="227"/>
      <c r="CG63" s="227"/>
      <c r="CH63" s="200"/>
      <c r="CI63" s="145"/>
      <c r="CJ63" s="145"/>
    </row>
    <row r="64" spans="1:88" ht="3" customHeight="1">
      <c r="A64" s="130"/>
      <c r="B64" s="476"/>
      <c r="C64" s="476"/>
      <c r="D64" s="476"/>
      <c r="E64" s="474"/>
      <c r="F64" s="474"/>
      <c r="G64" s="459"/>
      <c r="H64" s="461"/>
      <c r="I64" s="461"/>
      <c r="J64" s="461"/>
      <c r="K64" s="461"/>
      <c r="L64" s="461"/>
      <c r="M64" s="461"/>
      <c r="N64" s="461"/>
      <c r="O64" s="461"/>
      <c r="P64" s="461"/>
      <c r="Q64" s="461"/>
      <c r="R64" s="461"/>
      <c r="S64" s="461"/>
      <c r="T64" s="461"/>
      <c r="U64" s="461"/>
      <c r="V64" s="461"/>
      <c r="W64" s="461"/>
      <c r="X64" s="461"/>
      <c r="Y64" s="461"/>
      <c r="Z64" s="461"/>
      <c r="AA64" s="463"/>
      <c r="AB64" s="463"/>
      <c r="AC64" s="463"/>
      <c r="AD64" s="422"/>
      <c r="AE64" s="422"/>
      <c r="AF64" s="422"/>
      <c r="AG64" s="422"/>
      <c r="AH64" s="422"/>
      <c r="AI64" s="422"/>
      <c r="AJ64" s="422"/>
      <c r="AK64" s="422"/>
      <c r="AL64" s="422"/>
      <c r="AM64" s="422"/>
      <c r="AN64" s="422"/>
      <c r="AO64" s="422"/>
      <c r="AP64" s="422"/>
      <c r="AQ64" s="422"/>
      <c r="AR64" s="422"/>
      <c r="AS64" s="422"/>
      <c r="AT64" s="422"/>
      <c r="AU64" s="422"/>
      <c r="AV64" s="422"/>
      <c r="AW64" s="422"/>
      <c r="AX64" s="422"/>
      <c r="AY64" s="422"/>
      <c r="AZ64" s="422"/>
      <c r="BA64" s="472"/>
      <c r="BB64" s="472"/>
      <c r="BC64" s="472"/>
      <c r="BD64" s="472"/>
      <c r="BE64" s="472"/>
      <c r="BF64" s="472"/>
      <c r="BG64" s="472"/>
      <c r="BH64" s="472"/>
      <c r="BI64" s="472"/>
      <c r="BJ64" s="472"/>
      <c r="BK64" s="221"/>
      <c r="BL64" s="221"/>
      <c r="BM64" s="221"/>
      <c r="BN64" s="221"/>
      <c r="BO64" s="221"/>
      <c r="BP64" s="221"/>
      <c r="BQ64" s="221"/>
      <c r="BR64" s="221"/>
      <c r="BS64" s="221"/>
      <c r="BT64" s="221"/>
      <c r="BU64" s="221"/>
      <c r="BV64" s="221"/>
      <c r="BW64" s="221"/>
      <c r="BX64" s="221"/>
      <c r="BY64" s="221"/>
      <c r="BZ64" s="221"/>
      <c r="CA64" s="221"/>
      <c r="CB64" s="221"/>
      <c r="CC64" s="221"/>
      <c r="CD64" s="221"/>
      <c r="CE64" s="221"/>
      <c r="CF64" s="221"/>
      <c r="CG64" s="221"/>
      <c r="CH64" s="198"/>
      <c r="CI64" s="145"/>
      <c r="CJ64" s="145"/>
    </row>
    <row r="65" spans="1:88" ht="3" customHeight="1">
      <c r="A65" s="130"/>
      <c r="B65" s="476"/>
      <c r="C65" s="476"/>
      <c r="D65" s="476"/>
      <c r="E65" s="474"/>
      <c r="F65" s="474"/>
      <c r="G65" s="459"/>
      <c r="H65" s="461"/>
      <c r="I65" s="461"/>
      <c r="J65" s="461"/>
      <c r="K65" s="461"/>
      <c r="L65" s="461"/>
      <c r="M65" s="461"/>
      <c r="N65" s="461"/>
      <c r="O65" s="461"/>
      <c r="P65" s="461"/>
      <c r="Q65" s="461"/>
      <c r="R65" s="461"/>
      <c r="S65" s="461"/>
      <c r="T65" s="461"/>
      <c r="U65" s="461"/>
      <c r="V65" s="461"/>
      <c r="W65" s="461"/>
      <c r="X65" s="461"/>
      <c r="Y65" s="461"/>
      <c r="Z65" s="461"/>
      <c r="AA65" s="463"/>
      <c r="AB65" s="463"/>
      <c r="AC65" s="463"/>
      <c r="AD65" s="423"/>
      <c r="AE65" s="417"/>
      <c r="AF65" s="417"/>
      <c r="AG65" s="417"/>
      <c r="AH65" s="283"/>
      <c r="AI65" s="418"/>
      <c r="AJ65" s="418"/>
      <c r="AK65" s="418"/>
      <c r="AL65" s="418"/>
      <c r="AM65" s="418"/>
      <c r="AN65" s="415" t="s">
        <v>157</v>
      </c>
      <c r="AO65" s="419"/>
      <c r="AP65" s="419"/>
      <c r="AQ65" s="419"/>
      <c r="AR65" s="419"/>
      <c r="AS65" s="419"/>
      <c r="AT65" s="415" t="s">
        <v>157</v>
      </c>
      <c r="AU65" s="419"/>
      <c r="AV65" s="419"/>
      <c r="AW65" s="419"/>
      <c r="AX65" s="419"/>
      <c r="AY65" s="419"/>
      <c r="AZ65" s="424"/>
      <c r="BA65" s="472"/>
      <c r="BB65" s="472"/>
      <c r="BC65" s="472"/>
      <c r="BD65" s="472"/>
      <c r="BE65" s="472"/>
      <c r="BF65" s="472"/>
      <c r="BG65" s="472"/>
      <c r="BH65" s="472"/>
      <c r="BI65" s="472"/>
      <c r="BJ65" s="472"/>
      <c r="BK65" s="288"/>
      <c r="BL65" s="288"/>
      <c r="BM65" s="417"/>
      <c r="BN65" s="417"/>
      <c r="BO65" s="417"/>
      <c r="BP65" s="288"/>
      <c r="BQ65" s="290"/>
      <c r="BR65" s="290"/>
      <c r="BS65" s="290"/>
      <c r="BT65" s="290"/>
      <c r="BU65" s="290"/>
      <c r="BV65" s="288"/>
      <c r="BW65" s="290"/>
      <c r="BX65" s="290"/>
      <c r="BY65" s="290"/>
      <c r="BZ65" s="290"/>
      <c r="CA65" s="290"/>
      <c r="CB65" s="291"/>
      <c r="CC65" s="290"/>
      <c r="CD65" s="290"/>
      <c r="CE65" s="290"/>
      <c r="CF65" s="290"/>
      <c r="CG65" s="290"/>
      <c r="CH65" s="201"/>
      <c r="CI65" s="145"/>
      <c r="CJ65" s="145"/>
    </row>
    <row r="66" spans="1:88" ht="15" customHeight="1">
      <c r="A66" s="130"/>
      <c r="B66" s="476"/>
      <c r="C66" s="476"/>
      <c r="D66" s="476"/>
      <c r="E66" s="474"/>
      <c r="F66" s="474"/>
      <c r="G66" s="459"/>
      <c r="H66" s="461"/>
      <c r="I66" s="461"/>
      <c r="J66" s="461"/>
      <c r="K66" s="461"/>
      <c r="L66" s="461"/>
      <c r="M66" s="461"/>
      <c r="N66" s="461"/>
      <c r="O66" s="461"/>
      <c r="P66" s="461"/>
      <c r="Q66" s="461"/>
      <c r="R66" s="461"/>
      <c r="S66" s="461"/>
      <c r="T66" s="461"/>
      <c r="U66" s="461"/>
      <c r="V66" s="461"/>
      <c r="W66" s="461"/>
      <c r="X66" s="461"/>
      <c r="Y66" s="461"/>
      <c r="Z66" s="461"/>
      <c r="AA66" s="463"/>
      <c r="AB66" s="463"/>
      <c r="AC66" s="463"/>
      <c r="AD66" s="423"/>
      <c r="AE66" s="280" t="e">
        <f>IF(LEN(VLOOKUP(AA60,#REF!,3,FALSE))&lt;11,"",LEFT(RIGHT(VLOOKUP(AA60,#REF!,3,FALSE),11),1))</f>
        <v>#REF!</v>
      </c>
      <c r="AF66" s="168" t="s">
        <v>157</v>
      </c>
      <c r="AG66" s="280" t="e">
        <f>IF(LEN(VLOOKUP(AA60,#REF!,3,FALSE))&lt;10,"",LEFT(RIGHT(VLOOKUP(AA60,#REF!,3,FALSE),10),1))</f>
        <v>#REF!</v>
      </c>
      <c r="AH66" s="282" t="s">
        <v>157</v>
      </c>
      <c r="AI66" s="280" t="e">
        <f>IF(LEN(VLOOKUP(AA60,#REF!,3,FALSE))&lt;9,"",LEFT(RIGHT(VLOOKUP(AA60,#REF!,3,FALSE),9),1))</f>
        <v>#REF!</v>
      </c>
      <c r="AJ66" s="168" t="s">
        <v>157</v>
      </c>
      <c r="AK66" s="280" t="e">
        <f>IF(LEN(VLOOKUP(AA60,#REF!,3,FALSE))&lt;8,"",LEFT(RIGHT(VLOOKUP(AA60,#REF!,3,FALSE),8),1))</f>
        <v>#REF!</v>
      </c>
      <c r="AL66" s="282" t="s">
        <v>157</v>
      </c>
      <c r="AM66" s="280" t="e">
        <f>IF(LEN(VLOOKUP(AA60,#REF!,3,FALSE))&lt;7,"",LEFT(RIGHT(VLOOKUP(AA60,#REF!,3,FALSE),7),1))</f>
        <v>#REF!</v>
      </c>
      <c r="AN66" s="415"/>
      <c r="AO66" s="280" t="e">
        <f>IF(LEN(VLOOKUP(AA60,#REF!,3,FALSE))&lt;6,"",LEFT(RIGHT(VLOOKUP(AA60,#REF!,3,FALSE),6),1))</f>
        <v>#REF!</v>
      </c>
      <c r="AP66" s="282" t="s">
        <v>157</v>
      </c>
      <c r="AQ66" s="280" t="e">
        <f>IF(LEN(VLOOKUP(AA60,#REF!,3,FALSE))&lt;5,"",LEFT(RIGHT(VLOOKUP(AA60,#REF!,3,FALSE),5),1))</f>
        <v>#REF!</v>
      </c>
      <c r="AR66" s="282" t="s">
        <v>157</v>
      </c>
      <c r="AS66" s="280" t="e">
        <f>IF(LEN(VLOOKUP(AA60,#REF!,3,FALSE))&lt;4,"",LEFT(RIGHT(VLOOKUP(AA60,#REF!,3,FALSE),4),1))</f>
        <v>#REF!</v>
      </c>
      <c r="AT66" s="415"/>
      <c r="AU66" s="280" t="e">
        <f>IF(LEN(VLOOKUP(AA60,#REF!,3,FALSE))&lt;3,"",LEFT(RIGHT(VLOOKUP(AA60,#REF!,3,FALSE),3),1))</f>
        <v>#REF!</v>
      </c>
      <c r="AV66" s="282" t="s">
        <v>157</v>
      </c>
      <c r="AW66" s="280" t="e">
        <f>IF(LEN(VLOOKUP(AA60,#REF!,3,FALSE))&lt;2,"",LEFT(RIGHT(VLOOKUP(AA60,#REF!,3,FALSE),2),1))</f>
        <v>#REF!</v>
      </c>
      <c r="AX66" s="282" t="s">
        <v>157</v>
      </c>
      <c r="AY66" s="280" t="e">
        <f>IF(VLOOKUP(AA60,#REF!,3,FALSE)=0,"",IF(LEN(VLOOKUP(AA60,#REF!,3,FALSE))&lt;1,"",LEFT(RIGHT(VLOOKUP(AA60,#REF!,3,FALSE),1),1)))</f>
        <v>#REF!</v>
      </c>
      <c r="AZ66" s="424"/>
      <c r="BA66" s="472"/>
      <c r="BB66" s="472"/>
      <c r="BC66" s="472"/>
      <c r="BD66" s="472"/>
      <c r="BE66" s="472"/>
      <c r="BF66" s="472"/>
      <c r="BG66" s="472"/>
      <c r="BH66" s="472"/>
      <c r="BI66" s="472"/>
      <c r="BJ66" s="472"/>
      <c r="BK66" s="288"/>
      <c r="BL66" s="288"/>
      <c r="BM66" s="280" t="e">
        <f>IF(LEN(VLOOKUP(AA60,#REF!,5,FALSE))&lt;11,"",LEFT(RIGHT(VLOOKUP(AA60,#REF!,5,FALSE),11),1))</f>
        <v>#REF!</v>
      </c>
      <c r="BN66" s="168" t="s">
        <v>157</v>
      </c>
      <c r="BO66" s="280" t="e">
        <f>IF(LEN(VLOOKUP(AA60,#REF!,5,FALSE))&lt;10,"",LEFT(RIGHT(VLOOKUP(AA60,#REF!,5,FALSE),10),1))</f>
        <v>#REF!</v>
      </c>
      <c r="BP66" s="288" t="s">
        <v>157</v>
      </c>
      <c r="BQ66" s="280" t="e">
        <f>IF(LEN(VLOOKUP(AA60,#REF!,5,FALSE))&lt;9,"",LEFT(RIGHT(VLOOKUP(AA60,#REF!,5,FALSE),9),1))</f>
        <v>#REF!</v>
      </c>
      <c r="BR66" s="282" t="s">
        <v>157</v>
      </c>
      <c r="BS66" s="280" t="e">
        <f>IF(LEN(VLOOKUP(AA60,#REF!,5,FALSE))&lt;8,"",LEFT(RIGHT(VLOOKUP(AA60,#REF!,5,FALSE),8),1))</f>
        <v>#REF!</v>
      </c>
      <c r="BT66" s="282" t="s">
        <v>157</v>
      </c>
      <c r="BU66" s="280" t="e">
        <f>IF(LEN(VLOOKUP(AA60,#REF!,5,FALSE))&lt;7,"",LEFT(RIGHT(VLOOKUP(AA60,#REF!,5,FALSE),7),1))</f>
        <v>#REF!</v>
      </c>
      <c r="BV66" s="288" t="s">
        <v>157</v>
      </c>
      <c r="BW66" s="280" t="e">
        <f>IF(LEN(VLOOKUP(AA60,#REF!,5,FALSE))&lt;6,"",LEFT(RIGHT(VLOOKUP(AA60,#REF!,5,FALSE),6),1))</f>
        <v>#REF!</v>
      </c>
      <c r="BX66" s="282" t="s">
        <v>157</v>
      </c>
      <c r="BY66" s="280" t="e">
        <f>IF(LEN(VLOOKUP(AA60,#REF!,5,FALSE))&lt;5,"",LEFT(RIGHT(VLOOKUP(AA60,#REF!,5,FALSE),5),1))</f>
        <v>#REF!</v>
      </c>
      <c r="BZ66" s="282" t="s">
        <v>157</v>
      </c>
      <c r="CA66" s="280" t="e">
        <f>IF(LEN(VLOOKUP(AA60,#REF!,5,FALSE))&lt;4,"",LEFT(RIGHT(VLOOKUP(AA60,#REF!,5,FALSE),4),1))</f>
        <v>#REF!</v>
      </c>
      <c r="CB66" s="291" t="s">
        <v>157</v>
      </c>
      <c r="CC66" s="280" t="e">
        <f>IF(LEN(VLOOKUP(AA60,#REF!,5,FALSE))&lt;3,"",LEFT(RIGHT(VLOOKUP(AA60,#REF!,5,FALSE),3),1))</f>
        <v>#REF!</v>
      </c>
      <c r="CD66" s="282" t="s">
        <v>157</v>
      </c>
      <c r="CE66" s="280" t="e">
        <f>IF(LEN(VLOOKUP(AA60,#REF!,5,FALSE))&lt;2,"",LEFT(RIGHT(VLOOKUP(AA60,#REF!,5,FALSE),2),1))</f>
        <v>#REF!</v>
      </c>
      <c r="CF66" s="282" t="s">
        <v>355</v>
      </c>
      <c r="CG66" s="280" t="e">
        <f>IF(VLOOKUP(AA60,#REF!,5,FALSE)=0,"",IF(LEN(VLOOKUP(AA60,#REF!,5,FALSE))&lt;1,"",LEFT(RIGHT(VLOOKUP(AA60,#REF!,5,FALSE),1),1)))</f>
        <v>#REF!</v>
      </c>
      <c r="CH66" s="201"/>
      <c r="CI66" s="145"/>
      <c r="CJ66" s="145"/>
    </row>
    <row r="67" spans="1:88" ht="3" customHeight="1">
      <c r="A67" s="130"/>
      <c r="B67" s="476"/>
      <c r="C67" s="476"/>
      <c r="D67" s="476"/>
      <c r="E67" s="474"/>
      <c r="F67" s="474"/>
      <c r="G67" s="459"/>
      <c r="H67" s="461"/>
      <c r="I67" s="461"/>
      <c r="J67" s="461"/>
      <c r="K67" s="461"/>
      <c r="L67" s="461"/>
      <c r="M67" s="461"/>
      <c r="N67" s="461"/>
      <c r="O67" s="461"/>
      <c r="P67" s="461"/>
      <c r="Q67" s="461"/>
      <c r="R67" s="461"/>
      <c r="S67" s="461"/>
      <c r="T67" s="461"/>
      <c r="U67" s="461"/>
      <c r="V67" s="461"/>
      <c r="W67" s="461"/>
      <c r="X67" s="461"/>
      <c r="Y67" s="461"/>
      <c r="Z67" s="461"/>
      <c r="AA67" s="463"/>
      <c r="AB67" s="463"/>
      <c r="AC67" s="463"/>
      <c r="AD67" s="442"/>
      <c r="AE67" s="442"/>
      <c r="AF67" s="442"/>
      <c r="AG67" s="442"/>
      <c r="AH67" s="442"/>
      <c r="AI67" s="442"/>
      <c r="AJ67" s="442"/>
      <c r="AK67" s="442"/>
      <c r="AL67" s="442"/>
      <c r="AM67" s="442"/>
      <c r="AN67" s="442"/>
      <c r="AO67" s="442"/>
      <c r="AP67" s="442"/>
      <c r="AQ67" s="442"/>
      <c r="AR67" s="442"/>
      <c r="AS67" s="442"/>
      <c r="AT67" s="442"/>
      <c r="AU67" s="442"/>
      <c r="AV67" s="442"/>
      <c r="AW67" s="442"/>
      <c r="AX67" s="442"/>
      <c r="AY67" s="442"/>
      <c r="AZ67" s="442"/>
      <c r="BA67" s="472"/>
      <c r="BB67" s="472"/>
      <c r="BC67" s="472"/>
      <c r="BD67" s="472"/>
      <c r="BE67" s="472"/>
      <c r="BF67" s="472"/>
      <c r="BG67" s="472"/>
      <c r="BH67" s="472"/>
      <c r="BI67" s="472"/>
      <c r="BJ67" s="472"/>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00"/>
      <c r="CI67" s="145"/>
      <c r="CJ67" s="145"/>
    </row>
    <row r="68" spans="1:88" s="163" customFormat="1" ht="3" customHeight="1" thickBot="1">
      <c r="A68" s="130"/>
      <c r="B68" s="476"/>
      <c r="C68" s="476"/>
      <c r="D68" s="476"/>
      <c r="E68" s="535" t="s">
        <v>359</v>
      </c>
      <c r="F68" s="535"/>
      <c r="G68" s="432"/>
      <c r="H68" s="435" t="e">
        <f>#REF!</f>
        <v>#REF!</v>
      </c>
      <c r="I68" s="435"/>
      <c r="J68" s="435"/>
      <c r="K68" s="435"/>
      <c r="L68" s="435"/>
      <c r="M68" s="435"/>
      <c r="N68" s="435"/>
      <c r="O68" s="435"/>
      <c r="P68" s="435"/>
      <c r="Q68" s="435"/>
      <c r="R68" s="435"/>
      <c r="S68" s="435"/>
      <c r="T68" s="435"/>
      <c r="U68" s="435"/>
      <c r="V68" s="435"/>
      <c r="W68" s="435"/>
      <c r="X68" s="435"/>
      <c r="Y68" s="435"/>
      <c r="Z68" s="435"/>
      <c r="AA68" s="438" t="s">
        <v>447</v>
      </c>
      <c r="AB68" s="438"/>
      <c r="AC68" s="438"/>
      <c r="AD68" s="422"/>
      <c r="AE68" s="422"/>
      <c r="AF68" s="422"/>
      <c r="AG68" s="422"/>
      <c r="AH68" s="422"/>
      <c r="AI68" s="422"/>
      <c r="AJ68" s="422"/>
      <c r="AK68" s="422"/>
      <c r="AL68" s="422"/>
      <c r="AM68" s="422"/>
      <c r="AN68" s="422"/>
      <c r="AO68" s="422"/>
      <c r="AP68" s="422"/>
      <c r="AQ68" s="422"/>
      <c r="AR68" s="422"/>
      <c r="AS68" s="422"/>
      <c r="AT68" s="422"/>
      <c r="AU68" s="422"/>
      <c r="AV68" s="422"/>
      <c r="AW68" s="422"/>
      <c r="AX68" s="422"/>
      <c r="AY68" s="422"/>
      <c r="AZ68" s="422"/>
      <c r="BA68" s="464"/>
      <c r="BB68" s="464"/>
      <c r="BC68" s="464"/>
      <c r="BD68" s="464"/>
      <c r="BE68" s="464"/>
      <c r="BF68" s="464"/>
      <c r="BG68" s="464"/>
      <c r="BH68" s="464"/>
      <c r="BI68" s="464"/>
      <c r="BJ68" s="464"/>
      <c r="BK68" s="464"/>
      <c r="BL68" s="464"/>
      <c r="BM68" s="464"/>
      <c r="BN68" s="464"/>
      <c r="BO68" s="464"/>
      <c r="BP68" s="464"/>
      <c r="BQ68" s="464"/>
      <c r="BR68" s="464"/>
      <c r="BS68" s="221"/>
      <c r="BT68" s="221"/>
      <c r="BU68" s="221"/>
      <c r="BV68" s="221"/>
      <c r="BW68" s="221"/>
      <c r="BX68" s="292"/>
      <c r="BY68" s="221"/>
      <c r="BZ68" s="221"/>
      <c r="CA68" s="221"/>
      <c r="CB68" s="221"/>
      <c r="CC68" s="221"/>
      <c r="CD68" s="221"/>
      <c r="CE68" s="221"/>
      <c r="CF68" s="221"/>
      <c r="CG68" s="221"/>
      <c r="CH68" s="198"/>
      <c r="CI68" s="202"/>
      <c r="CJ68" s="202"/>
    </row>
    <row r="69" spans="1:88" s="163" customFormat="1" ht="3" customHeight="1" thickBot="1">
      <c r="A69" s="130"/>
      <c r="B69" s="476"/>
      <c r="C69" s="476"/>
      <c r="D69" s="476"/>
      <c r="E69" s="535"/>
      <c r="F69" s="535"/>
      <c r="G69" s="432"/>
      <c r="H69" s="435"/>
      <c r="I69" s="435"/>
      <c r="J69" s="435"/>
      <c r="K69" s="435"/>
      <c r="L69" s="435"/>
      <c r="M69" s="435"/>
      <c r="N69" s="435"/>
      <c r="O69" s="435"/>
      <c r="P69" s="435"/>
      <c r="Q69" s="435"/>
      <c r="R69" s="435"/>
      <c r="S69" s="435"/>
      <c r="T69" s="435"/>
      <c r="U69" s="435"/>
      <c r="V69" s="435"/>
      <c r="W69" s="435"/>
      <c r="X69" s="435"/>
      <c r="Y69" s="435"/>
      <c r="Z69" s="435"/>
      <c r="AA69" s="438"/>
      <c r="AB69" s="438"/>
      <c r="AC69" s="438"/>
      <c r="AD69" s="423"/>
      <c r="AE69" s="417"/>
      <c r="AF69" s="417"/>
      <c r="AG69" s="417"/>
      <c r="AH69" s="283"/>
      <c r="AI69" s="418"/>
      <c r="AJ69" s="418"/>
      <c r="AK69" s="418"/>
      <c r="AL69" s="418"/>
      <c r="AM69" s="418"/>
      <c r="AN69" s="415"/>
      <c r="AO69" s="419"/>
      <c r="AP69" s="419"/>
      <c r="AQ69" s="419"/>
      <c r="AR69" s="419"/>
      <c r="AS69" s="419"/>
      <c r="AT69" s="415"/>
      <c r="AU69" s="419"/>
      <c r="AV69" s="419"/>
      <c r="AW69" s="419"/>
      <c r="AX69" s="419"/>
      <c r="AY69" s="419"/>
      <c r="AZ69" s="424"/>
      <c r="BA69" s="423"/>
      <c r="BB69" s="417"/>
      <c r="BC69" s="417"/>
      <c r="BD69" s="417"/>
      <c r="BE69" s="283"/>
      <c r="BF69" s="418"/>
      <c r="BG69" s="418"/>
      <c r="BH69" s="418"/>
      <c r="BI69" s="418"/>
      <c r="BJ69" s="418"/>
      <c r="BK69" s="415"/>
      <c r="BL69" s="415"/>
      <c r="BM69" s="419"/>
      <c r="BN69" s="419"/>
      <c r="BO69" s="419"/>
      <c r="BP69" s="419"/>
      <c r="BQ69" s="419"/>
      <c r="BR69" s="416"/>
      <c r="BS69" s="419"/>
      <c r="BT69" s="419"/>
      <c r="BU69" s="419"/>
      <c r="BV69" s="419"/>
      <c r="BW69" s="419"/>
      <c r="BX69" s="287"/>
      <c r="BY69" s="288"/>
      <c r="BZ69" s="288"/>
      <c r="CA69" s="288"/>
      <c r="CB69" s="288"/>
      <c r="CC69" s="288"/>
      <c r="CD69" s="288"/>
      <c r="CE69" s="288"/>
      <c r="CF69" s="288"/>
      <c r="CG69" s="288"/>
      <c r="CH69" s="199"/>
      <c r="CI69" s="202"/>
      <c r="CJ69" s="202"/>
    </row>
    <row r="70" spans="1:88" ht="15" customHeight="1" thickBot="1">
      <c r="A70" s="130"/>
      <c r="E70" s="535"/>
      <c r="F70" s="535"/>
      <c r="G70" s="432"/>
      <c r="H70" s="435"/>
      <c r="I70" s="435"/>
      <c r="J70" s="435"/>
      <c r="K70" s="435"/>
      <c r="L70" s="435"/>
      <c r="M70" s="435"/>
      <c r="N70" s="435"/>
      <c r="O70" s="435"/>
      <c r="P70" s="435"/>
      <c r="Q70" s="435"/>
      <c r="R70" s="435"/>
      <c r="S70" s="435"/>
      <c r="T70" s="435"/>
      <c r="U70" s="435"/>
      <c r="V70" s="435"/>
      <c r="W70" s="435"/>
      <c r="X70" s="435"/>
      <c r="Y70" s="435"/>
      <c r="Z70" s="435"/>
      <c r="AA70" s="438"/>
      <c r="AB70" s="438"/>
      <c r="AC70" s="438"/>
      <c r="AD70" s="423"/>
      <c r="AE70" s="280" t="e">
        <f>IF(LEN(VLOOKUP(AA68,#REF!,2,FALSE))&lt;11,"",LEFT(RIGHT(VLOOKUP(AA68,#REF!,2,FALSE),11),1))</f>
        <v>#REF!</v>
      </c>
      <c r="AF70" s="168"/>
      <c r="AG70" s="280" t="e">
        <f>IF(LEN(VLOOKUP(AA68,#REF!,2,FALSE))&lt;10,"",LEFT(RIGHT(VLOOKUP(AA68,#REF!,2,FALSE),10),1))</f>
        <v>#REF!</v>
      </c>
      <c r="AH70" s="282"/>
      <c r="AI70" s="280" t="e">
        <f>IF(LEN(VLOOKUP(AA68,#REF!,2,FALSE))&lt;9,"",LEFT(RIGHT(VLOOKUP(AA68,#REF!,2,FALSE),9),1))</f>
        <v>#REF!</v>
      </c>
      <c r="AJ70" s="168"/>
      <c r="AK70" s="280" t="e">
        <f>IF(LEN(VLOOKUP(AA68,#REF!,2,FALSE))&lt;8,"",LEFT(RIGHT(VLOOKUP(AA68,#REF!,2,FALSE),8),1))</f>
        <v>#REF!</v>
      </c>
      <c r="AL70" s="282"/>
      <c r="AM70" s="280" t="e">
        <f>IF(LEN(VLOOKUP(AA68,#REF!,2,FALSE))&lt;7,"",LEFT(RIGHT(VLOOKUP(AA68,#REF!,2,FALSE),7),1))</f>
        <v>#REF!</v>
      </c>
      <c r="AN70" s="415"/>
      <c r="AO70" s="280" t="e">
        <f>IF(LEN(VLOOKUP(AA68,#REF!,2,FALSE))&lt;6,"",LEFT(RIGHT(VLOOKUP(AA68,#REF!,2,FALSE),6),1))</f>
        <v>#REF!</v>
      </c>
      <c r="AP70" s="282"/>
      <c r="AQ70" s="280" t="e">
        <f>IF(LEN(VLOOKUP(AA68,#REF!,2,FALSE))&lt;5,"",LEFT(RIGHT(VLOOKUP(AA68,#REF!,2,FALSE),5),1))</f>
        <v>#REF!</v>
      </c>
      <c r="AR70" s="282"/>
      <c r="AS70" s="280" t="e">
        <f>IF(LEN(VLOOKUP(AA68,#REF!,2,FALSE))&lt;4,"",LEFT(RIGHT(VLOOKUP(AA68,#REF!,2,FALSE),4),1))</f>
        <v>#REF!</v>
      </c>
      <c r="AT70" s="415"/>
      <c r="AU70" s="280" t="e">
        <f>IF(LEN(VLOOKUP(AA68,#REF!,2,FALSE))&lt;3,"",LEFT(RIGHT(VLOOKUP(AA68,#REF!,2,FALSE),3),1))</f>
        <v>#REF!</v>
      </c>
      <c r="AV70" s="282"/>
      <c r="AW70" s="280" t="e">
        <f>IF(LEN(VLOOKUP(AA68,#REF!,2,FALSE))&lt;2,"",LEFT(RIGHT(VLOOKUP(AA68,#REF!,2,FALSE),2),1))</f>
        <v>#REF!</v>
      </c>
      <c r="AX70" s="282"/>
      <c r="AY70" s="280" t="e">
        <f>IF(VLOOKUP(AA68,#REF!,2,FALSE)=0,"",IF(LEN(VLOOKUP(AA68,#REF!,2,FALSE))&lt;1,"",LEFT(RIGHT(VLOOKUP(AA68,#REF!,2,FALSE),1),1)))</f>
        <v>#REF!</v>
      </c>
      <c r="AZ70" s="424"/>
      <c r="BA70" s="423"/>
      <c r="BB70" s="280" t="e">
        <f>IF(LEN(VLOOKUP(AA68,#REF!,4,FALSE))&lt;11,"",LEFT(RIGHT(VLOOKUP(AA68,#REF!,4,FALSE),11),1))</f>
        <v>#REF!</v>
      </c>
      <c r="BC70" s="168"/>
      <c r="BD70" s="280" t="e">
        <f>IF(LEN(VLOOKUP(AA68,#REF!,4,FALSE))&lt;10,"",LEFT(RIGHT(VLOOKUP(AA68,#REF!,4,FALSE),10),1))</f>
        <v>#REF!</v>
      </c>
      <c r="BE70" s="282"/>
      <c r="BF70" s="280" t="e">
        <f>IF(LEN(VLOOKUP(AA68,#REF!,4,FALSE))&lt;9,"",LEFT(RIGHT(VLOOKUP(AA68,#REF!,4,FALSE),9),1))</f>
        <v>#REF!</v>
      </c>
      <c r="BG70" s="168"/>
      <c r="BH70" s="280" t="e">
        <f>IF(LEN(VLOOKUP(AA68,#REF!,4,FALSE))&lt;8,"",LEFT(RIGHT(VLOOKUP(AA68,#REF!,4,FALSE),8),1))</f>
        <v>#REF!</v>
      </c>
      <c r="BI70" s="282"/>
      <c r="BJ70" s="280" t="e">
        <f>IF(LEN(VLOOKUP(AA68,#REF!,4,FALSE))&lt;7,"",LEFT(RIGHT(VLOOKUP(AA68,#REF!,4,FALSE),7),1))</f>
        <v>#REF!</v>
      </c>
      <c r="BK70" s="415"/>
      <c r="BL70" s="415"/>
      <c r="BM70" s="280" t="e">
        <f>IF(LEN(VLOOKUP(AA68,#REF!,4,FALSE))&lt;6,"",LEFT(RIGHT(VLOOKUP(AA68,#REF!,4,FALSE),6),1))</f>
        <v>#REF!</v>
      </c>
      <c r="BN70" s="282"/>
      <c r="BO70" s="280" t="e">
        <f>IF(LEN(VLOOKUP(AA68,#REF!,4,FALSE))&lt;5,"",LEFT(RIGHT(VLOOKUP(AA68,#REF!,4,FALSE),5),1))</f>
        <v>#REF!</v>
      </c>
      <c r="BP70" s="282"/>
      <c r="BQ70" s="280" t="e">
        <f>IF(LEN(VLOOKUP(AA68,#REF!,4,FALSE))&lt;4,"",LEFT(RIGHT(VLOOKUP(AA68,#REF!,4,FALSE),4),1))</f>
        <v>#REF!</v>
      </c>
      <c r="BR70" s="416"/>
      <c r="BS70" s="280" t="e">
        <f>IF(LEN(VLOOKUP(AA68,#REF!,4,FALSE))&lt;3,"",LEFT(RIGHT(VLOOKUP(AA68,#REF!,4,FALSE),3),1))</f>
        <v>#REF!</v>
      </c>
      <c r="BT70" s="282"/>
      <c r="BU70" s="280" t="e">
        <f>IF(LEN(VLOOKUP(AA68,#REF!,4,FALSE))&lt;2,"",LEFT(RIGHT(VLOOKUP(AA68,#REF!,4,FALSE),2),1))</f>
        <v>#REF!</v>
      </c>
      <c r="BV70" s="282"/>
      <c r="BW70" s="280" t="e">
        <f>IF(VLOOKUP(AA68,#REF!,4,FALSE)=0,"",IF(LEN(VLOOKUP(AA68,#REF!,4,FALSE))&lt;1,"",LEFT(RIGHT(VLOOKUP(AA68,#REF!,4,FALSE),1),1)))</f>
        <v>#REF!</v>
      </c>
      <c r="BX70" s="287"/>
      <c r="BY70" s="288"/>
      <c r="BZ70" s="288"/>
      <c r="CA70" s="288"/>
      <c r="CB70" s="288"/>
      <c r="CC70" s="288"/>
      <c r="CD70" s="288"/>
      <c r="CE70" s="288"/>
      <c r="CF70" s="288"/>
      <c r="CG70" s="288"/>
      <c r="CH70" s="199"/>
      <c r="CI70" s="145"/>
      <c r="CJ70" s="145"/>
    </row>
    <row r="71" spans="1:88" ht="3" customHeight="1" thickBot="1">
      <c r="A71" s="130"/>
      <c r="E71" s="535"/>
      <c r="F71" s="535"/>
      <c r="G71" s="432"/>
      <c r="H71" s="435"/>
      <c r="I71" s="435"/>
      <c r="J71" s="435"/>
      <c r="K71" s="435"/>
      <c r="L71" s="435"/>
      <c r="M71" s="435"/>
      <c r="N71" s="435"/>
      <c r="O71" s="435"/>
      <c r="P71" s="435"/>
      <c r="Q71" s="435"/>
      <c r="R71" s="435"/>
      <c r="S71" s="435"/>
      <c r="T71" s="435"/>
      <c r="U71" s="435"/>
      <c r="V71" s="435"/>
      <c r="W71" s="435"/>
      <c r="X71" s="435"/>
      <c r="Y71" s="435"/>
      <c r="Z71" s="435"/>
      <c r="AA71" s="438"/>
      <c r="AB71" s="438"/>
      <c r="AC71" s="438"/>
      <c r="AD71" s="442"/>
      <c r="AE71" s="442"/>
      <c r="AF71" s="442"/>
      <c r="AG71" s="442"/>
      <c r="AH71" s="442"/>
      <c r="AI71" s="442"/>
      <c r="AJ71" s="442"/>
      <c r="AK71" s="442"/>
      <c r="AL71" s="442"/>
      <c r="AM71" s="442"/>
      <c r="AN71" s="442"/>
      <c r="AO71" s="442"/>
      <c r="AP71" s="442"/>
      <c r="AQ71" s="442"/>
      <c r="AR71" s="442"/>
      <c r="AS71" s="442"/>
      <c r="AT71" s="442"/>
      <c r="AU71" s="442"/>
      <c r="AV71" s="442"/>
      <c r="AW71" s="442"/>
      <c r="AX71" s="442"/>
      <c r="AY71" s="442"/>
      <c r="AZ71" s="442"/>
      <c r="BA71" s="443"/>
      <c r="BB71" s="443"/>
      <c r="BC71" s="443"/>
      <c r="BD71" s="443"/>
      <c r="BE71" s="443"/>
      <c r="BF71" s="443"/>
      <c r="BG71" s="443"/>
      <c r="BH71" s="443"/>
      <c r="BI71" s="443"/>
      <c r="BJ71" s="443"/>
      <c r="BK71" s="443"/>
      <c r="BL71" s="443"/>
      <c r="BM71" s="443"/>
      <c r="BN71" s="443"/>
      <c r="BO71" s="443"/>
      <c r="BP71" s="443"/>
      <c r="BQ71" s="443"/>
      <c r="BR71" s="443"/>
      <c r="BS71" s="227"/>
      <c r="BT71" s="227"/>
      <c r="BU71" s="227"/>
      <c r="BV71" s="227"/>
      <c r="BW71" s="227"/>
      <c r="BX71" s="289"/>
      <c r="BY71" s="227"/>
      <c r="BZ71" s="227"/>
      <c r="CA71" s="227"/>
      <c r="CB71" s="227"/>
      <c r="CC71" s="227"/>
      <c r="CD71" s="227"/>
      <c r="CE71" s="227"/>
      <c r="CF71" s="227"/>
      <c r="CG71" s="227"/>
      <c r="CH71" s="200"/>
      <c r="CI71" s="145"/>
      <c r="CJ71" s="145"/>
    </row>
    <row r="72" spans="1:88" ht="3" customHeight="1" thickBot="1">
      <c r="A72" s="130"/>
      <c r="E72" s="535"/>
      <c r="F72" s="535"/>
      <c r="G72" s="432"/>
      <c r="H72" s="435"/>
      <c r="I72" s="435"/>
      <c r="J72" s="435"/>
      <c r="K72" s="435"/>
      <c r="L72" s="435"/>
      <c r="M72" s="435"/>
      <c r="N72" s="435"/>
      <c r="O72" s="435"/>
      <c r="P72" s="435"/>
      <c r="Q72" s="435"/>
      <c r="R72" s="435"/>
      <c r="S72" s="435"/>
      <c r="T72" s="435"/>
      <c r="U72" s="435"/>
      <c r="V72" s="435"/>
      <c r="W72" s="435"/>
      <c r="X72" s="435"/>
      <c r="Y72" s="435"/>
      <c r="Z72" s="435"/>
      <c r="AA72" s="438"/>
      <c r="AB72" s="438"/>
      <c r="AC72" s="438"/>
      <c r="AD72" s="422"/>
      <c r="AE72" s="422"/>
      <c r="AF72" s="422"/>
      <c r="AG72" s="422"/>
      <c r="AH72" s="422"/>
      <c r="AI72" s="422"/>
      <c r="AJ72" s="422"/>
      <c r="AK72" s="422"/>
      <c r="AL72" s="422"/>
      <c r="AM72" s="422"/>
      <c r="AN72" s="422"/>
      <c r="AO72" s="422"/>
      <c r="AP72" s="422"/>
      <c r="AQ72" s="422"/>
      <c r="AR72" s="422"/>
      <c r="AS72" s="422"/>
      <c r="AT72" s="422"/>
      <c r="AU72" s="422"/>
      <c r="AV72" s="422"/>
      <c r="AW72" s="422"/>
      <c r="AX72" s="422"/>
      <c r="AY72" s="422"/>
      <c r="AZ72" s="422"/>
      <c r="BA72" s="472"/>
      <c r="BB72" s="472"/>
      <c r="BC72" s="472"/>
      <c r="BD72" s="472"/>
      <c r="BE72" s="472"/>
      <c r="BF72" s="472"/>
      <c r="BG72" s="472"/>
      <c r="BH72" s="472"/>
      <c r="BI72" s="472"/>
      <c r="BJ72" s="472"/>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198"/>
      <c r="CI72" s="145"/>
      <c r="CJ72" s="145"/>
    </row>
    <row r="73" spans="1:88" ht="3" customHeight="1" thickBot="1">
      <c r="A73" s="130"/>
      <c r="E73" s="535"/>
      <c r="F73" s="535"/>
      <c r="G73" s="432"/>
      <c r="H73" s="435"/>
      <c r="I73" s="435"/>
      <c r="J73" s="435"/>
      <c r="K73" s="435"/>
      <c r="L73" s="435"/>
      <c r="M73" s="435"/>
      <c r="N73" s="435"/>
      <c r="O73" s="435"/>
      <c r="P73" s="435"/>
      <c r="Q73" s="435"/>
      <c r="R73" s="435"/>
      <c r="S73" s="435"/>
      <c r="T73" s="435"/>
      <c r="U73" s="435"/>
      <c r="V73" s="435"/>
      <c r="W73" s="435"/>
      <c r="X73" s="435"/>
      <c r="Y73" s="435"/>
      <c r="Z73" s="435"/>
      <c r="AA73" s="438"/>
      <c r="AB73" s="438"/>
      <c r="AC73" s="438"/>
      <c r="AD73" s="423"/>
      <c r="AE73" s="417"/>
      <c r="AF73" s="417"/>
      <c r="AG73" s="417"/>
      <c r="AH73" s="283"/>
      <c r="AI73" s="418"/>
      <c r="AJ73" s="418"/>
      <c r="AK73" s="418"/>
      <c r="AL73" s="418"/>
      <c r="AM73" s="418"/>
      <c r="AN73" s="415" t="s">
        <v>157</v>
      </c>
      <c r="AO73" s="419"/>
      <c r="AP73" s="419"/>
      <c r="AQ73" s="419"/>
      <c r="AR73" s="419"/>
      <c r="AS73" s="419"/>
      <c r="AT73" s="415" t="s">
        <v>157</v>
      </c>
      <c r="AU73" s="419"/>
      <c r="AV73" s="419"/>
      <c r="AW73" s="419"/>
      <c r="AX73" s="419"/>
      <c r="AY73" s="419"/>
      <c r="AZ73" s="424"/>
      <c r="BA73" s="472"/>
      <c r="BB73" s="472"/>
      <c r="BC73" s="472"/>
      <c r="BD73" s="472"/>
      <c r="BE73" s="472"/>
      <c r="BF73" s="472"/>
      <c r="BG73" s="472"/>
      <c r="BH73" s="472"/>
      <c r="BI73" s="472"/>
      <c r="BJ73" s="472"/>
      <c r="BK73" s="288"/>
      <c r="BL73" s="288"/>
      <c r="BM73" s="417"/>
      <c r="BN73" s="417"/>
      <c r="BO73" s="417"/>
      <c r="BP73" s="283"/>
      <c r="BQ73" s="418"/>
      <c r="BR73" s="418"/>
      <c r="BS73" s="418"/>
      <c r="BT73" s="418"/>
      <c r="BU73" s="418"/>
      <c r="BV73" s="415"/>
      <c r="BW73" s="419"/>
      <c r="BX73" s="419"/>
      <c r="BY73" s="419"/>
      <c r="BZ73" s="419"/>
      <c r="CA73" s="419"/>
      <c r="CB73" s="415"/>
      <c r="CC73" s="419"/>
      <c r="CD73" s="419"/>
      <c r="CE73" s="419"/>
      <c r="CF73" s="419"/>
      <c r="CG73" s="419"/>
      <c r="CH73" s="201"/>
      <c r="CI73" s="145"/>
      <c r="CJ73" s="145"/>
    </row>
    <row r="74" spans="1:88" ht="15" customHeight="1" thickBot="1">
      <c r="A74" s="130"/>
      <c r="E74" s="535"/>
      <c r="F74" s="535"/>
      <c r="G74" s="432"/>
      <c r="H74" s="435"/>
      <c r="I74" s="435"/>
      <c r="J74" s="435"/>
      <c r="K74" s="435"/>
      <c r="L74" s="435"/>
      <c r="M74" s="435"/>
      <c r="N74" s="435"/>
      <c r="O74" s="435"/>
      <c r="P74" s="435"/>
      <c r="Q74" s="435"/>
      <c r="R74" s="435"/>
      <c r="S74" s="435"/>
      <c r="T74" s="435"/>
      <c r="U74" s="435"/>
      <c r="V74" s="435"/>
      <c r="W74" s="435"/>
      <c r="X74" s="435"/>
      <c r="Y74" s="435"/>
      <c r="Z74" s="435"/>
      <c r="AA74" s="438"/>
      <c r="AB74" s="438"/>
      <c r="AC74" s="438"/>
      <c r="AD74" s="423"/>
      <c r="AE74" s="280" t="e">
        <f>IF(LEN(VLOOKUP(AA68,#REF!,3,FALSE))&lt;11,"",LEFT(RIGHT(VLOOKUP(AA68,#REF!,3,FALSE),11),1))</f>
        <v>#REF!</v>
      </c>
      <c r="AF74" s="168" t="s">
        <v>157</v>
      </c>
      <c r="AG74" s="280" t="e">
        <f>IF(LEN(VLOOKUP(AA68,#REF!,3,FALSE))&lt;10,"",LEFT(RIGHT(VLOOKUP(AA68,#REF!,3,FALSE),10),1))</f>
        <v>#REF!</v>
      </c>
      <c r="AH74" s="282" t="s">
        <v>157</v>
      </c>
      <c r="AI74" s="280" t="e">
        <f>IF(LEN(VLOOKUP(AA68,#REF!,3,FALSE))&lt;9,"",LEFT(RIGHT(VLOOKUP(AA68,#REF!,3,FALSE),9),1))</f>
        <v>#REF!</v>
      </c>
      <c r="AJ74" s="168" t="s">
        <v>157</v>
      </c>
      <c r="AK74" s="280" t="e">
        <f>IF(LEN(VLOOKUP(AA68,#REF!,3,FALSE))&lt;8,"",LEFT(RIGHT(VLOOKUP(AA68,#REF!,3,FALSE),8),1))</f>
        <v>#REF!</v>
      </c>
      <c r="AL74" s="282" t="s">
        <v>157</v>
      </c>
      <c r="AM74" s="280" t="e">
        <f>IF(LEN(VLOOKUP(AA68,#REF!,3,FALSE))&lt;7,"",LEFT(RIGHT(VLOOKUP(AA68,#REF!,3,FALSE),7),1))</f>
        <v>#REF!</v>
      </c>
      <c r="AN74" s="415"/>
      <c r="AO74" s="280" t="e">
        <f>IF(LEN(VLOOKUP(AA68,#REF!,3,FALSE))&lt;6,"",LEFT(RIGHT(VLOOKUP(AA68,#REF!,3,FALSE),6),1))</f>
        <v>#REF!</v>
      </c>
      <c r="AP74" s="282" t="s">
        <v>157</v>
      </c>
      <c r="AQ74" s="280" t="e">
        <f>IF(LEN(VLOOKUP(AA68,#REF!,3,FALSE))&lt;5,"",LEFT(RIGHT(VLOOKUP(AA68,#REF!,3,FALSE),5),1))</f>
        <v>#REF!</v>
      </c>
      <c r="AR74" s="282" t="s">
        <v>157</v>
      </c>
      <c r="AS74" s="280" t="e">
        <f>IF(LEN(VLOOKUP(AA68,#REF!,3,FALSE))&lt;4,"",LEFT(RIGHT(VLOOKUP(AA68,#REF!,3,FALSE),4),1))</f>
        <v>#REF!</v>
      </c>
      <c r="AT74" s="415"/>
      <c r="AU74" s="280" t="e">
        <f>IF(LEN(VLOOKUP(AA68,#REF!,3,FALSE))&lt;3,"",LEFT(RIGHT(VLOOKUP(AA68,#REF!,3,FALSE),3),1))</f>
        <v>#REF!</v>
      </c>
      <c r="AV74" s="282" t="s">
        <v>157</v>
      </c>
      <c r="AW74" s="280" t="e">
        <f>IF(LEN(VLOOKUP(AA68,#REF!,3,FALSE))&lt;2,"",LEFT(RIGHT(VLOOKUP(AA68,#REF!,3,FALSE),2),1))</f>
        <v>#REF!</v>
      </c>
      <c r="AX74" s="282" t="s">
        <v>157</v>
      </c>
      <c r="AY74" s="280" t="e">
        <f>IF(VLOOKUP(AA68,#REF!,3,FALSE)=0,"",IF(LEN(VLOOKUP(AA68,#REF!,3,FALSE))&lt;1,"",LEFT(RIGHT(VLOOKUP(AA68,#REF!,3,FALSE),1),1)))</f>
        <v>#REF!</v>
      </c>
      <c r="AZ74" s="424"/>
      <c r="BA74" s="472"/>
      <c r="BB74" s="472"/>
      <c r="BC74" s="472"/>
      <c r="BD74" s="472"/>
      <c r="BE74" s="472"/>
      <c r="BF74" s="472"/>
      <c r="BG74" s="472"/>
      <c r="BH74" s="472"/>
      <c r="BI74" s="472"/>
      <c r="BJ74" s="472"/>
      <c r="BK74" s="288"/>
      <c r="BL74" s="288"/>
      <c r="BM74" s="280" t="e">
        <f>IF(LEN(VLOOKUP(AA68,#REF!,5,FALSE))&lt;11,"",LEFT(RIGHT(VLOOKUP(AA68,#REF!,5,FALSE),11),1))</f>
        <v>#REF!</v>
      </c>
      <c r="BN74" s="168" t="s">
        <v>157</v>
      </c>
      <c r="BO74" s="280" t="e">
        <f>IF(LEN(VLOOKUP(AA68,#REF!,5,FALSE))&lt;10,"",LEFT(RIGHT(VLOOKUP(AA68,#REF!,5,FALSE),10),1))</f>
        <v>#REF!</v>
      </c>
      <c r="BP74" s="282" t="s">
        <v>157</v>
      </c>
      <c r="BQ74" s="280" t="e">
        <f>IF(LEN(VLOOKUP(AA68,#REF!,5,FALSE))&lt;9,"",LEFT(RIGHT(VLOOKUP(AA68,#REF!,5,FALSE),9),1))</f>
        <v>#REF!</v>
      </c>
      <c r="BR74" s="168" t="s">
        <v>157</v>
      </c>
      <c r="BS74" s="280" t="e">
        <f>IF(LEN(VLOOKUP(AA68,#REF!,5,FALSE))&lt;8,"",LEFT(RIGHT(VLOOKUP(AA68,#REF!,5,FALSE),8),1))</f>
        <v>#REF!</v>
      </c>
      <c r="BT74" s="282" t="s">
        <v>157</v>
      </c>
      <c r="BU74" s="280" t="e">
        <f>IF(LEN(VLOOKUP(AA68,#REF!,5,FALSE))&lt;7,"",LEFT(RIGHT(VLOOKUP(AA68,#REF!,5,FALSE),7),1))</f>
        <v>#REF!</v>
      </c>
      <c r="BV74" s="415" t="s">
        <v>157</v>
      </c>
      <c r="BW74" s="280" t="e">
        <f>IF(LEN(VLOOKUP(AA68,#REF!,5,FALSE))&lt;6,"",LEFT(RIGHT(VLOOKUP(AA68,#REF!,5,FALSE),6),1))</f>
        <v>#REF!</v>
      </c>
      <c r="BX74" s="282" t="s">
        <v>157</v>
      </c>
      <c r="BY74" s="280" t="e">
        <f>IF(LEN(VLOOKUP(AA68,#REF!,5,FALSE))&lt;5,"",LEFT(RIGHT(VLOOKUP(AA68,#REF!,5,FALSE),5),1))</f>
        <v>#REF!</v>
      </c>
      <c r="BZ74" s="282" t="s">
        <v>157</v>
      </c>
      <c r="CA74" s="280" t="e">
        <f>IF(LEN(VLOOKUP(AA68,#REF!,5,FALSE))&lt;4,"",LEFT(RIGHT(VLOOKUP(AA68,#REF!,5,FALSE),4),1))</f>
        <v>#REF!</v>
      </c>
      <c r="CB74" s="415" t="s">
        <v>157</v>
      </c>
      <c r="CC74" s="280" t="e">
        <f>IF(LEN(VLOOKUP(AA68,#REF!,5,FALSE))&lt;3,"",LEFT(RIGHT(VLOOKUP(AA68,#REF!,5,FALSE),3),1))</f>
        <v>#REF!</v>
      </c>
      <c r="CD74" s="282" t="s">
        <v>157</v>
      </c>
      <c r="CE74" s="280" t="e">
        <f>IF(LEN(VLOOKUP(AA68,#REF!,5,FALSE))&lt;2,"",LEFT(RIGHT(VLOOKUP(AA68,#REF!,5,FALSE),2),1))</f>
        <v>#REF!</v>
      </c>
      <c r="CF74" s="282" t="s">
        <v>355</v>
      </c>
      <c r="CG74" s="280" t="e">
        <f>IF(VLOOKUP(AA68,#REF!,5,FALSE)=0,"",IF(LEN(VLOOKUP(AA68,#REF!,5,FALSE))&lt;1,"",LEFT(RIGHT(VLOOKUP(AA68,#REF!,5,FALSE),1),1)))</f>
        <v>#REF!</v>
      </c>
      <c r="CH74" s="201"/>
      <c r="CI74" s="145"/>
      <c r="CJ74" s="145"/>
    </row>
    <row r="75" spans="1:88" ht="3" customHeight="1" thickBot="1">
      <c r="A75" s="130"/>
      <c r="E75" s="535"/>
      <c r="F75" s="535"/>
      <c r="G75" s="432"/>
      <c r="H75" s="435"/>
      <c r="I75" s="435"/>
      <c r="J75" s="435"/>
      <c r="K75" s="435"/>
      <c r="L75" s="435"/>
      <c r="M75" s="435"/>
      <c r="N75" s="435"/>
      <c r="O75" s="435"/>
      <c r="P75" s="435"/>
      <c r="Q75" s="435"/>
      <c r="R75" s="435"/>
      <c r="S75" s="435"/>
      <c r="T75" s="435"/>
      <c r="U75" s="435"/>
      <c r="V75" s="435"/>
      <c r="W75" s="435"/>
      <c r="X75" s="435"/>
      <c r="Y75" s="435"/>
      <c r="Z75" s="435"/>
      <c r="AA75" s="438"/>
      <c r="AB75" s="438"/>
      <c r="AC75" s="438"/>
      <c r="AD75" s="442"/>
      <c r="AE75" s="442"/>
      <c r="AF75" s="442"/>
      <c r="AG75" s="442"/>
      <c r="AH75" s="442"/>
      <c r="AI75" s="442"/>
      <c r="AJ75" s="442"/>
      <c r="AK75" s="442"/>
      <c r="AL75" s="442"/>
      <c r="AM75" s="442"/>
      <c r="AN75" s="442"/>
      <c r="AO75" s="442"/>
      <c r="AP75" s="442"/>
      <c r="AQ75" s="442"/>
      <c r="AR75" s="442"/>
      <c r="AS75" s="442"/>
      <c r="AT75" s="442"/>
      <c r="AU75" s="442"/>
      <c r="AV75" s="442"/>
      <c r="AW75" s="442"/>
      <c r="AX75" s="442"/>
      <c r="AY75" s="442"/>
      <c r="AZ75" s="442"/>
      <c r="BA75" s="472"/>
      <c r="BB75" s="472"/>
      <c r="BC75" s="472"/>
      <c r="BD75" s="472"/>
      <c r="BE75" s="472"/>
      <c r="BF75" s="472"/>
      <c r="BG75" s="472"/>
      <c r="BH75" s="472"/>
      <c r="BI75" s="472"/>
      <c r="BJ75" s="472"/>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00"/>
      <c r="CI75" s="145"/>
      <c r="CJ75" s="145"/>
    </row>
    <row r="76" spans="1:88" ht="6" customHeight="1" thickBot="1">
      <c r="D76" s="145"/>
      <c r="E76" s="181"/>
      <c r="F76" s="181"/>
      <c r="G76" s="181"/>
      <c r="H76" s="152"/>
      <c r="I76" s="152"/>
      <c r="J76" s="152"/>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145"/>
      <c r="CJ76" s="145"/>
    </row>
    <row r="77" spans="1:88" ht="12.75" customHeight="1" thickBot="1">
      <c r="A77" s="130"/>
      <c r="B77" s="246"/>
      <c r="C77" s="135"/>
      <c r="D77" s="135"/>
      <c r="E77" s="598" t="e">
        <f>#REF!</f>
        <v>#REF!</v>
      </c>
      <c r="F77" s="598"/>
      <c r="G77" s="599" t="e">
        <f>#REF!</f>
        <v>#REF!</v>
      </c>
      <c r="H77" s="599"/>
      <c r="I77" s="599"/>
      <c r="J77" s="599"/>
      <c r="K77" s="599"/>
      <c r="L77" s="599"/>
      <c r="M77" s="599"/>
      <c r="N77" s="599"/>
      <c r="O77" s="599"/>
      <c r="P77" s="599"/>
      <c r="Q77" s="599"/>
      <c r="R77" s="599"/>
      <c r="S77" s="599"/>
      <c r="T77" s="599"/>
      <c r="U77" s="599"/>
      <c r="V77" s="599"/>
      <c r="W77" s="599"/>
      <c r="X77" s="599"/>
      <c r="Y77" s="599"/>
      <c r="Z77" s="599"/>
      <c r="AA77" s="599"/>
      <c r="AB77" s="599"/>
      <c r="AC77" s="599"/>
      <c r="AD77" s="599"/>
      <c r="AE77" s="599"/>
      <c r="AF77" s="599"/>
      <c r="AG77" s="599"/>
      <c r="AH77" s="599"/>
      <c r="AI77" s="599"/>
      <c r="AJ77" s="599"/>
      <c r="AK77" s="600" t="e">
        <f>#REF!</f>
        <v>#REF!</v>
      </c>
      <c r="AL77" s="600"/>
      <c r="AM77" s="600"/>
      <c r="AN77" s="599" t="e">
        <f>#REF!</f>
        <v>#REF!</v>
      </c>
      <c r="AO77" s="599"/>
      <c r="AP77" s="599"/>
      <c r="AQ77" s="599"/>
      <c r="AR77" s="599"/>
      <c r="AS77" s="599"/>
      <c r="AT77" s="599"/>
      <c r="AU77" s="599"/>
      <c r="AV77" s="599"/>
      <c r="AW77" s="599"/>
      <c r="AX77" s="599"/>
      <c r="AY77" s="599"/>
      <c r="AZ77" s="599"/>
      <c r="BA77" s="599"/>
      <c r="BB77" s="599"/>
      <c r="BC77" s="599"/>
      <c r="BD77" s="599"/>
      <c r="BE77" s="599"/>
      <c r="BF77" s="599"/>
      <c r="BG77" s="599"/>
      <c r="BH77" s="599"/>
      <c r="BI77" s="599"/>
      <c r="BJ77" s="601"/>
      <c r="BK77" s="255"/>
      <c r="BL77" s="602" t="e">
        <f>#REF!</f>
        <v>#REF!</v>
      </c>
      <c r="BM77" s="602"/>
      <c r="BN77" s="602"/>
      <c r="BO77" s="602"/>
      <c r="BP77" s="602"/>
      <c r="BQ77" s="602"/>
      <c r="BR77" s="602"/>
      <c r="BS77" s="602"/>
      <c r="BT77" s="602"/>
      <c r="BU77" s="602"/>
      <c r="BV77" s="602"/>
      <c r="BW77" s="602"/>
      <c r="BX77" s="602"/>
      <c r="BY77" s="602"/>
      <c r="BZ77" s="602"/>
      <c r="CA77" s="602"/>
      <c r="CB77" s="602"/>
      <c r="CC77" s="602"/>
      <c r="CD77" s="602"/>
      <c r="CE77" s="602"/>
      <c r="CF77" s="602"/>
      <c r="CG77" s="602"/>
      <c r="CH77" s="602"/>
      <c r="CI77" s="145"/>
      <c r="CJ77" s="145"/>
    </row>
    <row r="78" spans="1:88" ht="11.25" customHeight="1">
      <c r="A78" s="130"/>
      <c r="B78" s="495"/>
      <c r="C78" s="495"/>
      <c r="D78" s="495"/>
      <c r="E78" s="598"/>
      <c r="F78" s="598"/>
      <c r="G78" s="599"/>
      <c r="H78" s="599"/>
      <c r="I78" s="599"/>
      <c r="J78" s="599"/>
      <c r="K78" s="599"/>
      <c r="L78" s="599"/>
      <c r="M78" s="599"/>
      <c r="N78" s="599"/>
      <c r="O78" s="599"/>
      <c r="P78" s="599"/>
      <c r="Q78" s="599"/>
      <c r="R78" s="599"/>
      <c r="S78" s="599"/>
      <c r="T78" s="599"/>
      <c r="U78" s="599"/>
      <c r="V78" s="599"/>
      <c r="W78" s="599"/>
      <c r="X78" s="599"/>
      <c r="Y78" s="599"/>
      <c r="Z78" s="599"/>
      <c r="AA78" s="599"/>
      <c r="AB78" s="599"/>
      <c r="AC78" s="599"/>
      <c r="AD78" s="599"/>
      <c r="AE78" s="599"/>
      <c r="AF78" s="599"/>
      <c r="AG78" s="599"/>
      <c r="AH78" s="599"/>
      <c r="AI78" s="599"/>
      <c r="AJ78" s="599"/>
      <c r="AK78" s="600"/>
      <c r="AL78" s="600"/>
      <c r="AM78" s="600"/>
      <c r="AN78" s="599"/>
      <c r="AO78" s="599"/>
      <c r="AP78" s="599"/>
      <c r="AQ78" s="599"/>
      <c r="AR78" s="599"/>
      <c r="AS78" s="599"/>
      <c r="AT78" s="599"/>
      <c r="AU78" s="599"/>
      <c r="AV78" s="599"/>
      <c r="AW78" s="599"/>
      <c r="AX78" s="599"/>
      <c r="AY78" s="599"/>
      <c r="AZ78" s="599"/>
      <c r="BA78" s="599"/>
      <c r="BB78" s="599"/>
      <c r="BC78" s="599"/>
      <c r="BD78" s="599"/>
      <c r="BE78" s="599"/>
      <c r="BF78" s="599"/>
      <c r="BG78" s="599"/>
      <c r="BH78" s="599"/>
      <c r="BI78" s="599"/>
      <c r="BJ78" s="601"/>
      <c r="BK78" s="212"/>
      <c r="BL78" s="602"/>
      <c r="BM78" s="602"/>
      <c r="BN78" s="602"/>
      <c r="BO78" s="602"/>
      <c r="BP78" s="602"/>
      <c r="BQ78" s="602"/>
      <c r="BR78" s="602"/>
      <c r="BS78" s="602"/>
      <c r="BT78" s="602"/>
      <c r="BU78" s="602"/>
      <c r="BV78" s="602"/>
      <c r="BW78" s="602"/>
      <c r="BX78" s="602"/>
      <c r="BY78" s="602"/>
      <c r="BZ78" s="602"/>
      <c r="CA78" s="602"/>
      <c r="CB78" s="602"/>
      <c r="CC78" s="602"/>
      <c r="CD78" s="602"/>
      <c r="CE78" s="602"/>
      <c r="CF78" s="602"/>
      <c r="CG78" s="602"/>
      <c r="CH78" s="602"/>
      <c r="CI78" s="145"/>
      <c r="CJ78" s="145"/>
    </row>
    <row r="79" spans="1:88" s="217" customFormat="1" ht="9" customHeight="1">
      <c r="A79" s="213"/>
      <c r="B79" s="594"/>
      <c r="C79" s="594"/>
      <c r="D79" s="214"/>
      <c r="E79" s="595" t="s">
        <v>1</v>
      </c>
      <c r="F79" s="595"/>
      <c r="G79" s="596" t="s">
        <v>2</v>
      </c>
      <c r="H79" s="596"/>
      <c r="I79" s="596"/>
      <c r="J79" s="596"/>
      <c r="K79" s="596"/>
      <c r="L79" s="596"/>
      <c r="M79" s="596"/>
      <c r="N79" s="596"/>
      <c r="O79" s="596"/>
      <c r="P79" s="596"/>
      <c r="Q79" s="596"/>
      <c r="R79" s="596"/>
      <c r="S79" s="596"/>
      <c r="T79" s="596"/>
      <c r="U79" s="596"/>
      <c r="V79" s="596"/>
      <c r="W79" s="596"/>
      <c r="X79" s="596"/>
      <c r="Y79" s="596"/>
      <c r="Z79" s="596"/>
      <c r="AA79" s="596"/>
      <c r="AB79" s="596"/>
      <c r="AC79" s="596"/>
      <c r="AD79" s="596"/>
      <c r="AE79" s="596"/>
      <c r="AF79" s="596"/>
      <c r="AG79" s="596"/>
      <c r="AH79" s="596"/>
      <c r="AI79" s="596"/>
      <c r="AJ79" s="596"/>
      <c r="AK79" s="596" t="s">
        <v>3</v>
      </c>
      <c r="AL79" s="596"/>
      <c r="AM79" s="596"/>
      <c r="AN79" s="596">
        <v>4</v>
      </c>
      <c r="AO79" s="596"/>
      <c r="AP79" s="596"/>
      <c r="AQ79" s="596"/>
      <c r="AR79" s="596"/>
      <c r="AS79" s="596"/>
      <c r="AT79" s="596"/>
      <c r="AU79" s="596"/>
      <c r="AV79" s="596"/>
      <c r="AW79" s="596"/>
      <c r="AX79" s="596"/>
      <c r="AY79" s="596"/>
      <c r="AZ79" s="596"/>
      <c r="BA79" s="596"/>
      <c r="BB79" s="596"/>
      <c r="BC79" s="596"/>
      <c r="BD79" s="596"/>
      <c r="BE79" s="596"/>
      <c r="BF79" s="596"/>
      <c r="BG79" s="596"/>
      <c r="BH79" s="596"/>
      <c r="BI79" s="596"/>
      <c r="BJ79" s="597"/>
      <c r="BK79" s="215"/>
      <c r="BL79" s="592">
        <v>5</v>
      </c>
      <c r="BM79" s="592"/>
      <c r="BN79" s="592"/>
      <c r="BO79" s="592"/>
      <c r="BP79" s="592"/>
      <c r="BQ79" s="592"/>
      <c r="BR79" s="592"/>
      <c r="BS79" s="592"/>
      <c r="BT79" s="592"/>
      <c r="BU79" s="592"/>
      <c r="BV79" s="592"/>
      <c r="BW79" s="592"/>
      <c r="BX79" s="592"/>
      <c r="BY79" s="592"/>
      <c r="BZ79" s="592"/>
      <c r="CA79" s="592"/>
      <c r="CB79" s="592"/>
      <c r="CC79" s="592"/>
      <c r="CD79" s="592"/>
      <c r="CE79" s="592"/>
      <c r="CF79" s="592"/>
      <c r="CG79" s="592"/>
      <c r="CH79" s="592"/>
      <c r="CI79" s="216"/>
      <c r="CJ79" s="216"/>
    </row>
    <row r="80" spans="1:88" s="163" customFormat="1" ht="3" customHeight="1">
      <c r="A80" s="130"/>
      <c r="B80" s="246"/>
      <c r="C80" s="135"/>
      <c r="D80" s="135"/>
      <c r="E80" s="593"/>
      <c r="F80" s="593"/>
      <c r="G80" s="590" t="e">
        <f>#REF!</f>
        <v>#REF!</v>
      </c>
      <c r="H80" s="590"/>
      <c r="I80" s="590"/>
      <c r="J80" s="590"/>
      <c r="K80" s="590"/>
      <c r="L80" s="590"/>
      <c r="M80" s="590"/>
      <c r="N80" s="590"/>
      <c r="O80" s="590"/>
      <c r="P80" s="590"/>
      <c r="Q80" s="590"/>
      <c r="R80" s="590"/>
      <c r="S80" s="590"/>
      <c r="T80" s="590"/>
      <c r="U80" s="590"/>
      <c r="V80" s="590"/>
      <c r="W80" s="590"/>
      <c r="X80" s="590"/>
      <c r="Y80" s="590"/>
      <c r="Z80" s="590"/>
      <c r="AA80" s="590"/>
      <c r="AB80" s="590"/>
      <c r="AC80" s="590"/>
      <c r="AD80" s="590"/>
      <c r="AE80" s="590"/>
      <c r="AF80" s="590"/>
      <c r="AG80" s="590"/>
      <c r="AH80" s="590"/>
      <c r="AI80" s="590"/>
      <c r="AJ80" s="590"/>
      <c r="AK80" s="591" t="s">
        <v>448</v>
      </c>
      <c r="AL80" s="591"/>
      <c r="AM80" s="591"/>
      <c r="AN80" s="242"/>
      <c r="AO80" s="248"/>
      <c r="AP80" s="248"/>
      <c r="AQ80" s="248"/>
      <c r="AR80" s="248"/>
      <c r="AS80" s="248"/>
      <c r="AT80" s="248"/>
      <c r="AU80" s="248"/>
      <c r="AV80" s="248"/>
      <c r="AW80" s="248"/>
      <c r="AX80" s="248"/>
      <c r="AY80" s="248"/>
      <c r="AZ80" s="248"/>
      <c r="BA80" s="248"/>
      <c r="BB80" s="248"/>
      <c r="BC80" s="248"/>
      <c r="BD80" s="248"/>
      <c r="BE80" s="164"/>
      <c r="BF80" s="164"/>
      <c r="BG80" s="164"/>
      <c r="BH80" s="164"/>
      <c r="BI80" s="164"/>
      <c r="BJ80" s="164"/>
      <c r="BK80" s="164"/>
      <c r="BL80" s="441"/>
      <c r="BM80" s="441"/>
      <c r="BN80" s="441"/>
      <c r="BO80" s="441"/>
      <c r="BP80" s="441"/>
      <c r="BQ80" s="441"/>
      <c r="BR80" s="441"/>
      <c r="BS80" s="441"/>
      <c r="BT80" s="441"/>
      <c r="BU80" s="441"/>
      <c r="BV80" s="441"/>
      <c r="BW80" s="441"/>
      <c r="BX80" s="441"/>
      <c r="BY80" s="441"/>
      <c r="BZ80" s="441"/>
      <c r="CA80" s="441"/>
      <c r="CB80" s="441"/>
      <c r="CC80" s="164"/>
      <c r="CD80" s="164"/>
      <c r="CE80" s="164"/>
      <c r="CF80" s="164"/>
      <c r="CG80" s="164"/>
      <c r="CH80" s="198"/>
      <c r="CI80" s="202"/>
      <c r="CJ80" s="202"/>
    </row>
    <row r="81" spans="1:88" s="163" customFormat="1" ht="3" customHeight="1">
      <c r="A81" s="130"/>
      <c r="B81" s="130"/>
      <c r="C81" s="130"/>
      <c r="D81" s="246"/>
      <c r="E81" s="593"/>
      <c r="F81" s="593"/>
      <c r="G81" s="590"/>
      <c r="H81" s="590"/>
      <c r="I81" s="590"/>
      <c r="J81" s="590"/>
      <c r="K81" s="590"/>
      <c r="L81" s="590"/>
      <c r="M81" s="590"/>
      <c r="N81" s="590"/>
      <c r="O81" s="590"/>
      <c r="P81" s="590"/>
      <c r="Q81" s="590"/>
      <c r="R81" s="590"/>
      <c r="S81" s="590"/>
      <c r="T81" s="590"/>
      <c r="U81" s="590"/>
      <c r="V81" s="590"/>
      <c r="W81" s="590"/>
      <c r="X81" s="590"/>
      <c r="Y81" s="590"/>
      <c r="Z81" s="590"/>
      <c r="AA81" s="590"/>
      <c r="AB81" s="590"/>
      <c r="AC81" s="590"/>
      <c r="AD81" s="590"/>
      <c r="AE81" s="590"/>
      <c r="AF81" s="590"/>
      <c r="AG81" s="590"/>
      <c r="AH81" s="590"/>
      <c r="AI81" s="590"/>
      <c r="AJ81" s="590"/>
      <c r="AK81" s="591"/>
      <c r="AL81" s="591"/>
      <c r="AM81" s="591"/>
      <c r="AN81" s="240"/>
      <c r="AO81" s="284"/>
      <c r="AP81" s="284"/>
      <c r="AQ81" s="284"/>
      <c r="AR81" s="283"/>
      <c r="AS81" s="285"/>
      <c r="AT81" s="285"/>
      <c r="AU81" s="285"/>
      <c r="AV81" s="285"/>
      <c r="AW81" s="285"/>
      <c r="AX81" s="286"/>
      <c r="AY81" s="418"/>
      <c r="AZ81" s="418"/>
      <c r="BA81" s="418"/>
      <c r="BB81" s="418"/>
      <c r="BC81" s="418"/>
      <c r="BD81" s="418"/>
      <c r="BE81" s="282"/>
      <c r="BF81" s="566"/>
      <c r="BG81" s="566"/>
      <c r="BH81" s="566"/>
      <c r="BI81" s="566"/>
      <c r="BJ81" s="566"/>
      <c r="BK81" s="448"/>
      <c r="BL81" s="423"/>
      <c r="BM81" s="417"/>
      <c r="BN81" s="417"/>
      <c r="BO81" s="417"/>
      <c r="BP81" s="283"/>
      <c r="BQ81" s="418"/>
      <c r="BR81" s="418"/>
      <c r="BS81" s="418"/>
      <c r="BT81" s="418"/>
      <c r="BU81" s="418"/>
      <c r="BV81" s="415"/>
      <c r="BW81" s="419"/>
      <c r="BX81" s="419"/>
      <c r="BY81" s="419"/>
      <c r="BZ81" s="419"/>
      <c r="CA81" s="419"/>
      <c r="CB81" s="416"/>
      <c r="CC81" s="419"/>
      <c r="CD81" s="419"/>
      <c r="CE81" s="419"/>
      <c r="CF81" s="419"/>
      <c r="CG81" s="419"/>
      <c r="CH81" s="199"/>
      <c r="CI81" s="202"/>
      <c r="CJ81" s="202"/>
    </row>
    <row r="82" spans="1:88" s="160" customFormat="1" ht="15" customHeight="1">
      <c r="A82" s="130"/>
      <c r="B82" s="130"/>
      <c r="C82" s="130"/>
      <c r="E82" s="593"/>
      <c r="F82" s="593"/>
      <c r="G82" s="590"/>
      <c r="H82" s="590"/>
      <c r="I82" s="590"/>
      <c r="J82" s="590"/>
      <c r="K82" s="590"/>
      <c r="L82" s="590"/>
      <c r="M82" s="590"/>
      <c r="N82" s="590"/>
      <c r="O82" s="590"/>
      <c r="P82" s="590"/>
      <c r="Q82" s="590"/>
      <c r="R82" s="590"/>
      <c r="S82" s="590"/>
      <c r="T82" s="590"/>
      <c r="U82" s="590"/>
      <c r="V82" s="590"/>
      <c r="W82" s="590"/>
      <c r="X82" s="590"/>
      <c r="Y82" s="590"/>
      <c r="Z82" s="590"/>
      <c r="AA82" s="590"/>
      <c r="AB82" s="590"/>
      <c r="AC82" s="590"/>
      <c r="AD82" s="590"/>
      <c r="AE82" s="590"/>
      <c r="AF82" s="590"/>
      <c r="AG82" s="590"/>
      <c r="AH82" s="590"/>
      <c r="AI82" s="590"/>
      <c r="AJ82" s="590"/>
      <c r="AK82" s="591"/>
      <c r="AL82" s="591"/>
      <c r="AM82" s="591"/>
      <c r="AN82" s="240"/>
      <c r="AO82" s="280" t="e">
        <f>IF(LEN(VLOOKUP(AK80,#REF!,2,FALSE))&lt;11,"",LEFT(RIGHT(VLOOKUP(AK80,#REF!,2,FALSE),11),1))</f>
        <v>#REF!</v>
      </c>
      <c r="AP82" s="168"/>
      <c r="AQ82" s="280" t="e">
        <f>IF(LEN(VLOOKUP(AK80,#REF!,2,FALSE))&lt;10,"",LEFT(RIGHT(VLOOKUP(AK80,#REF!,2,FALSE),10),1))</f>
        <v>#REF!</v>
      </c>
      <c r="AR82" s="282"/>
      <c r="AS82" s="280" t="e">
        <f>IF(LEN(VLOOKUP(AK80,#REF!,2,FALSE))&lt;9,"",LEFT(RIGHT(VLOOKUP(AK80,#REF!,2,FALSE),9),1))</f>
        <v>#REF!</v>
      </c>
      <c r="AT82" s="168"/>
      <c r="AU82" s="280" t="e">
        <f>IF(LEN(VLOOKUP(AK80,#REF!,2,FALSE))&lt;8,"",LEFT(RIGHT(VLOOKUP(AK80,#REF!,2,FALSE),8),1))</f>
        <v>#REF!</v>
      </c>
      <c r="AV82" s="282"/>
      <c r="AW82" s="280" t="e">
        <f>IF(LEN(VLOOKUP(AK80,#REF!,2,FALSE))&lt;7,"",LEFT(RIGHT(VLOOKUP(AK80,#REF!,2,FALSE),7),1))</f>
        <v>#REF!</v>
      </c>
      <c r="AX82" s="286"/>
      <c r="AY82" s="280" t="e">
        <f>IF(LEN(VLOOKUP(AK80,#REF!,2,FALSE))&lt;6,"",LEFT(RIGHT(VLOOKUP(AK80,#REF!,2,FALSE),6),1))</f>
        <v>#REF!</v>
      </c>
      <c r="AZ82" s="168"/>
      <c r="BA82" s="559" t="e">
        <f>IF(LEN(VLOOKUP(AK80,#REF!,2,FALSE))&lt;5,"",LEFT(RIGHT(VLOOKUP(AK80,#REF!,2,FALSE),5),1))</f>
        <v>#REF!</v>
      </c>
      <c r="BB82" s="559" t="e">
        <f>IF(LEN(#REF!)&lt;5,"",LEFT(RIGHT(#REF!,5),1))</f>
        <v>#REF!</v>
      </c>
      <c r="BC82" s="282"/>
      <c r="BD82" s="280" t="e">
        <f>IF(LEN(VLOOKUP(AK80,#REF!,2,FALSE))&lt;4,"",LEFT(RIGHT(VLOOKUP(AK80,#REF!,2,FALSE),4),1))</f>
        <v>#REF!</v>
      </c>
      <c r="BE82" s="282"/>
      <c r="BF82" s="280" t="e">
        <f>IF(LEN(VLOOKUP(AK80,#REF!,2,FALSE))&lt;3,"",LEFT(RIGHT(VLOOKUP(AK80,#REF!,2,FALSE),3),1))</f>
        <v>#REF!</v>
      </c>
      <c r="BG82" s="282"/>
      <c r="BH82" s="280" t="e">
        <f>IF(LEN(VLOOKUP(AK80,#REF!,2,FALSE))&lt;2,"",LEFT(RIGHT(VLOOKUP(AK80,#REF!,2,FALSE),2),1))</f>
        <v>#REF!</v>
      </c>
      <c r="BI82" s="282"/>
      <c r="BJ82" s="280" t="e">
        <f>IF(VLOOKUP(AK80,#REF!,2,FALSE)=0,"",IF(LEN(VLOOKUP(AK80,#REF!,2,FALSE))&lt;1,"",LEFT(RIGHT(VLOOKUP(AK80,#REF!,2,FALSE),1),1)))</f>
        <v>#REF!</v>
      </c>
      <c r="BK82" s="448"/>
      <c r="BL82" s="423"/>
      <c r="BM82" s="280" t="e">
        <f>IF(LEN(VLOOKUP(AK80,#REF!,4,FALSE))&lt;11,"",LEFT(RIGHT(VLOOKUP(AK80,#REF!,4,FALSE),11),1))</f>
        <v>#REF!</v>
      </c>
      <c r="BN82" s="168"/>
      <c r="BO82" s="280" t="e">
        <f>IF(LEN(VLOOKUP(AK80,#REF!,4,FALSE))&lt;10,"",LEFT(RIGHT(VLOOKUP(AK80,#REF!,4,FALSE),10),1))</f>
        <v>#REF!</v>
      </c>
      <c r="BP82" s="282"/>
      <c r="BQ82" s="280" t="e">
        <f>IF(LEN(VLOOKUP(AK80,#REF!,4,FALSE))&lt;9,"",LEFT(RIGHT(VLOOKUP(AK80,#REF!,4,FALSE),9),1))</f>
        <v>#REF!</v>
      </c>
      <c r="BR82" s="168"/>
      <c r="BS82" s="280" t="e">
        <f>IF(LEN(VLOOKUP(AK80,#REF!,4,FALSE))&lt;8,"",LEFT(RIGHT(VLOOKUP(AK80,#REF!,4,FALSE),8),1))</f>
        <v>#REF!</v>
      </c>
      <c r="BT82" s="282"/>
      <c r="BU82" s="280" t="e">
        <f>IF(LEN(VLOOKUP(AK80,#REF!,4,FALSE))&lt;7,"",LEFT(RIGHT(VLOOKUP(AK80,#REF!,4,FALSE),7),1))</f>
        <v>#REF!</v>
      </c>
      <c r="BV82" s="415"/>
      <c r="BW82" s="280" t="e">
        <f>IF(LEN(VLOOKUP(AK80,#REF!,4,FALSE))&lt;6,"",LEFT(RIGHT(VLOOKUP(AK80,#REF!,4,FALSE),6),1))</f>
        <v>#REF!</v>
      </c>
      <c r="BX82" s="282"/>
      <c r="BY82" s="280" t="e">
        <f>IF(LEN(VLOOKUP(AK80,#REF!,4,FALSE))&lt;5,"",LEFT(RIGHT(VLOOKUP(AK80,#REF!,4,FALSE),5),1))</f>
        <v>#REF!</v>
      </c>
      <c r="BZ82" s="282"/>
      <c r="CA82" s="280" t="e">
        <f>IF(LEN(VLOOKUP(AK80,#REF!,4,FALSE))&lt;4,"",LEFT(RIGHT(VLOOKUP(AK80,#REF!,4,FALSE),4),1))</f>
        <v>#REF!</v>
      </c>
      <c r="CB82" s="416"/>
      <c r="CC82" s="280" t="e">
        <f>IF(LEN(VLOOKUP(AK80,#REF!,4,FALSE))&lt;3,"",LEFT(RIGHT(VLOOKUP(AK80,#REF!,4,FALSE),3),1))</f>
        <v>#REF!</v>
      </c>
      <c r="CD82" s="282"/>
      <c r="CE82" s="280" t="e">
        <f>IF(LEN(VLOOKUP(AK80,#REF!,4,FALSE))&lt;2,"",LEFT(RIGHT(VLOOKUP(AK80,#REF!,4,FALSE),2),1))</f>
        <v>#REF!</v>
      </c>
      <c r="CF82" s="282"/>
      <c r="CG82" s="280" t="e">
        <f>IF(VLOOKUP(AK80,#REF!,4,FALSE)=0,"",IF(LEN(VLOOKUP(AK80,#REF!,4,FALSE))&lt;1,"",LEFT(RIGHT(VLOOKUP(AK80,#REF!,4,FALSE),1),1)))</f>
        <v>#REF!</v>
      </c>
      <c r="CH82" s="199"/>
      <c r="CI82" s="130"/>
      <c r="CJ82" s="130"/>
    </row>
    <row r="83" spans="1:88" s="160" customFormat="1" ht="3" customHeight="1">
      <c r="A83" s="130"/>
      <c r="B83" s="130"/>
      <c r="C83" s="130"/>
      <c r="E83" s="593"/>
      <c r="F83" s="593"/>
      <c r="G83" s="590"/>
      <c r="H83" s="590"/>
      <c r="I83" s="590"/>
      <c r="J83" s="590"/>
      <c r="K83" s="590"/>
      <c r="L83" s="590"/>
      <c r="M83" s="590"/>
      <c r="N83" s="590"/>
      <c r="O83" s="590"/>
      <c r="P83" s="590"/>
      <c r="Q83" s="590"/>
      <c r="R83" s="590"/>
      <c r="S83" s="590"/>
      <c r="T83" s="590"/>
      <c r="U83" s="590"/>
      <c r="V83" s="590"/>
      <c r="W83" s="590"/>
      <c r="X83" s="590"/>
      <c r="Y83" s="590"/>
      <c r="Z83" s="590"/>
      <c r="AA83" s="590"/>
      <c r="AB83" s="590"/>
      <c r="AC83" s="590"/>
      <c r="AD83" s="590"/>
      <c r="AE83" s="590"/>
      <c r="AF83" s="590"/>
      <c r="AG83" s="590"/>
      <c r="AH83" s="590"/>
      <c r="AI83" s="590"/>
      <c r="AJ83" s="590"/>
      <c r="AK83" s="591"/>
      <c r="AL83" s="591"/>
      <c r="AM83" s="591"/>
      <c r="AN83" s="243"/>
      <c r="AO83" s="252"/>
      <c r="AP83" s="252"/>
      <c r="AQ83" s="252"/>
      <c r="AR83" s="252"/>
      <c r="AS83" s="252"/>
      <c r="AT83" s="252"/>
      <c r="AU83" s="252"/>
      <c r="AV83" s="252"/>
      <c r="AW83" s="252"/>
      <c r="AX83" s="252"/>
      <c r="AY83" s="252"/>
      <c r="AZ83" s="252"/>
      <c r="BA83" s="252"/>
      <c r="BB83" s="252"/>
      <c r="BC83" s="252"/>
      <c r="BD83" s="252"/>
      <c r="BE83" s="227"/>
      <c r="BF83" s="227"/>
      <c r="BG83" s="227"/>
      <c r="BH83" s="227"/>
      <c r="BI83" s="227"/>
      <c r="BJ83" s="227"/>
      <c r="BK83" s="227"/>
      <c r="BL83" s="443"/>
      <c r="BM83" s="443"/>
      <c r="BN83" s="443"/>
      <c r="BO83" s="443"/>
      <c r="BP83" s="443"/>
      <c r="BQ83" s="443"/>
      <c r="BR83" s="443"/>
      <c r="BS83" s="443"/>
      <c r="BT83" s="443"/>
      <c r="BU83" s="443"/>
      <c r="BV83" s="443"/>
      <c r="BW83" s="443"/>
      <c r="BX83" s="443"/>
      <c r="BY83" s="443"/>
      <c r="BZ83" s="443"/>
      <c r="CA83" s="443"/>
      <c r="CB83" s="443"/>
      <c r="CC83" s="227"/>
      <c r="CD83" s="227"/>
      <c r="CE83" s="227"/>
      <c r="CF83" s="227"/>
      <c r="CG83" s="227"/>
      <c r="CH83" s="200"/>
      <c r="CI83" s="130"/>
      <c r="CJ83" s="130"/>
    </row>
    <row r="84" spans="1:88" s="163" customFormat="1" ht="3" customHeight="1">
      <c r="A84" s="130"/>
      <c r="B84" s="246"/>
      <c r="C84" s="135"/>
      <c r="D84" s="135"/>
      <c r="E84" s="589" t="s">
        <v>4</v>
      </c>
      <c r="F84" s="589"/>
      <c r="G84" s="590" t="e">
        <f>#REF!</f>
        <v>#REF!</v>
      </c>
      <c r="H84" s="590"/>
      <c r="I84" s="590"/>
      <c r="J84" s="590"/>
      <c r="K84" s="590"/>
      <c r="L84" s="590"/>
      <c r="M84" s="590"/>
      <c r="N84" s="590"/>
      <c r="O84" s="590"/>
      <c r="P84" s="590"/>
      <c r="Q84" s="590"/>
      <c r="R84" s="590"/>
      <c r="S84" s="590"/>
      <c r="T84" s="590"/>
      <c r="U84" s="590"/>
      <c r="V84" s="590"/>
      <c r="W84" s="590"/>
      <c r="X84" s="590"/>
      <c r="Y84" s="590"/>
      <c r="Z84" s="590"/>
      <c r="AA84" s="590"/>
      <c r="AB84" s="590"/>
      <c r="AC84" s="590"/>
      <c r="AD84" s="590"/>
      <c r="AE84" s="590"/>
      <c r="AF84" s="590"/>
      <c r="AG84" s="590"/>
      <c r="AH84" s="590"/>
      <c r="AI84" s="590"/>
      <c r="AJ84" s="590"/>
      <c r="AK84" s="591" t="s">
        <v>449</v>
      </c>
      <c r="AL84" s="591"/>
      <c r="AM84" s="591"/>
      <c r="AN84" s="242"/>
      <c r="AO84" s="253"/>
      <c r="AP84" s="253"/>
      <c r="AQ84" s="253"/>
      <c r="AR84" s="253"/>
      <c r="AS84" s="253"/>
      <c r="AT84" s="253"/>
      <c r="AU84" s="253"/>
      <c r="AV84" s="253"/>
      <c r="AW84" s="253"/>
      <c r="AX84" s="253"/>
      <c r="AY84" s="253"/>
      <c r="AZ84" s="253"/>
      <c r="BA84" s="253"/>
      <c r="BB84" s="253"/>
      <c r="BC84" s="253"/>
      <c r="BD84" s="253"/>
      <c r="BE84" s="221"/>
      <c r="BF84" s="221"/>
      <c r="BG84" s="221"/>
      <c r="BH84" s="221"/>
      <c r="BI84" s="221"/>
      <c r="BJ84" s="221"/>
      <c r="BK84" s="221"/>
      <c r="BL84" s="464"/>
      <c r="BM84" s="464"/>
      <c r="BN84" s="464"/>
      <c r="BO84" s="464"/>
      <c r="BP84" s="464"/>
      <c r="BQ84" s="464"/>
      <c r="BR84" s="464"/>
      <c r="BS84" s="464"/>
      <c r="BT84" s="464"/>
      <c r="BU84" s="464"/>
      <c r="BV84" s="464"/>
      <c r="BW84" s="464"/>
      <c r="BX84" s="464"/>
      <c r="BY84" s="464"/>
      <c r="BZ84" s="464"/>
      <c r="CA84" s="464"/>
      <c r="CB84" s="464"/>
      <c r="CC84" s="221"/>
      <c r="CD84" s="221"/>
      <c r="CE84" s="221"/>
      <c r="CF84" s="221"/>
      <c r="CG84" s="221"/>
      <c r="CH84" s="198"/>
      <c r="CI84" s="202"/>
      <c r="CJ84" s="202"/>
    </row>
    <row r="85" spans="1:88" s="163" customFormat="1" ht="3" customHeight="1">
      <c r="A85" s="130"/>
      <c r="B85" s="130"/>
      <c r="C85" s="130"/>
      <c r="D85" s="246"/>
      <c r="E85" s="589"/>
      <c r="F85" s="589"/>
      <c r="G85" s="590"/>
      <c r="H85" s="590"/>
      <c r="I85" s="590"/>
      <c r="J85" s="590"/>
      <c r="K85" s="590"/>
      <c r="L85" s="590"/>
      <c r="M85" s="590"/>
      <c r="N85" s="590"/>
      <c r="O85" s="590"/>
      <c r="P85" s="590"/>
      <c r="Q85" s="590"/>
      <c r="R85" s="590"/>
      <c r="S85" s="590"/>
      <c r="T85" s="590"/>
      <c r="U85" s="590"/>
      <c r="V85" s="590"/>
      <c r="W85" s="590"/>
      <c r="X85" s="590"/>
      <c r="Y85" s="590"/>
      <c r="Z85" s="590"/>
      <c r="AA85" s="590"/>
      <c r="AB85" s="590"/>
      <c r="AC85" s="590"/>
      <c r="AD85" s="590"/>
      <c r="AE85" s="590"/>
      <c r="AF85" s="590"/>
      <c r="AG85" s="590"/>
      <c r="AH85" s="590"/>
      <c r="AI85" s="590"/>
      <c r="AJ85" s="590"/>
      <c r="AK85" s="591"/>
      <c r="AL85" s="591"/>
      <c r="AM85" s="591"/>
      <c r="AN85" s="240"/>
      <c r="AO85" s="284"/>
      <c r="AP85" s="284"/>
      <c r="AQ85" s="284"/>
      <c r="AR85" s="283"/>
      <c r="AS85" s="285"/>
      <c r="AT85" s="285"/>
      <c r="AU85" s="285"/>
      <c r="AV85" s="285"/>
      <c r="AW85" s="285"/>
      <c r="AX85" s="286"/>
      <c r="AY85" s="418"/>
      <c r="AZ85" s="418"/>
      <c r="BA85" s="418"/>
      <c r="BB85" s="418"/>
      <c r="BC85" s="418"/>
      <c r="BD85" s="418"/>
      <c r="BE85" s="282"/>
      <c r="BF85" s="566"/>
      <c r="BG85" s="566"/>
      <c r="BH85" s="566"/>
      <c r="BI85" s="566"/>
      <c r="BJ85" s="566"/>
      <c r="BK85" s="448"/>
      <c r="BL85" s="423"/>
      <c r="BM85" s="417"/>
      <c r="BN85" s="417"/>
      <c r="BO85" s="417"/>
      <c r="BP85" s="283"/>
      <c r="BQ85" s="418"/>
      <c r="BR85" s="418"/>
      <c r="BS85" s="418"/>
      <c r="BT85" s="418"/>
      <c r="BU85" s="418"/>
      <c r="BV85" s="415"/>
      <c r="BW85" s="419"/>
      <c r="BX85" s="419"/>
      <c r="BY85" s="419"/>
      <c r="BZ85" s="419"/>
      <c r="CA85" s="419"/>
      <c r="CB85" s="416"/>
      <c r="CC85" s="419"/>
      <c r="CD85" s="419"/>
      <c r="CE85" s="419"/>
      <c r="CF85" s="419"/>
      <c r="CG85" s="419"/>
      <c r="CH85" s="199"/>
      <c r="CI85" s="202"/>
      <c r="CJ85" s="202"/>
    </row>
    <row r="86" spans="1:88" s="160" customFormat="1" ht="15" customHeight="1">
      <c r="A86" s="130"/>
      <c r="B86" s="130"/>
      <c r="C86" s="130"/>
      <c r="E86" s="589"/>
      <c r="F86" s="589"/>
      <c r="G86" s="590"/>
      <c r="H86" s="590"/>
      <c r="I86" s="590"/>
      <c r="J86" s="590"/>
      <c r="K86" s="590"/>
      <c r="L86" s="590"/>
      <c r="M86" s="590"/>
      <c r="N86" s="590"/>
      <c r="O86" s="590"/>
      <c r="P86" s="590"/>
      <c r="Q86" s="590"/>
      <c r="R86" s="590"/>
      <c r="S86" s="590"/>
      <c r="T86" s="590"/>
      <c r="U86" s="590"/>
      <c r="V86" s="590"/>
      <c r="W86" s="590"/>
      <c r="X86" s="590"/>
      <c r="Y86" s="590"/>
      <c r="Z86" s="590"/>
      <c r="AA86" s="590"/>
      <c r="AB86" s="590"/>
      <c r="AC86" s="590"/>
      <c r="AD86" s="590"/>
      <c r="AE86" s="590"/>
      <c r="AF86" s="590"/>
      <c r="AG86" s="590"/>
      <c r="AH86" s="590"/>
      <c r="AI86" s="590"/>
      <c r="AJ86" s="590"/>
      <c r="AK86" s="591"/>
      <c r="AL86" s="591"/>
      <c r="AM86" s="591"/>
      <c r="AN86" s="240"/>
      <c r="AO86" s="280" t="e">
        <f>IF(LEN(VLOOKUP(AK84,#REF!,2,FALSE))&lt;11,"",LEFT(RIGHT(VLOOKUP(AK84,#REF!,2,FALSE),11),1))</f>
        <v>#REF!</v>
      </c>
      <c r="AP86" s="168"/>
      <c r="AQ86" s="280" t="e">
        <f>IF(LEN(VLOOKUP(AK84,#REF!,2,FALSE))&lt;10,"",LEFT(RIGHT(VLOOKUP(AK84,#REF!,2,FALSE),10),1))</f>
        <v>#REF!</v>
      </c>
      <c r="AR86" s="282"/>
      <c r="AS86" s="280" t="e">
        <f>IF(LEN(VLOOKUP(AK84,#REF!,2,FALSE))&lt;9,"",LEFT(RIGHT(VLOOKUP(AK84,#REF!,2,FALSE),9),1))</f>
        <v>#REF!</v>
      </c>
      <c r="AT86" s="168"/>
      <c r="AU86" s="280" t="e">
        <f>IF(LEN(VLOOKUP(AK84,#REF!,2,FALSE))&lt;8,"",LEFT(RIGHT(VLOOKUP(AK84,#REF!,2,FALSE),8),1))</f>
        <v>#REF!</v>
      </c>
      <c r="AV86" s="282"/>
      <c r="AW86" s="280" t="e">
        <f>IF(LEN(VLOOKUP(AK84,#REF!,2,FALSE))&lt;7,"",LEFT(RIGHT(VLOOKUP(AK84,#REF!,2,FALSE),7),1))</f>
        <v>#REF!</v>
      </c>
      <c r="AX86" s="286"/>
      <c r="AY86" s="280" t="e">
        <f>IF(LEN(VLOOKUP(AK84,#REF!,2,FALSE))&lt;6,"",LEFT(RIGHT(VLOOKUP(AK84,#REF!,2,FALSE),6),1))</f>
        <v>#REF!</v>
      </c>
      <c r="AZ86" s="168"/>
      <c r="BA86" s="559" t="e">
        <f>IF(LEN(VLOOKUP(AK84,#REF!,2,FALSE))&lt;5,"",LEFT(RIGHT(VLOOKUP(AK84,#REF!,2,FALSE),5),1))</f>
        <v>#REF!</v>
      </c>
      <c r="BB86" s="559" t="e">
        <f>IF(LEN(#REF!)&lt;5,"",LEFT(RIGHT(#REF!,5),1))</f>
        <v>#REF!</v>
      </c>
      <c r="BC86" s="282"/>
      <c r="BD86" s="280" t="e">
        <f>IF(LEN(VLOOKUP(AK84,#REF!,2,FALSE))&lt;4,"",LEFT(RIGHT(VLOOKUP(AK84,#REF!,2,FALSE),4),1))</f>
        <v>#REF!</v>
      </c>
      <c r="BE86" s="282"/>
      <c r="BF86" s="280" t="e">
        <f>IF(LEN(VLOOKUP(AK84,#REF!,2,FALSE))&lt;3,"",LEFT(RIGHT(VLOOKUP(AK84,#REF!,2,FALSE),3),1))</f>
        <v>#REF!</v>
      </c>
      <c r="BG86" s="282"/>
      <c r="BH86" s="280" t="e">
        <f>IF(LEN(VLOOKUP(AK84,#REF!,2,FALSE))&lt;2,"",LEFT(RIGHT(VLOOKUP(AK84,#REF!,2,FALSE),2),1))</f>
        <v>#REF!</v>
      </c>
      <c r="BI86" s="282"/>
      <c r="BJ86" s="280" t="e">
        <f>IF(VLOOKUP(AK84,#REF!,2,FALSE)=0,"",IF(LEN(VLOOKUP(AK84,#REF!,2,FALSE))&lt;1,"",LEFT(RIGHT(VLOOKUP(AK84,#REF!,2,FALSE),1),1)))</f>
        <v>#REF!</v>
      </c>
      <c r="BK86" s="448"/>
      <c r="BL86" s="423"/>
      <c r="BM86" s="280" t="e">
        <f>IF(LEN(VLOOKUP(AK84,#REF!,4,FALSE))&lt;11,"",LEFT(RIGHT(VLOOKUP(AK84,#REF!,4,FALSE),11),1))</f>
        <v>#REF!</v>
      </c>
      <c r="BN86" s="168"/>
      <c r="BO86" s="280" t="e">
        <f>IF(LEN(VLOOKUP(AK84,#REF!,4,FALSE))&lt;10,"",LEFT(RIGHT(VLOOKUP(AK84,#REF!,4,FALSE),10),1))</f>
        <v>#REF!</v>
      </c>
      <c r="BP86" s="282"/>
      <c r="BQ86" s="280" t="e">
        <f>IF(LEN(VLOOKUP(AK84,#REF!,4,FALSE))&lt;9,"",LEFT(RIGHT(VLOOKUP(AK84,#REF!,4,FALSE),9),1))</f>
        <v>#REF!</v>
      </c>
      <c r="BR86" s="168"/>
      <c r="BS86" s="280" t="e">
        <f>IF(LEN(VLOOKUP(AK84,#REF!,4,FALSE))&lt;8,"",LEFT(RIGHT(VLOOKUP(AK84,#REF!,4,FALSE),8),1))</f>
        <v>#REF!</v>
      </c>
      <c r="BT86" s="282"/>
      <c r="BU86" s="280" t="e">
        <f>IF(LEN(VLOOKUP(AK84,#REF!,4,FALSE))&lt;7,"",LEFT(RIGHT(VLOOKUP(AK84,#REF!,4,FALSE),7),1))</f>
        <v>#REF!</v>
      </c>
      <c r="BV86" s="415"/>
      <c r="BW86" s="280" t="e">
        <f>IF(LEN(VLOOKUP(AK84,#REF!,4,FALSE))&lt;6,"",LEFT(RIGHT(VLOOKUP(AK84,#REF!,4,FALSE),6),1))</f>
        <v>#REF!</v>
      </c>
      <c r="BX86" s="282"/>
      <c r="BY86" s="280" t="e">
        <f>IF(LEN(VLOOKUP(AK84,#REF!,4,FALSE))&lt;5,"",LEFT(RIGHT(VLOOKUP(AK84,#REF!,4,FALSE),5),1))</f>
        <v>#REF!</v>
      </c>
      <c r="BZ86" s="282"/>
      <c r="CA86" s="280" t="e">
        <f>IF(LEN(VLOOKUP(AK84,#REF!,4,FALSE))&lt;4,"",LEFT(RIGHT(VLOOKUP(AK84,#REF!,4,FALSE),4),1))</f>
        <v>#REF!</v>
      </c>
      <c r="CB86" s="416"/>
      <c r="CC86" s="280" t="e">
        <f>IF(LEN(VLOOKUP(AK84,#REF!,4,FALSE))&lt;3,"",LEFT(RIGHT(VLOOKUP(AK84,#REF!,4,FALSE),3),1))</f>
        <v>#REF!</v>
      </c>
      <c r="CD86" s="282"/>
      <c r="CE86" s="280" t="e">
        <f>IF(LEN(VLOOKUP(AK84,#REF!,4,FALSE))&lt;2,"",LEFT(RIGHT(VLOOKUP(AK84,#REF!,4,FALSE),2),1))</f>
        <v>#REF!</v>
      </c>
      <c r="CF86" s="282"/>
      <c r="CG86" s="280" t="e">
        <f>IF(VLOOKUP(AK84,#REF!,4,FALSE)=0,"",IF(LEN(VLOOKUP(AK84,#REF!,4,FALSE))&lt;1,"",LEFT(RIGHT(VLOOKUP(AK84,#REF!,4,FALSE),1),1)))</f>
        <v>#REF!</v>
      </c>
      <c r="CH86" s="199"/>
      <c r="CI86" s="130"/>
      <c r="CJ86" s="130"/>
    </row>
    <row r="87" spans="1:88" s="160" customFormat="1" ht="3" customHeight="1">
      <c r="A87" s="130"/>
      <c r="B87" s="130"/>
      <c r="C87" s="130"/>
      <c r="E87" s="589"/>
      <c r="F87" s="589"/>
      <c r="G87" s="590"/>
      <c r="H87" s="590"/>
      <c r="I87" s="590"/>
      <c r="J87" s="590"/>
      <c r="K87" s="590"/>
      <c r="L87" s="590"/>
      <c r="M87" s="590"/>
      <c r="N87" s="590"/>
      <c r="O87" s="590"/>
      <c r="P87" s="590"/>
      <c r="Q87" s="590"/>
      <c r="R87" s="590"/>
      <c r="S87" s="590"/>
      <c r="T87" s="590"/>
      <c r="U87" s="590"/>
      <c r="V87" s="590"/>
      <c r="W87" s="590"/>
      <c r="X87" s="590"/>
      <c r="Y87" s="590"/>
      <c r="Z87" s="590"/>
      <c r="AA87" s="590"/>
      <c r="AB87" s="590"/>
      <c r="AC87" s="590"/>
      <c r="AD87" s="590"/>
      <c r="AE87" s="590"/>
      <c r="AF87" s="590"/>
      <c r="AG87" s="590"/>
      <c r="AH87" s="590"/>
      <c r="AI87" s="590"/>
      <c r="AJ87" s="590"/>
      <c r="AK87" s="591"/>
      <c r="AL87" s="591"/>
      <c r="AM87" s="591"/>
      <c r="AN87" s="243"/>
      <c r="AO87" s="252"/>
      <c r="AP87" s="252"/>
      <c r="AQ87" s="252"/>
      <c r="AR87" s="252"/>
      <c r="AS87" s="252"/>
      <c r="AT87" s="252"/>
      <c r="AU87" s="252"/>
      <c r="AV87" s="252"/>
      <c r="AW87" s="252"/>
      <c r="AX87" s="252"/>
      <c r="AY87" s="252"/>
      <c r="AZ87" s="252"/>
      <c r="BA87" s="252"/>
      <c r="BB87" s="252"/>
      <c r="BC87" s="252"/>
      <c r="BD87" s="252"/>
      <c r="BE87" s="227"/>
      <c r="BF87" s="227"/>
      <c r="BG87" s="227"/>
      <c r="BH87" s="227"/>
      <c r="BI87" s="227"/>
      <c r="BJ87" s="227"/>
      <c r="BK87" s="227"/>
      <c r="BL87" s="443"/>
      <c r="BM87" s="443"/>
      <c r="BN87" s="443"/>
      <c r="BO87" s="443"/>
      <c r="BP87" s="443"/>
      <c r="BQ87" s="443"/>
      <c r="BR87" s="443"/>
      <c r="BS87" s="443"/>
      <c r="BT87" s="443"/>
      <c r="BU87" s="443"/>
      <c r="BV87" s="443"/>
      <c r="BW87" s="443"/>
      <c r="BX87" s="443"/>
      <c r="BY87" s="443"/>
      <c r="BZ87" s="443"/>
      <c r="CA87" s="443"/>
      <c r="CB87" s="443"/>
      <c r="CC87" s="227"/>
      <c r="CD87" s="227"/>
      <c r="CE87" s="227"/>
      <c r="CF87" s="227"/>
      <c r="CG87" s="227"/>
      <c r="CH87" s="200"/>
      <c r="CI87" s="130"/>
      <c r="CJ87" s="130"/>
    </row>
    <row r="88" spans="1:88" s="163" customFormat="1" ht="3" customHeight="1">
      <c r="A88" s="130"/>
      <c r="B88" s="246"/>
      <c r="C88" s="135"/>
      <c r="D88" s="135"/>
      <c r="E88" s="589" t="s">
        <v>5</v>
      </c>
      <c r="F88" s="589"/>
      <c r="G88" s="590" t="e">
        <f>#REF!</f>
        <v>#REF!</v>
      </c>
      <c r="H88" s="590"/>
      <c r="I88" s="590"/>
      <c r="J88" s="590"/>
      <c r="K88" s="590"/>
      <c r="L88" s="590"/>
      <c r="M88" s="590"/>
      <c r="N88" s="590"/>
      <c r="O88" s="590"/>
      <c r="P88" s="590"/>
      <c r="Q88" s="590"/>
      <c r="R88" s="590"/>
      <c r="S88" s="590"/>
      <c r="T88" s="590"/>
      <c r="U88" s="590"/>
      <c r="V88" s="590"/>
      <c r="W88" s="590"/>
      <c r="X88" s="590"/>
      <c r="Y88" s="590"/>
      <c r="Z88" s="590"/>
      <c r="AA88" s="590"/>
      <c r="AB88" s="590"/>
      <c r="AC88" s="590"/>
      <c r="AD88" s="590"/>
      <c r="AE88" s="590"/>
      <c r="AF88" s="590"/>
      <c r="AG88" s="590"/>
      <c r="AH88" s="590"/>
      <c r="AI88" s="590"/>
      <c r="AJ88" s="590"/>
      <c r="AK88" s="591" t="s">
        <v>450</v>
      </c>
      <c r="AL88" s="591"/>
      <c r="AM88" s="591"/>
      <c r="AN88" s="242"/>
      <c r="AO88" s="253"/>
      <c r="AP88" s="253"/>
      <c r="AQ88" s="253"/>
      <c r="AR88" s="253"/>
      <c r="AS88" s="253"/>
      <c r="AT88" s="253"/>
      <c r="AU88" s="253"/>
      <c r="AV88" s="253"/>
      <c r="AW88" s="253"/>
      <c r="AX88" s="253"/>
      <c r="AY88" s="253"/>
      <c r="AZ88" s="253"/>
      <c r="BA88" s="253"/>
      <c r="BB88" s="253"/>
      <c r="BC88" s="253"/>
      <c r="BD88" s="253"/>
      <c r="BE88" s="221"/>
      <c r="BF88" s="221"/>
      <c r="BG88" s="221"/>
      <c r="BH88" s="221"/>
      <c r="BI88" s="221"/>
      <c r="BJ88" s="221"/>
      <c r="BK88" s="221"/>
      <c r="BL88" s="464"/>
      <c r="BM88" s="464"/>
      <c r="BN88" s="464"/>
      <c r="BO88" s="464"/>
      <c r="BP88" s="464"/>
      <c r="BQ88" s="464"/>
      <c r="BR88" s="464"/>
      <c r="BS88" s="464"/>
      <c r="BT88" s="464"/>
      <c r="BU88" s="464"/>
      <c r="BV88" s="464"/>
      <c r="BW88" s="464"/>
      <c r="BX88" s="464"/>
      <c r="BY88" s="464"/>
      <c r="BZ88" s="464"/>
      <c r="CA88" s="464"/>
      <c r="CB88" s="464"/>
      <c r="CC88" s="221"/>
      <c r="CD88" s="221"/>
      <c r="CE88" s="221"/>
      <c r="CF88" s="221"/>
      <c r="CG88" s="221"/>
      <c r="CH88" s="198"/>
      <c r="CI88" s="202"/>
      <c r="CJ88" s="202"/>
    </row>
    <row r="89" spans="1:88" s="163" customFormat="1" ht="3" customHeight="1">
      <c r="A89" s="130"/>
      <c r="B89" s="130"/>
      <c r="C89" s="130"/>
      <c r="D89" s="246"/>
      <c r="E89" s="589"/>
      <c r="F89" s="589"/>
      <c r="G89" s="590"/>
      <c r="H89" s="590"/>
      <c r="I89" s="590"/>
      <c r="J89" s="590"/>
      <c r="K89" s="590"/>
      <c r="L89" s="590"/>
      <c r="M89" s="590"/>
      <c r="N89" s="590"/>
      <c r="O89" s="590"/>
      <c r="P89" s="590"/>
      <c r="Q89" s="590"/>
      <c r="R89" s="590"/>
      <c r="S89" s="590"/>
      <c r="T89" s="590"/>
      <c r="U89" s="590"/>
      <c r="V89" s="590"/>
      <c r="W89" s="590"/>
      <c r="X89" s="590"/>
      <c r="Y89" s="590"/>
      <c r="Z89" s="590"/>
      <c r="AA89" s="590"/>
      <c r="AB89" s="590"/>
      <c r="AC89" s="590"/>
      <c r="AD89" s="590"/>
      <c r="AE89" s="590"/>
      <c r="AF89" s="590"/>
      <c r="AG89" s="590"/>
      <c r="AH89" s="590"/>
      <c r="AI89" s="590"/>
      <c r="AJ89" s="590"/>
      <c r="AK89" s="591"/>
      <c r="AL89" s="591"/>
      <c r="AM89" s="591"/>
      <c r="AN89" s="240"/>
      <c r="AO89" s="284"/>
      <c r="AP89" s="284"/>
      <c r="AQ89" s="284"/>
      <c r="AR89" s="283"/>
      <c r="AS89" s="285"/>
      <c r="AT89" s="285"/>
      <c r="AU89" s="285"/>
      <c r="AV89" s="285"/>
      <c r="AW89" s="285"/>
      <c r="AX89" s="286"/>
      <c r="AY89" s="418"/>
      <c r="AZ89" s="418"/>
      <c r="BA89" s="418"/>
      <c r="BB89" s="418"/>
      <c r="BC89" s="418"/>
      <c r="BD89" s="418"/>
      <c r="BE89" s="282"/>
      <c r="BF89" s="566"/>
      <c r="BG89" s="566"/>
      <c r="BH89" s="566"/>
      <c r="BI89" s="566"/>
      <c r="BJ89" s="566"/>
      <c r="BK89" s="448"/>
      <c r="BL89" s="423"/>
      <c r="BM89" s="417"/>
      <c r="BN89" s="417"/>
      <c r="BO89" s="417"/>
      <c r="BP89" s="283"/>
      <c r="BQ89" s="418"/>
      <c r="BR89" s="418"/>
      <c r="BS89" s="418"/>
      <c r="BT89" s="418"/>
      <c r="BU89" s="418"/>
      <c r="BV89" s="415"/>
      <c r="BW89" s="419"/>
      <c r="BX89" s="419"/>
      <c r="BY89" s="419"/>
      <c r="BZ89" s="419"/>
      <c r="CA89" s="419"/>
      <c r="CB89" s="416"/>
      <c r="CC89" s="419"/>
      <c r="CD89" s="419"/>
      <c r="CE89" s="419"/>
      <c r="CF89" s="419"/>
      <c r="CG89" s="419"/>
      <c r="CH89" s="199"/>
      <c r="CI89" s="202"/>
      <c r="CJ89" s="202"/>
    </row>
    <row r="90" spans="1:88" s="160" customFormat="1" ht="15" customHeight="1">
      <c r="A90" s="130"/>
      <c r="B90" s="130"/>
      <c r="C90" s="130"/>
      <c r="E90" s="589"/>
      <c r="F90" s="589"/>
      <c r="G90" s="590"/>
      <c r="H90" s="590"/>
      <c r="I90" s="590"/>
      <c r="J90" s="590"/>
      <c r="K90" s="590"/>
      <c r="L90" s="590"/>
      <c r="M90" s="590"/>
      <c r="N90" s="590"/>
      <c r="O90" s="590"/>
      <c r="P90" s="590"/>
      <c r="Q90" s="590"/>
      <c r="R90" s="590"/>
      <c r="S90" s="590"/>
      <c r="T90" s="590"/>
      <c r="U90" s="590"/>
      <c r="V90" s="590"/>
      <c r="W90" s="590"/>
      <c r="X90" s="590"/>
      <c r="Y90" s="590"/>
      <c r="Z90" s="590"/>
      <c r="AA90" s="590"/>
      <c r="AB90" s="590"/>
      <c r="AC90" s="590"/>
      <c r="AD90" s="590"/>
      <c r="AE90" s="590"/>
      <c r="AF90" s="590"/>
      <c r="AG90" s="590"/>
      <c r="AH90" s="590"/>
      <c r="AI90" s="590"/>
      <c r="AJ90" s="590"/>
      <c r="AK90" s="591"/>
      <c r="AL90" s="591"/>
      <c r="AM90" s="591"/>
      <c r="AN90" s="240"/>
      <c r="AO90" s="280" t="e">
        <f>IF(LEN(VLOOKUP(AK88,#REF!,2,FALSE))&lt;11,"",LEFT(RIGHT(VLOOKUP(AK88,#REF!,2,FALSE),11),1))</f>
        <v>#REF!</v>
      </c>
      <c r="AP90" s="168"/>
      <c r="AQ90" s="280" t="e">
        <f>IF(LEN(VLOOKUP(AK88,#REF!,2,FALSE))&lt;10,"",LEFT(RIGHT(VLOOKUP(AK88,#REF!,2,FALSE),10),1))</f>
        <v>#REF!</v>
      </c>
      <c r="AR90" s="282"/>
      <c r="AS90" s="280" t="e">
        <f>IF(LEN(VLOOKUP(AK88,#REF!,2,FALSE))&lt;9,"",LEFT(RIGHT(VLOOKUP(AK88,#REF!,2,FALSE),9),1))</f>
        <v>#REF!</v>
      </c>
      <c r="AT90" s="168"/>
      <c r="AU90" s="280" t="e">
        <f>IF(LEN(VLOOKUP(AK88,#REF!,2,FALSE))&lt;8,"",LEFT(RIGHT(VLOOKUP(AK88,#REF!,2,FALSE),8),1))</f>
        <v>#REF!</v>
      </c>
      <c r="AV90" s="282"/>
      <c r="AW90" s="280" t="e">
        <f>IF(LEN(VLOOKUP(AK88,#REF!,2,FALSE))&lt;7,"",LEFT(RIGHT(VLOOKUP(AK88,#REF!,2,FALSE),7),1))</f>
        <v>#REF!</v>
      </c>
      <c r="AX90" s="286"/>
      <c r="AY90" s="280" t="e">
        <f>IF(LEN(VLOOKUP(AK88,#REF!,2,FALSE))&lt;6,"",LEFT(RIGHT(VLOOKUP(AK88,#REF!,2,FALSE),6),1))</f>
        <v>#REF!</v>
      </c>
      <c r="AZ90" s="168"/>
      <c r="BA90" s="559" t="e">
        <f>IF(LEN(VLOOKUP(AK88,#REF!,2,FALSE))&lt;5,"",LEFT(RIGHT(VLOOKUP(AK88,#REF!,2,FALSE),5),1))</f>
        <v>#REF!</v>
      </c>
      <c r="BB90" s="559" t="e">
        <f>IF(LEN(#REF!)&lt;5,"",LEFT(RIGHT(#REF!,5),1))</f>
        <v>#REF!</v>
      </c>
      <c r="BC90" s="282"/>
      <c r="BD90" s="280" t="e">
        <f>IF(LEN(VLOOKUP(AK88,#REF!,2,FALSE))&lt;4,"",LEFT(RIGHT(VLOOKUP(AK88,#REF!,2,FALSE),4),1))</f>
        <v>#REF!</v>
      </c>
      <c r="BE90" s="282"/>
      <c r="BF90" s="280" t="e">
        <f>IF(LEN(VLOOKUP(AK88,#REF!,2,FALSE))&lt;3,"",LEFT(RIGHT(VLOOKUP(AK88,#REF!,2,FALSE),3),1))</f>
        <v>#REF!</v>
      </c>
      <c r="BG90" s="282"/>
      <c r="BH90" s="280" t="e">
        <f>IF(LEN(VLOOKUP(AK88,#REF!,2,FALSE))&lt;2,"",LEFT(RIGHT(VLOOKUP(AK88,#REF!,2,FALSE),2),1))</f>
        <v>#REF!</v>
      </c>
      <c r="BI90" s="282"/>
      <c r="BJ90" s="280" t="e">
        <f>IF(VLOOKUP(AK88,#REF!,2,FALSE)=0,"",IF(LEN(VLOOKUP(AK88,#REF!,2,FALSE))&lt;1,"",LEFT(RIGHT(VLOOKUP(AK88,#REF!,2,FALSE),1),1)))</f>
        <v>#REF!</v>
      </c>
      <c r="BK90" s="448"/>
      <c r="BL90" s="423"/>
      <c r="BM90" s="280" t="e">
        <f>IF(LEN(VLOOKUP(AK88,#REF!,4,FALSE))&lt;11,"",LEFT(RIGHT(VLOOKUP(AK88,#REF!,4,FALSE),11),1))</f>
        <v>#REF!</v>
      </c>
      <c r="BN90" s="168"/>
      <c r="BO90" s="280" t="e">
        <f>IF(LEN(VLOOKUP(AK88,#REF!,4,FALSE))&lt;10,"",LEFT(RIGHT(VLOOKUP(AK88,#REF!,4,FALSE),10),1))</f>
        <v>#REF!</v>
      </c>
      <c r="BP90" s="282"/>
      <c r="BQ90" s="280" t="e">
        <f>IF(LEN(VLOOKUP(AK88,#REF!,4,FALSE))&lt;9,"",LEFT(RIGHT(VLOOKUP(AK88,#REF!,4,FALSE),9),1))</f>
        <v>#REF!</v>
      </c>
      <c r="BR90" s="168"/>
      <c r="BS90" s="280" t="e">
        <f>IF(LEN(VLOOKUP(AK88,#REF!,4,FALSE))&lt;8,"",LEFT(RIGHT(VLOOKUP(AK88,#REF!,4,FALSE),8),1))</f>
        <v>#REF!</v>
      </c>
      <c r="BT90" s="282"/>
      <c r="BU90" s="280" t="e">
        <f>IF(LEN(VLOOKUP(AK88,#REF!,4,FALSE))&lt;7,"",LEFT(RIGHT(VLOOKUP(AK88,#REF!,4,FALSE),7),1))</f>
        <v>#REF!</v>
      </c>
      <c r="BV90" s="415"/>
      <c r="BW90" s="280" t="e">
        <f>IF(LEN(VLOOKUP(AK88,#REF!,4,FALSE))&lt;6,"",LEFT(RIGHT(VLOOKUP(AK88,#REF!,4,FALSE),6),1))</f>
        <v>#REF!</v>
      </c>
      <c r="BX90" s="282"/>
      <c r="BY90" s="280" t="e">
        <f>IF(LEN(VLOOKUP(AK88,#REF!,4,FALSE))&lt;5,"",LEFT(RIGHT(VLOOKUP(AK88,#REF!,4,FALSE),5),1))</f>
        <v>#REF!</v>
      </c>
      <c r="BZ90" s="282"/>
      <c r="CA90" s="280" t="e">
        <f>IF(LEN(VLOOKUP(AK88,#REF!,4,FALSE))&lt;4,"",LEFT(RIGHT(VLOOKUP(AK88,#REF!,4,FALSE),4),1))</f>
        <v>#REF!</v>
      </c>
      <c r="CB90" s="416"/>
      <c r="CC90" s="280" t="e">
        <f>IF(LEN(VLOOKUP(AK88,#REF!,4,FALSE))&lt;3,"",LEFT(RIGHT(VLOOKUP(AK88,#REF!,4,FALSE),3),1))</f>
        <v>#REF!</v>
      </c>
      <c r="CD90" s="282"/>
      <c r="CE90" s="280" t="e">
        <f>IF(LEN(VLOOKUP(AK88,#REF!,4,FALSE))&lt;2,"",LEFT(RIGHT(VLOOKUP(AK88,#REF!,4,FALSE),2),1))</f>
        <v>#REF!</v>
      </c>
      <c r="CF90" s="282"/>
      <c r="CG90" s="280" t="e">
        <f>IF(VLOOKUP(AK88,#REF!,4,FALSE)=0,"",IF(LEN(VLOOKUP(AK88,#REF!,4,FALSE))&lt;1,"",LEFT(RIGHT(VLOOKUP(AK88,#REF!,4,FALSE),1),1)))</f>
        <v>#REF!</v>
      </c>
      <c r="CH90" s="199"/>
      <c r="CI90" s="130"/>
      <c r="CJ90" s="130"/>
    </row>
    <row r="91" spans="1:88" s="160" customFormat="1" ht="3" customHeight="1">
      <c r="A91" s="130"/>
      <c r="B91" s="130"/>
      <c r="C91" s="130"/>
      <c r="E91" s="589"/>
      <c r="F91" s="589"/>
      <c r="G91" s="590"/>
      <c r="H91" s="590"/>
      <c r="I91" s="590"/>
      <c r="J91" s="590"/>
      <c r="K91" s="590"/>
      <c r="L91" s="590"/>
      <c r="M91" s="590"/>
      <c r="N91" s="590"/>
      <c r="O91" s="590"/>
      <c r="P91" s="590"/>
      <c r="Q91" s="590"/>
      <c r="R91" s="590"/>
      <c r="S91" s="590"/>
      <c r="T91" s="590"/>
      <c r="U91" s="590"/>
      <c r="V91" s="590"/>
      <c r="W91" s="590"/>
      <c r="X91" s="590"/>
      <c r="Y91" s="590"/>
      <c r="Z91" s="590"/>
      <c r="AA91" s="590"/>
      <c r="AB91" s="590"/>
      <c r="AC91" s="590"/>
      <c r="AD91" s="590"/>
      <c r="AE91" s="590"/>
      <c r="AF91" s="590"/>
      <c r="AG91" s="590"/>
      <c r="AH91" s="590"/>
      <c r="AI91" s="590"/>
      <c r="AJ91" s="590"/>
      <c r="AK91" s="591"/>
      <c r="AL91" s="591"/>
      <c r="AM91" s="591"/>
      <c r="AN91" s="243"/>
      <c r="AO91" s="252"/>
      <c r="AP91" s="252"/>
      <c r="AQ91" s="252"/>
      <c r="AR91" s="252"/>
      <c r="AS91" s="252"/>
      <c r="AT91" s="252"/>
      <c r="AU91" s="252"/>
      <c r="AV91" s="252"/>
      <c r="AW91" s="252"/>
      <c r="AX91" s="252"/>
      <c r="AY91" s="252"/>
      <c r="AZ91" s="252"/>
      <c r="BA91" s="252"/>
      <c r="BB91" s="252"/>
      <c r="BC91" s="252"/>
      <c r="BD91" s="252"/>
      <c r="BE91" s="227"/>
      <c r="BF91" s="227"/>
      <c r="BG91" s="227"/>
      <c r="BH91" s="227"/>
      <c r="BI91" s="227"/>
      <c r="BJ91" s="227"/>
      <c r="BK91" s="227"/>
      <c r="BL91" s="443"/>
      <c r="BM91" s="443"/>
      <c r="BN91" s="443"/>
      <c r="BO91" s="443"/>
      <c r="BP91" s="443"/>
      <c r="BQ91" s="443"/>
      <c r="BR91" s="443"/>
      <c r="BS91" s="443"/>
      <c r="BT91" s="443"/>
      <c r="BU91" s="443"/>
      <c r="BV91" s="443"/>
      <c r="BW91" s="443"/>
      <c r="BX91" s="443"/>
      <c r="BY91" s="443"/>
      <c r="BZ91" s="443"/>
      <c r="CA91" s="443"/>
      <c r="CB91" s="443"/>
      <c r="CC91" s="227"/>
      <c r="CD91" s="227"/>
      <c r="CE91" s="227"/>
      <c r="CF91" s="227"/>
      <c r="CG91" s="227"/>
      <c r="CH91" s="200"/>
      <c r="CI91" s="130"/>
      <c r="CJ91" s="130"/>
    </row>
    <row r="92" spans="1:88" s="163" customFormat="1" ht="3" customHeight="1">
      <c r="A92" s="130"/>
      <c r="B92" s="246"/>
      <c r="C92" s="135"/>
      <c r="D92" s="135"/>
      <c r="E92" s="583" t="s">
        <v>22</v>
      </c>
      <c r="F92" s="584"/>
      <c r="G92" s="582" t="e">
        <f>#REF!</f>
        <v>#REF!</v>
      </c>
      <c r="H92" s="582"/>
      <c r="I92" s="582"/>
      <c r="J92" s="582"/>
      <c r="K92" s="582"/>
      <c r="L92" s="582"/>
      <c r="M92" s="582"/>
      <c r="N92" s="582"/>
      <c r="O92" s="582"/>
      <c r="P92" s="582"/>
      <c r="Q92" s="582"/>
      <c r="R92" s="582"/>
      <c r="S92" s="582"/>
      <c r="T92" s="582"/>
      <c r="U92" s="582"/>
      <c r="V92" s="582"/>
      <c r="W92" s="582"/>
      <c r="X92" s="582"/>
      <c r="Y92" s="582"/>
      <c r="Z92" s="582"/>
      <c r="AA92" s="582"/>
      <c r="AB92" s="582"/>
      <c r="AC92" s="582"/>
      <c r="AD92" s="582"/>
      <c r="AE92" s="582"/>
      <c r="AF92" s="582"/>
      <c r="AG92" s="582"/>
      <c r="AH92" s="582"/>
      <c r="AI92" s="582"/>
      <c r="AJ92" s="582"/>
      <c r="AK92" s="571" t="s">
        <v>451</v>
      </c>
      <c r="AL92" s="571"/>
      <c r="AM92" s="571"/>
      <c r="AN92" s="242"/>
      <c r="AO92" s="253"/>
      <c r="AP92" s="253"/>
      <c r="AQ92" s="253"/>
      <c r="AR92" s="253"/>
      <c r="AS92" s="253"/>
      <c r="AT92" s="253"/>
      <c r="AU92" s="253"/>
      <c r="AV92" s="253"/>
      <c r="AW92" s="253"/>
      <c r="AX92" s="253"/>
      <c r="AY92" s="253"/>
      <c r="AZ92" s="253"/>
      <c r="BA92" s="253"/>
      <c r="BB92" s="253"/>
      <c r="BC92" s="253"/>
      <c r="BD92" s="253"/>
      <c r="BE92" s="221"/>
      <c r="BF92" s="221"/>
      <c r="BG92" s="221"/>
      <c r="BH92" s="221"/>
      <c r="BI92" s="221"/>
      <c r="BJ92" s="221"/>
      <c r="BK92" s="221"/>
      <c r="BL92" s="464"/>
      <c r="BM92" s="464"/>
      <c r="BN92" s="464"/>
      <c r="BO92" s="464"/>
      <c r="BP92" s="464"/>
      <c r="BQ92" s="464"/>
      <c r="BR92" s="464"/>
      <c r="BS92" s="464"/>
      <c r="BT92" s="464"/>
      <c r="BU92" s="464"/>
      <c r="BV92" s="464"/>
      <c r="BW92" s="464"/>
      <c r="BX92" s="464"/>
      <c r="BY92" s="464"/>
      <c r="BZ92" s="464"/>
      <c r="CA92" s="464"/>
      <c r="CB92" s="464"/>
      <c r="CC92" s="221"/>
      <c r="CD92" s="221"/>
      <c r="CE92" s="221"/>
      <c r="CF92" s="221"/>
      <c r="CG92" s="221"/>
      <c r="CH92" s="198"/>
      <c r="CI92" s="202"/>
      <c r="CJ92" s="202"/>
    </row>
    <row r="93" spans="1:88" s="163" customFormat="1" ht="3" customHeight="1">
      <c r="A93" s="130"/>
      <c r="B93" s="130"/>
      <c r="C93" s="130"/>
      <c r="D93" s="246"/>
      <c r="E93" s="585"/>
      <c r="F93" s="586"/>
      <c r="G93" s="582"/>
      <c r="H93" s="582"/>
      <c r="I93" s="582"/>
      <c r="J93" s="582"/>
      <c r="K93" s="582"/>
      <c r="L93" s="582"/>
      <c r="M93" s="582"/>
      <c r="N93" s="582"/>
      <c r="O93" s="582"/>
      <c r="P93" s="582"/>
      <c r="Q93" s="582"/>
      <c r="R93" s="582"/>
      <c r="S93" s="582"/>
      <c r="T93" s="582"/>
      <c r="U93" s="582"/>
      <c r="V93" s="582"/>
      <c r="W93" s="582"/>
      <c r="X93" s="582"/>
      <c r="Y93" s="582"/>
      <c r="Z93" s="582"/>
      <c r="AA93" s="582"/>
      <c r="AB93" s="582"/>
      <c r="AC93" s="582"/>
      <c r="AD93" s="582"/>
      <c r="AE93" s="582"/>
      <c r="AF93" s="582"/>
      <c r="AG93" s="582"/>
      <c r="AH93" s="582"/>
      <c r="AI93" s="582"/>
      <c r="AJ93" s="582"/>
      <c r="AK93" s="571"/>
      <c r="AL93" s="571"/>
      <c r="AM93" s="571"/>
      <c r="AN93" s="240"/>
      <c r="AO93" s="284"/>
      <c r="AP93" s="284"/>
      <c r="AQ93" s="284"/>
      <c r="AR93" s="283"/>
      <c r="AS93" s="285"/>
      <c r="AT93" s="285"/>
      <c r="AU93" s="285"/>
      <c r="AV93" s="285"/>
      <c r="AW93" s="285"/>
      <c r="AX93" s="286"/>
      <c r="AY93" s="418"/>
      <c r="AZ93" s="418"/>
      <c r="BA93" s="418"/>
      <c r="BB93" s="418"/>
      <c r="BC93" s="418"/>
      <c r="BD93" s="418"/>
      <c r="BE93" s="282"/>
      <c r="BF93" s="566"/>
      <c r="BG93" s="566"/>
      <c r="BH93" s="566"/>
      <c r="BI93" s="566"/>
      <c r="BJ93" s="566"/>
      <c r="BK93" s="448"/>
      <c r="BL93" s="423"/>
      <c r="BM93" s="417"/>
      <c r="BN93" s="417"/>
      <c r="BO93" s="417"/>
      <c r="BP93" s="283"/>
      <c r="BQ93" s="418"/>
      <c r="BR93" s="418"/>
      <c r="BS93" s="418"/>
      <c r="BT93" s="418"/>
      <c r="BU93" s="418"/>
      <c r="BV93" s="415"/>
      <c r="BW93" s="419"/>
      <c r="BX93" s="419"/>
      <c r="BY93" s="419"/>
      <c r="BZ93" s="419"/>
      <c r="CA93" s="419"/>
      <c r="CB93" s="416"/>
      <c r="CC93" s="419"/>
      <c r="CD93" s="419"/>
      <c r="CE93" s="419"/>
      <c r="CF93" s="419"/>
      <c r="CG93" s="419"/>
      <c r="CH93" s="199"/>
      <c r="CI93" s="202"/>
      <c r="CJ93" s="202"/>
    </row>
    <row r="94" spans="1:88" s="160" customFormat="1" ht="15" customHeight="1">
      <c r="A94" s="130"/>
      <c r="B94" s="130"/>
      <c r="C94" s="130"/>
      <c r="E94" s="585"/>
      <c r="F94" s="586"/>
      <c r="G94" s="582"/>
      <c r="H94" s="582"/>
      <c r="I94" s="582"/>
      <c r="J94" s="582"/>
      <c r="K94" s="582"/>
      <c r="L94" s="582"/>
      <c r="M94" s="582"/>
      <c r="N94" s="582"/>
      <c r="O94" s="582"/>
      <c r="P94" s="582"/>
      <c r="Q94" s="582"/>
      <c r="R94" s="582"/>
      <c r="S94" s="582"/>
      <c r="T94" s="582"/>
      <c r="U94" s="582"/>
      <c r="V94" s="582"/>
      <c r="W94" s="582"/>
      <c r="X94" s="582"/>
      <c r="Y94" s="582"/>
      <c r="Z94" s="582"/>
      <c r="AA94" s="582"/>
      <c r="AB94" s="582"/>
      <c r="AC94" s="582"/>
      <c r="AD94" s="582"/>
      <c r="AE94" s="582"/>
      <c r="AF94" s="582"/>
      <c r="AG94" s="582"/>
      <c r="AH94" s="582"/>
      <c r="AI94" s="582"/>
      <c r="AJ94" s="582"/>
      <c r="AK94" s="571"/>
      <c r="AL94" s="571"/>
      <c r="AM94" s="571"/>
      <c r="AN94" s="240"/>
      <c r="AO94" s="280" t="e">
        <f>IF(LEN(VLOOKUP(AK92,#REF!,2,FALSE))&lt;11,"",LEFT(RIGHT(VLOOKUP(AK92,#REF!,2,FALSE),11),1))</f>
        <v>#REF!</v>
      </c>
      <c r="AP94" s="168"/>
      <c r="AQ94" s="280" t="e">
        <f>IF(LEN(VLOOKUP(AK92,#REF!,2,FALSE))&lt;10,"",LEFT(RIGHT(VLOOKUP(AK92,#REF!,2,FALSE),10),1))</f>
        <v>#REF!</v>
      </c>
      <c r="AR94" s="282"/>
      <c r="AS94" s="280" t="e">
        <f>IF(LEN(VLOOKUP(AK92,#REF!,2,FALSE))&lt;9,"",LEFT(RIGHT(VLOOKUP(AK92,#REF!,2,FALSE),9),1))</f>
        <v>#REF!</v>
      </c>
      <c r="AT94" s="168"/>
      <c r="AU94" s="280" t="e">
        <f>IF(LEN(VLOOKUP(AK92,#REF!,2,FALSE))&lt;8,"",LEFT(RIGHT(VLOOKUP(AK92,#REF!,2,FALSE),8),1))</f>
        <v>#REF!</v>
      </c>
      <c r="AV94" s="282"/>
      <c r="AW94" s="280" t="e">
        <f>IF(LEN(VLOOKUP(AK92,#REF!,2,FALSE))&lt;7,"",LEFT(RIGHT(VLOOKUP(AK92,#REF!,2,FALSE),7),1))</f>
        <v>#REF!</v>
      </c>
      <c r="AX94" s="286"/>
      <c r="AY94" s="280" t="e">
        <f>IF(LEN(VLOOKUP(AK92,#REF!,2,FALSE))&lt;6,"",LEFT(RIGHT(VLOOKUP(AK92,#REF!,2,FALSE),6),1))</f>
        <v>#REF!</v>
      </c>
      <c r="AZ94" s="168"/>
      <c r="BA94" s="559" t="e">
        <f>IF(LEN(VLOOKUP(AK92,#REF!,2,FALSE))&lt;5,"",LEFT(RIGHT(VLOOKUP(AK92,#REF!,2,FALSE),5),1))</f>
        <v>#REF!</v>
      </c>
      <c r="BB94" s="559" t="e">
        <f>IF(LEN(#REF!)&lt;5,"",LEFT(RIGHT(#REF!,5),1))</f>
        <v>#REF!</v>
      </c>
      <c r="BC94" s="282"/>
      <c r="BD94" s="280" t="e">
        <f>IF(LEN(VLOOKUP(AK92,#REF!,2,FALSE))&lt;4,"",LEFT(RIGHT(VLOOKUP(AK92,#REF!,2,FALSE),4),1))</f>
        <v>#REF!</v>
      </c>
      <c r="BE94" s="282"/>
      <c r="BF94" s="280" t="e">
        <f>IF(LEN(VLOOKUP(AK92,#REF!,2,FALSE))&lt;3,"",LEFT(RIGHT(VLOOKUP(AK92,#REF!,2,FALSE),3),1))</f>
        <v>#REF!</v>
      </c>
      <c r="BG94" s="282"/>
      <c r="BH94" s="280" t="e">
        <f>IF(LEN(VLOOKUP(AK92,#REF!,2,FALSE))&lt;2,"",LEFT(RIGHT(VLOOKUP(AK92,#REF!,2,FALSE),2),1))</f>
        <v>#REF!</v>
      </c>
      <c r="BI94" s="282"/>
      <c r="BJ94" s="280" t="e">
        <f>IF(VLOOKUP(AK92,#REF!,2,FALSE)=0,"",IF(LEN(VLOOKUP(AK92,#REF!,2,FALSE))&lt;1,"",LEFT(RIGHT(VLOOKUP(AK92,#REF!,2,FALSE),1),1)))</f>
        <v>#REF!</v>
      </c>
      <c r="BK94" s="448"/>
      <c r="BL94" s="423"/>
      <c r="BM94" s="280" t="e">
        <f>IF(LEN(VLOOKUP(AK92,#REF!,4,FALSE))&lt;11,"",LEFT(RIGHT(VLOOKUP(AK92,#REF!,4,FALSE),11),1))</f>
        <v>#REF!</v>
      </c>
      <c r="BN94" s="168"/>
      <c r="BO94" s="280" t="e">
        <f>IF(LEN(VLOOKUP(AK92,#REF!,4,FALSE))&lt;10,"",LEFT(RIGHT(VLOOKUP(AK92,#REF!,4,FALSE),10),1))</f>
        <v>#REF!</v>
      </c>
      <c r="BP94" s="282"/>
      <c r="BQ94" s="280" t="e">
        <f>IF(LEN(VLOOKUP(AK92,#REF!,4,FALSE))&lt;9,"",LEFT(RIGHT(VLOOKUP(AK92,#REF!,4,FALSE),9),1))</f>
        <v>#REF!</v>
      </c>
      <c r="BR94" s="168"/>
      <c r="BS94" s="280" t="e">
        <f>IF(LEN(VLOOKUP(AK92,#REF!,4,FALSE))&lt;8,"",LEFT(RIGHT(VLOOKUP(AK92,#REF!,4,FALSE),8),1))</f>
        <v>#REF!</v>
      </c>
      <c r="BT94" s="282"/>
      <c r="BU94" s="280" t="e">
        <f>IF(LEN(VLOOKUP(AK92,#REF!,4,FALSE))&lt;7,"",LEFT(RIGHT(VLOOKUP(AK92,#REF!,4,FALSE),7),1))</f>
        <v>#REF!</v>
      </c>
      <c r="BV94" s="415"/>
      <c r="BW94" s="280" t="e">
        <f>IF(LEN(VLOOKUP(AK92,#REF!,4,FALSE))&lt;6,"",LEFT(RIGHT(VLOOKUP(AK92,#REF!,4,FALSE),6),1))</f>
        <v>#REF!</v>
      </c>
      <c r="BX94" s="282"/>
      <c r="BY94" s="280" t="e">
        <f>IF(LEN(VLOOKUP(AK92,#REF!,4,FALSE))&lt;5,"",LEFT(RIGHT(VLOOKUP(AK92,#REF!,4,FALSE),5),1))</f>
        <v>#REF!</v>
      </c>
      <c r="BZ94" s="282"/>
      <c r="CA94" s="280" t="e">
        <f>IF(LEN(VLOOKUP(AK92,#REF!,4,FALSE))&lt;4,"",LEFT(RIGHT(VLOOKUP(AK92,#REF!,4,FALSE),4),1))</f>
        <v>#REF!</v>
      </c>
      <c r="CB94" s="416"/>
      <c r="CC94" s="280" t="e">
        <f>IF(LEN(VLOOKUP(AK92,#REF!,4,FALSE))&lt;3,"",LEFT(RIGHT(VLOOKUP(AK92,#REF!,4,FALSE),3),1))</f>
        <v>#REF!</v>
      </c>
      <c r="CD94" s="282"/>
      <c r="CE94" s="280" t="e">
        <f>IF(LEN(VLOOKUP(AK92,#REF!,4,FALSE))&lt;2,"",LEFT(RIGHT(VLOOKUP(AK92,#REF!,4,FALSE),2),1))</f>
        <v>#REF!</v>
      </c>
      <c r="CF94" s="282"/>
      <c r="CG94" s="280" t="e">
        <f>IF(VLOOKUP(AK92,#REF!,4,FALSE)=0,"",IF(LEN(VLOOKUP(AK92,#REF!,4,FALSE))&lt;1,"",LEFT(RIGHT(VLOOKUP(AK92,#REF!,4,FALSE),1),1)))</f>
        <v>#REF!</v>
      </c>
      <c r="CH94" s="199"/>
      <c r="CI94" s="130"/>
      <c r="CJ94" s="130"/>
    </row>
    <row r="95" spans="1:88" s="160" customFormat="1" ht="3" customHeight="1">
      <c r="A95" s="130"/>
      <c r="B95" s="130"/>
      <c r="C95" s="130"/>
      <c r="E95" s="587"/>
      <c r="F95" s="588"/>
      <c r="G95" s="582"/>
      <c r="H95" s="582"/>
      <c r="I95" s="582"/>
      <c r="J95" s="582"/>
      <c r="K95" s="582"/>
      <c r="L95" s="582"/>
      <c r="M95" s="582"/>
      <c r="N95" s="582"/>
      <c r="O95" s="582"/>
      <c r="P95" s="582"/>
      <c r="Q95" s="582"/>
      <c r="R95" s="582"/>
      <c r="S95" s="582"/>
      <c r="T95" s="582"/>
      <c r="U95" s="582"/>
      <c r="V95" s="582"/>
      <c r="W95" s="582"/>
      <c r="X95" s="582"/>
      <c r="Y95" s="582"/>
      <c r="Z95" s="582"/>
      <c r="AA95" s="582"/>
      <c r="AB95" s="582"/>
      <c r="AC95" s="582"/>
      <c r="AD95" s="582"/>
      <c r="AE95" s="582"/>
      <c r="AF95" s="582"/>
      <c r="AG95" s="582"/>
      <c r="AH95" s="582"/>
      <c r="AI95" s="582"/>
      <c r="AJ95" s="582"/>
      <c r="AK95" s="571"/>
      <c r="AL95" s="571"/>
      <c r="AM95" s="571"/>
      <c r="AN95" s="243"/>
      <c r="AO95" s="252"/>
      <c r="AP95" s="252"/>
      <c r="AQ95" s="252"/>
      <c r="AR95" s="252"/>
      <c r="AS95" s="252"/>
      <c r="AT95" s="252"/>
      <c r="AU95" s="252"/>
      <c r="AV95" s="252"/>
      <c r="AW95" s="252"/>
      <c r="AX95" s="252"/>
      <c r="AY95" s="252"/>
      <c r="AZ95" s="252"/>
      <c r="BA95" s="252"/>
      <c r="BB95" s="252"/>
      <c r="BC95" s="252"/>
      <c r="BD95" s="252"/>
      <c r="BE95" s="227"/>
      <c r="BF95" s="227"/>
      <c r="BG95" s="227"/>
      <c r="BH95" s="227"/>
      <c r="BI95" s="227"/>
      <c r="BJ95" s="227"/>
      <c r="BK95" s="227"/>
      <c r="BL95" s="443"/>
      <c r="BM95" s="443"/>
      <c r="BN95" s="443"/>
      <c r="BO95" s="443"/>
      <c r="BP95" s="443"/>
      <c r="BQ95" s="443"/>
      <c r="BR95" s="443"/>
      <c r="BS95" s="443"/>
      <c r="BT95" s="443"/>
      <c r="BU95" s="443"/>
      <c r="BV95" s="443"/>
      <c r="BW95" s="443"/>
      <c r="BX95" s="443"/>
      <c r="BY95" s="443"/>
      <c r="BZ95" s="443"/>
      <c r="CA95" s="443"/>
      <c r="CB95" s="443"/>
      <c r="CC95" s="227"/>
      <c r="CD95" s="227"/>
      <c r="CE95" s="227"/>
      <c r="CF95" s="227"/>
      <c r="CG95" s="227"/>
      <c r="CH95" s="200"/>
      <c r="CI95" s="130"/>
      <c r="CJ95" s="130"/>
    </row>
    <row r="96" spans="1:88" s="163" customFormat="1" ht="3" customHeight="1">
      <c r="A96" s="130"/>
      <c r="B96" s="246"/>
      <c r="C96" s="135"/>
      <c r="D96" s="135"/>
      <c r="E96" s="581" t="s">
        <v>357</v>
      </c>
      <c r="F96" s="581"/>
      <c r="G96" s="570" t="e">
        <f>#REF!</f>
        <v>#REF!</v>
      </c>
      <c r="H96" s="570"/>
      <c r="I96" s="570"/>
      <c r="J96" s="570"/>
      <c r="K96" s="570"/>
      <c r="L96" s="570"/>
      <c r="M96" s="570"/>
      <c r="N96" s="570"/>
      <c r="O96" s="570"/>
      <c r="P96" s="570"/>
      <c r="Q96" s="570"/>
      <c r="R96" s="570"/>
      <c r="S96" s="570"/>
      <c r="T96" s="570"/>
      <c r="U96" s="570"/>
      <c r="V96" s="570"/>
      <c r="W96" s="570"/>
      <c r="X96" s="570"/>
      <c r="Y96" s="570"/>
      <c r="Z96" s="570"/>
      <c r="AA96" s="570"/>
      <c r="AB96" s="570"/>
      <c r="AC96" s="570"/>
      <c r="AD96" s="570"/>
      <c r="AE96" s="570"/>
      <c r="AF96" s="570"/>
      <c r="AG96" s="570"/>
      <c r="AH96" s="570"/>
      <c r="AI96" s="570"/>
      <c r="AJ96" s="570"/>
      <c r="AK96" s="571" t="s">
        <v>452</v>
      </c>
      <c r="AL96" s="571"/>
      <c r="AM96" s="571"/>
      <c r="AN96" s="242"/>
      <c r="AO96" s="253"/>
      <c r="AP96" s="253"/>
      <c r="AQ96" s="253"/>
      <c r="AR96" s="253"/>
      <c r="AS96" s="253"/>
      <c r="AT96" s="253"/>
      <c r="AU96" s="253"/>
      <c r="AV96" s="253"/>
      <c r="AW96" s="253"/>
      <c r="AX96" s="253"/>
      <c r="AY96" s="253"/>
      <c r="AZ96" s="253"/>
      <c r="BA96" s="253"/>
      <c r="BB96" s="253"/>
      <c r="BC96" s="253"/>
      <c r="BD96" s="253"/>
      <c r="BE96" s="221"/>
      <c r="BF96" s="221"/>
      <c r="BG96" s="221"/>
      <c r="BH96" s="221"/>
      <c r="BI96" s="221"/>
      <c r="BJ96" s="221"/>
      <c r="BK96" s="221"/>
      <c r="BL96" s="464"/>
      <c r="BM96" s="464"/>
      <c r="BN96" s="464"/>
      <c r="BO96" s="464"/>
      <c r="BP96" s="464"/>
      <c r="BQ96" s="464"/>
      <c r="BR96" s="464"/>
      <c r="BS96" s="464"/>
      <c r="BT96" s="464"/>
      <c r="BU96" s="464"/>
      <c r="BV96" s="464"/>
      <c r="BW96" s="464"/>
      <c r="BX96" s="464"/>
      <c r="BY96" s="464"/>
      <c r="BZ96" s="464"/>
      <c r="CA96" s="464"/>
      <c r="CB96" s="464"/>
      <c r="CC96" s="221"/>
      <c r="CD96" s="221"/>
      <c r="CE96" s="221"/>
      <c r="CF96" s="221"/>
      <c r="CG96" s="221"/>
      <c r="CH96" s="198"/>
      <c r="CI96" s="202"/>
      <c r="CJ96" s="202"/>
    </row>
    <row r="97" spans="1:88" s="163" customFormat="1" ht="3" customHeight="1">
      <c r="A97" s="130"/>
      <c r="B97" s="130"/>
      <c r="C97" s="130"/>
      <c r="D97" s="246"/>
      <c r="E97" s="581"/>
      <c r="F97" s="581"/>
      <c r="G97" s="570"/>
      <c r="H97" s="570"/>
      <c r="I97" s="570"/>
      <c r="J97" s="570"/>
      <c r="K97" s="570"/>
      <c r="L97" s="570"/>
      <c r="M97" s="570"/>
      <c r="N97" s="570"/>
      <c r="O97" s="570"/>
      <c r="P97" s="570"/>
      <c r="Q97" s="570"/>
      <c r="R97" s="570"/>
      <c r="S97" s="570"/>
      <c r="T97" s="570"/>
      <c r="U97" s="570"/>
      <c r="V97" s="570"/>
      <c r="W97" s="570"/>
      <c r="X97" s="570"/>
      <c r="Y97" s="570"/>
      <c r="Z97" s="570"/>
      <c r="AA97" s="570"/>
      <c r="AB97" s="570"/>
      <c r="AC97" s="570"/>
      <c r="AD97" s="570"/>
      <c r="AE97" s="570"/>
      <c r="AF97" s="570"/>
      <c r="AG97" s="570"/>
      <c r="AH97" s="570"/>
      <c r="AI97" s="570"/>
      <c r="AJ97" s="570"/>
      <c r="AK97" s="571"/>
      <c r="AL97" s="571"/>
      <c r="AM97" s="571"/>
      <c r="AN97" s="240"/>
      <c r="AO97" s="284"/>
      <c r="AP97" s="284"/>
      <c r="AQ97" s="284"/>
      <c r="AR97" s="283"/>
      <c r="AS97" s="285"/>
      <c r="AT97" s="285"/>
      <c r="AU97" s="285"/>
      <c r="AV97" s="285"/>
      <c r="AW97" s="285"/>
      <c r="AX97" s="286"/>
      <c r="AY97" s="418"/>
      <c r="AZ97" s="418"/>
      <c r="BA97" s="418"/>
      <c r="BB97" s="418"/>
      <c r="BC97" s="418"/>
      <c r="BD97" s="418"/>
      <c r="BE97" s="282"/>
      <c r="BF97" s="566"/>
      <c r="BG97" s="566"/>
      <c r="BH97" s="566"/>
      <c r="BI97" s="566"/>
      <c r="BJ97" s="566"/>
      <c r="BK97" s="448"/>
      <c r="BL97" s="423"/>
      <c r="BM97" s="417"/>
      <c r="BN97" s="417"/>
      <c r="BO97" s="417"/>
      <c r="BP97" s="283"/>
      <c r="BQ97" s="418"/>
      <c r="BR97" s="418"/>
      <c r="BS97" s="418"/>
      <c r="BT97" s="418"/>
      <c r="BU97" s="418"/>
      <c r="BV97" s="415"/>
      <c r="BW97" s="419"/>
      <c r="BX97" s="419"/>
      <c r="BY97" s="419"/>
      <c r="BZ97" s="419"/>
      <c r="CA97" s="419"/>
      <c r="CB97" s="416"/>
      <c r="CC97" s="419"/>
      <c r="CD97" s="419"/>
      <c r="CE97" s="419"/>
      <c r="CF97" s="419"/>
      <c r="CG97" s="419"/>
      <c r="CH97" s="199"/>
      <c r="CI97" s="202"/>
      <c r="CJ97" s="202"/>
    </row>
    <row r="98" spans="1:88" s="160" customFormat="1" ht="15" customHeight="1">
      <c r="A98" s="130"/>
      <c r="B98" s="130"/>
      <c r="C98" s="130"/>
      <c r="E98" s="581"/>
      <c r="F98" s="581"/>
      <c r="G98" s="570"/>
      <c r="H98" s="570"/>
      <c r="I98" s="570"/>
      <c r="J98" s="570"/>
      <c r="K98" s="570"/>
      <c r="L98" s="570"/>
      <c r="M98" s="570"/>
      <c r="N98" s="570"/>
      <c r="O98" s="570"/>
      <c r="P98" s="570"/>
      <c r="Q98" s="570"/>
      <c r="R98" s="570"/>
      <c r="S98" s="570"/>
      <c r="T98" s="570"/>
      <c r="U98" s="570"/>
      <c r="V98" s="570"/>
      <c r="W98" s="570"/>
      <c r="X98" s="570"/>
      <c r="Y98" s="570"/>
      <c r="Z98" s="570"/>
      <c r="AA98" s="570"/>
      <c r="AB98" s="570"/>
      <c r="AC98" s="570"/>
      <c r="AD98" s="570"/>
      <c r="AE98" s="570"/>
      <c r="AF98" s="570"/>
      <c r="AG98" s="570"/>
      <c r="AH98" s="570"/>
      <c r="AI98" s="570"/>
      <c r="AJ98" s="570"/>
      <c r="AK98" s="571"/>
      <c r="AL98" s="571"/>
      <c r="AM98" s="571"/>
      <c r="AN98" s="240"/>
      <c r="AO98" s="280" t="e">
        <f>IF(LEN(VLOOKUP(AK96,#REF!,2,FALSE))&lt;11,"",LEFT(RIGHT(VLOOKUP(AK96,#REF!,2,FALSE),11),1))</f>
        <v>#REF!</v>
      </c>
      <c r="AP98" s="168"/>
      <c r="AQ98" s="280" t="e">
        <f>IF(LEN(VLOOKUP(AK96,#REF!,2,FALSE))&lt;10,"",LEFT(RIGHT(VLOOKUP(AK96,#REF!,2,FALSE),10),1))</f>
        <v>#REF!</v>
      </c>
      <c r="AR98" s="282"/>
      <c r="AS98" s="280" t="e">
        <f>IF(LEN(VLOOKUP(AK96,#REF!,2,FALSE))&lt;9,"",LEFT(RIGHT(VLOOKUP(AK96,#REF!,2,FALSE),9),1))</f>
        <v>#REF!</v>
      </c>
      <c r="AT98" s="168"/>
      <c r="AU98" s="280" t="e">
        <f>IF(LEN(VLOOKUP(AK96,#REF!,2,FALSE))&lt;8,"",LEFT(RIGHT(VLOOKUP(AK96,#REF!,2,FALSE),8),1))</f>
        <v>#REF!</v>
      </c>
      <c r="AV98" s="282"/>
      <c r="AW98" s="280" t="e">
        <f>IF(LEN(VLOOKUP(AK96,#REF!,2,FALSE))&lt;7,"",LEFT(RIGHT(VLOOKUP(AK96,#REF!,2,FALSE),7),1))</f>
        <v>#REF!</v>
      </c>
      <c r="AX98" s="286"/>
      <c r="AY98" s="280" t="e">
        <f>IF(LEN(VLOOKUP(AK96,#REF!,2,FALSE))&lt;6,"",LEFT(RIGHT(VLOOKUP(AK96,#REF!,2,FALSE),6),1))</f>
        <v>#REF!</v>
      </c>
      <c r="AZ98" s="168"/>
      <c r="BA98" s="559" t="e">
        <f>IF(LEN(VLOOKUP(AK96,#REF!,2,FALSE))&lt;5,"",LEFT(RIGHT(VLOOKUP(AK96,#REF!,2,FALSE),5),1))</f>
        <v>#REF!</v>
      </c>
      <c r="BB98" s="559" t="e">
        <f>IF(LEN(#REF!)&lt;5,"",LEFT(RIGHT(#REF!,5),1))</f>
        <v>#REF!</v>
      </c>
      <c r="BC98" s="282"/>
      <c r="BD98" s="280" t="e">
        <f>IF(LEN(VLOOKUP(AK96,#REF!,2,FALSE))&lt;4,"",LEFT(RIGHT(VLOOKUP(AK96,#REF!,2,FALSE),4),1))</f>
        <v>#REF!</v>
      </c>
      <c r="BE98" s="282"/>
      <c r="BF98" s="280" t="e">
        <f>IF(LEN(VLOOKUP(AK96,#REF!,2,FALSE))&lt;3,"",LEFT(RIGHT(VLOOKUP(AK96,#REF!,2,FALSE),3),1))</f>
        <v>#REF!</v>
      </c>
      <c r="BG98" s="282"/>
      <c r="BH98" s="280" t="e">
        <f>IF(LEN(VLOOKUP(AK96,#REF!,2,FALSE))&lt;2,"",LEFT(RIGHT(VLOOKUP(AK96,#REF!,2,FALSE),2),1))</f>
        <v>#REF!</v>
      </c>
      <c r="BI98" s="282"/>
      <c r="BJ98" s="280" t="e">
        <f>IF(VLOOKUP(AK96,#REF!,2,FALSE)=0,"",IF(LEN(VLOOKUP(AK96,#REF!,2,FALSE))&lt;1,"",LEFT(RIGHT(VLOOKUP(AK96,#REF!,2,FALSE),1),1)))</f>
        <v>#REF!</v>
      </c>
      <c r="BK98" s="448"/>
      <c r="BL98" s="423"/>
      <c r="BM98" s="280" t="e">
        <f>IF(LEN(VLOOKUP(AK96,#REF!,4,FALSE))&lt;11,"",LEFT(RIGHT(VLOOKUP(AK96,#REF!,4,FALSE),11),1))</f>
        <v>#REF!</v>
      </c>
      <c r="BN98" s="168"/>
      <c r="BO98" s="280" t="e">
        <f>IF(LEN(VLOOKUP(AK96,#REF!,4,FALSE))&lt;10,"",LEFT(RIGHT(VLOOKUP(AK96,#REF!,4,FALSE),10),1))</f>
        <v>#REF!</v>
      </c>
      <c r="BP98" s="282"/>
      <c r="BQ98" s="280" t="e">
        <f>IF(LEN(VLOOKUP(AK96,#REF!,4,FALSE))&lt;9,"",LEFT(RIGHT(VLOOKUP(AK96,#REF!,4,FALSE),9),1))</f>
        <v>#REF!</v>
      </c>
      <c r="BR98" s="168"/>
      <c r="BS98" s="280" t="e">
        <f>IF(LEN(VLOOKUP(AK96,#REF!,4,FALSE))&lt;8,"",LEFT(RIGHT(VLOOKUP(AK96,#REF!,4,FALSE),8),1))</f>
        <v>#REF!</v>
      </c>
      <c r="BT98" s="282"/>
      <c r="BU98" s="280" t="e">
        <f>IF(LEN(VLOOKUP(AK96,#REF!,4,FALSE))&lt;7,"",LEFT(RIGHT(VLOOKUP(AK96,#REF!,4,FALSE),7),1))</f>
        <v>#REF!</v>
      </c>
      <c r="BV98" s="415"/>
      <c r="BW98" s="280" t="e">
        <f>IF(LEN(VLOOKUP(AK96,#REF!,4,FALSE))&lt;6,"",LEFT(RIGHT(VLOOKUP(AK96,#REF!,4,FALSE),6),1))</f>
        <v>#REF!</v>
      </c>
      <c r="BX98" s="282"/>
      <c r="BY98" s="280" t="e">
        <f>IF(LEN(VLOOKUP(AK96,#REF!,4,FALSE))&lt;5,"",LEFT(RIGHT(VLOOKUP(AK96,#REF!,4,FALSE),5),1))</f>
        <v>#REF!</v>
      </c>
      <c r="BZ98" s="282"/>
      <c r="CA98" s="280" t="e">
        <f>IF(LEN(VLOOKUP(AK96,#REF!,4,FALSE))&lt;4,"",LEFT(RIGHT(VLOOKUP(AK96,#REF!,4,FALSE),4),1))</f>
        <v>#REF!</v>
      </c>
      <c r="CB98" s="416"/>
      <c r="CC98" s="280" t="e">
        <f>IF(LEN(VLOOKUP(AK96,#REF!,4,FALSE))&lt;3,"",LEFT(RIGHT(VLOOKUP(AK96,#REF!,4,FALSE),3),1))</f>
        <v>#REF!</v>
      </c>
      <c r="CD98" s="282"/>
      <c r="CE98" s="280" t="e">
        <f>IF(LEN(VLOOKUP(AK96,#REF!,4,FALSE))&lt;2,"",LEFT(RIGHT(VLOOKUP(AK96,#REF!,4,FALSE),2),1))</f>
        <v>#REF!</v>
      </c>
      <c r="CF98" s="282"/>
      <c r="CG98" s="280" t="e">
        <f>IF(VLOOKUP(AK96,#REF!,4,FALSE)=0,"",IF(LEN(VLOOKUP(AK96,#REF!,4,FALSE))&lt;1,"",LEFT(RIGHT(VLOOKUP(AK96,#REF!,4,FALSE),1),1)))</f>
        <v>#REF!</v>
      </c>
      <c r="CH98" s="199"/>
      <c r="CI98" s="130"/>
      <c r="CJ98" s="130"/>
    </row>
    <row r="99" spans="1:88" s="160" customFormat="1" ht="3" customHeight="1">
      <c r="A99" s="130"/>
      <c r="B99" s="130"/>
      <c r="C99" s="130"/>
      <c r="E99" s="581"/>
      <c r="F99" s="581"/>
      <c r="G99" s="570"/>
      <c r="H99" s="570"/>
      <c r="I99" s="570"/>
      <c r="J99" s="570"/>
      <c r="K99" s="570"/>
      <c r="L99" s="570"/>
      <c r="M99" s="570"/>
      <c r="N99" s="570"/>
      <c r="O99" s="570"/>
      <c r="P99" s="570"/>
      <c r="Q99" s="570"/>
      <c r="R99" s="570"/>
      <c r="S99" s="570"/>
      <c r="T99" s="570"/>
      <c r="U99" s="570"/>
      <c r="V99" s="570"/>
      <c r="W99" s="570"/>
      <c r="X99" s="570"/>
      <c r="Y99" s="570"/>
      <c r="Z99" s="570"/>
      <c r="AA99" s="570"/>
      <c r="AB99" s="570"/>
      <c r="AC99" s="570"/>
      <c r="AD99" s="570"/>
      <c r="AE99" s="570"/>
      <c r="AF99" s="570"/>
      <c r="AG99" s="570"/>
      <c r="AH99" s="570"/>
      <c r="AI99" s="570"/>
      <c r="AJ99" s="570"/>
      <c r="AK99" s="571"/>
      <c r="AL99" s="571"/>
      <c r="AM99" s="571"/>
      <c r="AN99" s="243"/>
      <c r="AO99" s="252"/>
      <c r="AP99" s="252"/>
      <c r="AQ99" s="252"/>
      <c r="AR99" s="252"/>
      <c r="AS99" s="252"/>
      <c r="AT99" s="252"/>
      <c r="AU99" s="252"/>
      <c r="AV99" s="252"/>
      <c r="AW99" s="252"/>
      <c r="AX99" s="252"/>
      <c r="AY99" s="252"/>
      <c r="AZ99" s="252"/>
      <c r="BA99" s="252"/>
      <c r="BB99" s="252"/>
      <c r="BC99" s="252"/>
      <c r="BD99" s="252"/>
      <c r="BE99" s="227"/>
      <c r="BF99" s="227"/>
      <c r="BG99" s="227"/>
      <c r="BH99" s="227"/>
      <c r="BI99" s="227"/>
      <c r="BJ99" s="227"/>
      <c r="BK99" s="227"/>
      <c r="BL99" s="443"/>
      <c r="BM99" s="443"/>
      <c r="BN99" s="443"/>
      <c r="BO99" s="443"/>
      <c r="BP99" s="443"/>
      <c r="BQ99" s="443"/>
      <c r="BR99" s="443"/>
      <c r="BS99" s="443"/>
      <c r="BT99" s="443"/>
      <c r="BU99" s="443"/>
      <c r="BV99" s="443"/>
      <c r="BW99" s="443"/>
      <c r="BX99" s="443"/>
      <c r="BY99" s="443"/>
      <c r="BZ99" s="443"/>
      <c r="CA99" s="443"/>
      <c r="CB99" s="443"/>
      <c r="CC99" s="227"/>
      <c r="CD99" s="227"/>
      <c r="CE99" s="227"/>
      <c r="CF99" s="227"/>
      <c r="CG99" s="227"/>
      <c r="CH99" s="200"/>
      <c r="CI99" s="130"/>
      <c r="CJ99" s="130"/>
    </row>
    <row r="100" spans="1:88" s="163" customFormat="1" ht="3" customHeight="1">
      <c r="A100" s="130"/>
      <c r="B100" s="246"/>
      <c r="C100" s="135"/>
      <c r="D100" s="135"/>
      <c r="E100" s="581" t="s">
        <v>358</v>
      </c>
      <c r="F100" s="581"/>
      <c r="G100" s="570" t="e">
        <f>#REF!</f>
        <v>#REF!</v>
      </c>
      <c r="H100" s="582"/>
      <c r="I100" s="582"/>
      <c r="J100" s="582"/>
      <c r="K100" s="582"/>
      <c r="L100" s="582"/>
      <c r="M100" s="582"/>
      <c r="N100" s="582"/>
      <c r="O100" s="582"/>
      <c r="P100" s="582"/>
      <c r="Q100" s="582"/>
      <c r="R100" s="582"/>
      <c r="S100" s="582"/>
      <c r="T100" s="582"/>
      <c r="U100" s="582"/>
      <c r="V100" s="582"/>
      <c r="W100" s="582"/>
      <c r="X100" s="582"/>
      <c r="Y100" s="582"/>
      <c r="Z100" s="582"/>
      <c r="AA100" s="582"/>
      <c r="AB100" s="582"/>
      <c r="AC100" s="582"/>
      <c r="AD100" s="582"/>
      <c r="AE100" s="582"/>
      <c r="AF100" s="582"/>
      <c r="AG100" s="582"/>
      <c r="AH100" s="582"/>
      <c r="AI100" s="582"/>
      <c r="AJ100" s="582"/>
      <c r="AK100" s="571" t="s">
        <v>453</v>
      </c>
      <c r="AL100" s="571"/>
      <c r="AM100" s="571"/>
      <c r="AN100" s="242"/>
      <c r="AO100" s="253"/>
      <c r="AP100" s="253"/>
      <c r="AQ100" s="253"/>
      <c r="AR100" s="253"/>
      <c r="AS100" s="253"/>
      <c r="AT100" s="253"/>
      <c r="AU100" s="253"/>
      <c r="AV100" s="253"/>
      <c r="AW100" s="253"/>
      <c r="AX100" s="253"/>
      <c r="AY100" s="253"/>
      <c r="AZ100" s="253"/>
      <c r="BA100" s="253"/>
      <c r="BB100" s="253"/>
      <c r="BC100" s="253"/>
      <c r="BD100" s="253"/>
      <c r="BE100" s="221"/>
      <c r="BF100" s="221"/>
      <c r="BG100" s="221"/>
      <c r="BH100" s="221"/>
      <c r="BI100" s="221"/>
      <c r="BJ100" s="221"/>
      <c r="BK100" s="221"/>
      <c r="BL100" s="464"/>
      <c r="BM100" s="464"/>
      <c r="BN100" s="464"/>
      <c r="BO100" s="464"/>
      <c r="BP100" s="464"/>
      <c r="BQ100" s="464"/>
      <c r="BR100" s="464"/>
      <c r="BS100" s="464"/>
      <c r="BT100" s="464"/>
      <c r="BU100" s="464"/>
      <c r="BV100" s="464"/>
      <c r="BW100" s="464"/>
      <c r="BX100" s="464"/>
      <c r="BY100" s="464"/>
      <c r="BZ100" s="464"/>
      <c r="CA100" s="464"/>
      <c r="CB100" s="464"/>
      <c r="CC100" s="221"/>
      <c r="CD100" s="221"/>
      <c r="CE100" s="221"/>
      <c r="CF100" s="221"/>
      <c r="CG100" s="221"/>
      <c r="CH100" s="198"/>
      <c r="CI100" s="202"/>
      <c r="CJ100" s="202"/>
    </row>
    <row r="101" spans="1:88" s="163" customFormat="1" ht="3" customHeight="1">
      <c r="A101" s="130"/>
      <c r="B101" s="130"/>
      <c r="C101" s="130"/>
      <c r="D101" s="246"/>
      <c r="E101" s="581"/>
      <c r="F101" s="581"/>
      <c r="G101" s="582"/>
      <c r="H101" s="582"/>
      <c r="I101" s="582"/>
      <c r="J101" s="582"/>
      <c r="K101" s="582"/>
      <c r="L101" s="582"/>
      <c r="M101" s="582"/>
      <c r="N101" s="582"/>
      <c r="O101" s="582"/>
      <c r="P101" s="582"/>
      <c r="Q101" s="582"/>
      <c r="R101" s="582"/>
      <c r="S101" s="582"/>
      <c r="T101" s="582"/>
      <c r="U101" s="582"/>
      <c r="V101" s="582"/>
      <c r="W101" s="582"/>
      <c r="X101" s="582"/>
      <c r="Y101" s="582"/>
      <c r="Z101" s="582"/>
      <c r="AA101" s="582"/>
      <c r="AB101" s="582"/>
      <c r="AC101" s="582"/>
      <c r="AD101" s="582"/>
      <c r="AE101" s="582"/>
      <c r="AF101" s="582"/>
      <c r="AG101" s="582"/>
      <c r="AH101" s="582"/>
      <c r="AI101" s="582"/>
      <c r="AJ101" s="582"/>
      <c r="AK101" s="571"/>
      <c r="AL101" s="571"/>
      <c r="AM101" s="571"/>
      <c r="AN101" s="240"/>
      <c r="AO101" s="284"/>
      <c r="AP101" s="284"/>
      <c r="AQ101" s="284"/>
      <c r="AR101" s="283"/>
      <c r="AS101" s="285"/>
      <c r="AT101" s="285"/>
      <c r="AU101" s="285"/>
      <c r="AV101" s="285"/>
      <c r="AW101" s="285"/>
      <c r="AX101" s="286"/>
      <c r="AY101" s="418"/>
      <c r="AZ101" s="418"/>
      <c r="BA101" s="418"/>
      <c r="BB101" s="418"/>
      <c r="BC101" s="418"/>
      <c r="BD101" s="418"/>
      <c r="BE101" s="282"/>
      <c r="BF101" s="566"/>
      <c r="BG101" s="566"/>
      <c r="BH101" s="566"/>
      <c r="BI101" s="566"/>
      <c r="BJ101" s="566"/>
      <c r="BK101" s="448"/>
      <c r="BL101" s="423"/>
      <c r="BM101" s="417"/>
      <c r="BN101" s="417"/>
      <c r="BO101" s="417"/>
      <c r="BP101" s="283"/>
      <c r="BQ101" s="418"/>
      <c r="BR101" s="418"/>
      <c r="BS101" s="418"/>
      <c r="BT101" s="418"/>
      <c r="BU101" s="418"/>
      <c r="BV101" s="415"/>
      <c r="BW101" s="419"/>
      <c r="BX101" s="419"/>
      <c r="BY101" s="419"/>
      <c r="BZ101" s="419"/>
      <c r="CA101" s="419"/>
      <c r="CB101" s="416"/>
      <c r="CC101" s="419"/>
      <c r="CD101" s="419"/>
      <c r="CE101" s="419"/>
      <c r="CF101" s="419"/>
      <c r="CG101" s="419"/>
      <c r="CH101" s="199"/>
      <c r="CI101" s="202"/>
      <c r="CJ101" s="202"/>
    </row>
    <row r="102" spans="1:88" s="160" customFormat="1" ht="15" customHeight="1">
      <c r="A102" s="130"/>
      <c r="B102" s="130"/>
      <c r="C102" s="130"/>
      <c r="E102" s="581"/>
      <c r="F102" s="581"/>
      <c r="G102" s="582"/>
      <c r="H102" s="582"/>
      <c r="I102" s="582"/>
      <c r="J102" s="582"/>
      <c r="K102" s="582"/>
      <c r="L102" s="582"/>
      <c r="M102" s="582"/>
      <c r="N102" s="582"/>
      <c r="O102" s="582"/>
      <c r="P102" s="582"/>
      <c r="Q102" s="582"/>
      <c r="R102" s="582"/>
      <c r="S102" s="582"/>
      <c r="T102" s="582"/>
      <c r="U102" s="582"/>
      <c r="V102" s="582"/>
      <c r="W102" s="582"/>
      <c r="X102" s="582"/>
      <c r="Y102" s="582"/>
      <c r="Z102" s="582"/>
      <c r="AA102" s="582"/>
      <c r="AB102" s="582"/>
      <c r="AC102" s="582"/>
      <c r="AD102" s="582"/>
      <c r="AE102" s="582"/>
      <c r="AF102" s="582"/>
      <c r="AG102" s="582"/>
      <c r="AH102" s="582"/>
      <c r="AI102" s="582"/>
      <c r="AJ102" s="582"/>
      <c r="AK102" s="571"/>
      <c r="AL102" s="571"/>
      <c r="AM102" s="571"/>
      <c r="AN102" s="240"/>
      <c r="AO102" s="280" t="e">
        <f>IF(LEN(VLOOKUP(AK100,#REF!,2,FALSE))&lt;11,"",LEFT(RIGHT(VLOOKUP(AK100,#REF!,2,FALSE),11),1))</f>
        <v>#REF!</v>
      </c>
      <c r="AP102" s="168"/>
      <c r="AQ102" s="280" t="e">
        <f>IF(LEN(VLOOKUP(AK100,#REF!,2,FALSE))&lt;10,"",LEFT(RIGHT(VLOOKUP(AK100,#REF!,2,FALSE),10),1))</f>
        <v>#REF!</v>
      </c>
      <c r="AR102" s="282"/>
      <c r="AS102" s="280" t="e">
        <f>IF(LEN(VLOOKUP(AK100,#REF!,2,FALSE))&lt;9,"",LEFT(RIGHT(VLOOKUP(AK100,#REF!,2,FALSE),9),1))</f>
        <v>#REF!</v>
      </c>
      <c r="AT102" s="168"/>
      <c r="AU102" s="280" t="e">
        <f>IF(LEN(VLOOKUP(AK100,#REF!,2,FALSE))&lt;8,"",LEFT(RIGHT(VLOOKUP(AK100,#REF!,2,FALSE),8),1))</f>
        <v>#REF!</v>
      </c>
      <c r="AV102" s="282"/>
      <c r="AW102" s="280" t="e">
        <f>IF(LEN(VLOOKUP(AK100,#REF!,2,FALSE))&lt;7,"",LEFT(RIGHT(VLOOKUP(AK100,#REF!,2,FALSE),7),1))</f>
        <v>#REF!</v>
      </c>
      <c r="AX102" s="286"/>
      <c r="AY102" s="280" t="e">
        <f>IF(LEN(VLOOKUP(AK100,#REF!,2,FALSE))&lt;6,"",LEFT(RIGHT(VLOOKUP(AK100,#REF!,2,FALSE),6),1))</f>
        <v>#REF!</v>
      </c>
      <c r="AZ102" s="168"/>
      <c r="BA102" s="559" t="e">
        <f>IF(LEN(VLOOKUP(AK100,#REF!,2,FALSE))&lt;5,"",LEFT(RIGHT(VLOOKUP(AK100,#REF!,2,FALSE),5),1))</f>
        <v>#REF!</v>
      </c>
      <c r="BB102" s="559" t="e">
        <f>IF(LEN(#REF!)&lt;5,"",LEFT(RIGHT(#REF!,5),1))</f>
        <v>#REF!</v>
      </c>
      <c r="BC102" s="282"/>
      <c r="BD102" s="280" t="e">
        <f>IF(LEN(VLOOKUP(AK100,#REF!,2,FALSE))&lt;4,"",LEFT(RIGHT(VLOOKUP(AK100,#REF!,2,FALSE),4),1))</f>
        <v>#REF!</v>
      </c>
      <c r="BE102" s="282"/>
      <c r="BF102" s="280" t="e">
        <f>IF(LEN(VLOOKUP(AK100,#REF!,2,FALSE))&lt;3,"",LEFT(RIGHT(VLOOKUP(AK100,#REF!,2,FALSE),3),1))</f>
        <v>#REF!</v>
      </c>
      <c r="BG102" s="282"/>
      <c r="BH102" s="280" t="e">
        <f>IF(LEN(VLOOKUP(AK100,#REF!,2,FALSE))&lt;2,"",LEFT(RIGHT(VLOOKUP(AK100,#REF!,2,FALSE),2),1))</f>
        <v>#REF!</v>
      </c>
      <c r="BI102" s="282"/>
      <c r="BJ102" s="280" t="e">
        <f>IF(VLOOKUP(AK100,#REF!,2,FALSE)=0,"",IF(LEN(VLOOKUP(AK100,#REF!,2,FALSE))&lt;1,"",LEFT(RIGHT(VLOOKUP(AK100,#REF!,2,FALSE),1),1)))</f>
        <v>#REF!</v>
      </c>
      <c r="BK102" s="448"/>
      <c r="BL102" s="423"/>
      <c r="BM102" s="280" t="e">
        <f>IF(LEN(VLOOKUP(AK100,#REF!,4,FALSE))&lt;11,"",LEFT(RIGHT(VLOOKUP(AK100,#REF!,4,FALSE),11),1))</f>
        <v>#REF!</v>
      </c>
      <c r="BN102" s="168"/>
      <c r="BO102" s="280" t="e">
        <f>IF(LEN(VLOOKUP(AK100,#REF!,4,FALSE))&lt;10,"",LEFT(RIGHT(VLOOKUP(AK100,#REF!,4,FALSE),10),1))</f>
        <v>#REF!</v>
      </c>
      <c r="BP102" s="282"/>
      <c r="BQ102" s="280" t="e">
        <f>IF(LEN(VLOOKUP(AK100,#REF!,4,FALSE))&lt;9,"",LEFT(RIGHT(VLOOKUP(AK100,#REF!,4,FALSE),9),1))</f>
        <v>#REF!</v>
      </c>
      <c r="BR102" s="168"/>
      <c r="BS102" s="280" t="e">
        <f>IF(LEN(VLOOKUP(AK100,#REF!,4,FALSE))&lt;8,"",LEFT(RIGHT(VLOOKUP(AK100,#REF!,4,FALSE),8),1))</f>
        <v>#REF!</v>
      </c>
      <c r="BT102" s="282"/>
      <c r="BU102" s="280" t="e">
        <f>IF(LEN(VLOOKUP(AK100,#REF!,4,FALSE))&lt;7,"",LEFT(RIGHT(VLOOKUP(AK100,#REF!,4,FALSE),7),1))</f>
        <v>#REF!</v>
      </c>
      <c r="BV102" s="415"/>
      <c r="BW102" s="280" t="e">
        <f>IF(LEN(VLOOKUP(AK100,#REF!,4,FALSE))&lt;6,"",LEFT(RIGHT(VLOOKUP(AK100,#REF!,4,FALSE),6),1))</f>
        <v>#REF!</v>
      </c>
      <c r="BX102" s="282"/>
      <c r="BY102" s="280" t="e">
        <f>IF(LEN(VLOOKUP(AK100,#REF!,4,FALSE))&lt;5,"",LEFT(RIGHT(VLOOKUP(AK100,#REF!,4,FALSE),5),1))</f>
        <v>#REF!</v>
      </c>
      <c r="BZ102" s="282"/>
      <c r="CA102" s="280" t="e">
        <f>IF(LEN(VLOOKUP(AK100,#REF!,4,FALSE))&lt;4,"",LEFT(RIGHT(VLOOKUP(AK100,#REF!,4,FALSE),4),1))</f>
        <v>#REF!</v>
      </c>
      <c r="CB102" s="416"/>
      <c r="CC102" s="280" t="e">
        <f>IF(LEN(VLOOKUP(AK100,#REF!,4,FALSE))&lt;3,"",LEFT(RIGHT(VLOOKUP(AK100,#REF!,4,FALSE),3),1))</f>
        <v>#REF!</v>
      </c>
      <c r="CD102" s="282"/>
      <c r="CE102" s="280" t="e">
        <f>IF(LEN(VLOOKUP(AK100,#REF!,4,FALSE))&lt;2,"",LEFT(RIGHT(VLOOKUP(AK100,#REF!,4,FALSE),2),1))</f>
        <v>#REF!</v>
      </c>
      <c r="CF102" s="282"/>
      <c r="CG102" s="280" t="e">
        <f>IF(VLOOKUP(AK100,#REF!,4,FALSE)=0,"",IF(LEN(VLOOKUP(AK100,#REF!,4,FALSE))&lt;1,"",LEFT(RIGHT(VLOOKUP(AK100,#REF!,4,FALSE),1),1)))</f>
        <v>#REF!</v>
      </c>
      <c r="CH102" s="199"/>
      <c r="CI102" s="130"/>
      <c r="CJ102" s="130"/>
    </row>
    <row r="103" spans="1:88" s="160" customFormat="1" ht="3" customHeight="1">
      <c r="A103" s="130"/>
      <c r="B103" s="130"/>
      <c r="C103" s="130"/>
      <c r="E103" s="581"/>
      <c r="F103" s="581"/>
      <c r="G103" s="582"/>
      <c r="H103" s="582"/>
      <c r="I103" s="582"/>
      <c r="J103" s="582"/>
      <c r="K103" s="582"/>
      <c r="L103" s="582"/>
      <c r="M103" s="582"/>
      <c r="N103" s="582"/>
      <c r="O103" s="582"/>
      <c r="P103" s="582"/>
      <c r="Q103" s="582"/>
      <c r="R103" s="582"/>
      <c r="S103" s="582"/>
      <c r="T103" s="582"/>
      <c r="U103" s="582"/>
      <c r="V103" s="582"/>
      <c r="W103" s="582"/>
      <c r="X103" s="582"/>
      <c r="Y103" s="582"/>
      <c r="Z103" s="582"/>
      <c r="AA103" s="582"/>
      <c r="AB103" s="582"/>
      <c r="AC103" s="582"/>
      <c r="AD103" s="582"/>
      <c r="AE103" s="582"/>
      <c r="AF103" s="582"/>
      <c r="AG103" s="582"/>
      <c r="AH103" s="582"/>
      <c r="AI103" s="582"/>
      <c r="AJ103" s="582"/>
      <c r="AK103" s="571"/>
      <c r="AL103" s="571"/>
      <c r="AM103" s="571"/>
      <c r="AN103" s="243"/>
      <c r="AO103" s="252"/>
      <c r="AP103" s="252"/>
      <c r="AQ103" s="252"/>
      <c r="AR103" s="252"/>
      <c r="AS103" s="252"/>
      <c r="AT103" s="252"/>
      <c r="AU103" s="252"/>
      <c r="AV103" s="252"/>
      <c r="AW103" s="252"/>
      <c r="AX103" s="252"/>
      <c r="AY103" s="252"/>
      <c r="AZ103" s="252"/>
      <c r="BA103" s="252"/>
      <c r="BB103" s="252"/>
      <c r="BC103" s="252"/>
      <c r="BD103" s="252"/>
      <c r="BE103" s="227"/>
      <c r="BF103" s="227"/>
      <c r="BG103" s="227"/>
      <c r="BH103" s="227"/>
      <c r="BI103" s="227"/>
      <c r="BJ103" s="227"/>
      <c r="BK103" s="227"/>
      <c r="BL103" s="443"/>
      <c r="BM103" s="443"/>
      <c r="BN103" s="443"/>
      <c r="BO103" s="443"/>
      <c r="BP103" s="443"/>
      <c r="BQ103" s="443"/>
      <c r="BR103" s="443"/>
      <c r="BS103" s="443"/>
      <c r="BT103" s="443"/>
      <c r="BU103" s="443"/>
      <c r="BV103" s="443"/>
      <c r="BW103" s="443"/>
      <c r="BX103" s="443"/>
      <c r="BY103" s="443"/>
      <c r="BZ103" s="443"/>
      <c r="CA103" s="443"/>
      <c r="CB103" s="443"/>
      <c r="CC103" s="227"/>
      <c r="CD103" s="227"/>
      <c r="CE103" s="227"/>
      <c r="CF103" s="227"/>
      <c r="CG103" s="227"/>
      <c r="CH103" s="200"/>
      <c r="CI103" s="130"/>
      <c r="CJ103" s="130"/>
    </row>
    <row r="104" spans="1:88" s="163" customFormat="1" ht="3" customHeight="1" thickBot="1">
      <c r="A104" s="130"/>
      <c r="B104" s="246"/>
      <c r="C104" s="135"/>
      <c r="D104" s="135"/>
      <c r="E104" s="576" t="s">
        <v>6</v>
      </c>
      <c r="F104" s="576"/>
      <c r="G104" s="574" t="e">
        <f>#REF!</f>
        <v>#REF!</v>
      </c>
      <c r="H104" s="574"/>
      <c r="I104" s="574"/>
      <c r="J104" s="574"/>
      <c r="K104" s="574"/>
      <c r="L104" s="574"/>
      <c r="M104" s="574"/>
      <c r="N104" s="574"/>
      <c r="O104" s="574"/>
      <c r="P104" s="574"/>
      <c r="Q104" s="574"/>
      <c r="R104" s="574"/>
      <c r="S104" s="574"/>
      <c r="T104" s="574"/>
      <c r="U104" s="574"/>
      <c r="V104" s="574"/>
      <c r="W104" s="574"/>
      <c r="X104" s="574"/>
      <c r="Y104" s="574"/>
      <c r="Z104" s="574"/>
      <c r="AA104" s="574"/>
      <c r="AB104" s="574"/>
      <c r="AC104" s="574"/>
      <c r="AD104" s="574"/>
      <c r="AE104" s="574"/>
      <c r="AF104" s="574"/>
      <c r="AG104" s="574"/>
      <c r="AH104" s="574"/>
      <c r="AI104" s="574"/>
      <c r="AJ104" s="574"/>
      <c r="AK104" s="579" t="s">
        <v>454</v>
      </c>
      <c r="AL104" s="579"/>
      <c r="AM104" s="579"/>
      <c r="AN104" s="242"/>
      <c r="AO104" s="253"/>
      <c r="AP104" s="253"/>
      <c r="AQ104" s="253"/>
      <c r="AR104" s="253"/>
      <c r="AS104" s="253"/>
      <c r="AT104" s="253"/>
      <c r="AU104" s="253"/>
      <c r="AV104" s="253"/>
      <c r="AW104" s="253"/>
      <c r="AX104" s="253"/>
      <c r="AY104" s="253"/>
      <c r="AZ104" s="253"/>
      <c r="BA104" s="253"/>
      <c r="BB104" s="253"/>
      <c r="BC104" s="253"/>
      <c r="BD104" s="253"/>
      <c r="BE104" s="221"/>
      <c r="BF104" s="221"/>
      <c r="BG104" s="221"/>
      <c r="BH104" s="221"/>
      <c r="BI104" s="221"/>
      <c r="BJ104" s="221"/>
      <c r="BK104" s="221"/>
      <c r="BL104" s="464"/>
      <c r="BM104" s="464"/>
      <c r="BN104" s="464"/>
      <c r="BO104" s="464"/>
      <c r="BP104" s="464"/>
      <c r="BQ104" s="464"/>
      <c r="BR104" s="464"/>
      <c r="BS104" s="464"/>
      <c r="BT104" s="464"/>
      <c r="BU104" s="464"/>
      <c r="BV104" s="464"/>
      <c r="BW104" s="464"/>
      <c r="BX104" s="464"/>
      <c r="BY104" s="464"/>
      <c r="BZ104" s="464"/>
      <c r="CA104" s="464"/>
      <c r="CB104" s="464"/>
      <c r="CC104" s="221"/>
      <c r="CD104" s="221"/>
      <c r="CE104" s="221"/>
      <c r="CF104" s="221"/>
      <c r="CG104" s="221"/>
      <c r="CH104" s="198"/>
      <c r="CI104" s="202"/>
      <c r="CJ104" s="202"/>
    </row>
    <row r="105" spans="1:88" s="163" customFormat="1" ht="3" customHeight="1" thickBot="1">
      <c r="A105" s="130"/>
      <c r="B105" s="130"/>
      <c r="C105" s="130"/>
      <c r="D105" s="246"/>
      <c r="E105" s="576"/>
      <c r="F105" s="576"/>
      <c r="G105" s="574"/>
      <c r="H105" s="574"/>
      <c r="I105" s="574"/>
      <c r="J105" s="574"/>
      <c r="K105" s="574"/>
      <c r="L105" s="574"/>
      <c r="M105" s="574"/>
      <c r="N105" s="574"/>
      <c r="O105" s="574"/>
      <c r="P105" s="574"/>
      <c r="Q105" s="574"/>
      <c r="R105" s="574"/>
      <c r="S105" s="574"/>
      <c r="T105" s="574"/>
      <c r="U105" s="574"/>
      <c r="V105" s="574"/>
      <c r="W105" s="574"/>
      <c r="X105" s="574"/>
      <c r="Y105" s="574"/>
      <c r="Z105" s="574"/>
      <c r="AA105" s="574"/>
      <c r="AB105" s="574"/>
      <c r="AC105" s="574"/>
      <c r="AD105" s="574"/>
      <c r="AE105" s="574"/>
      <c r="AF105" s="574"/>
      <c r="AG105" s="574"/>
      <c r="AH105" s="574"/>
      <c r="AI105" s="574"/>
      <c r="AJ105" s="574"/>
      <c r="AK105" s="579"/>
      <c r="AL105" s="579"/>
      <c r="AM105" s="579"/>
      <c r="AN105" s="240"/>
      <c r="AO105" s="284"/>
      <c r="AP105" s="284"/>
      <c r="AQ105" s="284"/>
      <c r="AR105" s="283"/>
      <c r="AS105" s="285"/>
      <c r="AT105" s="285"/>
      <c r="AU105" s="285"/>
      <c r="AV105" s="285"/>
      <c r="AW105" s="285"/>
      <c r="AX105" s="286"/>
      <c r="AY105" s="418"/>
      <c r="AZ105" s="418"/>
      <c r="BA105" s="418"/>
      <c r="BB105" s="418"/>
      <c r="BC105" s="418"/>
      <c r="BD105" s="418"/>
      <c r="BE105" s="282"/>
      <c r="BF105" s="566"/>
      <c r="BG105" s="566"/>
      <c r="BH105" s="566"/>
      <c r="BI105" s="566"/>
      <c r="BJ105" s="566"/>
      <c r="BK105" s="448"/>
      <c r="BL105" s="423"/>
      <c r="BM105" s="417"/>
      <c r="BN105" s="417"/>
      <c r="BO105" s="417"/>
      <c r="BP105" s="283"/>
      <c r="BQ105" s="418"/>
      <c r="BR105" s="418"/>
      <c r="BS105" s="418"/>
      <c r="BT105" s="418"/>
      <c r="BU105" s="418"/>
      <c r="BV105" s="415"/>
      <c r="BW105" s="419"/>
      <c r="BX105" s="419"/>
      <c r="BY105" s="419"/>
      <c r="BZ105" s="419"/>
      <c r="CA105" s="419"/>
      <c r="CB105" s="416"/>
      <c r="CC105" s="419"/>
      <c r="CD105" s="419"/>
      <c r="CE105" s="419"/>
      <c r="CF105" s="419"/>
      <c r="CG105" s="419"/>
      <c r="CH105" s="199"/>
      <c r="CI105" s="202"/>
      <c r="CJ105" s="202"/>
    </row>
    <row r="106" spans="1:88" s="160" customFormat="1" ht="15" customHeight="1" thickBot="1">
      <c r="A106" s="130"/>
      <c r="B106" s="130"/>
      <c r="C106" s="130"/>
      <c r="E106" s="576"/>
      <c r="F106" s="576"/>
      <c r="G106" s="574"/>
      <c r="H106" s="574"/>
      <c r="I106" s="574"/>
      <c r="J106" s="574"/>
      <c r="K106" s="574"/>
      <c r="L106" s="574"/>
      <c r="M106" s="574"/>
      <c r="N106" s="574"/>
      <c r="O106" s="574"/>
      <c r="P106" s="574"/>
      <c r="Q106" s="574"/>
      <c r="R106" s="574"/>
      <c r="S106" s="574"/>
      <c r="T106" s="574"/>
      <c r="U106" s="574"/>
      <c r="V106" s="574"/>
      <c r="W106" s="574"/>
      <c r="X106" s="574"/>
      <c r="Y106" s="574"/>
      <c r="Z106" s="574"/>
      <c r="AA106" s="574"/>
      <c r="AB106" s="574"/>
      <c r="AC106" s="574"/>
      <c r="AD106" s="574"/>
      <c r="AE106" s="574"/>
      <c r="AF106" s="574"/>
      <c r="AG106" s="574"/>
      <c r="AH106" s="574"/>
      <c r="AI106" s="574"/>
      <c r="AJ106" s="574"/>
      <c r="AK106" s="579"/>
      <c r="AL106" s="579"/>
      <c r="AM106" s="579"/>
      <c r="AN106" s="240"/>
      <c r="AO106" s="280" t="e">
        <f>IF(LEN(VLOOKUP(AK104,#REF!,2,FALSE))&lt;11,"",LEFT(RIGHT(VLOOKUP(AK104,#REF!,2,FALSE),11),1))</f>
        <v>#REF!</v>
      </c>
      <c r="AP106" s="168"/>
      <c r="AQ106" s="280" t="e">
        <f>IF(LEN(VLOOKUP(AK104,#REF!,2,FALSE))&lt;10,"",LEFT(RIGHT(VLOOKUP(AK104,#REF!,2,FALSE),10),1))</f>
        <v>#REF!</v>
      </c>
      <c r="AR106" s="282"/>
      <c r="AS106" s="280" t="e">
        <f>IF(LEN(VLOOKUP(AK104,#REF!,2,FALSE))&lt;9,"",LEFT(RIGHT(VLOOKUP(AK104,#REF!,2,FALSE),9),1))</f>
        <v>#REF!</v>
      </c>
      <c r="AT106" s="168"/>
      <c r="AU106" s="280" t="e">
        <f>IF(LEN(VLOOKUP(AK104,#REF!,2,FALSE))&lt;8,"",LEFT(RIGHT(VLOOKUP(AK104,#REF!,2,FALSE),8),1))</f>
        <v>#REF!</v>
      </c>
      <c r="AV106" s="282"/>
      <c r="AW106" s="280" t="e">
        <f>IF(LEN(VLOOKUP(AK104,#REF!,2,FALSE))&lt;7,"",LEFT(RIGHT(VLOOKUP(AK104,#REF!,2,FALSE),7),1))</f>
        <v>#REF!</v>
      </c>
      <c r="AX106" s="286"/>
      <c r="AY106" s="280" t="e">
        <f>IF(LEN(VLOOKUP(AK104,#REF!,2,FALSE))&lt;6,"",LEFT(RIGHT(VLOOKUP(AK104,#REF!,2,FALSE),6),1))</f>
        <v>#REF!</v>
      </c>
      <c r="AZ106" s="168"/>
      <c r="BA106" s="559" t="e">
        <f>IF(LEN(VLOOKUP(AK104,#REF!,2,FALSE))&lt;5,"",LEFT(RIGHT(VLOOKUP(AK104,#REF!,2,FALSE),5),1))</f>
        <v>#REF!</v>
      </c>
      <c r="BB106" s="559" t="e">
        <f>IF(LEN(#REF!)&lt;5,"",LEFT(RIGHT(#REF!,5),1))</f>
        <v>#REF!</v>
      </c>
      <c r="BC106" s="282"/>
      <c r="BD106" s="280" t="e">
        <f>IF(LEN(VLOOKUP(AK104,#REF!,2,FALSE))&lt;4,"",LEFT(RIGHT(VLOOKUP(AK104,#REF!,2,FALSE),4),1))</f>
        <v>#REF!</v>
      </c>
      <c r="BE106" s="282"/>
      <c r="BF106" s="280" t="e">
        <f>IF(LEN(VLOOKUP(AK104,#REF!,2,FALSE))&lt;3,"",LEFT(RIGHT(VLOOKUP(AK104,#REF!,2,FALSE),3),1))</f>
        <v>#REF!</v>
      </c>
      <c r="BG106" s="282"/>
      <c r="BH106" s="280" t="e">
        <f>IF(LEN(VLOOKUP(AK104,#REF!,2,FALSE))&lt;2,"",LEFT(RIGHT(VLOOKUP(AK104,#REF!,2,FALSE),2),1))</f>
        <v>#REF!</v>
      </c>
      <c r="BI106" s="282"/>
      <c r="BJ106" s="280" t="e">
        <f>IF(VLOOKUP(AK104,#REF!,2,FALSE)=0,"",IF(LEN(VLOOKUP(AK104,#REF!,2,FALSE))&lt;1,"",LEFT(RIGHT(VLOOKUP(AK104,#REF!,2,FALSE),1),1)))</f>
        <v>#REF!</v>
      </c>
      <c r="BK106" s="448"/>
      <c r="BL106" s="423"/>
      <c r="BM106" s="280" t="e">
        <f>IF(LEN(VLOOKUP(AK104,#REF!,4,FALSE))&lt;11,"",LEFT(RIGHT(VLOOKUP(AK104,#REF!,4,FALSE),11),1))</f>
        <v>#REF!</v>
      </c>
      <c r="BN106" s="168"/>
      <c r="BO106" s="280" t="e">
        <f>IF(LEN(VLOOKUP(AK104,#REF!,4,FALSE))&lt;10,"",LEFT(RIGHT(VLOOKUP(AK104,#REF!,4,FALSE),10),1))</f>
        <v>#REF!</v>
      </c>
      <c r="BP106" s="282"/>
      <c r="BQ106" s="280" t="e">
        <f>IF(LEN(VLOOKUP(AK104,#REF!,4,FALSE))&lt;9,"",LEFT(RIGHT(VLOOKUP(AK104,#REF!,4,FALSE),9),1))</f>
        <v>#REF!</v>
      </c>
      <c r="BR106" s="168"/>
      <c r="BS106" s="280" t="e">
        <f>IF(LEN(VLOOKUP(AK104,#REF!,4,FALSE))&lt;8,"",LEFT(RIGHT(VLOOKUP(AK104,#REF!,4,FALSE),8),1))</f>
        <v>#REF!</v>
      </c>
      <c r="BT106" s="282"/>
      <c r="BU106" s="280" t="e">
        <f>IF(LEN(VLOOKUP(AK104,#REF!,4,FALSE))&lt;7,"",LEFT(RIGHT(VLOOKUP(AK104,#REF!,4,FALSE),7),1))</f>
        <v>#REF!</v>
      </c>
      <c r="BV106" s="415"/>
      <c r="BW106" s="280" t="e">
        <f>IF(LEN(VLOOKUP(AK104,#REF!,4,FALSE))&lt;6,"",LEFT(RIGHT(VLOOKUP(AK104,#REF!,4,FALSE),6),1))</f>
        <v>#REF!</v>
      </c>
      <c r="BX106" s="282"/>
      <c r="BY106" s="280" t="e">
        <f>IF(LEN(VLOOKUP(AK104,#REF!,4,FALSE))&lt;5,"",LEFT(RIGHT(VLOOKUP(AK104,#REF!,4,FALSE),5),1))</f>
        <v>#REF!</v>
      </c>
      <c r="BZ106" s="282"/>
      <c r="CA106" s="280" t="e">
        <f>IF(LEN(VLOOKUP(AK104,#REF!,4,FALSE))&lt;4,"",LEFT(RIGHT(VLOOKUP(AK104,#REF!,4,FALSE),4),1))</f>
        <v>#REF!</v>
      </c>
      <c r="CB106" s="416"/>
      <c r="CC106" s="280" t="e">
        <f>IF(LEN(VLOOKUP(AK104,#REF!,4,FALSE))&lt;3,"",LEFT(RIGHT(VLOOKUP(AK104,#REF!,4,FALSE),3),1))</f>
        <v>#REF!</v>
      </c>
      <c r="CD106" s="282"/>
      <c r="CE106" s="280" t="e">
        <f>IF(LEN(VLOOKUP(AK104,#REF!,4,FALSE))&lt;2,"",LEFT(RIGHT(VLOOKUP(AK104,#REF!,4,FALSE),2),1))</f>
        <v>#REF!</v>
      </c>
      <c r="CF106" s="282"/>
      <c r="CG106" s="280" t="e">
        <f>IF(VLOOKUP(AK104,#REF!,4,FALSE)=0,"",IF(LEN(VLOOKUP(AK104,#REF!,4,FALSE))&lt;1,"",LEFT(RIGHT(VLOOKUP(AK104,#REF!,4,FALSE),1),1)))</f>
        <v>#REF!</v>
      </c>
      <c r="CH106" s="199"/>
      <c r="CI106" s="130"/>
      <c r="CJ106" s="130"/>
    </row>
    <row r="107" spans="1:88" s="160" customFormat="1" ht="3" customHeight="1">
      <c r="A107" s="130"/>
      <c r="B107" s="130"/>
      <c r="C107" s="130"/>
      <c r="E107" s="577"/>
      <c r="F107" s="577"/>
      <c r="G107" s="578"/>
      <c r="H107" s="578"/>
      <c r="I107" s="578"/>
      <c r="J107" s="578"/>
      <c r="K107" s="578"/>
      <c r="L107" s="578"/>
      <c r="M107" s="578"/>
      <c r="N107" s="578"/>
      <c r="O107" s="578"/>
      <c r="P107" s="578"/>
      <c r="Q107" s="578"/>
      <c r="R107" s="578"/>
      <c r="S107" s="578"/>
      <c r="T107" s="578"/>
      <c r="U107" s="578"/>
      <c r="V107" s="578"/>
      <c r="W107" s="578"/>
      <c r="X107" s="578"/>
      <c r="Y107" s="578"/>
      <c r="Z107" s="578"/>
      <c r="AA107" s="578"/>
      <c r="AB107" s="578"/>
      <c r="AC107" s="578"/>
      <c r="AD107" s="578"/>
      <c r="AE107" s="578"/>
      <c r="AF107" s="578"/>
      <c r="AG107" s="578"/>
      <c r="AH107" s="578"/>
      <c r="AI107" s="578"/>
      <c r="AJ107" s="578"/>
      <c r="AK107" s="580"/>
      <c r="AL107" s="580"/>
      <c r="AM107" s="580"/>
      <c r="AN107" s="243"/>
      <c r="AO107" s="252"/>
      <c r="AP107" s="252"/>
      <c r="AQ107" s="252"/>
      <c r="AR107" s="252"/>
      <c r="AS107" s="252"/>
      <c r="AT107" s="252"/>
      <c r="AU107" s="252"/>
      <c r="AV107" s="252"/>
      <c r="AW107" s="252"/>
      <c r="AX107" s="252"/>
      <c r="AY107" s="252"/>
      <c r="AZ107" s="252"/>
      <c r="BA107" s="252"/>
      <c r="BB107" s="252"/>
      <c r="BC107" s="252"/>
      <c r="BD107" s="252"/>
      <c r="BE107" s="227"/>
      <c r="BF107" s="227"/>
      <c r="BG107" s="227"/>
      <c r="BH107" s="227"/>
      <c r="BI107" s="227"/>
      <c r="BJ107" s="227"/>
      <c r="BK107" s="227"/>
      <c r="BL107" s="443"/>
      <c r="BM107" s="443"/>
      <c r="BN107" s="443"/>
      <c r="BO107" s="443"/>
      <c r="BP107" s="443"/>
      <c r="BQ107" s="443"/>
      <c r="BR107" s="443"/>
      <c r="BS107" s="443"/>
      <c r="BT107" s="443"/>
      <c r="BU107" s="443"/>
      <c r="BV107" s="443"/>
      <c r="BW107" s="443"/>
      <c r="BX107" s="443"/>
      <c r="BY107" s="443"/>
      <c r="BZ107" s="443"/>
      <c r="CA107" s="443"/>
      <c r="CB107" s="443"/>
      <c r="CC107" s="227"/>
      <c r="CD107" s="227"/>
      <c r="CE107" s="227"/>
      <c r="CF107" s="227"/>
      <c r="CG107" s="227"/>
      <c r="CH107" s="200"/>
      <c r="CI107" s="130"/>
      <c r="CJ107" s="130"/>
    </row>
    <row r="108" spans="1:88" s="163" customFormat="1" ht="3" customHeight="1">
      <c r="A108" s="130"/>
      <c r="B108" s="246"/>
      <c r="C108" s="135"/>
      <c r="D108" s="135"/>
      <c r="E108" s="572" t="s">
        <v>8</v>
      </c>
      <c r="F108" s="573"/>
      <c r="G108" s="574" t="e">
        <f>#REF!</f>
        <v>#REF!</v>
      </c>
      <c r="H108" s="574"/>
      <c r="I108" s="574"/>
      <c r="J108" s="574"/>
      <c r="K108" s="574"/>
      <c r="L108" s="574"/>
      <c r="M108" s="574"/>
      <c r="N108" s="574"/>
      <c r="O108" s="574"/>
      <c r="P108" s="574"/>
      <c r="Q108" s="574"/>
      <c r="R108" s="574"/>
      <c r="S108" s="574"/>
      <c r="T108" s="574"/>
      <c r="U108" s="574"/>
      <c r="V108" s="574"/>
      <c r="W108" s="574"/>
      <c r="X108" s="574"/>
      <c r="Y108" s="574"/>
      <c r="Z108" s="574"/>
      <c r="AA108" s="574"/>
      <c r="AB108" s="574"/>
      <c r="AC108" s="574"/>
      <c r="AD108" s="574"/>
      <c r="AE108" s="574"/>
      <c r="AF108" s="574"/>
      <c r="AG108" s="574"/>
      <c r="AH108" s="574"/>
      <c r="AI108" s="574"/>
      <c r="AJ108" s="574"/>
      <c r="AK108" s="575" t="s">
        <v>455</v>
      </c>
      <c r="AL108" s="575"/>
      <c r="AM108" s="575"/>
      <c r="AN108" s="242"/>
      <c r="AO108" s="253"/>
      <c r="AP108" s="253"/>
      <c r="AQ108" s="253"/>
      <c r="AR108" s="253"/>
      <c r="AS108" s="253"/>
      <c r="AT108" s="253"/>
      <c r="AU108" s="253"/>
      <c r="AV108" s="253"/>
      <c r="AW108" s="253"/>
      <c r="AX108" s="253"/>
      <c r="AY108" s="253"/>
      <c r="AZ108" s="253"/>
      <c r="BA108" s="253"/>
      <c r="BB108" s="253"/>
      <c r="BC108" s="253"/>
      <c r="BD108" s="253"/>
      <c r="BE108" s="221"/>
      <c r="BF108" s="221"/>
      <c r="BG108" s="221"/>
      <c r="BH108" s="221"/>
      <c r="BI108" s="221"/>
      <c r="BJ108" s="221"/>
      <c r="BK108" s="221"/>
      <c r="BL108" s="464"/>
      <c r="BM108" s="464"/>
      <c r="BN108" s="464"/>
      <c r="BO108" s="464"/>
      <c r="BP108" s="464"/>
      <c r="BQ108" s="464"/>
      <c r="BR108" s="464"/>
      <c r="BS108" s="464"/>
      <c r="BT108" s="464"/>
      <c r="BU108" s="464"/>
      <c r="BV108" s="464"/>
      <c r="BW108" s="464"/>
      <c r="BX108" s="464"/>
      <c r="BY108" s="464"/>
      <c r="BZ108" s="464"/>
      <c r="CA108" s="464"/>
      <c r="CB108" s="464"/>
      <c r="CC108" s="221"/>
      <c r="CD108" s="221"/>
      <c r="CE108" s="221"/>
      <c r="CF108" s="221"/>
      <c r="CG108" s="221"/>
      <c r="CH108" s="198"/>
      <c r="CI108" s="202"/>
      <c r="CJ108" s="202"/>
    </row>
    <row r="109" spans="1:88" s="163" customFormat="1" ht="3" customHeight="1">
      <c r="A109" s="130"/>
      <c r="B109" s="130"/>
      <c r="C109" s="130"/>
      <c r="D109" s="246"/>
      <c r="E109" s="572"/>
      <c r="F109" s="573"/>
      <c r="G109" s="574"/>
      <c r="H109" s="574"/>
      <c r="I109" s="574"/>
      <c r="J109" s="574"/>
      <c r="K109" s="574"/>
      <c r="L109" s="574"/>
      <c r="M109" s="574"/>
      <c r="N109" s="574"/>
      <c r="O109" s="574"/>
      <c r="P109" s="574"/>
      <c r="Q109" s="574"/>
      <c r="R109" s="574"/>
      <c r="S109" s="574"/>
      <c r="T109" s="574"/>
      <c r="U109" s="574"/>
      <c r="V109" s="574"/>
      <c r="W109" s="574"/>
      <c r="X109" s="574"/>
      <c r="Y109" s="574"/>
      <c r="Z109" s="574"/>
      <c r="AA109" s="574"/>
      <c r="AB109" s="574"/>
      <c r="AC109" s="574"/>
      <c r="AD109" s="574"/>
      <c r="AE109" s="574"/>
      <c r="AF109" s="574"/>
      <c r="AG109" s="574"/>
      <c r="AH109" s="574"/>
      <c r="AI109" s="574"/>
      <c r="AJ109" s="574"/>
      <c r="AK109" s="575"/>
      <c r="AL109" s="575"/>
      <c r="AM109" s="575"/>
      <c r="AN109" s="240"/>
      <c r="AO109" s="284"/>
      <c r="AP109" s="284"/>
      <c r="AQ109" s="284"/>
      <c r="AR109" s="283"/>
      <c r="AS109" s="285"/>
      <c r="AT109" s="285"/>
      <c r="AU109" s="285"/>
      <c r="AV109" s="285"/>
      <c r="AW109" s="285"/>
      <c r="AX109" s="286"/>
      <c r="AY109" s="418"/>
      <c r="AZ109" s="418"/>
      <c r="BA109" s="418"/>
      <c r="BB109" s="418"/>
      <c r="BC109" s="418"/>
      <c r="BD109" s="418"/>
      <c r="BE109" s="282"/>
      <c r="BF109" s="566"/>
      <c r="BG109" s="566"/>
      <c r="BH109" s="566"/>
      <c r="BI109" s="566"/>
      <c r="BJ109" s="566"/>
      <c r="BK109" s="448"/>
      <c r="BL109" s="423"/>
      <c r="BM109" s="417"/>
      <c r="BN109" s="417"/>
      <c r="BO109" s="417"/>
      <c r="BP109" s="283"/>
      <c r="BQ109" s="418"/>
      <c r="BR109" s="418"/>
      <c r="BS109" s="418"/>
      <c r="BT109" s="418"/>
      <c r="BU109" s="418"/>
      <c r="BV109" s="415"/>
      <c r="BW109" s="419"/>
      <c r="BX109" s="419"/>
      <c r="BY109" s="419"/>
      <c r="BZ109" s="419"/>
      <c r="CA109" s="419"/>
      <c r="CB109" s="416"/>
      <c r="CC109" s="419"/>
      <c r="CD109" s="419"/>
      <c r="CE109" s="419"/>
      <c r="CF109" s="419"/>
      <c r="CG109" s="419"/>
      <c r="CH109" s="199"/>
      <c r="CI109" s="202"/>
      <c r="CJ109" s="202"/>
    </row>
    <row r="110" spans="1:88" s="160" customFormat="1" ht="15" customHeight="1">
      <c r="A110" s="130"/>
      <c r="B110" s="130"/>
      <c r="C110" s="130"/>
      <c r="E110" s="572"/>
      <c r="F110" s="573"/>
      <c r="G110" s="574"/>
      <c r="H110" s="574"/>
      <c r="I110" s="574"/>
      <c r="J110" s="574"/>
      <c r="K110" s="574"/>
      <c r="L110" s="574"/>
      <c r="M110" s="574"/>
      <c r="N110" s="574"/>
      <c r="O110" s="574"/>
      <c r="P110" s="574"/>
      <c r="Q110" s="574"/>
      <c r="R110" s="574"/>
      <c r="S110" s="574"/>
      <c r="T110" s="574"/>
      <c r="U110" s="574"/>
      <c r="V110" s="574"/>
      <c r="W110" s="574"/>
      <c r="X110" s="574"/>
      <c r="Y110" s="574"/>
      <c r="Z110" s="574"/>
      <c r="AA110" s="574"/>
      <c r="AB110" s="574"/>
      <c r="AC110" s="574"/>
      <c r="AD110" s="574"/>
      <c r="AE110" s="574"/>
      <c r="AF110" s="574"/>
      <c r="AG110" s="574"/>
      <c r="AH110" s="574"/>
      <c r="AI110" s="574"/>
      <c r="AJ110" s="574"/>
      <c r="AK110" s="575"/>
      <c r="AL110" s="575"/>
      <c r="AM110" s="575"/>
      <c r="AN110" s="240"/>
      <c r="AO110" s="280" t="e">
        <f>IF(LEN(VLOOKUP(AK108,#REF!,2,FALSE))&lt;11,"",LEFT(RIGHT(VLOOKUP(AK108,#REF!,2,FALSE),11),1))</f>
        <v>#REF!</v>
      </c>
      <c r="AP110" s="168"/>
      <c r="AQ110" s="280" t="e">
        <f>IF(LEN(VLOOKUP(AK108,#REF!,2,FALSE))&lt;10,"",LEFT(RIGHT(VLOOKUP(AK108,#REF!,2,FALSE),10),1))</f>
        <v>#REF!</v>
      </c>
      <c r="AR110" s="282"/>
      <c r="AS110" s="280" t="e">
        <f>IF(LEN(VLOOKUP(AK108,#REF!,2,FALSE))&lt;9,"",LEFT(RIGHT(VLOOKUP(AK108,#REF!,2,FALSE),9),1))</f>
        <v>#REF!</v>
      </c>
      <c r="AT110" s="168"/>
      <c r="AU110" s="280" t="e">
        <f>IF(LEN(VLOOKUP(AK108,#REF!,2,FALSE))&lt;8,"",LEFT(RIGHT(VLOOKUP(AK108,#REF!,2,FALSE),8),1))</f>
        <v>#REF!</v>
      </c>
      <c r="AV110" s="282"/>
      <c r="AW110" s="280" t="e">
        <f>IF(LEN(VLOOKUP(AK108,#REF!,2,FALSE))&lt;7,"",LEFT(RIGHT(VLOOKUP(AK108,#REF!,2,FALSE),7),1))</f>
        <v>#REF!</v>
      </c>
      <c r="AX110" s="286"/>
      <c r="AY110" s="280" t="e">
        <f>IF(LEN(VLOOKUP(AK108,#REF!,2,FALSE))&lt;6,"",LEFT(RIGHT(VLOOKUP(AK108,#REF!,2,FALSE),6),1))</f>
        <v>#REF!</v>
      </c>
      <c r="AZ110" s="168"/>
      <c r="BA110" s="559" t="e">
        <f>IF(LEN(VLOOKUP(AK108,#REF!,2,FALSE))&lt;5,"",LEFT(RIGHT(VLOOKUP(AK108,#REF!,2,FALSE),5),1))</f>
        <v>#REF!</v>
      </c>
      <c r="BB110" s="559" t="e">
        <f>IF(LEN(#REF!)&lt;5,"",LEFT(RIGHT(#REF!,5),1))</f>
        <v>#REF!</v>
      </c>
      <c r="BC110" s="282"/>
      <c r="BD110" s="280" t="e">
        <f>IF(LEN(VLOOKUP(AK108,#REF!,2,FALSE))&lt;4,"",LEFT(RIGHT(VLOOKUP(AK108,#REF!,2,FALSE),4),1))</f>
        <v>#REF!</v>
      </c>
      <c r="BE110" s="282"/>
      <c r="BF110" s="280" t="e">
        <f>IF(LEN(VLOOKUP(AK108,#REF!,2,FALSE))&lt;3,"",LEFT(RIGHT(VLOOKUP(AK108,#REF!,2,FALSE),3),1))</f>
        <v>#REF!</v>
      </c>
      <c r="BG110" s="282"/>
      <c r="BH110" s="280" t="e">
        <f>IF(LEN(VLOOKUP(AK108,#REF!,2,FALSE))&lt;2,"",LEFT(RIGHT(VLOOKUP(AK108,#REF!,2,FALSE),2),1))</f>
        <v>#REF!</v>
      </c>
      <c r="BI110" s="282"/>
      <c r="BJ110" s="280" t="e">
        <f>IF(VLOOKUP(AK108,#REF!,2,FALSE)=0,"",IF(LEN(VLOOKUP(AK108,#REF!,2,FALSE))&lt;1,"",LEFT(RIGHT(VLOOKUP(AK108,#REF!,2,FALSE),1),1)))</f>
        <v>#REF!</v>
      </c>
      <c r="BK110" s="448"/>
      <c r="BL110" s="423"/>
      <c r="BM110" s="280" t="e">
        <f>IF(LEN(VLOOKUP(AK108,#REF!,4,FALSE))&lt;11,"",LEFT(RIGHT(VLOOKUP(AK108,#REF!,4,FALSE),11),1))</f>
        <v>#REF!</v>
      </c>
      <c r="BN110" s="168"/>
      <c r="BO110" s="280" t="e">
        <f>IF(LEN(VLOOKUP(AK108,#REF!,4,FALSE))&lt;10,"",LEFT(RIGHT(VLOOKUP(AK108,#REF!,4,FALSE),10),1))</f>
        <v>#REF!</v>
      </c>
      <c r="BP110" s="282"/>
      <c r="BQ110" s="280" t="e">
        <f>IF(LEN(VLOOKUP(AK108,#REF!,4,FALSE))&lt;9,"",LEFT(RIGHT(VLOOKUP(AK108,#REF!,4,FALSE),9),1))</f>
        <v>#REF!</v>
      </c>
      <c r="BR110" s="168"/>
      <c r="BS110" s="280" t="e">
        <f>IF(LEN(VLOOKUP(AK108,#REF!,4,FALSE))&lt;8,"",LEFT(RIGHT(VLOOKUP(AK108,#REF!,4,FALSE),8),1))</f>
        <v>#REF!</v>
      </c>
      <c r="BT110" s="282"/>
      <c r="BU110" s="280" t="e">
        <f>IF(LEN(VLOOKUP(AK108,#REF!,4,FALSE))&lt;7,"",LEFT(RIGHT(VLOOKUP(AK108,#REF!,4,FALSE),7),1))</f>
        <v>#REF!</v>
      </c>
      <c r="BV110" s="415"/>
      <c r="BW110" s="280" t="e">
        <f>IF(LEN(VLOOKUP(AK108,#REF!,4,FALSE))&lt;6,"",LEFT(RIGHT(VLOOKUP(AK108,#REF!,4,FALSE),6),1))</f>
        <v>#REF!</v>
      </c>
      <c r="BX110" s="282"/>
      <c r="BY110" s="280" t="e">
        <f>IF(LEN(VLOOKUP(AK108,#REF!,4,FALSE))&lt;5,"",LEFT(RIGHT(VLOOKUP(AK108,#REF!,4,FALSE),5),1))</f>
        <v>#REF!</v>
      </c>
      <c r="BZ110" s="282"/>
      <c r="CA110" s="280" t="e">
        <f>IF(LEN(VLOOKUP(AK108,#REF!,4,FALSE))&lt;4,"",LEFT(RIGHT(VLOOKUP(AK108,#REF!,4,FALSE),4),1))</f>
        <v>#REF!</v>
      </c>
      <c r="CB110" s="416"/>
      <c r="CC110" s="280" t="e">
        <f>IF(LEN(VLOOKUP(AK108,#REF!,4,FALSE))&lt;3,"",LEFT(RIGHT(VLOOKUP(AK108,#REF!,4,FALSE),3),1))</f>
        <v>#REF!</v>
      </c>
      <c r="CD110" s="282"/>
      <c r="CE110" s="280" t="e">
        <f>IF(LEN(VLOOKUP(AK108,#REF!,4,FALSE))&lt;2,"",LEFT(RIGHT(VLOOKUP(AK108,#REF!,4,FALSE),2),1))</f>
        <v>#REF!</v>
      </c>
      <c r="CF110" s="282"/>
      <c r="CG110" s="280" t="e">
        <f>IF(VLOOKUP(AK108,#REF!,4,FALSE)=0,"",IF(LEN(VLOOKUP(AK108,#REF!,4,FALSE))&lt;1,"",LEFT(RIGHT(VLOOKUP(AK108,#REF!,4,FALSE),1),1)))</f>
        <v>#REF!</v>
      </c>
      <c r="CH110" s="199"/>
      <c r="CI110" s="130"/>
      <c r="CJ110" s="130"/>
    </row>
    <row r="111" spans="1:88" s="160" customFormat="1" ht="3" customHeight="1">
      <c r="A111" s="130"/>
      <c r="B111" s="130"/>
      <c r="C111" s="130"/>
      <c r="E111" s="572"/>
      <c r="F111" s="573"/>
      <c r="G111" s="574"/>
      <c r="H111" s="574"/>
      <c r="I111" s="574"/>
      <c r="J111" s="574"/>
      <c r="K111" s="574"/>
      <c r="L111" s="574"/>
      <c r="M111" s="574"/>
      <c r="N111" s="574"/>
      <c r="O111" s="574"/>
      <c r="P111" s="574"/>
      <c r="Q111" s="574"/>
      <c r="R111" s="574"/>
      <c r="S111" s="574"/>
      <c r="T111" s="574"/>
      <c r="U111" s="574"/>
      <c r="V111" s="574"/>
      <c r="W111" s="574"/>
      <c r="X111" s="574"/>
      <c r="Y111" s="574"/>
      <c r="Z111" s="574"/>
      <c r="AA111" s="574"/>
      <c r="AB111" s="574"/>
      <c r="AC111" s="574"/>
      <c r="AD111" s="574"/>
      <c r="AE111" s="574"/>
      <c r="AF111" s="574"/>
      <c r="AG111" s="574"/>
      <c r="AH111" s="574"/>
      <c r="AI111" s="574"/>
      <c r="AJ111" s="574"/>
      <c r="AK111" s="575"/>
      <c r="AL111" s="575"/>
      <c r="AM111" s="575"/>
      <c r="AN111" s="243"/>
      <c r="AO111" s="252"/>
      <c r="AP111" s="252"/>
      <c r="AQ111" s="252"/>
      <c r="AR111" s="252"/>
      <c r="AS111" s="252"/>
      <c r="AT111" s="252"/>
      <c r="AU111" s="252"/>
      <c r="AV111" s="252"/>
      <c r="AW111" s="252"/>
      <c r="AX111" s="252"/>
      <c r="AY111" s="252"/>
      <c r="AZ111" s="252"/>
      <c r="BA111" s="252"/>
      <c r="BB111" s="252"/>
      <c r="BC111" s="252"/>
      <c r="BD111" s="252"/>
      <c r="BE111" s="227"/>
      <c r="BF111" s="227"/>
      <c r="BG111" s="227"/>
      <c r="BH111" s="227"/>
      <c r="BI111" s="227"/>
      <c r="BJ111" s="227"/>
      <c r="BK111" s="227"/>
      <c r="BL111" s="443"/>
      <c r="BM111" s="443"/>
      <c r="BN111" s="443"/>
      <c r="BO111" s="443"/>
      <c r="BP111" s="443"/>
      <c r="BQ111" s="443"/>
      <c r="BR111" s="443"/>
      <c r="BS111" s="443"/>
      <c r="BT111" s="443"/>
      <c r="BU111" s="443"/>
      <c r="BV111" s="443"/>
      <c r="BW111" s="443"/>
      <c r="BX111" s="443"/>
      <c r="BY111" s="443"/>
      <c r="BZ111" s="443"/>
      <c r="CA111" s="443"/>
      <c r="CB111" s="443"/>
      <c r="CC111" s="227"/>
      <c r="CD111" s="227"/>
      <c r="CE111" s="227"/>
      <c r="CF111" s="227"/>
      <c r="CG111" s="227"/>
      <c r="CH111" s="200"/>
      <c r="CI111" s="130"/>
      <c r="CJ111" s="130"/>
    </row>
    <row r="112" spans="1:88" s="163" customFormat="1" ht="3" customHeight="1">
      <c r="A112" s="130"/>
      <c r="B112" s="246"/>
      <c r="C112" s="135"/>
      <c r="D112" s="135"/>
      <c r="E112" s="572" t="s">
        <v>23</v>
      </c>
      <c r="F112" s="573"/>
      <c r="G112" s="574" t="e">
        <f>#REF!</f>
        <v>#REF!</v>
      </c>
      <c r="H112" s="574"/>
      <c r="I112" s="574"/>
      <c r="J112" s="574"/>
      <c r="K112" s="574"/>
      <c r="L112" s="574"/>
      <c r="M112" s="574"/>
      <c r="N112" s="574"/>
      <c r="O112" s="574"/>
      <c r="P112" s="574"/>
      <c r="Q112" s="574"/>
      <c r="R112" s="574"/>
      <c r="S112" s="574"/>
      <c r="T112" s="574"/>
      <c r="U112" s="574"/>
      <c r="V112" s="574"/>
      <c r="W112" s="574"/>
      <c r="X112" s="574"/>
      <c r="Y112" s="574"/>
      <c r="Z112" s="574"/>
      <c r="AA112" s="574"/>
      <c r="AB112" s="574"/>
      <c r="AC112" s="574"/>
      <c r="AD112" s="574"/>
      <c r="AE112" s="574"/>
      <c r="AF112" s="574"/>
      <c r="AG112" s="574"/>
      <c r="AH112" s="574"/>
      <c r="AI112" s="574"/>
      <c r="AJ112" s="574"/>
      <c r="AK112" s="575" t="s">
        <v>456</v>
      </c>
      <c r="AL112" s="575"/>
      <c r="AM112" s="575"/>
      <c r="AN112" s="242"/>
      <c r="AO112" s="253"/>
      <c r="AP112" s="253"/>
      <c r="AQ112" s="253"/>
      <c r="AR112" s="253"/>
      <c r="AS112" s="253"/>
      <c r="AT112" s="253"/>
      <c r="AU112" s="253"/>
      <c r="AV112" s="253"/>
      <c r="AW112" s="253"/>
      <c r="AX112" s="253"/>
      <c r="AY112" s="253"/>
      <c r="AZ112" s="253"/>
      <c r="BA112" s="253"/>
      <c r="BB112" s="253"/>
      <c r="BC112" s="253"/>
      <c r="BD112" s="253"/>
      <c r="BE112" s="221"/>
      <c r="BF112" s="221"/>
      <c r="BG112" s="221"/>
      <c r="BH112" s="221"/>
      <c r="BI112" s="221"/>
      <c r="BJ112" s="221"/>
      <c r="BK112" s="221"/>
      <c r="BL112" s="464"/>
      <c r="BM112" s="464"/>
      <c r="BN112" s="464"/>
      <c r="BO112" s="464"/>
      <c r="BP112" s="464"/>
      <c r="BQ112" s="464"/>
      <c r="BR112" s="464"/>
      <c r="BS112" s="464"/>
      <c r="BT112" s="464"/>
      <c r="BU112" s="464"/>
      <c r="BV112" s="464"/>
      <c r="BW112" s="464"/>
      <c r="BX112" s="464"/>
      <c r="BY112" s="464"/>
      <c r="BZ112" s="464"/>
      <c r="CA112" s="464"/>
      <c r="CB112" s="464"/>
      <c r="CC112" s="221"/>
      <c r="CD112" s="221"/>
      <c r="CE112" s="221"/>
      <c r="CF112" s="221"/>
      <c r="CG112" s="221"/>
      <c r="CH112" s="198"/>
      <c r="CI112" s="202"/>
      <c r="CJ112" s="202"/>
    </row>
    <row r="113" spans="1:88" s="163" customFormat="1" ht="3" customHeight="1">
      <c r="A113" s="130"/>
      <c r="B113" s="130"/>
      <c r="C113" s="130"/>
      <c r="D113" s="246"/>
      <c r="E113" s="572"/>
      <c r="F113" s="573"/>
      <c r="G113" s="574"/>
      <c r="H113" s="574"/>
      <c r="I113" s="574"/>
      <c r="J113" s="574"/>
      <c r="K113" s="574"/>
      <c r="L113" s="574"/>
      <c r="M113" s="574"/>
      <c r="N113" s="574"/>
      <c r="O113" s="574"/>
      <c r="P113" s="574"/>
      <c r="Q113" s="574"/>
      <c r="R113" s="574"/>
      <c r="S113" s="574"/>
      <c r="T113" s="574"/>
      <c r="U113" s="574"/>
      <c r="V113" s="574"/>
      <c r="W113" s="574"/>
      <c r="X113" s="574"/>
      <c r="Y113" s="574"/>
      <c r="Z113" s="574"/>
      <c r="AA113" s="574"/>
      <c r="AB113" s="574"/>
      <c r="AC113" s="574"/>
      <c r="AD113" s="574"/>
      <c r="AE113" s="574"/>
      <c r="AF113" s="574"/>
      <c r="AG113" s="574"/>
      <c r="AH113" s="574"/>
      <c r="AI113" s="574"/>
      <c r="AJ113" s="574"/>
      <c r="AK113" s="575"/>
      <c r="AL113" s="575"/>
      <c r="AM113" s="575"/>
      <c r="AN113" s="240"/>
      <c r="AO113" s="284"/>
      <c r="AP113" s="284"/>
      <c r="AQ113" s="284"/>
      <c r="AR113" s="283"/>
      <c r="AS113" s="285"/>
      <c r="AT113" s="285"/>
      <c r="AU113" s="285"/>
      <c r="AV113" s="285"/>
      <c r="AW113" s="285"/>
      <c r="AX113" s="286"/>
      <c r="AY113" s="418"/>
      <c r="AZ113" s="418"/>
      <c r="BA113" s="418"/>
      <c r="BB113" s="418"/>
      <c r="BC113" s="418"/>
      <c r="BD113" s="418"/>
      <c r="BE113" s="282"/>
      <c r="BF113" s="566"/>
      <c r="BG113" s="566"/>
      <c r="BH113" s="566"/>
      <c r="BI113" s="566"/>
      <c r="BJ113" s="566"/>
      <c r="BK113" s="448"/>
      <c r="BL113" s="423"/>
      <c r="BM113" s="417"/>
      <c r="BN113" s="417"/>
      <c r="BO113" s="417"/>
      <c r="BP113" s="283"/>
      <c r="BQ113" s="418"/>
      <c r="BR113" s="418"/>
      <c r="BS113" s="418"/>
      <c r="BT113" s="418"/>
      <c r="BU113" s="418"/>
      <c r="BV113" s="415"/>
      <c r="BW113" s="419"/>
      <c r="BX113" s="419"/>
      <c r="BY113" s="419"/>
      <c r="BZ113" s="419"/>
      <c r="CA113" s="419"/>
      <c r="CB113" s="416"/>
      <c r="CC113" s="419"/>
      <c r="CD113" s="419"/>
      <c r="CE113" s="419"/>
      <c r="CF113" s="419"/>
      <c r="CG113" s="419"/>
      <c r="CH113" s="199"/>
      <c r="CI113" s="202"/>
      <c r="CJ113" s="202"/>
    </row>
    <row r="114" spans="1:88" s="160" customFormat="1" ht="15" customHeight="1">
      <c r="A114" s="130"/>
      <c r="B114" s="130"/>
      <c r="C114" s="130"/>
      <c r="E114" s="572"/>
      <c r="F114" s="573"/>
      <c r="G114" s="574"/>
      <c r="H114" s="574"/>
      <c r="I114" s="574"/>
      <c r="J114" s="574"/>
      <c r="K114" s="574"/>
      <c r="L114" s="574"/>
      <c r="M114" s="574"/>
      <c r="N114" s="574"/>
      <c r="O114" s="574"/>
      <c r="P114" s="574"/>
      <c r="Q114" s="574"/>
      <c r="R114" s="574"/>
      <c r="S114" s="574"/>
      <c r="T114" s="574"/>
      <c r="U114" s="574"/>
      <c r="V114" s="574"/>
      <c r="W114" s="574"/>
      <c r="X114" s="574"/>
      <c r="Y114" s="574"/>
      <c r="Z114" s="574"/>
      <c r="AA114" s="574"/>
      <c r="AB114" s="574"/>
      <c r="AC114" s="574"/>
      <c r="AD114" s="574"/>
      <c r="AE114" s="574"/>
      <c r="AF114" s="574"/>
      <c r="AG114" s="574"/>
      <c r="AH114" s="574"/>
      <c r="AI114" s="574"/>
      <c r="AJ114" s="574"/>
      <c r="AK114" s="575"/>
      <c r="AL114" s="575"/>
      <c r="AM114" s="575"/>
      <c r="AN114" s="240"/>
      <c r="AO114" s="280" t="e">
        <f>IF(LEN(VLOOKUP(AK112,#REF!,2,FALSE))&lt;11,"",LEFT(RIGHT(VLOOKUP(AK112,#REF!,2,FALSE),11),1))</f>
        <v>#REF!</v>
      </c>
      <c r="AP114" s="168"/>
      <c r="AQ114" s="280" t="e">
        <f>IF(LEN(VLOOKUP(AK112,#REF!,2,FALSE))&lt;10,"",LEFT(RIGHT(VLOOKUP(AK112,#REF!,2,FALSE),10),1))</f>
        <v>#REF!</v>
      </c>
      <c r="AR114" s="282"/>
      <c r="AS114" s="280" t="e">
        <f>IF(LEN(VLOOKUP(AK112,#REF!,2,FALSE))&lt;9,"",LEFT(RIGHT(VLOOKUP(AK112,#REF!,2,FALSE),9),1))</f>
        <v>#REF!</v>
      </c>
      <c r="AT114" s="168"/>
      <c r="AU114" s="280" t="e">
        <f>IF(LEN(VLOOKUP(AK112,#REF!,2,FALSE))&lt;8,"",LEFT(RIGHT(VLOOKUP(AK112,#REF!,2,FALSE),8),1))</f>
        <v>#REF!</v>
      </c>
      <c r="AV114" s="282"/>
      <c r="AW114" s="280" t="e">
        <f>IF(LEN(VLOOKUP(AK112,#REF!,2,FALSE))&lt;7,"",LEFT(RIGHT(VLOOKUP(AK112,#REF!,2,FALSE),7),1))</f>
        <v>#REF!</v>
      </c>
      <c r="AX114" s="286"/>
      <c r="AY114" s="280" t="e">
        <f>IF(LEN(VLOOKUP(AK112,#REF!,2,FALSE))&lt;6,"",LEFT(RIGHT(VLOOKUP(AK112,#REF!,2,FALSE),6),1))</f>
        <v>#REF!</v>
      </c>
      <c r="AZ114" s="168"/>
      <c r="BA114" s="559" t="e">
        <f>IF(LEN(VLOOKUP(AK112,#REF!,2,FALSE))&lt;5,"",LEFT(RIGHT(VLOOKUP(AK112,#REF!,2,FALSE),5),1))</f>
        <v>#REF!</v>
      </c>
      <c r="BB114" s="559" t="e">
        <f>IF(LEN(#REF!)&lt;5,"",LEFT(RIGHT(#REF!,5),1))</f>
        <v>#REF!</v>
      </c>
      <c r="BC114" s="282"/>
      <c r="BD114" s="280" t="e">
        <f>IF(LEN(VLOOKUP(AK112,#REF!,2,FALSE))&lt;4,"",LEFT(RIGHT(VLOOKUP(AK112,#REF!,2,FALSE),4),1))</f>
        <v>#REF!</v>
      </c>
      <c r="BE114" s="282"/>
      <c r="BF114" s="280" t="e">
        <f>IF(LEN(VLOOKUP(AK112,#REF!,2,FALSE))&lt;3,"",LEFT(RIGHT(VLOOKUP(AK112,#REF!,2,FALSE),3),1))</f>
        <v>#REF!</v>
      </c>
      <c r="BG114" s="282"/>
      <c r="BH114" s="280" t="e">
        <f>IF(LEN(VLOOKUP(AK112,#REF!,2,FALSE))&lt;2,"",LEFT(RIGHT(VLOOKUP(AK112,#REF!,2,FALSE),2),1))</f>
        <v>#REF!</v>
      </c>
      <c r="BI114" s="282"/>
      <c r="BJ114" s="280" t="e">
        <f>IF(VLOOKUP(AK112,#REF!,2,FALSE)=0,"",IF(LEN(VLOOKUP(AK112,#REF!,2,FALSE))&lt;1,"",LEFT(RIGHT(VLOOKUP(AK112,#REF!,2,FALSE),1),1)))</f>
        <v>#REF!</v>
      </c>
      <c r="BK114" s="448"/>
      <c r="BL114" s="423"/>
      <c r="BM114" s="280" t="e">
        <f>IF(LEN(VLOOKUP(AK112,#REF!,4,FALSE))&lt;11,"",LEFT(RIGHT(VLOOKUP(AK112,#REF!,4,FALSE),11),1))</f>
        <v>#REF!</v>
      </c>
      <c r="BN114" s="168"/>
      <c r="BO114" s="280" t="e">
        <f>IF(LEN(VLOOKUP(AK112,#REF!,4,FALSE))&lt;10,"",LEFT(RIGHT(VLOOKUP(AK112,#REF!,4,FALSE),10),1))</f>
        <v>#REF!</v>
      </c>
      <c r="BP114" s="282"/>
      <c r="BQ114" s="280" t="e">
        <f>IF(LEN(VLOOKUP(AK112,#REF!,4,FALSE))&lt;9,"",LEFT(RIGHT(VLOOKUP(AK112,#REF!,4,FALSE),9),1))</f>
        <v>#REF!</v>
      </c>
      <c r="BR114" s="168"/>
      <c r="BS114" s="280" t="e">
        <f>IF(LEN(VLOOKUP(AK112,#REF!,4,FALSE))&lt;8,"",LEFT(RIGHT(VLOOKUP(AK112,#REF!,4,FALSE),8),1))</f>
        <v>#REF!</v>
      </c>
      <c r="BT114" s="282"/>
      <c r="BU114" s="280" t="e">
        <f>IF(LEN(VLOOKUP(AK112,#REF!,4,FALSE))&lt;7,"",LEFT(RIGHT(VLOOKUP(AK112,#REF!,4,FALSE),7),1))</f>
        <v>#REF!</v>
      </c>
      <c r="BV114" s="415"/>
      <c r="BW114" s="280" t="e">
        <f>IF(LEN(VLOOKUP(AK112,#REF!,4,FALSE))&lt;6,"",LEFT(RIGHT(VLOOKUP(AK112,#REF!,4,FALSE),6),1))</f>
        <v>#REF!</v>
      </c>
      <c r="BX114" s="282"/>
      <c r="BY114" s="280" t="e">
        <f>IF(LEN(VLOOKUP(AK112,#REF!,4,FALSE))&lt;5,"",LEFT(RIGHT(VLOOKUP(AK112,#REF!,4,FALSE),5),1))</f>
        <v>#REF!</v>
      </c>
      <c r="BZ114" s="282"/>
      <c r="CA114" s="280" t="e">
        <f>IF(LEN(VLOOKUP(AK112,#REF!,4,FALSE))&lt;4,"",LEFT(RIGHT(VLOOKUP(AK112,#REF!,4,FALSE),4),1))</f>
        <v>#REF!</v>
      </c>
      <c r="CB114" s="416"/>
      <c r="CC114" s="280" t="e">
        <f>IF(LEN(VLOOKUP(AK112,#REF!,4,FALSE))&lt;3,"",LEFT(RIGHT(VLOOKUP(AK112,#REF!,4,FALSE),3),1))</f>
        <v>#REF!</v>
      </c>
      <c r="CD114" s="282"/>
      <c r="CE114" s="280" t="e">
        <f>IF(LEN(VLOOKUP(AK112,#REF!,4,FALSE))&lt;2,"",LEFT(RIGHT(VLOOKUP(AK112,#REF!,4,FALSE),2),1))</f>
        <v>#REF!</v>
      </c>
      <c r="CF114" s="282"/>
      <c r="CG114" s="280" t="e">
        <f>IF(VLOOKUP(AK112,#REF!,4,FALSE)=0,"",IF(LEN(VLOOKUP(AK112,#REF!,4,FALSE))&lt;1,"",LEFT(RIGHT(VLOOKUP(AK112,#REF!,4,FALSE),1),1)))</f>
        <v>#REF!</v>
      </c>
      <c r="CH114" s="199"/>
      <c r="CI114" s="130"/>
      <c r="CJ114" s="130"/>
    </row>
    <row r="115" spans="1:88" s="160" customFormat="1" ht="3" customHeight="1">
      <c r="A115" s="130"/>
      <c r="B115" s="130"/>
      <c r="C115" s="130"/>
      <c r="E115" s="572"/>
      <c r="F115" s="573"/>
      <c r="G115" s="574"/>
      <c r="H115" s="574"/>
      <c r="I115" s="574"/>
      <c r="J115" s="574"/>
      <c r="K115" s="574"/>
      <c r="L115" s="574"/>
      <c r="M115" s="574"/>
      <c r="N115" s="574"/>
      <c r="O115" s="574"/>
      <c r="P115" s="574"/>
      <c r="Q115" s="574"/>
      <c r="R115" s="574"/>
      <c r="S115" s="574"/>
      <c r="T115" s="574"/>
      <c r="U115" s="574"/>
      <c r="V115" s="574"/>
      <c r="W115" s="574"/>
      <c r="X115" s="574"/>
      <c r="Y115" s="574"/>
      <c r="Z115" s="574"/>
      <c r="AA115" s="574"/>
      <c r="AB115" s="574"/>
      <c r="AC115" s="574"/>
      <c r="AD115" s="574"/>
      <c r="AE115" s="574"/>
      <c r="AF115" s="574"/>
      <c r="AG115" s="574"/>
      <c r="AH115" s="574"/>
      <c r="AI115" s="574"/>
      <c r="AJ115" s="574"/>
      <c r="AK115" s="575"/>
      <c r="AL115" s="575"/>
      <c r="AM115" s="575"/>
      <c r="AN115" s="243"/>
      <c r="AO115" s="252"/>
      <c r="AP115" s="252"/>
      <c r="AQ115" s="252"/>
      <c r="AR115" s="252"/>
      <c r="AS115" s="252"/>
      <c r="AT115" s="252"/>
      <c r="AU115" s="252"/>
      <c r="AV115" s="252"/>
      <c r="AW115" s="252"/>
      <c r="AX115" s="252"/>
      <c r="AY115" s="252"/>
      <c r="AZ115" s="252"/>
      <c r="BA115" s="252"/>
      <c r="BB115" s="252"/>
      <c r="BC115" s="252"/>
      <c r="BD115" s="252"/>
      <c r="BE115" s="227"/>
      <c r="BF115" s="227"/>
      <c r="BG115" s="227"/>
      <c r="BH115" s="227"/>
      <c r="BI115" s="227"/>
      <c r="BJ115" s="227"/>
      <c r="BK115" s="227"/>
      <c r="BL115" s="443"/>
      <c r="BM115" s="443"/>
      <c r="BN115" s="443"/>
      <c r="BO115" s="443"/>
      <c r="BP115" s="443"/>
      <c r="BQ115" s="443"/>
      <c r="BR115" s="443"/>
      <c r="BS115" s="443"/>
      <c r="BT115" s="443"/>
      <c r="BU115" s="443"/>
      <c r="BV115" s="443"/>
      <c r="BW115" s="443"/>
      <c r="BX115" s="443"/>
      <c r="BY115" s="443"/>
      <c r="BZ115" s="443"/>
      <c r="CA115" s="443"/>
      <c r="CB115" s="443"/>
      <c r="CC115" s="227"/>
      <c r="CD115" s="227"/>
      <c r="CE115" s="227"/>
      <c r="CF115" s="227"/>
      <c r="CG115" s="227"/>
      <c r="CH115" s="200"/>
      <c r="CI115" s="130"/>
      <c r="CJ115" s="130"/>
    </row>
    <row r="116" spans="1:88" s="163" customFormat="1" ht="3" customHeight="1">
      <c r="A116" s="130"/>
      <c r="B116" s="246"/>
      <c r="C116" s="135"/>
      <c r="D116" s="135"/>
      <c r="E116" s="568" t="s">
        <v>24</v>
      </c>
      <c r="F116" s="569"/>
      <c r="G116" s="570" t="e">
        <f>#REF!</f>
        <v>#REF!</v>
      </c>
      <c r="H116" s="570"/>
      <c r="I116" s="570"/>
      <c r="J116" s="570"/>
      <c r="K116" s="570"/>
      <c r="L116" s="570"/>
      <c r="M116" s="570"/>
      <c r="N116" s="570"/>
      <c r="O116" s="570"/>
      <c r="P116" s="570"/>
      <c r="Q116" s="570"/>
      <c r="R116" s="570"/>
      <c r="S116" s="570"/>
      <c r="T116" s="570"/>
      <c r="U116" s="570"/>
      <c r="V116" s="570"/>
      <c r="W116" s="570"/>
      <c r="X116" s="570"/>
      <c r="Y116" s="570"/>
      <c r="Z116" s="570"/>
      <c r="AA116" s="570"/>
      <c r="AB116" s="570"/>
      <c r="AC116" s="570"/>
      <c r="AD116" s="570"/>
      <c r="AE116" s="570"/>
      <c r="AF116" s="570"/>
      <c r="AG116" s="570"/>
      <c r="AH116" s="570"/>
      <c r="AI116" s="570"/>
      <c r="AJ116" s="570"/>
      <c r="AK116" s="571" t="s">
        <v>457</v>
      </c>
      <c r="AL116" s="571"/>
      <c r="AM116" s="571"/>
      <c r="AN116" s="242"/>
      <c r="AO116" s="253"/>
      <c r="AP116" s="253"/>
      <c r="AQ116" s="253"/>
      <c r="AR116" s="253"/>
      <c r="AS116" s="253"/>
      <c r="AT116" s="253"/>
      <c r="AU116" s="253"/>
      <c r="AV116" s="253"/>
      <c r="AW116" s="253"/>
      <c r="AX116" s="253"/>
      <c r="AY116" s="253"/>
      <c r="AZ116" s="253"/>
      <c r="BA116" s="253"/>
      <c r="BB116" s="253"/>
      <c r="BC116" s="253"/>
      <c r="BD116" s="253"/>
      <c r="BE116" s="221"/>
      <c r="BF116" s="221"/>
      <c r="BG116" s="221"/>
      <c r="BH116" s="221"/>
      <c r="BI116" s="221"/>
      <c r="BJ116" s="221"/>
      <c r="BK116" s="221"/>
      <c r="BL116" s="464"/>
      <c r="BM116" s="464"/>
      <c r="BN116" s="464"/>
      <c r="BO116" s="464"/>
      <c r="BP116" s="464"/>
      <c r="BQ116" s="464"/>
      <c r="BR116" s="464"/>
      <c r="BS116" s="464"/>
      <c r="BT116" s="464"/>
      <c r="BU116" s="464"/>
      <c r="BV116" s="464"/>
      <c r="BW116" s="464"/>
      <c r="BX116" s="464"/>
      <c r="BY116" s="464"/>
      <c r="BZ116" s="464"/>
      <c r="CA116" s="464"/>
      <c r="CB116" s="464"/>
      <c r="CC116" s="221"/>
      <c r="CD116" s="221"/>
      <c r="CE116" s="221"/>
      <c r="CF116" s="221"/>
      <c r="CG116" s="221"/>
      <c r="CH116" s="198"/>
      <c r="CI116" s="202"/>
      <c r="CJ116" s="202"/>
    </row>
    <row r="117" spans="1:88" s="163" customFormat="1" ht="3" customHeight="1">
      <c r="A117" s="130"/>
      <c r="B117" s="130"/>
      <c r="C117" s="130"/>
      <c r="D117" s="246"/>
      <c r="E117" s="568"/>
      <c r="F117" s="569"/>
      <c r="G117" s="570"/>
      <c r="H117" s="570"/>
      <c r="I117" s="570"/>
      <c r="J117" s="570"/>
      <c r="K117" s="570"/>
      <c r="L117" s="570"/>
      <c r="M117" s="570"/>
      <c r="N117" s="570"/>
      <c r="O117" s="570"/>
      <c r="P117" s="570"/>
      <c r="Q117" s="570"/>
      <c r="R117" s="570"/>
      <c r="S117" s="570"/>
      <c r="T117" s="570"/>
      <c r="U117" s="570"/>
      <c r="V117" s="570"/>
      <c r="W117" s="570"/>
      <c r="X117" s="570"/>
      <c r="Y117" s="570"/>
      <c r="Z117" s="570"/>
      <c r="AA117" s="570"/>
      <c r="AB117" s="570"/>
      <c r="AC117" s="570"/>
      <c r="AD117" s="570"/>
      <c r="AE117" s="570"/>
      <c r="AF117" s="570"/>
      <c r="AG117" s="570"/>
      <c r="AH117" s="570"/>
      <c r="AI117" s="570"/>
      <c r="AJ117" s="570"/>
      <c r="AK117" s="571"/>
      <c r="AL117" s="571"/>
      <c r="AM117" s="571"/>
      <c r="AN117" s="240"/>
      <c r="AO117" s="284"/>
      <c r="AP117" s="284"/>
      <c r="AQ117" s="284"/>
      <c r="AR117" s="283"/>
      <c r="AS117" s="285"/>
      <c r="AT117" s="285"/>
      <c r="AU117" s="285"/>
      <c r="AV117" s="285"/>
      <c r="AW117" s="285"/>
      <c r="AX117" s="286"/>
      <c r="AY117" s="418"/>
      <c r="AZ117" s="418"/>
      <c r="BA117" s="418"/>
      <c r="BB117" s="418"/>
      <c r="BC117" s="418"/>
      <c r="BD117" s="418"/>
      <c r="BE117" s="282"/>
      <c r="BF117" s="566"/>
      <c r="BG117" s="566"/>
      <c r="BH117" s="566"/>
      <c r="BI117" s="566"/>
      <c r="BJ117" s="566"/>
      <c r="BK117" s="448"/>
      <c r="BL117" s="423"/>
      <c r="BM117" s="417"/>
      <c r="BN117" s="417"/>
      <c r="BO117" s="417"/>
      <c r="BP117" s="283"/>
      <c r="BQ117" s="418"/>
      <c r="BR117" s="418"/>
      <c r="BS117" s="418"/>
      <c r="BT117" s="418"/>
      <c r="BU117" s="418"/>
      <c r="BV117" s="415"/>
      <c r="BW117" s="419"/>
      <c r="BX117" s="419"/>
      <c r="BY117" s="419"/>
      <c r="BZ117" s="419"/>
      <c r="CA117" s="419"/>
      <c r="CB117" s="416"/>
      <c r="CC117" s="419"/>
      <c r="CD117" s="419"/>
      <c r="CE117" s="419"/>
      <c r="CF117" s="419"/>
      <c r="CG117" s="419"/>
      <c r="CH117" s="199"/>
      <c r="CI117" s="202"/>
      <c r="CJ117" s="202"/>
    </row>
    <row r="118" spans="1:88" s="160" customFormat="1" ht="15" customHeight="1">
      <c r="A118" s="130"/>
      <c r="B118" s="130"/>
      <c r="C118" s="130"/>
      <c r="E118" s="568"/>
      <c r="F118" s="569"/>
      <c r="G118" s="570"/>
      <c r="H118" s="570"/>
      <c r="I118" s="570"/>
      <c r="J118" s="570"/>
      <c r="K118" s="570"/>
      <c r="L118" s="570"/>
      <c r="M118" s="570"/>
      <c r="N118" s="570"/>
      <c r="O118" s="570"/>
      <c r="P118" s="570"/>
      <c r="Q118" s="570"/>
      <c r="R118" s="570"/>
      <c r="S118" s="570"/>
      <c r="T118" s="570"/>
      <c r="U118" s="570"/>
      <c r="V118" s="570"/>
      <c r="W118" s="570"/>
      <c r="X118" s="570"/>
      <c r="Y118" s="570"/>
      <c r="Z118" s="570"/>
      <c r="AA118" s="570"/>
      <c r="AB118" s="570"/>
      <c r="AC118" s="570"/>
      <c r="AD118" s="570"/>
      <c r="AE118" s="570"/>
      <c r="AF118" s="570"/>
      <c r="AG118" s="570"/>
      <c r="AH118" s="570"/>
      <c r="AI118" s="570"/>
      <c r="AJ118" s="570"/>
      <c r="AK118" s="571"/>
      <c r="AL118" s="571"/>
      <c r="AM118" s="571"/>
      <c r="AN118" s="240"/>
      <c r="AO118" s="280" t="e">
        <f>IF(LEN(VLOOKUP(AK116,#REF!,2,FALSE))&lt;11,"",LEFT(RIGHT(VLOOKUP(AK116,#REF!,2,FALSE),11),1))</f>
        <v>#REF!</v>
      </c>
      <c r="AP118" s="168"/>
      <c r="AQ118" s="280" t="e">
        <f>IF(LEN(VLOOKUP(AK116,#REF!,2,FALSE))&lt;10,"",LEFT(RIGHT(VLOOKUP(AK116,#REF!,2,FALSE),10),1))</f>
        <v>#REF!</v>
      </c>
      <c r="AR118" s="282"/>
      <c r="AS118" s="280" t="e">
        <f>IF(LEN(VLOOKUP(AK116,#REF!,2,FALSE))&lt;9,"",LEFT(RIGHT(VLOOKUP(AK116,#REF!,2,FALSE),9),1))</f>
        <v>#REF!</v>
      </c>
      <c r="AT118" s="168"/>
      <c r="AU118" s="280" t="e">
        <f>IF(LEN(VLOOKUP(AK116,#REF!,2,FALSE))&lt;8,"",LEFT(RIGHT(VLOOKUP(AK116,#REF!,2,FALSE),8),1))</f>
        <v>#REF!</v>
      </c>
      <c r="AV118" s="282"/>
      <c r="AW118" s="280" t="e">
        <f>IF(LEN(VLOOKUP(AK116,#REF!,2,FALSE))&lt;7,"",LEFT(RIGHT(VLOOKUP(AK116,#REF!,2,FALSE),7),1))</f>
        <v>#REF!</v>
      </c>
      <c r="AX118" s="286"/>
      <c r="AY118" s="280" t="e">
        <f>IF(LEN(VLOOKUP(AK116,#REF!,2,FALSE))&lt;6,"",LEFT(RIGHT(VLOOKUP(AK116,#REF!,2,FALSE),6),1))</f>
        <v>#REF!</v>
      </c>
      <c r="AZ118" s="168"/>
      <c r="BA118" s="559" t="e">
        <f>IF(LEN(VLOOKUP(AK116,#REF!,2,FALSE))&lt;5,"",LEFT(RIGHT(VLOOKUP(AK116,#REF!,2,FALSE),5),1))</f>
        <v>#REF!</v>
      </c>
      <c r="BB118" s="559" t="e">
        <f>IF(LEN(#REF!)&lt;5,"",LEFT(RIGHT(#REF!,5),1))</f>
        <v>#REF!</v>
      </c>
      <c r="BC118" s="282"/>
      <c r="BD118" s="280" t="e">
        <f>IF(LEN(VLOOKUP(AK116,#REF!,2,FALSE))&lt;4,"",LEFT(RIGHT(VLOOKUP(AK116,#REF!,2,FALSE),4),1))</f>
        <v>#REF!</v>
      </c>
      <c r="BE118" s="282"/>
      <c r="BF118" s="280" t="e">
        <f>IF(LEN(VLOOKUP(AK116,#REF!,2,FALSE))&lt;3,"",LEFT(RIGHT(VLOOKUP(AK116,#REF!,2,FALSE),3),1))</f>
        <v>#REF!</v>
      </c>
      <c r="BG118" s="282"/>
      <c r="BH118" s="280" t="e">
        <f>IF(LEN(VLOOKUP(AK116,#REF!,2,FALSE))&lt;2,"",LEFT(RIGHT(VLOOKUP(AK116,#REF!,2,FALSE),2),1))</f>
        <v>#REF!</v>
      </c>
      <c r="BI118" s="282"/>
      <c r="BJ118" s="280" t="e">
        <f>IF(VLOOKUP(AK116,#REF!,2,FALSE)=0,"",IF(LEN(VLOOKUP(AK116,#REF!,2,FALSE))&lt;1,"",LEFT(RIGHT(VLOOKUP(AK116,#REF!,2,FALSE),1),1)))</f>
        <v>#REF!</v>
      </c>
      <c r="BK118" s="448"/>
      <c r="BL118" s="423"/>
      <c r="BM118" s="280" t="e">
        <f>IF(LEN(VLOOKUP(AK116,#REF!,4,FALSE))&lt;11,"",LEFT(RIGHT(VLOOKUP(AK116,#REF!,4,FALSE),11),1))</f>
        <v>#REF!</v>
      </c>
      <c r="BN118" s="168"/>
      <c r="BO118" s="280" t="e">
        <f>IF(LEN(VLOOKUP(AK116,#REF!,4,FALSE))&lt;10,"",LEFT(RIGHT(VLOOKUP(AK116,#REF!,4,FALSE),10),1))</f>
        <v>#REF!</v>
      </c>
      <c r="BP118" s="282"/>
      <c r="BQ118" s="280" t="e">
        <f>IF(LEN(VLOOKUP(AK116,#REF!,4,FALSE))&lt;9,"",LEFT(RIGHT(VLOOKUP(AK116,#REF!,4,FALSE),9),1))</f>
        <v>#REF!</v>
      </c>
      <c r="BR118" s="168"/>
      <c r="BS118" s="280" t="e">
        <f>IF(LEN(VLOOKUP(AK116,#REF!,4,FALSE))&lt;8,"",LEFT(RIGHT(VLOOKUP(AK116,#REF!,4,FALSE),8),1))</f>
        <v>#REF!</v>
      </c>
      <c r="BT118" s="282"/>
      <c r="BU118" s="280" t="e">
        <f>IF(LEN(VLOOKUP(AK116,#REF!,4,FALSE))&lt;7,"",LEFT(RIGHT(VLOOKUP(AK116,#REF!,4,FALSE),7),1))</f>
        <v>#REF!</v>
      </c>
      <c r="BV118" s="415"/>
      <c r="BW118" s="280" t="e">
        <f>IF(LEN(VLOOKUP(AK116,#REF!,4,FALSE))&lt;6,"",LEFT(RIGHT(VLOOKUP(AK116,#REF!,4,FALSE),6),1))</f>
        <v>#REF!</v>
      </c>
      <c r="BX118" s="282"/>
      <c r="BY118" s="280" t="e">
        <f>IF(LEN(VLOOKUP(AK116,#REF!,4,FALSE))&lt;5,"",LEFT(RIGHT(VLOOKUP(AK116,#REF!,4,FALSE),5),1))</f>
        <v>#REF!</v>
      </c>
      <c r="BZ118" s="282"/>
      <c r="CA118" s="280" t="e">
        <f>IF(LEN(VLOOKUP(AK116,#REF!,4,FALSE))&lt;4,"",LEFT(RIGHT(VLOOKUP(AK116,#REF!,4,FALSE),4),1))</f>
        <v>#REF!</v>
      </c>
      <c r="CB118" s="416"/>
      <c r="CC118" s="280" t="e">
        <f>IF(LEN(VLOOKUP(AK116,#REF!,4,FALSE))&lt;3,"",LEFT(RIGHT(VLOOKUP(AK116,#REF!,4,FALSE),3),1))</f>
        <v>#REF!</v>
      </c>
      <c r="CD118" s="282"/>
      <c r="CE118" s="280" t="e">
        <f>IF(LEN(VLOOKUP(AK116,#REF!,4,FALSE))&lt;2,"",LEFT(RIGHT(VLOOKUP(AK116,#REF!,4,FALSE),2),1))</f>
        <v>#REF!</v>
      </c>
      <c r="CF118" s="282"/>
      <c r="CG118" s="280" t="e">
        <f>IF(VLOOKUP(AK116,#REF!,4,FALSE)=0,"",IF(LEN(VLOOKUP(AK116,#REF!,4,FALSE))&lt;1,"",LEFT(RIGHT(VLOOKUP(AK116,#REF!,4,FALSE),1),1)))</f>
        <v>#REF!</v>
      </c>
      <c r="CH118" s="199"/>
      <c r="CI118" s="130"/>
      <c r="CJ118" s="130"/>
    </row>
    <row r="119" spans="1:88" s="160" customFormat="1" ht="3" customHeight="1">
      <c r="A119" s="130"/>
      <c r="B119" s="130"/>
      <c r="C119" s="130"/>
      <c r="E119" s="568"/>
      <c r="F119" s="569"/>
      <c r="G119" s="570"/>
      <c r="H119" s="570"/>
      <c r="I119" s="570"/>
      <c r="J119" s="570"/>
      <c r="K119" s="570"/>
      <c r="L119" s="570"/>
      <c r="M119" s="570"/>
      <c r="N119" s="570"/>
      <c r="O119" s="570"/>
      <c r="P119" s="570"/>
      <c r="Q119" s="570"/>
      <c r="R119" s="570"/>
      <c r="S119" s="570"/>
      <c r="T119" s="570"/>
      <c r="U119" s="570"/>
      <c r="V119" s="570"/>
      <c r="W119" s="570"/>
      <c r="X119" s="570"/>
      <c r="Y119" s="570"/>
      <c r="Z119" s="570"/>
      <c r="AA119" s="570"/>
      <c r="AB119" s="570"/>
      <c r="AC119" s="570"/>
      <c r="AD119" s="570"/>
      <c r="AE119" s="570"/>
      <c r="AF119" s="570"/>
      <c r="AG119" s="570"/>
      <c r="AH119" s="570"/>
      <c r="AI119" s="570"/>
      <c r="AJ119" s="570"/>
      <c r="AK119" s="571"/>
      <c r="AL119" s="571"/>
      <c r="AM119" s="571"/>
      <c r="AN119" s="243"/>
      <c r="AO119" s="252"/>
      <c r="AP119" s="252"/>
      <c r="AQ119" s="252"/>
      <c r="AR119" s="252"/>
      <c r="AS119" s="252"/>
      <c r="AT119" s="252"/>
      <c r="AU119" s="252"/>
      <c r="AV119" s="252"/>
      <c r="AW119" s="252"/>
      <c r="AX119" s="252"/>
      <c r="AY119" s="252"/>
      <c r="AZ119" s="252"/>
      <c r="BA119" s="252"/>
      <c r="BB119" s="252"/>
      <c r="BC119" s="252"/>
      <c r="BD119" s="252"/>
      <c r="BE119" s="227"/>
      <c r="BF119" s="227"/>
      <c r="BG119" s="227"/>
      <c r="BH119" s="227"/>
      <c r="BI119" s="227"/>
      <c r="BJ119" s="227"/>
      <c r="BK119" s="227"/>
      <c r="BL119" s="443"/>
      <c r="BM119" s="443"/>
      <c r="BN119" s="443"/>
      <c r="BO119" s="443"/>
      <c r="BP119" s="443"/>
      <c r="BQ119" s="443"/>
      <c r="BR119" s="443"/>
      <c r="BS119" s="443"/>
      <c r="BT119" s="443"/>
      <c r="BU119" s="443"/>
      <c r="BV119" s="443"/>
      <c r="BW119" s="443"/>
      <c r="BX119" s="443"/>
      <c r="BY119" s="443"/>
      <c r="BZ119" s="443"/>
      <c r="CA119" s="443"/>
      <c r="CB119" s="443"/>
      <c r="CC119" s="227"/>
      <c r="CD119" s="227"/>
      <c r="CE119" s="227"/>
      <c r="CF119" s="227"/>
      <c r="CG119" s="227"/>
      <c r="CH119" s="200"/>
      <c r="CI119" s="130"/>
      <c r="CJ119" s="130"/>
    </row>
    <row r="120" spans="1:88" s="163" customFormat="1" ht="3" customHeight="1" thickBot="1">
      <c r="A120" s="130"/>
      <c r="B120" s="246"/>
      <c r="C120" s="135"/>
      <c r="D120" s="135"/>
      <c r="E120" s="560" t="s">
        <v>357</v>
      </c>
      <c r="F120" s="560"/>
      <c r="G120" s="562" t="e">
        <f>#REF!</f>
        <v>#REF!</v>
      </c>
      <c r="H120" s="562"/>
      <c r="I120" s="562"/>
      <c r="J120" s="562"/>
      <c r="K120" s="562"/>
      <c r="L120" s="562"/>
      <c r="M120" s="562"/>
      <c r="N120" s="562"/>
      <c r="O120" s="562"/>
      <c r="P120" s="562"/>
      <c r="Q120" s="562"/>
      <c r="R120" s="562"/>
      <c r="S120" s="562"/>
      <c r="T120" s="562"/>
      <c r="U120" s="562"/>
      <c r="V120" s="562"/>
      <c r="W120" s="562"/>
      <c r="X120" s="562"/>
      <c r="Y120" s="562"/>
      <c r="Z120" s="562"/>
      <c r="AA120" s="562"/>
      <c r="AB120" s="562"/>
      <c r="AC120" s="562"/>
      <c r="AD120" s="562"/>
      <c r="AE120" s="562"/>
      <c r="AF120" s="562"/>
      <c r="AG120" s="562"/>
      <c r="AH120" s="562"/>
      <c r="AI120" s="562"/>
      <c r="AJ120" s="562"/>
      <c r="AK120" s="564" t="s">
        <v>458</v>
      </c>
      <c r="AL120" s="564"/>
      <c r="AM120" s="564"/>
      <c r="AN120" s="242"/>
      <c r="AO120" s="253"/>
      <c r="AP120" s="253"/>
      <c r="AQ120" s="253"/>
      <c r="AR120" s="253"/>
      <c r="AS120" s="253"/>
      <c r="AT120" s="253"/>
      <c r="AU120" s="253"/>
      <c r="AV120" s="253"/>
      <c r="AW120" s="253"/>
      <c r="AX120" s="253"/>
      <c r="AY120" s="253"/>
      <c r="AZ120" s="253"/>
      <c r="BA120" s="253"/>
      <c r="BB120" s="253"/>
      <c r="BC120" s="253"/>
      <c r="BD120" s="253"/>
      <c r="BE120" s="221"/>
      <c r="BF120" s="221"/>
      <c r="BG120" s="221"/>
      <c r="BH120" s="221"/>
      <c r="BI120" s="221"/>
      <c r="BJ120" s="221"/>
      <c r="BK120" s="221"/>
      <c r="BL120" s="464"/>
      <c r="BM120" s="464"/>
      <c r="BN120" s="464"/>
      <c r="BO120" s="464"/>
      <c r="BP120" s="464"/>
      <c r="BQ120" s="464"/>
      <c r="BR120" s="464"/>
      <c r="BS120" s="464"/>
      <c r="BT120" s="464"/>
      <c r="BU120" s="464"/>
      <c r="BV120" s="464"/>
      <c r="BW120" s="464"/>
      <c r="BX120" s="464"/>
      <c r="BY120" s="464"/>
      <c r="BZ120" s="464"/>
      <c r="CA120" s="464"/>
      <c r="CB120" s="464"/>
      <c r="CC120" s="221"/>
      <c r="CD120" s="221"/>
      <c r="CE120" s="221"/>
      <c r="CF120" s="221"/>
      <c r="CG120" s="221"/>
      <c r="CH120" s="198"/>
      <c r="CI120" s="202"/>
      <c r="CJ120" s="202"/>
    </row>
    <row r="121" spans="1:88" s="163" customFormat="1" ht="3" customHeight="1" thickBot="1">
      <c r="A121" s="130"/>
      <c r="B121" s="130"/>
      <c r="C121" s="130"/>
      <c r="D121" s="246"/>
      <c r="E121" s="561"/>
      <c r="F121" s="561"/>
      <c r="G121" s="563"/>
      <c r="H121" s="563"/>
      <c r="I121" s="563"/>
      <c r="J121" s="563"/>
      <c r="K121" s="563"/>
      <c r="L121" s="563"/>
      <c r="M121" s="563"/>
      <c r="N121" s="563"/>
      <c r="O121" s="563"/>
      <c r="P121" s="563"/>
      <c r="Q121" s="563"/>
      <c r="R121" s="563"/>
      <c r="S121" s="563"/>
      <c r="T121" s="563"/>
      <c r="U121" s="563"/>
      <c r="V121" s="563"/>
      <c r="W121" s="563"/>
      <c r="X121" s="563"/>
      <c r="Y121" s="563"/>
      <c r="Z121" s="563"/>
      <c r="AA121" s="563"/>
      <c r="AB121" s="563"/>
      <c r="AC121" s="563"/>
      <c r="AD121" s="563"/>
      <c r="AE121" s="563"/>
      <c r="AF121" s="563"/>
      <c r="AG121" s="563"/>
      <c r="AH121" s="563"/>
      <c r="AI121" s="563"/>
      <c r="AJ121" s="563"/>
      <c r="AK121" s="565"/>
      <c r="AL121" s="565"/>
      <c r="AM121" s="565"/>
      <c r="AN121" s="240"/>
      <c r="AO121" s="284"/>
      <c r="AP121" s="284"/>
      <c r="AQ121" s="284"/>
      <c r="AR121" s="283"/>
      <c r="AS121" s="285"/>
      <c r="AT121" s="285"/>
      <c r="AU121" s="285"/>
      <c r="AV121" s="285"/>
      <c r="AW121" s="285"/>
      <c r="AX121" s="286"/>
      <c r="AY121" s="418"/>
      <c r="AZ121" s="418"/>
      <c r="BA121" s="418"/>
      <c r="BB121" s="418"/>
      <c r="BC121" s="418"/>
      <c r="BD121" s="418"/>
      <c r="BE121" s="282"/>
      <c r="BF121" s="566"/>
      <c r="BG121" s="566"/>
      <c r="BH121" s="566"/>
      <c r="BI121" s="566"/>
      <c r="BJ121" s="566"/>
      <c r="BK121" s="448"/>
      <c r="BL121" s="423"/>
      <c r="BM121" s="417"/>
      <c r="BN121" s="417"/>
      <c r="BO121" s="417"/>
      <c r="BP121" s="283"/>
      <c r="BQ121" s="418"/>
      <c r="BR121" s="418"/>
      <c r="BS121" s="418"/>
      <c r="BT121" s="418"/>
      <c r="BU121" s="418"/>
      <c r="BV121" s="415"/>
      <c r="BW121" s="419"/>
      <c r="BX121" s="419"/>
      <c r="BY121" s="419"/>
      <c r="BZ121" s="419"/>
      <c r="CA121" s="419"/>
      <c r="CB121" s="416"/>
      <c r="CC121" s="419"/>
      <c r="CD121" s="419"/>
      <c r="CE121" s="419"/>
      <c r="CF121" s="419"/>
      <c r="CG121" s="419"/>
      <c r="CH121" s="199"/>
      <c r="CI121" s="202"/>
      <c r="CJ121" s="202"/>
    </row>
    <row r="122" spans="1:88" s="160" customFormat="1" ht="15" customHeight="1" thickBot="1">
      <c r="A122" s="130"/>
      <c r="B122" s="130"/>
      <c r="C122" s="130"/>
      <c r="E122" s="561"/>
      <c r="F122" s="561"/>
      <c r="G122" s="563"/>
      <c r="H122" s="563"/>
      <c r="I122" s="563"/>
      <c r="J122" s="563"/>
      <c r="K122" s="563"/>
      <c r="L122" s="563"/>
      <c r="M122" s="563"/>
      <c r="N122" s="563"/>
      <c r="O122" s="563"/>
      <c r="P122" s="563"/>
      <c r="Q122" s="563"/>
      <c r="R122" s="563"/>
      <c r="S122" s="563"/>
      <c r="T122" s="563"/>
      <c r="U122" s="563"/>
      <c r="V122" s="563"/>
      <c r="W122" s="563"/>
      <c r="X122" s="563"/>
      <c r="Y122" s="563"/>
      <c r="Z122" s="563"/>
      <c r="AA122" s="563"/>
      <c r="AB122" s="563"/>
      <c r="AC122" s="563"/>
      <c r="AD122" s="563"/>
      <c r="AE122" s="563"/>
      <c r="AF122" s="563"/>
      <c r="AG122" s="563"/>
      <c r="AH122" s="563"/>
      <c r="AI122" s="563"/>
      <c r="AJ122" s="563"/>
      <c r="AK122" s="565"/>
      <c r="AL122" s="565"/>
      <c r="AM122" s="565"/>
      <c r="AN122" s="240"/>
      <c r="AO122" s="280" t="e">
        <f>IF(LEN(VLOOKUP(AK120,#REF!,2,FALSE))&lt;11,"",LEFT(RIGHT(VLOOKUP(AK120,#REF!,2,FALSE),11),1))</f>
        <v>#REF!</v>
      </c>
      <c r="AP122" s="168"/>
      <c r="AQ122" s="280" t="e">
        <f>IF(LEN(VLOOKUP(AK120,#REF!,2,FALSE))&lt;10,"",LEFT(RIGHT(VLOOKUP(AK120,#REF!,2,FALSE),10),1))</f>
        <v>#REF!</v>
      </c>
      <c r="AR122" s="282"/>
      <c r="AS122" s="280" t="e">
        <f>IF(LEN(VLOOKUP(AK120,#REF!,2,FALSE))&lt;9,"",LEFT(RIGHT(VLOOKUP(AK120,#REF!,2,FALSE),9),1))</f>
        <v>#REF!</v>
      </c>
      <c r="AT122" s="168"/>
      <c r="AU122" s="280" t="e">
        <f>IF(LEN(VLOOKUP(AK120,#REF!,2,FALSE))&lt;8,"",LEFT(RIGHT(VLOOKUP(AK120,#REF!,2,FALSE),8),1))</f>
        <v>#REF!</v>
      </c>
      <c r="AV122" s="282"/>
      <c r="AW122" s="280" t="e">
        <f>IF(LEN(VLOOKUP(AK120,#REF!,2,FALSE))&lt;7,"",LEFT(RIGHT(VLOOKUP(AK120,#REF!,2,FALSE),7),1))</f>
        <v>#REF!</v>
      </c>
      <c r="AX122" s="286"/>
      <c r="AY122" s="280" t="e">
        <f>IF(LEN(VLOOKUP(AK120,#REF!,2,FALSE))&lt;6,"",LEFT(RIGHT(VLOOKUP(AK120,#REF!,2,FALSE),6),1))</f>
        <v>#REF!</v>
      </c>
      <c r="AZ122" s="168"/>
      <c r="BA122" s="559" t="e">
        <f>IF(LEN(VLOOKUP(AK120,#REF!,2,FALSE))&lt;5,"",LEFT(RIGHT(VLOOKUP(AK120,#REF!,2,FALSE),5),1))</f>
        <v>#REF!</v>
      </c>
      <c r="BB122" s="559" t="e">
        <f>IF(LEN(#REF!)&lt;5,"",LEFT(RIGHT(#REF!,5),1))</f>
        <v>#REF!</v>
      </c>
      <c r="BC122" s="282"/>
      <c r="BD122" s="280" t="e">
        <f>IF(LEN(VLOOKUP(AK120,#REF!,2,FALSE))&lt;4,"",LEFT(RIGHT(VLOOKUP(AK120,#REF!,2,FALSE),4),1))</f>
        <v>#REF!</v>
      </c>
      <c r="BE122" s="282"/>
      <c r="BF122" s="280" t="e">
        <f>IF(LEN(VLOOKUP(AK120,#REF!,2,FALSE))&lt;3,"",LEFT(RIGHT(VLOOKUP(AK120,#REF!,2,FALSE),3),1))</f>
        <v>#REF!</v>
      </c>
      <c r="BG122" s="282"/>
      <c r="BH122" s="280" t="e">
        <f>IF(LEN(VLOOKUP(AK120,#REF!,2,FALSE))&lt;2,"",LEFT(RIGHT(VLOOKUP(AK120,#REF!,2,FALSE),2),1))</f>
        <v>#REF!</v>
      </c>
      <c r="BI122" s="282"/>
      <c r="BJ122" s="280" t="e">
        <f>IF(VLOOKUP(AK120,#REF!,2,FALSE)=0,"",IF(LEN(VLOOKUP(AK120,#REF!,2,FALSE))&lt;1,"",LEFT(RIGHT(VLOOKUP(AK120,#REF!,2,FALSE),1),1)))</f>
        <v>#REF!</v>
      </c>
      <c r="BK122" s="448"/>
      <c r="BL122" s="423"/>
      <c r="BM122" s="280" t="e">
        <f>IF(LEN(VLOOKUP(AK120,#REF!,4,FALSE))&lt;11,"",LEFT(RIGHT(VLOOKUP(AK120,#REF!,4,FALSE),11),1))</f>
        <v>#REF!</v>
      </c>
      <c r="BN122" s="168"/>
      <c r="BO122" s="280" t="e">
        <f>IF(LEN(VLOOKUP(AK120,#REF!,4,FALSE))&lt;10,"",LEFT(RIGHT(VLOOKUP(AK120,#REF!,4,FALSE),10),1))</f>
        <v>#REF!</v>
      </c>
      <c r="BP122" s="282"/>
      <c r="BQ122" s="280" t="e">
        <f>IF(LEN(VLOOKUP(AK120,#REF!,4,FALSE))&lt;9,"",LEFT(RIGHT(VLOOKUP(AK120,#REF!,4,FALSE),9),1))</f>
        <v>#REF!</v>
      </c>
      <c r="BR122" s="168"/>
      <c r="BS122" s="280" t="e">
        <f>IF(LEN(VLOOKUP(AK120,#REF!,4,FALSE))&lt;8,"",LEFT(RIGHT(VLOOKUP(AK120,#REF!,4,FALSE),8),1))</f>
        <v>#REF!</v>
      </c>
      <c r="BT122" s="282"/>
      <c r="BU122" s="280" t="e">
        <f>IF(LEN(VLOOKUP(AK120,#REF!,4,FALSE))&lt;7,"",LEFT(RIGHT(VLOOKUP(AK120,#REF!,4,FALSE),7),1))</f>
        <v>#REF!</v>
      </c>
      <c r="BV122" s="415"/>
      <c r="BW122" s="280" t="e">
        <f>IF(LEN(VLOOKUP(AK120,#REF!,4,FALSE))&lt;6,"",LEFT(RIGHT(VLOOKUP(AK120,#REF!,4,FALSE),6),1))</f>
        <v>#REF!</v>
      </c>
      <c r="BX122" s="282"/>
      <c r="BY122" s="280" t="e">
        <f>IF(LEN(VLOOKUP(AK120,#REF!,4,FALSE))&lt;5,"",LEFT(RIGHT(VLOOKUP(AK120,#REF!,4,FALSE),5),1))</f>
        <v>#REF!</v>
      </c>
      <c r="BZ122" s="282"/>
      <c r="CA122" s="280" t="e">
        <f>IF(LEN(VLOOKUP(AK120,#REF!,4,FALSE))&lt;4,"",LEFT(RIGHT(VLOOKUP(AK120,#REF!,4,FALSE),4),1))</f>
        <v>#REF!</v>
      </c>
      <c r="CB122" s="416"/>
      <c r="CC122" s="280" t="e">
        <f>IF(LEN(VLOOKUP(AK120,#REF!,4,FALSE))&lt;3,"",LEFT(RIGHT(VLOOKUP(AK120,#REF!,4,FALSE),3),1))</f>
        <v>#REF!</v>
      </c>
      <c r="CD122" s="282"/>
      <c r="CE122" s="280" t="e">
        <f>IF(LEN(VLOOKUP(AK120,#REF!,4,FALSE))&lt;2,"",LEFT(RIGHT(VLOOKUP(AK120,#REF!,4,FALSE),2),1))</f>
        <v>#REF!</v>
      </c>
      <c r="CF122" s="282"/>
      <c r="CG122" s="280" t="e">
        <f>IF(VLOOKUP(AK120,#REF!,4,FALSE)=0,"",IF(LEN(VLOOKUP(AK120,#REF!,4,FALSE))&lt;1,"",LEFT(RIGHT(VLOOKUP(AK120,#REF!,4,FALSE),1),1)))</f>
        <v>#REF!</v>
      </c>
      <c r="CH122" s="199"/>
      <c r="CI122" s="130"/>
      <c r="CJ122" s="130"/>
    </row>
    <row r="123" spans="1:88" s="160" customFormat="1" ht="3" customHeight="1" thickBot="1">
      <c r="A123" s="130"/>
      <c r="B123" s="130"/>
      <c r="C123" s="130"/>
      <c r="E123" s="561"/>
      <c r="F123" s="561"/>
      <c r="G123" s="563"/>
      <c r="H123" s="563"/>
      <c r="I123" s="563"/>
      <c r="J123" s="563"/>
      <c r="K123" s="563"/>
      <c r="L123" s="563"/>
      <c r="M123" s="563"/>
      <c r="N123" s="563"/>
      <c r="O123" s="563"/>
      <c r="P123" s="563"/>
      <c r="Q123" s="563"/>
      <c r="R123" s="563"/>
      <c r="S123" s="563"/>
      <c r="T123" s="563"/>
      <c r="U123" s="563"/>
      <c r="V123" s="563"/>
      <c r="W123" s="563"/>
      <c r="X123" s="563"/>
      <c r="Y123" s="563"/>
      <c r="Z123" s="563"/>
      <c r="AA123" s="563"/>
      <c r="AB123" s="563"/>
      <c r="AC123" s="563"/>
      <c r="AD123" s="563"/>
      <c r="AE123" s="563"/>
      <c r="AF123" s="563"/>
      <c r="AG123" s="563"/>
      <c r="AH123" s="563"/>
      <c r="AI123" s="563"/>
      <c r="AJ123" s="563"/>
      <c r="AK123" s="565"/>
      <c r="AL123" s="565"/>
      <c r="AM123" s="565"/>
      <c r="AN123" s="243"/>
      <c r="AO123" s="247"/>
      <c r="AP123" s="247"/>
      <c r="AQ123" s="247"/>
      <c r="AR123" s="247"/>
      <c r="AS123" s="247"/>
      <c r="AT123" s="247"/>
      <c r="AU123" s="247"/>
      <c r="AV123" s="247"/>
      <c r="AW123" s="247"/>
      <c r="AX123" s="247"/>
      <c r="AY123" s="247"/>
      <c r="AZ123" s="247"/>
      <c r="BA123" s="247"/>
      <c r="BB123" s="247"/>
      <c r="BC123" s="247"/>
      <c r="BD123" s="247"/>
      <c r="BE123" s="169"/>
      <c r="BF123" s="169"/>
      <c r="BG123" s="169"/>
      <c r="BH123" s="169"/>
      <c r="BI123" s="169"/>
      <c r="BJ123" s="169"/>
      <c r="BK123" s="169"/>
      <c r="BL123" s="567"/>
      <c r="BM123" s="567"/>
      <c r="BN123" s="567"/>
      <c r="BO123" s="567"/>
      <c r="BP123" s="567"/>
      <c r="BQ123" s="567"/>
      <c r="BR123" s="567"/>
      <c r="BS123" s="567"/>
      <c r="BT123" s="567"/>
      <c r="BU123" s="567"/>
      <c r="BV123" s="567"/>
      <c r="BW123" s="567"/>
      <c r="BX123" s="567"/>
      <c r="BY123" s="567"/>
      <c r="BZ123" s="567"/>
      <c r="CA123" s="567"/>
      <c r="CB123" s="567"/>
      <c r="CC123" s="169"/>
      <c r="CD123" s="169"/>
      <c r="CE123" s="169"/>
      <c r="CF123" s="169"/>
      <c r="CG123" s="169"/>
      <c r="CH123" s="200"/>
      <c r="CI123" s="130"/>
      <c r="CJ123" s="130"/>
    </row>
    <row r="124" spans="1:88" ht="6" customHeight="1">
      <c r="D124" s="145"/>
      <c r="E124" s="181"/>
      <c r="F124" s="181"/>
      <c r="G124" s="181"/>
      <c r="H124" s="152"/>
      <c r="I124" s="152"/>
      <c r="J124" s="152"/>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145"/>
      <c r="CJ124" s="145"/>
    </row>
    <row r="125" spans="1:88" ht="13.5" thickBot="1">
      <c r="D125" s="145"/>
      <c r="E125" s="203"/>
      <c r="F125" s="181"/>
      <c r="G125" s="181"/>
      <c r="H125" s="8"/>
      <c r="I125" s="152"/>
      <c r="J125" s="152"/>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557"/>
      <c r="CH125" s="557"/>
      <c r="CI125" s="145"/>
      <c r="CJ125" s="145"/>
    </row>
    <row r="126" spans="1:88" ht="8.25" customHeight="1" thickTop="1">
      <c r="D126" s="145"/>
      <c r="E126" s="181"/>
      <c r="F126" s="181"/>
      <c r="G126" s="181"/>
      <c r="H126" s="8" t="s">
        <v>351</v>
      </c>
      <c r="I126" s="152"/>
      <c r="J126" s="152"/>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04"/>
      <c r="BZ126" s="241"/>
      <c r="CA126" s="272" t="e">
        <f>#REF!</f>
        <v>#REF!</v>
      </c>
      <c r="CB126" s="241"/>
      <c r="CC126" s="241"/>
      <c r="CD126" s="241"/>
      <c r="CE126" s="241"/>
      <c r="CF126" s="241"/>
      <c r="CG126" s="241"/>
      <c r="CH126" s="241"/>
    </row>
    <row r="127" spans="1:88" s="191" customFormat="1">
      <c r="A127" s="186"/>
      <c r="B127" s="185"/>
      <c r="C127" s="186"/>
      <c r="D127" s="186"/>
      <c r="E127" s="187"/>
      <c r="F127" s="187"/>
      <c r="G127" s="187"/>
      <c r="H127" s="188"/>
      <c r="I127" s="188"/>
      <c r="J127" s="188"/>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c r="AP127" s="189"/>
      <c r="AQ127" s="189"/>
      <c r="AR127" s="189"/>
      <c r="AS127" s="189"/>
      <c r="AT127" s="189"/>
      <c r="AU127" s="189"/>
      <c r="AV127" s="189"/>
      <c r="AW127" s="189"/>
      <c r="AX127" s="189"/>
      <c r="AY127" s="189"/>
      <c r="AZ127" s="189"/>
      <c r="BA127" s="189"/>
      <c r="BB127" s="189"/>
      <c r="BC127" s="189"/>
      <c r="BD127" s="189"/>
      <c r="BE127" s="189"/>
      <c r="BF127" s="189"/>
      <c r="BG127" s="189"/>
      <c r="BH127" s="189"/>
      <c r="BI127" s="189"/>
      <c r="BJ127" s="189"/>
      <c r="BK127" s="189"/>
      <c r="BL127" s="189"/>
      <c r="BM127" s="189"/>
      <c r="BN127" s="189"/>
      <c r="BO127" s="189"/>
      <c r="BP127" s="189"/>
      <c r="BQ127" s="189"/>
      <c r="BR127" s="189"/>
      <c r="BS127" s="189"/>
      <c r="BT127" s="189"/>
      <c r="BU127" s="189"/>
      <c r="BV127" s="189"/>
      <c r="BW127" s="189"/>
      <c r="BX127" s="189"/>
      <c r="BY127" s="189"/>
      <c r="BZ127" s="189"/>
      <c r="CA127" s="189"/>
      <c r="CB127" s="189"/>
      <c r="CC127" s="189"/>
      <c r="CD127" s="189"/>
      <c r="CE127" s="189"/>
      <c r="CF127" s="189"/>
      <c r="CG127" s="189"/>
      <c r="CH127" s="189"/>
    </row>
    <row r="128" spans="1:88" s="191" customFormat="1">
      <c r="A128" s="186"/>
      <c r="B128" s="185"/>
      <c r="C128" s="186"/>
      <c r="D128" s="186"/>
      <c r="E128" s="187"/>
      <c r="F128" s="187"/>
      <c r="G128" s="187"/>
      <c r="H128" s="188"/>
      <c r="I128" s="188"/>
      <c r="J128" s="188"/>
      <c r="K128" s="189"/>
      <c r="L128" s="189"/>
      <c r="M128" s="189"/>
      <c r="N128" s="189"/>
      <c r="O128" s="189"/>
      <c r="P128" s="189"/>
      <c r="Q128" s="189"/>
      <c r="R128" s="189"/>
      <c r="S128" s="189"/>
      <c r="T128" s="189"/>
      <c r="U128" s="189"/>
      <c r="V128" s="189"/>
      <c r="W128" s="189"/>
      <c r="X128" s="189"/>
      <c r="Y128" s="189"/>
      <c r="Z128" s="189"/>
      <c r="AA128" s="189"/>
      <c r="AB128" s="189"/>
      <c r="AC128" s="189"/>
      <c r="AD128" s="189"/>
      <c r="AE128" s="190">
        <v>10</v>
      </c>
      <c r="AF128" s="189"/>
      <c r="AG128" s="190">
        <v>9</v>
      </c>
      <c r="AH128" s="189"/>
      <c r="AI128" s="190">
        <v>8</v>
      </c>
      <c r="AJ128" s="189"/>
      <c r="AK128" s="190">
        <v>7</v>
      </c>
      <c r="AL128" s="189"/>
      <c r="AM128" s="190">
        <v>6</v>
      </c>
      <c r="AN128" s="189"/>
      <c r="AO128" s="190">
        <v>5</v>
      </c>
      <c r="AP128" s="189"/>
      <c r="AQ128" s="190">
        <v>4</v>
      </c>
      <c r="AR128" s="189"/>
      <c r="AS128" s="190">
        <v>3</v>
      </c>
      <c r="AT128" s="189"/>
      <c r="AU128" s="190">
        <v>2</v>
      </c>
      <c r="AV128" s="189"/>
      <c r="AW128" s="190">
        <v>1</v>
      </c>
      <c r="AX128" s="189"/>
      <c r="AY128" s="190">
        <v>0</v>
      </c>
      <c r="AZ128" s="189"/>
      <c r="BA128" s="189"/>
      <c r="BB128" s="190">
        <v>10</v>
      </c>
      <c r="BC128" s="189"/>
      <c r="BD128" s="190">
        <v>9</v>
      </c>
      <c r="BE128" s="189"/>
      <c r="BF128" s="190">
        <v>8</v>
      </c>
      <c r="BG128" s="189"/>
      <c r="BH128" s="190">
        <v>7</v>
      </c>
      <c r="BI128" s="189"/>
      <c r="BJ128" s="190">
        <v>6</v>
      </c>
      <c r="BK128" s="190">
        <v>5</v>
      </c>
      <c r="BL128" s="190">
        <v>5</v>
      </c>
      <c r="BM128" s="190">
        <v>5</v>
      </c>
      <c r="BN128" s="190"/>
      <c r="BO128" s="190">
        <v>4</v>
      </c>
      <c r="BP128" s="190"/>
      <c r="BQ128" s="190">
        <v>3</v>
      </c>
      <c r="BR128" s="190">
        <v>2</v>
      </c>
      <c r="BS128" s="190">
        <v>2</v>
      </c>
      <c r="BT128" s="190">
        <v>1</v>
      </c>
      <c r="BU128" s="190">
        <v>1</v>
      </c>
      <c r="BV128" s="190"/>
      <c r="BW128" s="190">
        <v>0</v>
      </c>
      <c r="BX128" s="189"/>
      <c r="BY128" s="189"/>
      <c r="BZ128" s="189"/>
      <c r="CA128" s="189"/>
      <c r="CB128" s="189"/>
      <c r="CC128" s="189"/>
      <c r="CD128" s="189"/>
      <c r="CE128" s="189"/>
      <c r="CF128" s="189"/>
      <c r="CG128" s="189"/>
      <c r="CH128" s="186"/>
      <c r="CI128" s="186"/>
      <c r="CJ128" s="186"/>
    </row>
    <row r="129" spans="1:88" s="191" customFormat="1">
      <c r="B129" s="185"/>
      <c r="C129" s="186"/>
      <c r="D129" s="186"/>
      <c r="E129" s="187"/>
      <c r="F129" s="187"/>
      <c r="G129" s="187"/>
      <c r="H129" s="188"/>
      <c r="I129" s="188"/>
      <c r="J129" s="188"/>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90">
        <v>10</v>
      </c>
      <c r="AP129" s="190"/>
      <c r="AQ129" s="190">
        <v>9</v>
      </c>
      <c r="AR129" s="190"/>
      <c r="AS129" s="190">
        <v>8</v>
      </c>
      <c r="AT129" s="190"/>
      <c r="AU129" s="190">
        <v>7</v>
      </c>
      <c r="AV129" s="190"/>
      <c r="AW129" s="190">
        <v>6</v>
      </c>
      <c r="AX129" s="190"/>
      <c r="AY129" s="190">
        <v>5</v>
      </c>
      <c r="AZ129" s="190"/>
      <c r="BA129" s="190"/>
      <c r="BB129" s="190">
        <v>4</v>
      </c>
      <c r="BC129" s="190"/>
      <c r="BD129" s="190">
        <v>3</v>
      </c>
      <c r="BE129" s="190"/>
      <c r="BF129" s="190">
        <v>2</v>
      </c>
      <c r="BG129" s="190"/>
      <c r="BH129" s="190">
        <v>1</v>
      </c>
      <c r="BI129" s="190"/>
      <c r="BJ129" s="190">
        <v>0</v>
      </c>
      <c r="BK129" s="190">
        <v>10</v>
      </c>
      <c r="BL129" s="190">
        <v>10</v>
      </c>
      <c r="BM129" s="190">
        <v>10</v>
      </c>
      <c r="BN129" s="190"/>
      <c r="BO129" s="190">
        <v>9</v>
      </c>
      <c r="BP129" s="190"/>
      <c r="BQ129" s="190">
        <v>8</v>
      </c>
      <c r="BR129" s="190"/>
      <c r="BS129" s="190">
        <v>7</v>
      </c>
      <c r="BT129" s="190"/>
      <c r="BU129" s="190">
        <v>6</v>
      </c>
      <c r="BV129" s="190"/>
      <c r="BW129" s="190">
        <v>5</v>
      </c>
      <c r="BX129" s="190"/>
      <c r="BY129" s="190">
        <v>4</v>
      </c>
      <c r="BZ129" s="190"/>
      <c r="CA129" s="190">
        <v>3</v>
      </c>
      <c r="CB129" s="190"/>
      <c r="CC129" s="190">
        <v>2</v>
      </c>
      <c r="CD129" s="190"/>
      <c r="CE129" s="190">
        <v>1</v>
      </c>
      <c r="CF129" s="190"/>
      <c r="CG129" s="190">
        <v>0</v>
      </c>
      <c r="CH129" s="186"/>
      <c r="CJ129" s="186"/>
    </row>
    <row r="130" spans="1:88" s="208" customFormat="1">
      <c r="A130" s="206"/>
      <c r="B130" s="207"/>
      <c r="C130" s="206"/>
      <c r="E130" s="209"/>
      <c r="F130" s="209"/>
      <c r="G130" s="209"/>
      <c r="H130" s="210"/>
      <c r="I130" s="210"/>
      <c r="J130" s="210"/>
      <c r="K130" s="211"/>
      <c r="L130" s="211"/>
      <c r="M130" s="211"/>
      <c r="N130" s="21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row>
    <row r="131" spans="1:88">
      <c r="E131" s="181"/>
      <c r="F131" s="181"/>
      <c r="G131" s="181"/>
      <c r="H131" s="152"/>
      <c r="I131" s="152"/>
      <c r="J131" s="152"/>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row>
    <row r="132" spans="1:88">
      <c r="E132" s="181"/>
      <c r="F132" s="181"/>
      <c r="G132" s="181"/>
      <c r="H132" s="152"/>
      <c r="I132" s="152"/>
      <c r="J132" s="152"/>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row>
  </sheetData>
  <sheetProtection sheet="1" objects="1" scenarios="1"/>
  <mergeCells count="519">
    <mergeCell ref="AB4:AC5"/>
    <mergeCell ref="AD4:AD5"/>
    <mergeCell ref="AR4:AR5"/>
    <mergeCell ref="E7:F10"/>
    <mergeCell ref="AD7:BR8"/>
    <mergeCell ref="BS7:CH10"/>
    <mergeCell ref="B8:D8"/>
    <mergeCell ref="G8:Z9"/>
    <mergeCell ref="B9:C11"/>
    <mergeCell ref="D9:D11"/>
    <mergeCell ref="AA9:AC9"/>
    <mergeCell ref="AD9:AF11"/>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G9:AZ10"/>
    <mergeCell ref="BA9:BR10"/>
    <mergeCell ref="CI9:CI22"/>
    <mergeCell ref="AA10:AC10"/>
    <mergeCell ref="E11:F11"/>
    <mergeCell ref="G11:Z11"/>
    <mergeCell ref="AA11:AC11"/>
    <mergeCell ref="AG11:AZ11"/>
    <mergeCell ref="BA11:BR11"/>
    <mergeCell ref="BS11:CH11"/>
    <mergeCell ref="BA12:BR12"/>
    <mergeCell ref="BA13:BA14"/>
    <mergeCell ref="BS13:BW13"/>
    <mergeCell ref="BA15:BR15"/>
    <mergeCell ref="BA16:BJ19"/>
    <mergeCell ref="AO17:AS17"/>
    <mergeCell ref="BB13:BD13"/>
    <mergeCell ref="BF13:BJ13"/>
    <mergeCell ref="BK13:BK14"/>
    <mergeCell ref="BL13:BL14"/>
    <mergeCell ref="BM13:BQ13"/>
    <mergeCell ref="BR13:BR14"/>
    <mergeCell ref="AI13:AM13"/>
    <mergeCell ref="AN13:AN14"/>
    <mergeCell ref="AO13:AS13"/>
    <mergeCell ref="AT13:AT14"/>
    <mergeCell ref="AU13:AY13"/>
    <mergeCell ref="AZ13:AZ14"/>
    <mergeCell ref="AD15:AZ15"/>
    <mergeCell ref="AD16:AZ16"/>
    <mergeCell ref="AD17:AD18"/>
    <mergeCell ref="AE17:AG17"/>
    <mergeCell ref="AI17:AM17"/>
    <mergeCell ref="AN17:AN18"/>
    <mergeCell ref="BM17:BO17"/>
    <mergeCell ref="AD19:AZ19"/>
    <mergeCell ref="E20:F27"/>
    <mergeCell ref="G20:G27"/>
    <mergeCell ref="H20:Z27"/>
    <mergeCell ref="AA20:AC27"/>
    <mergeCell ref="AD20:AZ20"/>
    <mergeCell ref="BA20:BR20"/>
    <mergeCell ref="AD21:AD22"/>
    <mergeCell ref="AE21:AG21"/>
    <mergeCell ref="AZ25:AZ26"/>
    <mergeCell ref="BM25:BO25"/>
    <mergeCell ref="AD27:AZ27"/>
    <mergeCell ref="E12:F19"/>
    <mergeCell ref="G12:G19"/>
    <mergeCell ref="H12:Z19"/>
    <mergeCell ref="AA12:AC19"/>
    <mergeCell ref="AD12:AZ12"/>
    <mergeCell ref="AT17:AT18"/>
    <mergeCell ref="AU17:AY17"/>
    <mergeCell ref="AZ17:AZ18"/>
    <mergeCell ref="AI21:AM21"/>
    <mergeCell ref="AD13:AD14"/>
    <mergeCell ref="AE13:AG13"/>
    <mergeCell ref="BS21:BW21"/>
    <mergeCell ref="AD23:AZ23"/>
    <mergeCell ref="BA23:BR23"/>
    <mergeCell ref="AD24:AZ24"/>
    <mergeCell ref="BA24:BJ27"/>
    <mergeCell ref="AD25:AD26"/>
    <mergeCell ref="AE25:AG25"/>
    <mergeCell ref="AI25:AM25"/>
    <mergeCell ref="AN25:AN26"/>
    <mergeCell ref="AO25:AS25"/>
    <mergeCell ref="BB21:BD21"/>
    <mergeCell ref="BF21:BJ21"/>
    <mergeCell ref="BK21:BK22"/>
    <mergeCell ref="BL21:BL22"/>
    <mergeCell ref="BM21:BQ21"/>
    <mergeCell ref="BR21:BR22"/>
    <mergeCell ref="AN21:AN22"/>
    <mergeCell ref="AO21:AS21"/>
    <mergeCell ref="AT21:AT22"/>
    <mergeCell ref="AU21:AY21"/>
    <mergeCell ref="AZ21:AZ22"/>
    <mergeCell ref="BA21:BA22"/>
    <mergeCell ref="AT25:AT26"/>
    <mergeCell ref="AU25:AY25"/>
    <mergeCell ref="E28:F35"/>
    <mergeCell ref="G28:G35"/>
    <mergeCell ref="H28:Z35"/>
    <mergeCell ref="AA28:AC35"/>
    <mergeCell ref="AD28:AZ28"/>
    <mergeCell ref="BA28:BR28"/>
    <mergeCell ref="AD29:AD30"/>
    <mergeCell ref="AE29:AG29"/>
    <mergeCell ref="AI29:AM29"/>
    <mergeCell ref="AN29:AN30"/>
    <mergeCell ref="AO29:AS29"/>
    <mergeCell ref="AT29:AT30"/>
    <mergeCell ref="AU29:AY29"/>
    <mergeCell ref="AZ29:AZ30"/>
    <mergeCell ref="BA29:BA30"/>
    <mergeCell ref="BS29:BW29"/>
    <mergeCell ref="AD31:AZ31"/>
    <mergeCell ref="BA31:BR31"/>
    <mergeCell ref="AD32:AZ32"/>
    <mergeCell ref="BA32:BJ35"/>
    <mergeCell ref="AD33:AD34"/>
    <mergeCell ref="AE33:AG33"/>
    <mergeCell ref="AI33:AM33"/>
    <mergeCell ref="AN33:AN34"/>
    <mergeCell ref="AO33:AS33"/>
    <mergeCell ref="BB29:BD29"/>
    <mergeCell ref="BF29:BJ29"/>
    <mergeCell ref="BK29:BK30"/>
    <mergeCell ref="BL29:BL30"/>
    <mergeCell ref="BM29:BQ29"/>
    <mergeCell ref="BR29:BR30"/>
    <mergeCell ref="AT33:AT34"/>
    <mergeCell ref="AU33:AY33"/>
    <mergeCell ref="AZ33:AZ34"/>
    <mergeCell ref="BM33:BO33"/>
    <mergeCell ref="AD35:AZ35"/>
    <mergeCell ref="E36:F43"/>
    <mergeCell ref="G36:G43"/>
    <mergeCell ref="H36:Z43"/>
    <mergeCell ref="AA36:AC43"/>
    <mergeCell ref="AD36:AZ36"/>
    <mergeCell ref="BA36:BR36"/>
    <mergeCell ref="AD37:AD38"/>
    <mergeCell ref="AE37:AG37"/>
    <mergeCell ref="AI37:AM37"/>
    <mergeCell ref="AN37:AN38"/>
    <mergeCell ref="AO37:AS37"/>
    <mergeCell ref="AT37:AT38"/>
    <mergeCell ref="AU37:AY37"/>
    <mergeCell ref="AZ37:AZ38"/>
    <mergeCell ref="BA37:BA38"/>
    <mergeCell ref="BS37:BW37"/>
    <mergeCell ref="AD39:AZ39"/>
    <mergeCell ref="BA39:BR39"/>
    <mergeCell ref="AD40:AZ40"/>
    <mergeCell ref="BA40:BJ43"/>
    <mergeCell ref="AD41:AD42"/>
    <mergeCell ref="AE41:AG41"/>
    <mergeCell ref="AI41:AM41"/>
    <mergeCell ref="AN41:AN42"/>
    <mergeCell ref="AO41:AS41"/>
    <mergeCell ref="BB37:BD37"/>
    <mergeCell ref="BF37:BJ37"/>
    <mergeCell ref="BK37:BK38"/>
    <mergeCell ref="BL37:BL38"/>
    <mergeCell ref="BM37:BQ37"/>
    <mergeCell ref="BR37:BR38"/>
    <mergeCell ref="AT41:AT42"/>
    <mergeCell ref="AU41:AY41"/>
    <mergeCell ref="AZ41:AZ42"/>
    <mergeCell ref="BM41:BO41"/>
    <mergeCell ref="AD43:AZ43"/>
    <mergeCell ref="E44:F51"/>
    <mergeCell ref="G44:G51"/>
    <mergeCell ref="H44:Z51"/>
    <mergeCell ref="AA44:AC51"/>
    <mergeCell ref="AD44:AZ44"/>
    <mergeCell ref="BA44:BR44"/>
    <mergeCell ref="AD45:AD46"/>
    <mergeCell ref="AE45:AG45"/>
    <mergeCell ref="AI45:AM45"/>
    <mergeCell ref="AN45:AN46"/>
    <mergeCell ref="AO45:AS45"/>
    <mergeCell ref="AT45:AT46"/>
    <mergeCell ref="AU45:AY45"/>
    <mergeCell ref="AZ45:AZ46"/>
    <mergeCell ref="BA45:BA46"/>
    <mergeCell ref="BS45:BW45"/>
    <mergeCell ref="AD47:AZ47"/>
    <mergeCell ref="BA47:BR47"/>
    <mergeCell ref="AD48:AZ48"/>
    <mergeCell ref="BA48:BJ51"/>
    <mergeCell ref="AD49:AD50"/>
    <mergeCell ref="AE49:AG49"/>
    <mergeCell ref="AI49:AM49"/>
    <mergeCell ref="AN49:AN50"/>
    <mergeCell ref="AO49:AS49"/>
    <mergeCell ref="BB45:BD45"/>
    <mergeCell ref="BF45:BJ45"/>
    <mergeCell ref="BK45:BK46"/>
    <mergeCell ref="BL45:BL46"/>
    <mergeCell ref="BM45:BQ45"/>
    <mergeCell ref="BR45:BR46"/>
    <mergeCell ref="AT49:AT50"/>
    <mergeCell ref="AU49:AY49"/>
    <mergeCell ref="AZ49:AZ50"/>
    <mergeCell ref="BM49:BO49"/>
    <mergeCell ref="AD51:AZ51"/>
    <mergeCell ref="E52:F59"/>
    <mergeCell ref="G52:G59"/>
    <mergeCell ref="H52:Z59"/>
    <mergeCell ref="AA52:AC59"/>
    <mergeCell ref="AD52:AZ52"/>
    <mergeCell ref="BA52:BR52"/>
    <mergeCell ref="AD53:AD54"/>
    <mergeCell ref="AE53:AG53"/>
    <mergeCell ref="AI53:AM53"/>
    <mergeCell ref="AN53:AN54"/>
    <mergeCell ref="AO53:AS53"/>
    <mergeCell ref="AT53:AT54"/>
    <mergeCell ref="AU53:AY53"/>
    <mergeCell ref="AZ53:AZ54"/>
    <mergeCell ref="BA53:BA54"/>
    <mergeCell ref="BS53:BW53"/>
    <mergeCell ref="AD55:AZ55"/>
    <mergeCell ref="BA55:BR55"/>
    <mergeCell ref="AD56:AZ56"/>
    <mergeCell ref="BA56:BJ59"/>
    <mergeCell ref="AD57:AD58"/>
    <mergeCell ref="AE57:AG57"/>
    <mergeCell ref="AI57:AM57"/>
    <mergeCell ref="AN57:AN58"/>
    <mergeCell ref="AO57:AS57"/>
    <mergeCell ref="BB53:BD53"/>
    <mergeCell ref="BF53:BJ53"/>
    <mergeCell ref="BK53:BK54"/>
    <mergeCell ref="BL53:BL54"/>
    <mergeCell ref="BM53:BQ53"/>
    <mergeCell ref="BR53:BR54"/>
    <mergeCell ref="AT57:AT58"/>
    <mergeCell ref="AU57:AY57"/>
    <mergeCell ref="AZ57:AZ58"/>
    <mergeCell ref="BM57:BO57"/>
    <mergeCell ref="AD59:AZ59"/>
    <mergeCell ref="E60:F67"/>
    <mergeCell ref="G60:G67"/>
    <mergeCell ref="H60:Z67"/>
    <mergeCell ref="AA60:AC67"/>
    <mergeCell ref="AD60:AZ60"/>
    <mergeCell ref="BA60:BR60"/>
    <mergeCell ref="AD61:AD62"/>
    <mergeCell ref="AE61:AG61"/>
    <mergeCell ref="AI61:AM61"/>
    <mergeCell ref="AN61:AN62"/>
    <mergeCell ref="AO61:AS61"/>
    <mergeCell ref="AT61:AT62"/>
    <mergeCell ref="AU61:AY61"/>
    <mergeCell ref="AZ61:AZ62"/>
    <mergeCell ref="BA61:BA62"/>
    <mergeCell ref="BS61:BW61"/>
    <mergeCell ref="AD63:AZ63"/>
    <mergeCell ref="BA63:BR63"/>
    <mergeCell ref="AD64:AZ64"/>
    <mergeCell ref="BA64:BJ67"/>
    <mergeCell ref="AD65:AD66"/>
    <mergeCell ref="AE65:AG65"/>
    <mergeCell ref="AI65:AM65"/>
    <mergeCell ref="AN65:AN66"/>
    <mergeCell ref="AO65:AS65"/>
    <mergeCell ref="BB61:BD61"/>
    <mergeCell ref="BF61:BJ61"/>
    <mergeCell ref="BK61:BK62"/>
    <mergeCell ref="BL61:BL62"/>
    <mergeCell ref="BM61:BQ61"/>
    <mergeCell ref="BR61:BR62"/>
    <mergeCell ref="AT65:AT66"/>
    <mergeCell ref="AU65:AY65"/>
    <mergeCell ref="AZ65:AZ66"/>
    <mergeCell ref="BM65:BO65"/>
    <mergeCell ref="AD67:AZ67"/>
    <mergeCell ref="BL77:CH78"/>
    <mergeCell ref="BS69:BW69"/>
    <mergeCell ref="AD71:AZ71"/>
    <mergeCell ref="BA71:BR71"/>
    <mergeCell ref="AD72:AZ72"/>
    <mergeCell ref="BA72:BJ75"/>
    <mergeCell ref="AD73:AD74"/>
    <mergeCell ref="AE73:AG73"/>
    <mergeCell ref="AI73:AM73"/>
    <mergeCell ref="AN73:AN74"/>
    <mergeCell ref="AO73:AS73"/>
    <mergeCell ref="BB69:BD69"/>
    <mergeCell ref="BF69:BJ69"/>
    <mergeCell ref="BK69:BK70"/>
    <mergeCell ref="BL69:BL70"/>
    <mergeCell ref="BM69:BQ69"/>
    <mergeCell ref="BR69:BR70"/>
    <mergeCell ref="AD69:AD70"/>
    <mergeCell ref="AE69:AG69"/>
    <mergeCell ref="AI69:AM69"/>
    <mergeCell ref="AN69:AN70"/>
    <mergeCell ref="AO69:AS69"/>
    <mergeCell ref="AT69:AT70"/>
    <mergeCell ref="AU69:AY69"/>
    <mergeCell ref="B78:D78"/>
    <mergeCell ref="B79:C79"/>
    <mergeCell ref="E79:F79"/>
    <mergeCell ref="G79:AJ79"/>
    <mergeCell ref="AK79:AM79"/>
    <mergeCell ref="AN79:BJ79"/>
    <mergeCell ref="AT73:AT74"/>
    <mergeCell ref="AU73:AY73"/>
    <mergeCell ref="AZ73:AZ74"/>
    <mergeCell ref="E77:F78"/>
    <mergeCell ref="G77:AJ78"/>
    <mergeCell ref="AK77:AM78"/>
    <mergeCell ref="AN77:BJ78"/>
    <mergeCell ref="E68:F75"/>
    <mergeCell ref="G68:G75"/>
    <mergeCell ref="H68:Z75"/>
    <mergeCell ref="AA68:AC75"/>
    <mergeCell ref="AD68:AZ68"/>
    <mergeCell ref="BA68:BR68"/>
    <mergeCell ref="AZ69:AZ70"/>
    <mergeCell ref="BA69:BA70"/>
    <mergeCell ref="BM73:BO73"/>
    <mergeCell ref="AD75:AZ75"/>
    <mergeCell ref="B12:D69"/>
    <mergeCell ref="BQ81:BU81"/>
    <mergeCell ref="BV81:BV82"/>
    <mergeCell ref="BW81:CA81"/>
    <mergeCell ref="CB81:CB82"/>
    <mergeCell ref="CC81:CG81"/>
    <mergeCell ref="BA82:BB82"/>
    <mergeCell ref="BL79:CH79"/>
    <mergeCell ref="E80:F83"/>
    <mergeCell ref="G80:AJ83"/>
    <mergeCell ref="AK80:AM83"/>
    <mergeCell ref="BL80:CB80"/>
    <mergeCell ref="AY81:BD81"/>
    <mergeCell ref="BF81:BJ81"/>
    <mergeCell ref="BK81:BK82"/>
    <mergeCell ref="BL81:BL82"/>
    <mergeCell ref="BM81:BO81"/>
    <mergeCell ref="BQ85:BU85"/>
    <mergeCell ref="BV85:BV86"/>
    <mergeCell ref="BW85:CA85"/>
    <mergeCell ref="CB85:CB86"/>
    <mergeCell ref="CC85:CG85"/>
    <mergeCell ref="BA86:BB86"/>
    <mergeCell ref="BL83:CB83"/>
    <mergeCell ref="E84:F87"/>
    <mergeCell ref="G84:AJ87"/>
    <mergeCell ref="AK84:AM87"/>
    <mergeCell ref="BL84:CB84"/>
    <mergeCell ref="AY85:BD85"/>
    <mergeCell ref="BF85:BJ85"/>
    <mergeCell ref="BK85:BK86"/>
    <mergeCell ref="BL85:BL86"/>
    <mergeCell ref="BM85:BO85"/>
    <mergeCell ref="BQ89:BU89"/>
    <mergeCell ref="BV89:BV90"/>
    <mergeCell ref="BW89:CA89"/>
    <mergeCell ref="CB89:CB90"/>
    <mergeCell ref="CC89:CG89"/>
    <mergeCell ref="BA90:BB90"/>
    <mergeCell ref="BL87:CB87"/>
    <mergeCell ref="E88:F91"/>
    <mergeCell ref="G88:AJ91"/>
    <mergeCell ref="AK88:AM91"/>
    <mergeCell ref="BL88:CB88"/>
    <mergeCell ref="AY89:BD89"/>
    <mergeCell ref="BF89:BJ89"/>
    <mergeCell ref="BK89:BK90"/>
    <mergeCell ref="BL89:BL90"/>
    <mergeCell ref="BM89:BO89"/>
    <mergeCell ref="BQ93:BU93"/>
    <mergeCell ref="BV93:BV94"/>
    <mergeCell ref="BW93:CA93"/>
    <mergeCell ref="CB93:CB94"/>
    <mergeCell ref="CC93:CG93"/>
    <mergeCell ref="BA94:BB94"/>
    <mergeCell ref="BL91:CB91"/>
    <mergeCell ref="E92:F95"/>
    <mergeCell ref="G92:AJ95"/>
    <mergeCell ref="AK92:AM95"/>
    <mergeCell ref="BL92:CB92"/>
    <mergeCell ref="AY93:BD93"/>
    <mergeCell ref="BF93:BJ93"/>
    <mergeCell ref="BK93:BK94"/>
    <mergeCell ref="BL93:BL94"/>
    <mergeCell ref="BM93:BO93"/>
    <mergeCell ref="BQ97:BU97"/>
    <mergeCell ref="BV97:BV98"/>
    <mergeCell ref="BW97:CA97"/>
    <mergeCell ref="CB97:CB98"/>
    <mergeCell ref="CC97:CG97"/>
    <mergeCell ref="BA98:BB98"/>
    <mergeCell ref="BL95:CB95"/>
    <mergeCell ref="E96:F99"/>
    <mergeCell ref="G96:AJ99"/>
    <mergeCell ref="AK96:AM99"/>
    <mergeCell ref="BL96:CB96"/>
    <mergeCell ref="AY97:BD97"/>
    <mergeCell ref="BF97:BJ97"/>
    <mergeCell ref="BK97:BK98"/>
    <mergeCell ref="BL97:BL98"/>
    <mergeCell ref="BM97:BO97"/>
    <mergeCell ref="BQ101:BU101"/>
    <mergeCell ref="BV101:BV102"/>
    <mergeCell ref="BW101:CA101"/>
    <mergeCell ref="CB101:CB102"/>
    <mergeCell ref="CC101:CG101"/>
    <mergeCell ref="BA102:BB102"/>
    <mergeCell ref="BL99:CB99"/>
    <mergeCell ref="E100:F103"/>
    <mergeCell ref="G100:AJ103"/>
    <mergeCell ref="AK100:AM103"/>
    <mergeCell ref="BL100:CB100"/>
    <mergeCell ref="AY101:BD101"/>
    <mergeCell ref="BF101:BJ101"/>
    <mergeCell ref="BK101:BK102"/>
    <mergeCell ref="BL101:BL102"/>
    <mergeCell ref="BM101:BO101"/>
    <mergeCell ref="BQ105:BU105"/>
    <mergeCell ref="BV105:BV106"/>
    <mergeCell ref="BW105:CA105"/>
    <mergeCell ref="CB105:CB106"/>
    <mergeCell ref="CC105:CG105"/>
    <mergeCell ref="BA106:BB106"/>
    <mergeCell ref="BL103:CB103"/>
    <mergeCell ref="E104:F107"/>
    <mergeCell ref="G104:AJ107"/>
    <mergeCell ref="AK104:AM107"/>
    <mergeCell ref="BL104:CB104"/>
    <mergeCell ref="AY105:BD105"/>
    <mergeCell ref="BF105:BJ105"/>
    <mergeCell ref="BK105:BK106"/>
    <mergeCell ref="BL105:BL106"/>
    <mergeCell ref="BM105:BO105"/>
    <mergeCell ref="CB109:CB110"/>
    <mergeCell ref="CC109:CG109"/>
    <mergeCell ref="BA110:BB110"/>
    <mergeCell ref="BL107:CB107"/>
    <mergeCell ref="E108:F111"/>
    <mergeCell ref="G108:AJ111"/>
    <mergeCell ref="AK108:AM111"/>
    <mergeCell ref="BL108:CB108"/>
    <mergeCell ref="AY109:BD109"/>
    <mergeCell ref="BF109:BJ109"/>
    <mergeCell ref="BK109:BK110"/>
    <mergeCell ref="BL109:BL110"/>
    <mergeCell ref="BM109:BO109"/>
    <mergeCell ref="BA114:BB114"/>
    <mergeCell ref="BL111:CB111"/>
    <mergeCell ref="E112:F115"/>
    <mergeCell ref="G112:AJ115"/>
    <mergeCell ref="AK112:AM115"/>
    <mergeCell ref="BL112:CB112"/>
    <mergeCell ref="AY113:BD113"/>
    <mergeCell ref="BF113:BJ113"/>
    <mergeCell ref="BK113:BK114"/>
    <mergeCell ref="BL113:BL114"/>
    <mergeCell ref="BM113:BO113"/>
    <mergeCell ref="BA118:BB118"/>
    <mergeCell ref="BL115:CB115"/>
    <mergeCell ref="E116:F119"/>
    <mergeCell ref="G116:AJ119"/>
    <mergeCell ref="AK116:AM119"/>
    <mergeCell ref="BL116:CB116"/>
    <mergeCell ref="AY117:BD117"/>
    <mergeCell ref="BF117:BJ117"/>
    <mergeCell ref="BK117:BK118"/>
    <mergeCell ref="BL117:BL118"/>
    <mergeCell ref="BM117:BO117"/>
    <mergeCell ref="BA122:BB122"/>
    <mergeCell ref="BL119:CB119"/>
    <mergeCell ref="E120:F123"/>
    <mergeCell ref="G120:AJ123"/>
    <mergeCell ref="AK120:AM123"/>
    <mergeCell ref="BL120:CB120"/>
    <mergeCell ref="AY121:BD121"/>
    <mergeCell ref="BF121:BJ121"/>
    <mergeCell ref="BK121:BK122"/>
    <mergeCell ref="BL121:BL122"/>
    <mergeCell ref="BM121:BO121"/>
    <mergeCell ref="BL123:CB123"/>
    <mergeCell ref="BQ73:BU73"/>
    <mergeCell ref="BV73:BV74"/>
    <mergeCell ref="BW73:CA73"/>
    <mergeCell ref="CB73:CB74"/>
    <mergeCell ref="CC73:CG73"/>
    <mergeCell ref="CG125:CH125"/>
    <mergeCell ref="BQ121:BU121"/>
    <mergeCell ref="BV121:BV122"/>
    <mergeCell ref="BW121:CA121"/>
    <mergeCell ref="CB121:CB122"/>
    <mergeCell ref="CC121:CG121"/>
    <mergeCell ref="BQ117:BU117"/>
    <mergeCell ref="BV117:BV118"/>
    <mergeCell ref="BW117:CA117"/>
    <mergeCell ref="CB117:CB118"/>
    <mergeCell ref="CC117:CG117"/>
    <mergeCell ref="BQ113:BU113"/>
    <mergeCell ref="BV113:BV114"/>
    <mergeCell ref="BW113:CA113"/>
    <mergeCell ref="CB113:CB114"/>
    <mergeCell ref="CC113:CG113"/>
    <mergeCell ref="BQ109:BU109"/>
    <mergeCell ref="BV109:BV110"/>
    <mergeCell ref="BW109:CA109"/>
  </mergeCells>
  <pageMargins left="0.55118110236220474" right="0.15748031496062992" top="0.15748031496062992" bottom="0.19685039370078741" header="0.51181102362204722" footer="0.51181102362204722"/>
  <pageSetup paperSize="9" scale="95"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A r r a y O f D A L i n k   x m l n s : x s i = " h t t p : / / w w w . w 3 . o r g / 2 0 0 1 / X M L S c h e m a - i n s t a n c e "   x m l n s : x s d = " h t t p : / / w w w . w 3 . o r g / 2 0 0 1 / X M L S c h e m a " / > 
</file>

<file path=customXml/item2.xml>��< ? x m l   v e r s i o n = " 1 . 0 "   e n c o d i n g = " u t f - 1 6 " ? > < A r r a y O f T B L i n k   x m l n s : x s i = " h t t p : / / w w w . w 3 . o r g / 2 0 0 1 / X M L S c h e m a - i n s t a n c e "   x m l n s : x s d = " h t t p : / / w w w . w 3 . o r g / 2 0 0 1 / X M L S c h e m a " >  
     < T B L i n k >  
         < V e r s i o n > 4 < / V e r s i o n >  
         < C o l u m n F i l t e r s / >  
         < D A L i n k I D > 4 c 7 6 c c 6 f - 0 f 5 6 - 4 8 f 6 - 9 8 a e - 3 8 7 f 3 3 9 5 b d 1 1 < / D A L i n k I D >  
         < L i n k T y p e > 0 < / L i n k T y p e >  
         < P a r a m e t e r s / >  
         < I n c l u d e A l l I t e m s > f a l s e < / I n c l u d e A l l I t e m s >  
         < A c t i v e > t r u e < / A c t i v e >  
         < P r o t e c t e d L i n k > f a l s e < / P r o t e c t e d L i n k >  
         < N a m e > 2 8 1 0 0   T B   2 0 1 9   0 1 2 x 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 0 1 2 x < / A c c o u n t N u m b e r >  
         < R o u n d e d > f a l s e < / R o u n d e d >  
     < / T B L i n k >  
     < T B L i n k >  
         < V e r s i o n > 4 < / V e r s i o n >  
         < C o l u m n F i l t e r s / >  
         < D A L i n k I D > 9 6 0 9 c c b 6 - b 7 d e - 4 a f 4 - 9 9 f e - b 0 3 d 7 4 a b b 2 4 4 < / D A L i n k I D >  
         < L i n k T y p e > 0 < / L i n k T y p e >  
         < P a r a m e t e r s / >  
         < I n c l u d e A l l I t e m s > f a l s e < / I n c l u d e A l l I t e m s >  
         < A c t i v e > t r u e < / A c t i v e >  
         < P r o t e c t e d L i n k > f a l s e < / P r o t e c t e d L i n k >  
         < N a m e > 2 8 1 0 0   T B   2 0 1 9   0 1 3 x   F i n a l < / N a m e >  
         < E n t i t y E n u m > 9 < / E n t i t y E n u m >  
         < I t e m O r d e r L i s t / >  
         < S e l e c t e d I t e m L i s t / >  
         < S e l e c t e d C o l u m n L i s t / >  
         < H a s V a l u e > t r u e < / H a s V a l u e >  
         < T B C h a r t I D > 2 2 1 3 5 8 7 4 8 5 7 0 0 0 0 0 6 9 5 < / T B C h a r t I D >  
         < C o n s o l i d a t e d C o m p a n y I D   x s i : n i l = " t r u e " / >  
         < T B D o c u m e n t I D > 2 2 1 3 5 8 7 4 8 5 7 0 0 0 0 0 0 0 5 < / T B D o c u m e n t I D >  
         < N u m e r i c V a l u e > 7 5 7 5 2 . 0 0 0 0 < / N u m e r i c V a l u e >  
         < V a l u e > 7 5 7 5 2 , 0 0 0 0 < / V a l u e >  
         < C h a r t T y p e > c t D e t a i l < / C h a r t T y p e >  
         < R e f e r e n c e > 2 8 1 0 0 < / R e f e r e n c e >  
         < T B D o c N a m e > T B   2 0 1 9 < / T B D o c N a m e >  
         < T B C h a r t N a m e > D e t a i l < / T B C h a r t N a m e >  
         < C o l u m n N a m e > F i n a l B a l a n c e < / C o l u m n N a m e >  
         < U s e r F r i e n d l y C o l u m n N a m e > F i n a l < / U s e r F r i e n d l y C o l u m n N a m e >  
         < A c c o u n t N u m b e r > 0 1 3 x < / A c c o u n t N u m b e r >  
         < R o u n d e d > f a l s e < / R o u n d e d >  
     < / T B L i n k >  
     < T B L i n k >  
         < V e r s i o n > 4 < / V e r s i o n >  
         < C o l u m n F i l t e r s / >  
         < D A L i n k I D > 8 0 6 3 2 9 3 4 - 8 2 7 c - 4 f e 3 - 9 b a 6 - a f a 3 b 1 8 1 e 4 a 2 < / D A L i n k I D >  
         < L i n k T y p e > 0 < / L i n k T y p e >  
         < P a r a m e t e r s / >  
         < I n c l u d e A l l I t e m s > f a l s e < / I n c l u d e A l l I t e m s >  
         < A c t i v e > t r u e < / A c t i v e >  
         < P r o t e c t e d L i n k > f a l s e < / P r o t e c t e d L i n k >  
         < N a m e > 2 8 1 0 0   T B   2 0 1 9   0 1 4 x 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 0 1 4 x < / A c c o u n t N u m b e r >  
         < R o u n d e d > f a l s e < / R o u n d e d >  
     < / T B L i n k >  
     < T B L i n k >  
         < V e r s i o n > 4 < / V e r s i o n >  
         < C o l u m n F i l t e r s / >  
         < D A L i n k I D > 3 c d a f d 3 8 - b c 0 6 - 4 b 1 d - a 5 a e - d 5 6 d 7 1 d 8 8 0 7 0 < / D A L i n k I D >  
         < L i n k T y p e > 0 < / L i n k T y p e >  
         < P a r a m e t e r s / >  
         < I n c l u d e A l l I t e m s > f a l s e < / I n c l u d e A l l I t e m s >  
         < A c t i v e > t r u e < / A c t i v e >  
         < P r o t e c t e d L i n k > f a l s e < / P r o t e c t e d L i n k >  
         < N a m e > 2 8 1 0 0   T B   2 0 1 9   0 1 5 x   F i n a l < / 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 F i n a l B a l a n c e < / C o l u m n N a m e >  
         < U s e r F r i e n d l y C o l u m n N a m e > F i n a l < / U s e r F r i e n d l y C o l u m n N a m e >  
         < A c c o u n t N u m b e r > 0 1 5 x < / A c c o u n t N u m b e r >  
         < R o u n d e d > f a l s e < / R o u n d e d >  
     < / T B L i n k >  
     < T B L i n k >  
         < V e r s i o n > 4 < / V e r s i o n >  
         < C o l u m n F i l t e r s / >  
         < D A L i n k I D > 3 8 a e 9 f 8 e - 4 2 1 3 - 4 c b 3 - 9 4 5 b - 4 2 0 0 8 1 c b 2 9 9 8 < / D A L i n k I D >  
         < L i n k T y p e > 0 < / L i n k T y p e >  
         < P a r a m e t e r s / >  
         < I n c l u d e A l l I t e m s > f a l s e < / I n c l u d e A l l I t e m s >  
         < A c t i v e > t r u e < / A c t i v e >  
         < P r o t e c t e d L i n k > f a l s e < / P r o t e c t e d L i n k >  
         < N a m e > 2 8 1 0 0   T B   2 0 1 9   0 1 9 x 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 0 1 9 x < / A c c o u n t N u m b e r >  
         < R o u n d e d > f a l s e < / R o u n d e d >  
     < / T B L i n k >  
     < T B L i n k >  
         < V e r s i o n > 4 < / V e r s i o n >  
         < C o l u m n F i l t e r s / >  
         < D A L i n k I D > c e c 5 5 e a f - 1 d 1 3 - 4 f 9 6 - a 3 a 8 - 4 4 8 c d 2 6 2 e 7 2 5 < / D A L i n k I D >  
         < L i n k T y p e > 0 < / L i n k T y p e >  
         < P a r a m e t e r s / >  
         < I n c l u d e A l l I t e m s > f a l s e < / I n c l u d e A l l I t e m s >  
         < A c t i v e > t r u e < / A c t i v e >  
         < P r o t e c t e d L i n k > f a l s e < / P r o t e c t e d L i n k >  
         < N a m e > 2 8 1 0 0   T B   2 0 1 9   0 2 1 x   F i n a l < / N a m e >  
         < E n t i t y E n u m > 9 < / E n t i t y E n u m >  
         < I t e m O r d e r L i s t / >  
         < S e l e c t e d I t e m L i s t / >  
         < S e l e c t e d C o l u m n L i s t / >  
         < H a s V a l u e > t r u e < / H a s V a l u e >  
         < T B C h a r t I D > 2 2 1 3 5 8 7 4 8 5 7 0 0 0 0 0 6 9 5 < / T B C h a r t I D >  
         < C o n s o l i d a t e d C o m p a n y I D   x s i : n i l = " t r u e " / >  
         < T B D o c u m e n t I D > 2 2 1 3 5 8 7 4 8 5 7 0 0 0 0 0 0 0 5 < / T B D o c u m e n t I D >  
         < N u m e r i c V a l u e > 4 1 6 7 6 9 5 . 0 0 0 0 < / N u m e r i c V a l u e >  
         < V a l u e > 4 1 6 7 6 9 5 , 0 0 0 0 < / V a l u e >  
         < C h a r t T y p e > c t D e t a i l < / C h a r t T y p e >  
         < R e f e r e n c e > 2 8 1 0 0 < / R e f e r e n c e >  
         < T B D o c N a m e > T B   2 0 1 9 < / T B D o c N a m e >  
         < T B C h a r t N a m e > D e t a i l < / T B C h a r t N a m e >  
         < C o l u m n N a m e > F i n a l B a l a n c e < / C o l u m n N a m e >  
         < U s e r F r i e n d l y C o l u m n N a m e > F i n a l < / U s e r F r i e n d l y C o l u m n N a m e >  
         < A c c o u n t N u m b e r > 0 2 1 x < / A c c o u n t N u m b e r >  
         < R o u n d e d > f a l s e < / R o u n d e d >  
     < / T B L i n k >  
     < T B L i n k >  
         < V e r s i o n > 4 < / V e r s i o n >  
         < C o l u m n F i l t e r s / >  
         < D A L i n k I D > a 3 0 a d 9 2 3 - d 0 9 8 - 4 7 1 1 - a e f 2 - 2 3 9 d 5 0 3 a 7 f c 3 < / D A L i n k I D >  
         < L i n k T y p e > 0 < / L i n k T y p e >  
         < P a r a m e t e r s / >  
         < I n c l u d e A l l I t e m s > f a l s e < / I n c l u d e A l l I t e m s >  
         < A c t i v e > t r u e < / A c t i v e >  
         < P r o t e c t e d L i n k > f a l s e < / P r o t e c t e d L i n k >  
         < N a m e > 2 8 1 0 0   T B   2 0 1 9   0 2 2 x   F i n a l < / N a m e >  
         < E n t i t y E n u m > 9 < / E n t i t y E n u m >  
         < I t e m O r d e r L i s t / >  
         < S e l e c t e d I t e m L i s t / >  
         < S e l e c t e d C o l u m n L i s t / >  
         < H a s V a l u e > t r u e < / H a s V a l u e >  
         < T B C h a r t I D > 2 2 1 3 5 8 7 4 8 5 7 0 0 0 0 0 6 9 5 < / T B C h a r t I D >  
         < C o n s o l i d a t e d C o m p a n y I D   x s i : n i l = " t r u e " / >  
         < T B D o c u m e n t I D > 2 2 1 3 5 8 7 4 8 5 7 0 0 0 0 0 0 0 5 < / T B D o c u m e n t I D >  
         < N u m e r i c V a l u e > 1 2 7 8 5 8 2 9 . 0 0 0 0 < / N u m e r i c V a l u e >  
         < V a l u e > 1 2 7 8 5 8 2 9 , 0 0 0 0 < / V a l u e >  
         < C h a r t T y p e > c t D e t a i l < / C h a r t T y p e >  
         < R e f e r e n c e > 2 8 1 0 0 < / R e f e r e n c e >  
         < T B D o c N a m e > T B   2 0 1 9 < / T B D o c N a m e >  
         < T B C h a r t N a m e > D e t a i l < / T B C h a r t N a m e >  
         < C o l u m n N a m e > F i n a l B a l a n c e < / C o l u m n N a m e >  
         < U s e r F r i e n d l y C o l u m n N a m e > F i n a l < / U s e r F r i e n d l y C o l u m n N a m e >  
         < A c c o u n t N u m b e r > 0 2 2 x < / A c c o u n t N u m b e r >  
         < R o u n d e d > f a l s e < / R o u n d e d >  
     < / T B L i n k >  
     < T B L i n k >  
         < V e r s i o n > 4 < / V e r s i o n >  
         < C o l u m n F i l t e r s / >  
         < D A L i n k I D > c 5 9 c 2 7 9 4 - c 7 8 b - 4 4 7 a - b 9 d 1 - 2 4 8 b 0 f 5 c e 4 9 0 < / D A L i n k I D >  
         < L i n k T y p e > 0 < / L i n k T y p e >  
         < P a r a m e t e r s / >  
         < I n c l u d e A l l I t e m s > f a l s e < / I n c l u d e A l l I t e m s >  
         < A c t i v e > t r u e < / A c t i v e >  
         < P r o t e c t e d L i n k > f a l s e < / P r o t e c t e d L i n k >  
         < N a m e > 2 8 1 0 0   T B   2 0 1 9   0 2 5 x 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 0 2 5 x < / A c c o u n t N u m b e r >  
         < R o u n d e d > f a l s e < / R o u n d e d >  
     < / T B L i n k >  
     < T B L i n k >  
         < V e r s i o n > 4 < / V e r s i o n >  
         < C o l u m n F i l t e r s / >  
         < D A L i n k I D > 0 d 5 5 5 9 d a - 3 7 2 e - 4 2 c d - a c d d - 5 4 5 a a 9 6 6 d 2 d 3 < / D A L i n k I D >  
         < L i n k T y p e > 0 < / L i n k T y p e >  
         < P a r a m e t e r s / >  
         < I n c l u d e A l l I t e m s > f a l s e < / I n c l u d e A l l I t e m s >  
         < A c t i v e > t r u e < / A c t i v e >  
         < P r o t e c t e d L i n k > f a l s e < / P r o t e c t e d L i n k >  
         < N a m e > 2 8 1 0 0   T B   2 0 1 9   0 2 6 x 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 0 2 6 x < / A c c o u n t N u m b e r >  
         < R o u n d e d > f a l s e < / R o u n d e d >  
     < / T B L i n k >  
     < T B L i n k >  
         < V e r s i o n > 4 < / V e r s i o n >  
         < C o l u m n F i l t e r s / >  
         < D A L i n k I D > 6 6 0 3 2 e 2 6 - b 0 f 5 - 4 0 d 0 - b 6 0 b - b 8 8 e 9 4 4 4 6 6 1 7 < / D A L i n k I D >  
         < L i n k T y p e > 0 < / L i n k T y p e >  
         < P a r a m e t e r s / >  
         < I n c l u d e A l l I t e m s > f a l s e < / I n c l u d e A l l I t e m s >  
         < A c t i v e > t r u e < / A c t i v e >  
         < P r o t e c t e d L i n k > f a l s e < / P r o t e c t e d L i n k >  
         < N a m e > 2 8 1 0 0   T B   2 0 1 9   0 2 9 x   F i n a l < / N a m e >  
         < E n t i t y E n u m > 9 < / E n t i t y E n u m >  
         < I t e m O r d e r L i s t / >  
         < S e l e c t e d I t e m L i s t / >  
         < S e l e c t e d C o l u m n L i s t / >  
         < H a s V a l u e > t r u e < / H a s V a l u e >  
         < T B C h a r t I D > 2 2 1 3 5 8 7 4 8 5 7 0 0 0 0 0 6 9 5 < / T B C h a r t I D >  
         < C o n s o l i d a t e d C o m p a n y I D   x s i : n i l = " t r u e " / >  
         < T B D o c u m e n t I D > 2 2 1 3 5 8 7 4 8 5 7 0 0 0 0 0 0 0 5 < / T B D o c u m e n t I D >  
         < N u m e r i c V a l u e > 2 3 0 8 5 8 . 0 0 0 0 < / N u m e r i c V a l u e >  
         < V a l u e > 2 3 0 8 5 8 , 0 0 0 0 < / V a l u e >  
         < C h a r t T y p e > c t D e t a i l < / C h a r t T y p e >  
         < R e f e r e n c e > 2 8 1 0 0 < / R e f e r e n c e >  
         < T B D o c N a m e > T B   2 0 1 9 < / T B D o c N a m e >  
         < T B C h a r t N a m e > D e t a i l < / T B C h a r t N a m e >  
         < C o l u m n N a m e > F i n a l B a l a n c e < / C o l u m n N a m e >  
         < U s e r F r i e n d l y C o l u m n N a m e > F i n a l < / U s e r F r i e n d l y C o l u m n N a m e >  
         < A c c o u n t N u m b e r > 0 2 9 x < / A c c o u n t N u m b e r >  
         < R o u n d e d > f a l s e < / R o u n d e d >  
     < / T B L i n k >  
     < T B L i n k >  
         < V e r s i o n > 4 < / V e r s i o n >  
         < C o l u m n F i l t e r s / >  
         < D A L i n k I D > 3 a 1 5 5 c 2 6 - 3 9 6 b - 4 e 3 4 - b 7 8 f - 4 6 9 f 0 2 1 a 2 d 0 e < / D A L i n k I D >  
         < L i n k T y p e > 0 < / L i n k T y p e >  
         < P a r a m e t e r s / >  
         < I n c l u d e A l l I t e m s > f a l s e < / I n c l u d e A l l I t e m s >  
         < A c t i v e > t r u e < / A c t i v e >  
         < P r o t e c t e d L i n k > f a l s e < / P r o t e c t e d L i n k >  
         < N a m e > 2 8 1 0 0   T B   2 0 1 9   0 3 1 x   F i n a l < / N a m e >  
         < E n t i t y E n u m > 9 < / E n t i t y E n u m >  
         < I t e m O r d e r L i s t / >  
         < S e l e c t e d I t e m L i s t / >  
         < S e l e c t e d C o l u m n L i s t / >  
         < H a s V a l u e > t r u e < / H a s V a l u e >  
         < T B C h a r t I D > 2 2 1 3 5 8 7 4 8 5 7 0 0 0 0 0 6 9 5 < / T B C h a r t I D >  
         < C o n s o l i d a t e d C o m p a n y I D   x s i : n i l = " t r u e " / >  
         < T B D o c u m e n t I D > 2 2 1 3 5 8 7 4 8 5 7 0 0 0 0 0 0 0 5 < / T B D o c u m e n t I D >  
         < N u m e r i c V a l u e > 1 2 4 6 5 5 2 . 0 0 0 0 < / N u m e r i c V a l u e >  
         < V a l u e > 1 2 4 6 5 5 2 , 0 0 0 0 < / V a l u e >  
         < C h a r t T y p e > c t D e t a i l < / C h a r t T y p e >  
         < R e f e r e n c e > 2 8 1 0 0 < / R e f e r e n c e >  
         < T B D o c N a m e > T B   2 0 1 9 < / T B D o c N a m e >  
         < T B C h a r t N a m e > D e t a i l < / T B C h a r t N a m e >  
         < C o l u m n N a m e > F i n a l B a l a n c e < / C o l u m n N a m e >  
         < U s e r F r i e n d l y C o l u m n N a m e > F i n a l < / U s e r F r i e n d l y C o l u m n N a m e >  
         < A c c o u n t N u m b e r > 0 3 1 x < / A c c o u n t N u m b e r >  
         < R o u n d e d > f a l s e < / R o u n d e d >  
     < / T B L i n k >  
     < T B L i n k >  
         < V e r s i o n > 4 < / V e r s i o n >  
         < C o l u m n F i l t e r s / >  
         < D A L i n k I D > 6 9 3 a 5 c c 4 - 9 8 1 a - 4 6 0 b - 8 2 6 c - 1 a 8 4 c e 7 6 8 f e a < / D A L i n k I D >  
         < L i n k T y p e > 0 < / L i n k T y p e >  
         < P a r a m e t e r s / >  
         < I n c l u d e A l l I t e m s > f a l s e < / I n c l u d e A l l I t e m s >  
         < A c t i v e > t r u e < / A c t i v e >  
         < P r o t e c t e d L i n k > f a l s e < / P r o t e c t e d L i n k >  
         < N a m e > 2 8 1 0 0   T B   2 0 1 9   0 3 2 x 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 0 3 2 x < / A c c o u n t N u m b e r >  
         < R o u n d e d > f a l s e < / R o u n d e d >  
     < / T B L i n k >  
     < T B L i n k >  
         < V e r s i o n > 4 < / V e r s i o n >  
         < C o l u m n F i l t e r s / >  
         < D A L i n k I D > 8 b 2 f 0 9 a e - 9 7 1 b - 4 8 b 7 - 8 4 f 3 - b b 0 1 d c c e 5 c f a < / D A L i n k I D >  
         < L i n k T y p e > 0 < / L i n k T y p e >  
         < P a r a m e t e r s / >  
         < I n c l u d e A l l I t e m s > f a l s e < / I n c l u d e A l l I t e m s >  
         < A c t i v e > t r u e < / A c t i v e >  
         < P r o t e c t e d L i n k > f a l s e < / P r o t e c t e d L i n k >  
         < N a m e > 2 8 1 0 0   T B   2 0 1 9   0 4 1 x 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 0 4 1 x < / A c c o u n t N u m b e r >  
         < R o u n d e d > f a l s e < / R o u n d e d >  
     < / T B L i n k >  
     < T B L i n k >  
         < V e r s i o n > 4 < / V e r s i o n >  
         < C o l u m n F i l t e r s / >  
         < D A L i n k I D > 7 b 2 1 1 2 f 8 - 7 3 0 4 - 4 6 d f - 8 5 b 7 - f a 4 7 4 c 5 3 1 c 4 1 < / D A L i n k I D >  
         < L i n k T y p e > 0 < / L i n k T y p e >  
         < P a r a m e t e r s / >  
         < I n c l u d e A l l I t e m s > f a l s e < / I n c l u d e A l l I t e m s >  
         < A c t i v e > t r u e < / A c t i v e >  
         < P r o t e c t e d L i n k > f a l s e < / P r o t e c t e d L i n k >  
         < N a m e > 2 8 1 0 0   T B   2 0 1 9   0 4 2 x   F i n a l < / N a m e >  
         < E n t i t y E n u m > 9 < / E n t i t y E n u m >  
         < I t e m O r d e r L i s t / >  
         < S e l e c t e d I t e m L i s t / >  
         < S e l e c t e d C o l u m n L i s t / >  
         < H a s V a l u e > t r u e < / H a s V a l u e >  
         < T B C h a r t I D > 2 2 1 3 5 8 7 4 8 5 7 0 0 0 0 0 6 9 5 < / T B C h a r t I D >  
         < C o n s o l i d a t e d C o m p a n y I D   x s i : n i l = " t r u e " / >  
         < T B D o c u m e n t I D > 2 2 1 3 5 8 7 4 8 5 7 0 0 0 0 0 0 0 5 < / T B D o c u m e n t I D >  
         < N u m e r i c V a l u e > 6 2 1 7 2 . 0 0 0 0 < / N u m e r i c V a l u e >  
         < V a l u e > 6 2 1 7 2 , 0 0 0 0 < / V a l u e >  
         < C h a r t T y p e > c t D e t a i l < / C h a r t T y p e >  
         < R e f e r e n c e > 2 8 1 0 0 < / R e f e r e n c e >  
         < T B D o c N a m e > T B   2 0 1 9 < / T B D o c N a m e >  
         < T B C h a r t N a m e > D e t a i l < / T B C h a r t N a m e >  
         < C o l u m n N a m e > F i n a l B a l a n c e < / C o l u m n N a m e >  
         < U s e r F r i e n d l y C o l u m n N a m e > F i n a l < / U s e r F r i e n d l y C o l u m n N a m e >  
         < A c c o u n t N u m b e r > 0 4 2 x < / A c c o u n t N u m b e r >  
         < R o u n d e d > f a l s e < / R o u n d e d >  
     < / T B L i n k >  
     < T B L i n k >  
         < V e r s i o n > 4 < / V e r s i o n >  
         < C o l u m n F i l t e r s / >  
         < D A L i n k I D > a e 5 f b e 9 0 - 6 4 7 1 - 4 d f 5 - 9 9 0 1 - 0 3 3 6 3 e 5 b 9 5 b 5 < / D A L i n k I D >  
         < L i n k T y p e > 0 < / L i n k T y p e >  
         < P a r a m e t e r s / >  
         < I n c l u d e A l l I t e m s > f a l s e < / I n c l u d e A l l I t e m s >  
         < A c t i v e > t r u e < / A c t i v e >  
         < P r o t e c t e d L i n k > f a l s e < / P r o t e c t e d L i n k >  
         < N a m e > 2 8 1 0 0   T B   2 0 1 9   0 4 3 x 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 0 4 3 x < / A c c o u n t N u m b e r >  
         < R o u n d e d > f a l s e < / R o u n d e d >  
     < / T B L i n k >  
     < T B L i n k >  
         < V e r s i o n > 4 < / V e r s i o n >  
         < C o l u m n F i l t e r s / >  
         < D A L i n k I D > a a 4 e 2 a d 2 - b b 9 1 - 4 8 6 b - a 9 0 9 - 1 9 3 6 6 a 4 2 6 1 7 c < / D A L i n k I D >  
         < L i n k T y p e > 0 < / L i n k T y p e >  
         < P a r a m e t e r s / >  
         < I n c l u d e A l l I t e m s > f a l s e < / I n c l u d e A l l I t e m s >  
         < A c t i v e > t r u e < / A c t i v e >  
         < P r o t e c t e d L i n k > f a l s e < / P r o t e c t e d L i n k >  
         < N a m e > 2 8 1 0 0   T B   2 0 1 9   0 5 1 x 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 0 5 1 x < / A c c o u n t N u m b e r >  
         < R o u n d e d > f a l s e < / R o u n d e d >  
     < / T B L i n k >  
     < T B L i n k >  
         < V e r s i o n > 4 < / V e r s i o n >  
         < C o l u m n F i l t e r s / >  
         < D A L i n k I D > 3 5 2 9 0 6 3 d - 6 b f 3 - 4 7 8 9 - a 2 e 3 - 2 1 6 3 7 a 4 3 4 e 9 2 < / D A L i n k I D >  
         < L i n k T y p e > 0 < / L i n k T y p e >  
         < P a r a m e t e r s / >  
         < I n c l u d e A l l I t e m s > f a l s e < / I n c l u d e A l l I t e m s >  
         < A c t i v e > t r u e < / A c t i v e >  
         < P r o t e c t e d L i n k > f a l s e < / P r o t e c t e d L i n k >  
         < N a m e > 2 8 1 0 0   T B   2 0 1 9   0 5 2 x 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 0 5 2 x < / A c c o u n t N u m b e r >  
         < R o u n d e d > f a l s e < / R o u n d e d >  
     < / T B L i n k >  
     < T B L i n k >  
         < V e r s i o n > 4 < / V e r s i o n >  
         < C o l u m n F i l t e r s / >  
         < D A L i n k I D > c 3 2 e 7 0 c 9 - f e 0 5 - 4 e 4 f - 9 f 7 f - 5 2 c 7 e 5 8 5 b 4 a 6 < / D A L i n k I D >  
         < L i n k T y p e > 0 < / L i n k T y p e >  
         < P a r a m e t e r s / >  
         < I n c l u d e A l l I t e m s > f a l s e < / I n c l u d e A l l I t e m s >  
         < A c t i v e > t r u e < / A c t i v e >  
         < P r o t e c t e d L i n k > f a l s e < / P r o t e c t e d L i n k >  
         < N a m e > 2 8 1 0 0   T B   2 0 1 9   0 5 3 x 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 0 5 3 x < / A c c o u n t N u m b e r >  
         < R o u n d e d > f a l s e < / R o u n d e d >  
     < / T B L i n k >  
     < T B L i n k >  
         < V e r s i o n > 4 < / V e r s i o n >  
         < C o l u m n F i l t e r s / >  
         < D A L i n k I D > a c 8 8 6 d 5 1 - 3 5 9 8 - 4 d e 7 - a b 1 3 - 5 3 7 b 7 4 2 b d 6 d f < / D A L i n k I D >  
         < L i n k T y p e > 0 < / L i n k T y p e >  
         < P a r a m e t e r s / >  
         < I n c l u d e A l l I t e m s > f a l s e < / I n c l u d e A l l I t e m s >  
         < A c t i v e > t r u e < / A c t i v e >  
         < P r o t e c t e d L i n k > f a l s e < / P r o t e c t e d L i n k >  
         < N a m e > 2 8 1 0 0   T B   2 0 1 9   0 6 1 x   F i n a l < / N a m e >  
         < E n t i t y E n u m > 9 < / E n t i t y E n u m >  
         < I t e m O r d e r L i s t / >  
         < S e l e c t e d I t e m L i s t / >  
         < S e l e c t e d C o l u m n L i s t / >  
         < H a s V a l u e > t r u e < / H a s V a l u e >  
         < T B C h a r t I D > 2 2 1 3 5 8 7 4 8 5 7 0 0 0 0 0 6 9 5 < / T B C h a r t I D >  
         < C o n s o l i d a t e d C o m p a n y I D   x s i : n i l = " t r u e " / >  
         < T B D o c u m e n t I D > 2 2 1 3 5 8 7 4 8 5 7 0 0 0 0 0 0 0 5 < / T B D o c u m e n t I D >  
         < N u m e r i c V a l u e > 1 6 2 9 1 . 0 0 0 0 < / N u m e r i c V a l u e >  
         < V a l u e > 1 6 2 9 1 , 0 0 0 0 < / V a l u e >  
         < C h a r t T y p e > c t D e t a i l < / C h a r t T y p e >  
         < R e f e r e n c e > 2 8 1 0 0 < / R e f e r e n c e >  
         < T B D o c N a m e > T B   2 0 1 9 < / T B D o c N a m e >  
         < T B C h a r t N a m e > D e t a i l < / T B C h a r t N a m e >  
         < C o l u m n N a m e > F i n a l B a l a n c e < / C o l u m n N a m e >  
         < U s e r F r i e n d l y C o l u m n N a m e > F i n a l < / U s e r F r i e n d l y C o l u m n N a m e >  
         < A c c o u n t N u m b e r > 0 6 1 x < / A c c o u n t N u m b e r >  
         < R o u n d e d > f a l s e < / R o u n d e d >  
     < / T B L i n k >  
     < T B L i n k >  
         < V e r s i o n > 4 < / V e r s i o n >  
         < C o l u m n F i l t e r s / >  
         < D A L i n k I D > 1 7 d 8 2 0 d 1 - a 5 9 7 - 4 d 5 6 - 9 7 1 0 - d 4 c 8 6 a 3 2 b b 5 f < / D A L i n k I D >  
         < L i n k T y p e > 0 < / L i n k T y p e >  
         < P a r a m e t e r s / >  
         < I n c l u d e A l l I t e m s > f a l s e < / I n c l u d e A l l I t e m s >  
         < A c t i v e > t r u e < / A c t i v e >  
         < P r o t e c t e d L i n k > f a l s e < / P r o t e c t e d L i n k >  
         < N a m e > 2 8 1 0 0   T B   2 0 1 9   0 6 2 a 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 0 6 2 a < / A c c o u n t N u m b e r >  
         < R o u n d e d > f a l s e < / R o u n d e d >  
     < / T B L i n k >  
     < T B L i n k >  
         < V e r s i o n > 4 < / V e r s i o n >  
         < C o l u m n F i l t e r s / >  
         < D A L i n k I D > d 2 9 b 2 b d 5 - a b 4 4 - 4 b 5 3 - a 8 7 2 - f 9 f a 0 b 9 d 2 9 2 a < / D A L i n k I D >  
         < L i n k T y p e > 0 < / L i n k T y p e >  
         < P a r a m e t e r s / >  
         < I n c l u d e A l l I t e m s > f a l s e < / I n c l u d e A l l I t e m s >  
         < A c t i v e > t r u e < / A c t i v e >  
         < P r o t e c t e d L i n k > f a l s e < / P r o t e c t e d L i n k >  
         < N a m e > 2 8 1 0 0   T B   2 0 1 9   0 6 2 b 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 0 6 2 b < / A c c o u n t N u m b e r >  
         < R o u n d e d > f a l s e < / R o u n d e d >  
     < / T B L i n k >  
     < T B L i n k >  
         < V e r s i o n > 4 < / V e r s i o n >  
         < C o l u m n F i l t e r s / >  
         < D A L i n k I D > 4 1 d 1 d a b d - 1 5 1 d - 4 c 0 0 - b d 5 7 - d f d c f d b f e a d 6 < / D A L i n k I D >  
         < L i n k T y p e > 0 < / L i n k T y p e >  
         < P a r a m e t e r s / >  
         < I n c l u d e A l l I t e m s > f a l s e < / I n c l u d e A l l I t e m s >  
         < A c t i v e > t r u e < / A c t i v e >  
         < P r o t e c t e d L i n k > f a l s e < / P r o t e c t e d L i n k >  
         < N a m e > 2 8 1 0 0   T B   2 0 1 9   0 6 3 a 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 0 6 3 a < / A c c o u n t N u m b e r >  
         < R o u n d e d > f a l s e < / R o u n d e d >  
     < / T B L i n k >  
     < T B L i n k >  
         < V e r s i o n > 4 < / V e r s i o n >  
         < C o l u m n F i l t e r s / >  
         < D A L i n k I D > 6 9 d c 7 1 8 1 - 3 d 8 d - 4 9 9 f - 9 0 b 0 - c e 8 8 1 f d e e 9 8 1 < / D A L i n k I D >  
         < L i n k T y p e > 0 < / L i n k T y p e >  
         < P a r a m e t e r s / >  
         < I n c l u d e A l l I t e m s > f a l s e < / I n c l u d e A l l I t e m s >  
         < A c t i v e > t r u e < / A c t i v e >  
         < P r o t e c t e d L i n k > f a l s e < / P r o t e c t e d L i n k >  
         < N a m e > 2 8 1 0 0   T B   2 0 1 9   0 6 3 b 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 0 6 3 b < / A c c o u n t N u m b e r >  
         < R o u n d e d > f a l s e < / R o u n d e d >  
     < / T B L i n k >  
     < T B L i n k >  
         < V e r s i o n > 4 < / V e r s i o n >  
         < C o l u m n F i l t e r s / >  
         < D A L i n k I D > 8 6 6 a 5 7 6 6 - 3 8 d 7 - 4 a f 5 - b 5 a a - 0 b b e 7 5 3 2 e 6 2 b < / D A L i n k I D >  
         < L i n k T y p e > 0 < / L i n k T y p e >  
         < P a r a m e t e r s / >  
         < I n c l u d e A l l I t e m s > f a l s e < / I n c l u d e A l l I t e m s >  
         < A c t i v e > t r u e < / A c t i v e >  
         < P r o t e c t e d L i n k > f a l s e < / P r o t e c t e d L i n k >  
         < N a m e > 2 8 1 0 0   T B   2 0 1 9   0 6 5 x 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 0 6 5 x < / A c c o u n t N u m b e r >  
         < R o u n d e d > f a l s e < / R o u n d e d >  
     < / T B L i n k >  
     < T B L i n k >  
         < V e r s i o n > 4 < / V e r s i o n >  
         < C o l u m n F i l t e r s / >  
         < D A L i n k I D > 5 1 6 b 7 c e 4 - 2 6 0 d - 4 b 0 8 - 9 c 9 f - 1 d 9 1 1 f 9 9 4 b 3 3 < / D A L i n k I D >  
         < L i n k T y p e > 0 < / L i n k T y p e >  
         < P a r a m e t e r s / >  
         < I n c l u d e A l l I t e m s > f a l s e < / I n c l u d e A l l I t e m s >  
         < A c t i v e > t r u e < / A c t i v e >  
         < P r o t e c t e d L i n k > f a l s e < / P r o t e c t e d L i n k >  
         < N a m e > 2 8 1 0 0   T B   2 0 1 9   0 6 6 a 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 0 6 6 a < / A c c o u n t N u m b e r >  
         < R o u n d e d > f a l s e < / R o u n d e d >  
     < / T B L i n k >  
     < T B L i n k >  
         < V e r s i o n > 4 < / V e r s i o n >  
         < C o l u m n F i l t e r s / >  
         < D A L i n k I D > c 8 5 4 1 c 0 8 - 1 b d a - 4 1 0 1 - 8 6 9 2 - 1 e d 2 0 8 5 1 6 e e 0 < / D A L i n k I D >  
         < L i n k T y p e > 0 < / L i n k T y p e >  
         < P a r a m e t e r s / >  
         < I n c l u d e A l l I t e m s > f a l s e < / I n c l u d e A l l I t e m s >  
         < A c t i v e > t r u e < / A c t i v e >  
         < P r o t e c t e d L i n k > f a l s e < / P r o t e c t e d L i n k >  
         < N a m e > 2 8 1 0 0   T B   2 0 1 9   0 6 6 b 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 0 6 6 b < / A c c o u n t N u m b e r >  
         < R o u n d e d > f a l s e < / R o u n d e d >  
     < / T B L i n k >  
     < T B L i n k >  
         < V e r s i o n > 4 < / V e r s i o n >  
         < C o l u m n F i l t e r s / >  
         < D A L i n k I D > 0 d 7 3 1 4 0 e - 0 e 4 8 - 4 6 3 9 - b b f 9 - c 4 4 0 4 d 6 a c 4 5 7 < / D A L i n k I D >  
         < L i n k T y p e > 0 < / L i n k T y p e >  
         < P a r a m e t e r s / >  
         < I n c l u d e A l l I t e m s > f a l s e < / I n c l u d e A l l I t e m s >  
         < A c t i v e > t r u e < / A c t i v e >  
         < P r o t e c t e d L i n k > f a l s e < / P r o t e c t e d L i n k >  
         < N a m e > 2 8 1 0 0   T B   2 0 1 9   0 6 6 c 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 0 6 6 c < / A c c o u n t N u m b e r >  
         < R o u n d e d > f a l s e < / R o u n d e d >  
     < / T B L i n k >  
     < T B L i n k >  
         < V e r s i o n > 4 < / V e r s i o n >  
         < C o l u m n F i l t e r s / >  
         < D A L i n k I D > 5 c 0 8 0 5 a 7 - d 7 5 e - 4 8 d b - b e 5 3 - 7 f 6 e 6 f a 6 0 5 c c < / D A L i n k I D >  
         < L i n k T y p e > 0 < / L i n k T y p e >  
         < P a r a m e t e r s / >  
         < I n c l u d e A l l I t e m s > f a l s e < / I n c l u d e A l l I t e m s >  
         < A c t i v e > t r u e < / A c t i v e >  
         < P r o t e c t e d L i n k > f a l s e < / P r o t e c t e d L i n k >  
         < N a m e > 2 8 1 0 0   T B   2 0 1 9   0 6 7 a 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 0 6 7 a < / A c c o u n t N u m b e r >  
         < R o u n d e d > f a l s e < / R o u n d e d >  
     < / T B L i n k >  
     < T B L i n k >  
         < V e r s i o n > 4 < / V e r s i o n >  
         < C o l u m n F i l t e r s / >  
         < D A L i n k I D > b d 6 0 8 8 2 2 - c 8 8 2 - 4 4 6 7 - a 5 4 2 - 1 9 9 a d 4 d c 5 6 9 f < / D A L i n k I D >  
         < L i n k T y p e > 0 < / L i n k T y p e >  
         < P a r a m e t e r s / >  
         < I n c l u d e A l l I t e m s > f a l s e < / I n c l u d e A l l I t e m s >  
         < A c t i v e > t r u e < / A c t i v e >  
         < P r o t e c t e d L i n k > f a l s e < / P r o t e c t e d L i n k >  
         < N a m e > 2 8 1 0 0   T B   2 0 1 9   0 6 7 b 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 0 6 7 b < / A c c o u n t N u m b e r >  
         < R o u n d e d > f a l s e < / R o u n d e d >  
     < / T B L i n k >  
     < T B L i n k >  
         < V e r s i o n > 4 < / V e r s i o n >  
         < C o l u m n F i l t e r s / >  
         < D A L i n k I D > 8 8 0 a d a 5 e - 5 f 4 4 - 4 a 6 5 - a 5 3 8 - 9 0 3 6 f b 3 3 4 7 4 e < / D A L i n k I D >  
         < L i n k T y p e > 0 < / L i n k T y p e >  
         < P a r a m e t e r s / >  
         < I n c l u d e A l l I t e m s > f a l s e < / I n c l u d e A l l I t e m s >  
         < A c t i v e > t r u e < / A c t i v e >  
         < P r o t e c t e d L i n k > f a l s e < / P r o t e c t e d L i n k >  
         < N a m e > 2 8 1 0 0   T B   2 0 1 9   0 6 9 a 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 0 6 9 a < / A c c o u n t N u m b e r >  
         < R o u n d e d > f a l s e < / R o u n d e d >  
     < / T B L i n k >  
     < T B L i n k >  
         < V e r s i o n > 4 < / V e r s i o n >  
         < C o l u m n F i l t e r s / >  
         < D A L i n k I D > 3 5 d 5 e 1 c 0 - 3 0 8 7 - 4 4 9 c - 8 d 9 0 - 5 4 4 a 2 7 1 c d e c 5 < / D A L i n k I D >  
         < L i n k T y p e > 0 < / L i n k T y p e >  
         < P a r a m e t e r s / >  
         < I n c l u d e A l l I t e m s > f a l s e < / I n c l u d e A l l I t e m s >  
         < A c t i v e > t r u e < / A c t i v e >  
         < P r o t e c t e d L i n k > f a l s e < / P r o t e c t e d L i n k >  
         < N a m e > 2 8 1 0 0   T B   2 0 1 9   0 6 9 b 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 0 6 9 b < / A c c o u n t N u m b e r >  
         < R o u n d e d > f a l s e < / R o u n d e d >  
     < / T B L i n k >  
     < T B L i n k >  
         < V e r s i o n > 4 < / V e r s i o n >  
         < C o l u m n F i l t e r s / >  
         < D A L i n k I D > 0 b 5 a 4 9 e 9 - 0 d 2 7 - 4 4 4 c - 9 4 7 3 - 5 b a 4 c 1 7 5 3 9 1 d < / D A L i n k I D >  
         < L i n k T y p e > 0 < / L i n k T y p e >  
         < P a r a m e t e r s / >  
         < I n c l u d e A l l I t e m s > f a l s e < / I n c l u d e A l l I t e m s >  
         < A c t i v e > t r u e < / A c t i v e >  
         < P r o t e c t e d L i n k > f a l s e < / P r o t e c t e d L i n k >  
         < N a m e > 2 8 1 0 0   T B   2 0 1 9   0 7 2 x 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 0 7 2 x < / A c c o u n t N u m b e r >  
         < R o u n d e d > f a l s e < / R o u n d e d >  
     < / T B L i n k >  
     < T B L i n k >  
         < V e r s i o n > 4 < / V e r s i o n >  
         < C o l u m n F i l t e r s / >  
         < D A L i n k I D > 4 b a c 9 a 6 7 - f e 9 b - 4 5 6 d - 8 c 4 3 - 2 9 0 c e 8 4 b 3 8 7 8 < / D A L i n k I D >  
         < L i n k T y p e > 0 < / L i n k T y p e >  
         < P a r a m e t e r s / >  
         < I n c l u d e A l l I t e m s > f a l s e < / I n c l u d e A l l I t e m s >  
         < A c t i v e > t r u e < / A c t i v e >  
         < P r o t e c t e d L i n k > f a l s e < / P r o t e c t e d L i n k >  
         < N a m e > 2 8 1 0 0   T B   2 0 1 9   0 7 3 x   F i n a l < / N a m e >  
         < E n t i t y E n u m > 9 < / E n t i t y E n u m >  
         < I t e m O r d e r L i s t / >  
         < S e l e c t e d I t e m L i s t / >  
         < S e l e c t e d C o l u m n L i s t / >  
         < H a s V a l u e > t r u e < / H a s V a l u e >  
         < T B C h a r t I D > 2 2 1 3 5 8 7 4 8 5 7 0 0 0 0 0 6 9 5 < / T B C h a r t I D >  
         < C o n s o l i d a t e d C o m p a n y I D   x s i : n i l = " t r u e " / >  
         < T B D o c u m e n t I D > 2 2 1 3 5 8 7 4 8 5 7 0 0 0 0 0 0 0 5 < / T B D o c u m e n t I D >  
         < N u m e r i c V a l u e > - 7 4 4 4 4 . 0 0 0 0 < / N u m e r i c V a l u e >  
         < V a l u e > - 7 4 4 4 4 , 0 0 0 0 < / V a l u e >  
         < C h a r t T y p e > c t D e t a i l < / C h a r t T y p e >  
         < R e f e r e n c e > 2 8 1 0 0 < / R e f e r e n c e >  
         < T B D o c N a m e > T B   2 0 1 9 < / T B D o c N a m e >  
         < T B C h a r t N a m e > D e t a i l < / T B C h a r t N a m e >  
         < C o l u m n N a m e > F i n a l B a l a n c e < / C o l u m n N a m e >  
         < U s e r F r i e n d l y C o l u m n N a m e > F i n a l < / U s e r F r i e n d l y C o l u m n N a m e >  
         < A c c o u n t N u m b e r > 0 7 3 x < / A c c o u n t N u m b e r >  
         < R o u n d e d > f a l s e < / R o u n d e d >  
     < / T B L i n k >  
     < T B L i n k >  
         < V e r s i o n > 4 < / V e r s i o n >  
         < C o l u m n F i l t e r s / >  
         < D A L i n k I D > 9 2 a c d a 5 f - b e f 6 - 4 d 7 7 - b 0 9 2 - 1 a 7 8 6 a c 6 1 2 3 b < / D A L i n k I D >  
         < L i n k T y p e > 0 < / L i n k T y p e >  
         < P a r a m e t e r s / >  
         < I n c l u d e A l l I t e m s > f a l s e < / I n c l u d e A l l I t e m s >  
         < A c t i v e > t r u e < / A c t i v e >  
         < P r o t e c t e d L i n k > f a l s e < / P r o t e c t e d L i n k >  
         < N a m e > 2 8 1 0 0   T B   2 0 1 9   0 7 4 x 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 0 7 4 x < / A c c o u n t N u m b e r >  
         < R o u n d e d > f a l s e < / R o u n d e d >  
     < / T B L i n k >  
     < T B L i n k >  
         < V e r s i o n > 4 < / V e r s i o n >  
         < C o l u m n F i l t e r s / >  
         < D A L i n k I D > 8 3 a a 3 4 6 9 - f c c 2 - 4 0 7 7 - b 7 b 8 - 4 0 6 7 e 6 5 8 8 f 6 c < / D A L i n k I D >  
         < L i n k T y p e > 0 < / L i n k T y p e >  
         < P a r a m e t e r s / >  
         < I n c l u d e A l l I t e m s > f a l s e < / I n c l u d e A l l I t e m s >  
         < A c t i v e > t r u e < / A c t i v e >  
         < P r o t e c t e d L i n k > f a l s e < / P r o t e c t e d L i n k >  
         < N a m e > 2 8 1 0 0   T B   2 0 1 9   0 7 5 x   F i n a l < / 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 F i n a l B a l a n c e < / C o l u m n N a m e >  
         < U s e r F r i e n d l y C o l u m n N a m e > F i n a l < / U s e r F r i e n d l y C o l u m n N a m e >  
         < A c c o u n t N u m b e r > 0 7 5 x < / A c c o u n t N u m b e r >  
         < R o u n d e d > f a l s e < / R o u n d e d >  
     < / T B L i n k >  
     < T B L i n k >  
         < V e r s i o n > 4 < / V e r s i o n >  
         < C o l u m n F i l t e r s / >  
         < D A L i n k I D > 9 c 2 c 0 f 1 7 - 6 f 8 6 - 4 7 f a - 8 c 8 c - e a b 5 e 2 f 6 b 8 e f < / D A L i n k I D >  
         < L i n k T y p e > 0 < / L i n k T y p e >  
         < P a r a m e t e r s / >  
         < I n c l u d e A l l I t e m s > f a l s e < / I n c l u d e A l l I t e m s >  
         < A c t i v e > t r u e < / A c t i v e >  
         < P r o t e c t e d L i n k > f a l s e < / P r o t e c t e d L i n k >  
         < N a m e > 2 8 1 0 0   T B   2 0 1 9   0 7 9 x 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 0 7 9 x < / A c c o u n t N u m b e r >  
         < R o u n d e d > f a l s e < / R o u n d e d >  
     < / T B L i n k >  
     < T B L i n k >  
         < V e r s i o n > 4 < / V e r s i o n >  
         < C o l u m n F i l t e r s / >  
         < D A L i n k I D > 8 4 c f c 7 5 1 - c b 7 2 - 4 e 8 7 - 9 2 7 7 - 4 6 d b f 8 c 6 c 7 3 c < / D A L i n k I D >  
         < L i n k T y p e > 0 < / L i n k T y p e >  
         < P a r a m e t e r s / >  
         < I n c l u d e A l l I t e m s > f a l s e < / I n c l u d e A l l I t e m s >  
         < A c t i v e > t r u e < / A c t i v e >  
         < P r o t e c t e d L i n k > f a l s e < / P r o t e c t e d L i n k >  
         < N a m e > 2 8 1 0 0   T B   2 0 1 9   0 8 1 x   F i n a l < / N a m e >  
         < E n t i t y E n u m > 9 < / E n t i t y E n u m >  
         < I t e m O r d e r L i s t / >  
         < S e l e c t e d I t e m L i s t / >  
         < S e l e c t e d C o l u m n L i s t / >  
         < H a s V a l u e > t r u e < / H a s V a l u e >  
         < T B C h a r t I D > 2 2 1 3 5 8 7 4 8 5 7 0 0 0 0 0 6 9 5 < / T B C h a r t I D >  
         < C o n s o l i d a t e d C o m p a n y I D   x s i : n i l = " t r u e " / >  
         < T B D o c u m e n t I D > 2 2 1 3 5 8 7 4 8 5 7 0 0 0 0 0 0 0 5 < / T B D o c u m e n t I D >  
         < N u m e r i c V a l u e > - 8 0 6 7 3 8 . 0 0 0 0 < / N u m e r i c V a l u e >  
         < V a l u e > - 8 0 6 7 3 8 , 0 0 0 0 < / V a l u e >  
         < C h a r t T y p e > c t D e t a i l < / C h a r t T y p e >  
         < R e f e r e n c e > 2 8 1 0 0 < / R e f e r e n c e >  
         < T B D o c N a m e > T B   2 0 1 9 < / T B D o c N a m e >  
         < T B C h a r t N a m e > D e t a i l < / T B C h a r t N a m e >  
         < C o l u m n N a m e > F i n a l B a l a n c e < / C o l u m n N a m e >  
         < U s e r F r i e n d l y C o l u m n N a m e > F i n a l < / U s e r F r i e n d l y C o l u m n N a m e >  
         < A c c o u n t N u m b e r > 0 8 1 x < / A c c o u n t N u m b e r >  
         < R o u n d e d > f a l s e < / R o u n d e d >  
     < / T B L i n k >  
     < T B L i n k >  
         < V e r s i o n > 4 < / V e r s i o n >  
         < C o l u m n F i l t e r s / >  
         < D A L i n k I D > 2 c a b 2 c a a - b 4 c 8 - 4 9 8 a - 9 a c 1 - 7 7 0 7 4 d b 7 d b 5 9 < / D A L i n k I D >  
         < L i n k T y p e > 0 < / L i n k T y p e >  
         < P a r a m e t e r s / >  
         < I n c l u d e A l l I t e m s > f a l s e < / I n c l u d e A l l I t e m s >  
         < A c t i v e > t r u e < / A c t i v e >  
         < P r o t e c t e d L i n k > f a l s e < / P r o t e c t e d L i n k >  
         < N a m e > 2 8 1 0 0   T B   2 0 1 9   0 8 2 x   F i n a l < / N a m e >  
         < E n t i t y E n u m > 9 < / E n t i t y E n u m >  
         < I t e m O r d e r L i s t / >  
         < S e l e c t e d I t e m L i s t / >  
         < S e l e c t e d C o l u m n L i s t / >  
         < H a s V a l u e > t r u e < / H a s V a l u e >  
         < T B C h a r t I D > 2 2 1 3 5 8 7 4 8 5 7 0 0 0 0 0 6 9 5 < / T B C h a r t I D >  
         < C o n s o l i d a t e d C o m p a n y I D   x s i : n i l = " t r u e " / >  
         < T B D o c u m e n t I D > 2 2 1 3 5 8 7 4 8 5 7 0 0 0 0 0 0 0 5 < / T B D o c u m e n t I D >  
         < N u m e r i c V a l u e > - 5 6 6 3 8 5 5 . 0 0 0 0 < / N u m e r i c V a l u e >  
         < V a l u e > - 5 6 6 3 8 5 5 , 0 0 0 0 < / V a l u e >  
         < C h a r t T y p e > c t D e t a i l < / C h a r t T y p e >  
         < R e f e r e n c e > 2 8 1 0 0 < / R e f e r e n c e >  
         < T B D o c N a m e > T B   2 0 1 9 < / T B D o c N a m e >  
         < T B C h a r t N a m e > D e t a i l < / T B C h a r t N a m e >  
         < C o l u m n N a m e > F i n a l B a l a n c e < / C o l u m n N a m e >  
         < U s e r F r i e n d l y C o l u m n N a m e > F i n a l < / U s e r F r i e n d l y C o l u m n N a m e >  
         < A c c o u n t N u m b e r > 0 8 2 x < / A c c o u n t N u m b e r >  
         < R o u n d e d > f a l s e < / R o u n d e d >  
     < / T B L i n k >  
     < T B L i n k >  
         < V e r s i o n > 4 < / V e r s i o n >  
         < C o l u m n F i l t e r s / >  
         < D A L i n k I D > b 2 f e f e 1 9 - d 3 e 4 - 4 b e 9 - b d 9 6 - 4 b 2 9 d 2 b 2 5 7 9 d < / D A L i n k I D >  
         < L i n k T y p e > 0 < / L i n k T y p e >  
         < P a r a m e t e r s / >  
         < I n c l u d e A l l I t e m s > f a l s e < / I n c l u d e A l l I t e m s >  
         < A c t i v e > t r u e < / A c t i v e >  
         < P r o t e c t e d L i n k > f a l s e < / P r o t e c t e d L i n k >  
         < N a m e > 2 8 1 0 0   T B   2 0 1 9   0 8 5 x 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 0 8 5 x < / A c c o u n t N u m b e r >  
         < R o u n d e d > f a l s e < / R o u n d e d >  
     < / T B L i n k >  
     < T B L i n k >  
         < V e r s i o n > 4 < / V e r s i o n >  
         < C o l u m n F i l t e r s / >  
         < D A L i n k I D > b e 6 e 0 f 0 6 - 1 b c a - 4 9 4 b - b a 0 c - 1 e 5 4 9 4 5 6 8 3 8 b < / D A L i n k I D >  
         < L i n k T y p e > 0 < / L i n k T y p e >  
         < P a r a m e t e r s / >  
         < I n c l u d e A l l I t e m s > f a l s e < / I n c l u d e A l l I t e m s >  
         < A c t i v e > t r u e < / A c t i v e >  
         < P r o t e c t e d L i n k > f a l s e < / P r o t e c t e d L i n k >  
         < N a m e > 2 8 1 0 0   T B   2 0 1 9   0 8 6 x 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 0 8 6 x < / A c c o u n t N u m b e r >  
         < R o u n d e d > f a l s e < / R o u n d e d >  
     < / T B L i n k >  
     < T B L i n k >  
         < V e r s i o n > 4 < / V e r s i o n >  
         < C o l u m n F i l t e r s / >  
         < D A L i n k I D > d b 1 9 5 9 5 3 - 9 7 6 8 - 4 2 7 a - b b d b - e 1 3 0 b 0 c 8 9 d e 9 < / D A L i n k I D >  
         < L i n k T y p e > 0 < / L i n k T y p e >  
         < P a r a m e t e r s / >  
         < I n c l u d e A l l I t e m s > f a l s e < / I n c l u d e A l l I t e m s >  
         < A c t i v e > t r u e < / A c t i v e >  
         < P r o t e c t e d L i n k > f a l s e < / P r o t e c t e d L i n k >  
         < N a m e > 2 8 1 0 0   T B   2 0 1 9   0 8 9 x   F i n a l < / N a m e >  
         < E n t i t y E n u m > 9 < / E n t i t y E n u m >  
         < I t e m O r d e r L i s t / >  
         < S e l e c t e d I t e m L i s t / >  
         < S e l e c t e d C o l u m n L i s t / >  
         < H a s V a l u e > t r u e < / H a s V a l u e >  
         < T B C h a r t I D > 2 2 1 3 5 8 7 4 8 5 7 0 0 0 0 0 6 9 5 < / T B C h a r t I D >  
         < C o n s o l i d a t e d C o m p a n y I D   x s i : n i l = " t r u e " / >  
         < T B D o c u m e n t I D > 2 2 1 3 5 8 7 4 8 5 7 0 0 0 0 0 0 0 5 < / T B D o c u m e n t I D >  
         < N u m e r i c V a l u e > - 1 0 9 3 5 0 . 0 0 0 0 < / N u m e r i c V a l u e >  
         < V a l u e > - 1 0 9 3 5 0 , 0 0 0 0 < / V a l u e >  
         < C h a r t T y p e > c t D e t a i l < / C h a r t T y p e >  
         < R e f e r e n c e > 2 8 1 0 0 < / R e f e r e n c e >  
         < T B D o c N a m e > T B   2 0 1 9 < / T B D o c N a m e >  
         < T B C h a r t N a m e > D e t a i l < / T B C h a r t N a m e >  
         < C o l u m n N a m e > F i n a l B a l a n c e < / C o l u m n N a m e >  
         < U s e r F r i e n d l y C o l u m n N a m e > F i n a l < / U s e r F r i e n d l y C o l u m n N a m e >  
         < A c c o u n t N u m b e r > 0 8 9 x < / A c c o u n t N u m b e r >  
         < R o u n d e d > f a l s e < / R o u n d e d >  
     < / T B L i n k >  
     < T B L i n k >  
         < V e r s i o n > 4 < / V e r s i o n >  
         < C o l u m n F i l t e r s / >  
         < D A L i n k I D > 2 9 e 1 8 8 9 a - c 9 3 3 - 4 2 5 9 - a 3 5 4 - 7 1 7 6 9 1 e a b 8 d a < / D A L i n k I D >  
         < L i n k T y p e > 0 < / L i n k T y p e >  
         < P a r a m e t e r s / >  
         < I n c l u d e A l l I t e m s > f a l s e < / I n c l u d e A l l I t e m s >  
         < A c t i v e > t r u e < / A c t i v e >  
         < P r o t e c t e d L i n k > f a l s e < / P r o t e c t e d L i n k >  
         < N a m e > 2 8 1 0 0   T B   2 0 1 9   0 9 1 a 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 0 9 1 a < / A c c o u n t N u m b e r >  
         < R o u n d e d > f a l s e < / R o u n d e d >  
     < / T B L i n k >  
     < T B L i n k >  
         < V e r s i o n > 4 < / V e r s i o n >  
         < C o l u m n F i l t e r s / >  
         < D A L i n k I D > 3 e 4 a b a 5 4 - d f e d - 4 8 a f - b 1 f c - 3 2 7 6 5 c 7 f 4 f 4 6 < / D A L i n k I D >  
         < L i n k T y p e > 0 < / L i n k T y p e >  
         < P a r a m e t e r s / >  
         < I n c l u d e A l l I t e m s > f a l s e < / I n c l u d e A l l I t e m s >  
         < A c t i v e > t r u e < / A c t i v e >  
         < P r o t e c t e d L i n k > f a l s e < / P r o t e c t e d L i n k >  
         < N a m e > 2 8 1 0 0   T B   2 0 1 9   0 9 1 b 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 0 9 1 b < / A c c o u n t N u m b e r >  
         < R o u n d e d > f a l s e < / R o u n d e d >  
     < / T B L i n k >  
     < T B L i n k >  
         < V e r s i o n > 4 < / V e r s i o n >  
         < C o l u m n F i l t e r s / >  
         < D A L i n k I D > 3 3 c 6 7 1 2 a - d 6 1 b - 4 5 f c - 9 0 a d - 2 7 9 9 b a 0 2 7 1 2 6 < / D A L i n k I D >  
         < L i n k T y p e > 0 < / L i n k T y p e >  
         < P a r a m e t e r s / >  
         < I n c l u d e A l l I t e m s > f a l s e < / I n c l u d e A l l I t e m s >  
         < A c t i v e > t r u e < / A c t i v e >  
         < P r o t e c t e d L i n k > f a l s e < / P r o t e c t e d L i n k >  
         < N a m e > 2 8 1 0 0   T B   2 0 1 9   0 9 1 c 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 0 9 1 c < / A c c o u n t N u m b e r >  
         < R o u n d e d > f a l s e < / R o u n d e d >  
     < / T B L i n k >  
     < T B L i n k >  
         < V e r s i o n > 4 < / V e r s i o n >  
         < C o l u m n F i l t e r s / >  
         < D A L i n k I D > e 1 4 a 4 9 4 4 - d 3 c 3 - 4 6 6 5 - 9 a a e - b 4 d 3 b 7 a 8 2 b 8 0 < / D A L i n k I D >  
         < L i n k T y p e > 0 < / L i n k T y p e >  
         < P a r a m e t e r s / >  
         < I n c l u d e A l l I t e m s > f a l s e < / I n c l u d e A l l I t e m s >  
         < A c t i v e > t r u e < / A c t i v e >  
         < P r o t e c t e d L i n k > f a l s e < / P r o t e c t e d L i n k >  
         < N a m e > 2 8 1 0 0   T B   2 0 1 9   0 9 1 d 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 0 9 1 d < / A c c o u n t N u m b e r >  
         < R o u n d e d > f a l s e < / R o u n d e d >  
     < / T B L i n k >  
     < T B L i n k >  
         < V e r s i o n > 4 < / V e r s i o n >  
         < C o l u m n F i l t e r s / >  
         < D A L i n k I D > 7 8 b e c a 8 6 - d f 2 2 - 4 3 a 2 - a 4 b 3 - 6 8 f f b 1 5 a c 7 7 6 < / D A L i n k I D >  
         < L i n k T y p e > 0 < / L i n k T y p e >  
         < P a r a m e t e r s / >  
         < I n c l u d e A l l I t e m s > f a l s e < / I n c l u d e A l l I t e m s >  
         < A c t i v e > t r u e < / A c t i v e >  
         < P r o t e c t e d L i n k > f a l s e < / P r o t e c t e d L i n k >  
         < N a m e > 2 8 1 0 0   T B   2 0 1 9   0 9 1 e 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 0 9 1 e < / A c c o u n t N u m b e r >  
         < R o u n d e d > f a l s e < / R o u n d e d >  
     < / T B L i n k >  
     < T B L i n k >  
         < V e r s i o n > 4 < / V e r s i o n >  
         < C o l u m n F i l t e r s / >  
         < D A L i n k I D > 8 8 0 a 6 3 9 d - b 2 b 9 - 4 d f 1 - 8 0 5 d - e 4 4 4 8 d 6 d 5 7 0 5 < / D A L i n k I D >  
         < L i n k T y p e > 0 < / L i n k T y p e >  
         < P a r a m e t e r s / >  
         < I n c l u d e A l l I t e m s > f a l s e < / I n c l u d e A l l I t e m s >  
         < A c t i v e > t r u e < / A c t i v e >  
         < P r o t e c t e d L i n k > f a l s e < / P r o t e c t e d L i n k >  
         < N a m e > 2 8 1 0 0   T B   2 0 1 9   0 9 2 a 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 0 9 2 a < / A c c o u n t N u m b e r >  
         < R o u n d e d > f a l s e < / R o u n d e d >  
     < / T B L i n k >  
     < T B L i n k >  
         < V e r s i o n > 4 < / V e r s i o n >  
         < C o l u m n F i l t e r s / >  
         < D A L i n k I D > 7 8 a 5 1 9 f 2 - c c a 8 - 4 b 3 f - a 4 6 f - a b 5 8 8 6 c f e c 3 d < / D A L i n k I D >  
         < L i n k T y p e > 0 < / L i n k T y p e >  
         < P a r a m e t e r s / >  
         < I n c l u d e A l l I t e m s > f a l s e < / I n c l u d e A l l I t e m s >  
         < A c t i v e > t r u e < / A c t i v e >  
         < P r o t e c t e d L i n k > f a l s e < / P r o t e c t e d L i n k >  
         < N a m e > 2 8 1 0 0   T B   2 0 1 9   0 9 2 b 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 0 9 2 b < / A c c o u n t N u m b e r >  
         < R o u n d e d > f a l s e < / R o u n d e d >  
     < / T B L i n k >  
     < T B L i n k >  
         < V e r s i o n > 4 < / V e r s i o n >  
         < C o l u m n F i l t e r s / >  
         < D A L i n k I D > d 0 1 a b 4 4 6 - 9 3 f 8 - 4 2 e 9 - 9 9 7 a - 7 d 0 5 1 0 a 6 6 c 8 7 < / D A L i n k I D >  
         < L i n k T y p e > 0 < / L i n k T y p e >  
         < P a r a m e t e r s / >  
         < I n c l u d e A l l I t e m s > f a l s e < / I n c l u d e A l l I t e m s >  
         < A c t i v e > t r u e < / A c t i v e >  
         < P r o t e c t e d L i n k > f a l s e < / P r o t e c t e d L i n k >  
         < N a m e > 2 8 1 0 0   T B   2 0 1 9   0 9 2 c   F i n a l < / N a m e >  
         < E n t i t y E n u m > 9 < / E n t i t y E n u m >  
         < I t e m O r d e r L i s t / >  
         < S e l e c t e d I t e m L i s t / >  
         < S e l e c t e d C o l u m n L i s t / >  
         < H a s V a l u e > t r u e < / H a s V a l u e >  
         < T B C h a r t I D > 2 2 1 3 5 8 7 4 8 5 7 0 0 0 0 0 6 9 5 < / T B C h a r t I D >  
         < C o n s o l i d a t e d C o m p a n y I D   x s i : n i l = " t r u e " / >  
         < T B D o c u m e n t I D > 2 2 1 3 5 8 7 4 8 5 7 0 0 0 0 0 0 0 5 < / T B D o c u m e n t I D >  
         < N u m e r i c V a l u e > - 6 3 5 0 5 7 8 . 0 0 0 0 < / N u m e r i c V a l u e >  
         < V a l u e > - 6 3 5 0 5 7 8 , 0 0 0 0 < / V a l u e >  
         < C h a r t T y p e > c t D e t a i l < / C h a r t T y p e >  
         < R e f e r e n c e > 2 8 1 0 0 < / R e f e r e n c e >  
         < T B D o c N a m e > T B   2 0 1 9 < / T B D o c N a m e >  
         < T B C h a r t N a m e > D e t a i l < / T B C h a r t N a m e >  
         < C o l u m n N a m e > F i n a l B a l a n c e < / C o l u m n N a m e >  
         < U s e r F r i e n d l y C o l u m n N a m e > F i n a l < / U s e r F r i e n d l y C o l u m n N a m e >  
         < A c c o u n t N u m b e r > 0 9 2 c < / A c c o u n t N u m b e r >  
         < R o u n d e d > f a l s e < / R o u n d e d >  
     < / T B L i n k >  
     < T B L i n k >  
         < V e r s i o n > 4 < / V e r s i o n >  
         < C o l u m n F i l t e r s / >  
         < D A L i n k I D > 2 7 e f c e 4 8 - 6 4 6 f - 4 e 3 a - b 9 f a - 4 3 3 e b 0 8 b 8 7 a c < / D A L i n k I D >  
         < L i n k T y p e > 0 < / L i n k T y p e >  
         < P a r a m e t e r s / >  
         < I n c l u d e A l l I t e m s > f a l s e < / I n c l u d e A l l I t e m s >  
         < A c t i v e > t r u e < / A c t i v e >  
         < P r o t e c t e d L i n k > f a l s e < / P r o t e c t e d L i n k >  
         < N a m e > 2 8 1 0 0   T B   2 0 1 9   0 9 2 d 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 0 9 2 d < / A c c o u n t N u m b e r >  
         < R o u n d e d > f a l s e < / R o u n d e d >  
     < / T B L i n k >  
     < T B L i n k >  
         < V e r s i o n > 4 < / V e r s i o n >  
         < C o l u m n F i l t e r s / >  
         < D A L i n k I D > e 0 3 e d 6 b 7 - 2 4 8 9 - 4 4 9 a - 9 f 5 7 - f 1 e b 8 8 e 6 d 9 b 6 < / D A L i n k I D >  
         < L i n k T y p e > 0 < / L i n k T y p e >  
         < P a r a m e t e r s / >  
         < I n c l u d e A l l I t e m s > f a l s e < / I n c l u d e A l l I t e m s >  
         < A c t i v e > t r u e < / A c t i v e >  
         < P r o t e c t e d L i n k > f a l s e < / P r o t e c t e d L i n k >  
         < N a m e > 2 8 1 0 0   T B   2 0 1 9   0 9 2 e 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 0 9 2 e < / A c c o u n t N u m b e r >  
         < R o u n d e d > f a l s e < / R o u n d e d >  
     < / T B L i n k >  
     < T B L i n k >  
         < V e r s i o n > 4 < / V e r s i o n >  
         < C o l u m n F i l t e r s / >  
         < D A L i n k I D > 3 0 1 0 0 4 0 d - 4 4 6 0 - 4 e c 4 - b 8 4 6 - 8 a 2 8 6 1 c 6 4 c d b < / D A L i n k I D >  
         < L i n k T y p e > 0 < / L i n k T y p e >  
         < P a r a m e t e r s / >  
         < I n c l u d e A l l I t e m s > f a l s e < / I n c l u d e A l l I t e m s >  
         < A c t i v e > t r u e < / A c t i v e >  
         < P r o t e c t e d L i n k > f a l s e < / P r o t e c t e d L i n k >  
         < N a m e > 2 8 1 0 0   T B   2 0 1 9   0 9 2 f 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 0 9 2 f < / A c c o u n t N u m b e r >  
         < R o u n d e d > f a l s e < / R o u n d e d >  
     < / T B L i n k >  
     < T B L i n k >  
         < V e r s i o n > 4 < / V e r s i o n >  
         < C o l u m n F i l t e r s / >  
         < D A L i n k I D > 9 0 5 e b 5 0 2 - e 4 1 f - 4 6 b 2 - 8 2 f d - 0 8 5 2 2 5 1 8 d d 0 7 < / D A L i n k I D >  
         < L i n k T y p e > 0 < / L i n k T y p e >  
         < P a r a m e t e r s / >  
         < I n c l u d e A l l I t e m s > f a l s e < / I n c l u d e A l l I t e m s >  
         < A c t i v e > t r u e < / A c t i v e >  
         < P r o t e c t e d L i n k > f a l s e < / P r o t e c t e d L i n k >  
         < N a m e > 2 8 1 0 0   T B   2 0 1 9   0 9 3 x 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 0 9 3 x < / A c c o u n t N u m b e r >  
         < R o u n d e d > f a l s e < / R o u n d e d >  
     < / T B L i n k >  
     < T B L i n k >  
         < V e r s i o n > 4 < / V e r s i o n >  
         < C o l u m n F i l t e r s / >  
         < D A L i n k I D > 2 3 3 a 2 0 e 1 - e a 6 e - 4 7 c 6 - b 8 2 4 - 4 9 5 f 8 f 4 e 5 5 c 5 < / D A L i n k I D >  
         < L i n k T y p e > 0 < / L i n k T y p e >  
         < P a r a m e t e r s / >  
         < I n c l u d e A l l I t e m s > f a l s e < / I n c l u d e A l l I t e m s >  
         < A c t i v e > t r u e < / A c t i v e >  
         < P r o t e c t e d L i n k > f a l s e < / P r o t e c t e d L i n k >  
         < N a m e > 2 8 1 0 0   T B   2 0 1 9   0 9 4 x   F i n a l < / N a m e >  
         < E n t i t y E n u m > 9 < / E n t i t y E n u m >  
         < I t e m O r d e r L i s t / >  
         < S e l e c t e d I t e m L i s t / >  
         < S e l e c t e d C o l u m n L i s t / >  
         < H a s V a l u e > t r u e < / H a s V a l u e >  
         < T B C h a r t I D > 2 2 1 3 5 8 7 4 8 5 7 0 0 0 0 0 6 9 5 < / T B C h a r t I D >  
         < C o n s o l i d a t e d C o m p a n y I D   x s i : n i l = " t r u e " / >  
         < T B D o c u m e n t I D > 2 2 1 3 5 8 7 4 8 5 7 0 0 0 0 0 0 0 5 < / T B D o c u m e n t I D >  
         < N u m e r i c V a l u e > - 6 2 1 7 2 . 0 0 0 0 < / N u m e r i c V a l u e >  
         < V a l u e > - 6 2 1 7 2 , 0 0 0 0 < / V a l u e >  
         < C h a r t T y p e > c t D e t a i l < / C h a r t T y p e >  
         < R e f e r e n c e > 2 8 1 0 0 < / R e f e r e n c e >  
         < T B D o c N a m e > T B   2 0 1 9 < / T B D o c N a m e >  
         < T B C h a r t N a m e > D e t a i l < / T B C h a r t N a m e >  
         < C o l u m n N a m e > F i n a l B a l a n c e < / C o l u m n N a m e >  
         < U s e r F r i e n d l y C o l u m n N a m e > F i n a l < / U s e r F r i e n d l y C o l u m n N a m e >  
         < A c c o u n t N u m b e r > 0 9 4 x < / A c c o u n t N u m b e r >  
         < R o u n d e d > f a l s e < / R o u n d e d >  
     < / T B L i n k >  
     < T B L i n k >  
         < V e r s i o n > 4 < / V e r s i o n >  
         < C o l u m n F i l t e r s / >  
         < D A L i n k I D > 1 a 8 c 5 6 6 2 - d b 6 d - 4 1 a e - b 2 9 d - 1 8 7 b b 2 d a 9 6 9 3 < / D A L i n k I D >  
         < L i n k T y p e > 0 < / L i n k T y p e >  
         < P a r a m e t e r s / >  
         < I n c l u d e A l l I t e m s > f a l s e < / I n c l u d e A l l I t e m s >  
         < A c t i v e > t r u e < / A c t i v e >  
         < P r o t e c t e d L i n k > f a l s e < / P r o t e c t e d L i n k >  
         < N a m e > 2 8 1 0 0   T B   2 0 1 9   0 9 5 a 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 0 9 5 a < / A c c o u n t N u m b e r >  
         < R o u n d e d > f a l s e < / R o u n d e d >  
     < / T B L i n k >  
     < T B L i n k >  
         < V e r s i o n > 4 < / V e r s i o n >  
         < C o l u m n F i l t e r s / >  
         < D A L i n k I D > 6 3 2 4 3 4 a 4 - f c d d - 4 2 a f - 9 8 6 6 - 6 8 b 7 5 8 2 7 b 7 0 2 < / D A L i n k I D >  
         < L i n k T y p e > 0 < / L i n k T y p e >  
         < P a r a m e t e r s / >  
         < I n c l u d e A l l I t e m s > f a l s e < / I n c l u d e A l l I t e m s >  
         < A c t i v e > t r u e < / A c t i v e >  
         < P r o t e c t e d L i n k > f a l s e < / P r o t e c t e d L i n k >  
         < N a m e > 2 8 1 0 0   T B   2 0 1 9   0 9 5 b 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 0 9 5 b < / A c c o u n t N u m b e r >  
         < R o u n d e d > f a l s e < / R o u n d e d >  
     < / T B L i n k >  
     < T B L i n k >  
         < V e r s i o n > 4 < / V e r s i o n >  
         < C o l u m n F i l t e r s / >  
         < D A L i n k I D > 3 0 2 8 8 d 9 5 - 6 4 e 8 - 4 8 8 4 - b 4 7 5 - 2 1 6 a 9 3 2 5 b c 4 3 < / D A L i n k I D >  
         < L i n k T y p e > 0 < / L i n k T y p e >  
         < P a r a m e t e r s / >  
         < I n c l u d e A l l I t e m s > f a l s e < / I n c l u d e A l l I t e m s >  
         < A c t i v e > t r u e < / A c t i v e >  
         < P r o t e c t e d L i n k > f a l s e < / P r o t e c t e d L i n k >  
         < N a m e > 2 8 1 0 0   T B   2 0 1 9   0 9 5 c 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 0 9 5 c < / A c c o u n t N u m b e r >  
         < R o u n d e d > f a l s e < / R o u n d e d >  
     < / T B L i n k >  
     < T B L i n k >  
         < V e r s i o n > 4 < / V e r s i o n >  
         < C o l u m n F i l t e r s / >  
         < D A L i n k I D > c 9 a 8 7 e 0 2 - b 4 8 4 - 4 e 9 b - 8 8 3 b - 9 e f 4 4 d 4 e f b f 3 < / D A L i n k I D >  
         < L i n k T y p e > 0 < / L i n k T y p e >  
         < P a r a m e t e r s / >  
         < I n c l u d e A l l I t e m s > f a l s e < / I n c l u d e A l l I t e m s >  
         < A c t i v e > t r u e < / A c t i v e >  
         < P r o t e c t e d L i n k > f a l s e < / P r o t e c t e d L i n k >  
         < N a m e > 2 8 1 0 0   T B   2 0 1 9   0 9 6 a 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 0 9 6 a < / A c c o u n t N u m b e r >  
         < R o u n d e d > f a l s e < / R o u n d e d >  
     < / T B L i n k >  
     < T B L i n k >  
         < V e r s i o n > 4 < / V e r s i o n >  
         < C o l u m n F i l t e r s / >  
         < D A L i n k I D > 6 0 4 8 5 e c b - 5 a 4 3 - 4 6 9 e - 8 8 2 4 - a 9 1 a f 8 b 2 d 0 b b < / D A L i n k I D >  
         < L i n k T y p e > 0 < / L i n k T y p e >  
         < P a r a m e t e r s / >  
         < I n c l u d e A l l I t e m s > f a l s e < / I n c l u d e A l l I t e m s >  
         < A c t i v e > t r u e < / A c t i v e >  
         < P r o t e c t e d L i n k > f a l s e < / P r o t e c t e d L i n k >  
         < N a m e > 2 8 1 0 0   T B   2 0 1 9   0 9 6 b 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 0 9 6 b < / A c c o u n t N u m b e r >  
         < R o u n d e d > f a l s e < / R o u n d e d >  
     < / T B L i n k >  
     < T B L i n k >  
         < V e r s i o n > 4 < / V e r s i o n >  
         < C o l u m n F i l t e r s / >  
         < D A L i n k I D > d 9 2 3 9 d c 3 - 4 5 f 0 - 4 8 0 3 - a a 7 c - a 7 f 1 e 0 9 f 2 f a 2 < / D A L i n k I D >  
         < L i n k T y p e > 0 < / L i n k T y p e >  
         < P a r a m e t e r s / >  
         < I n c l u d e A l l I t e m s > f a l s e < / I n c l u d e A l l I t e m s >  
         < A c t i v e > t r u e < / A c t i v e >  
         < P r o t e c t e d L i n k > f a l s e < / P r o t e c t e d L i n k >  
         < N a m e > 2 8 1 0 0   T B   2 0 1 9   0 9 6 c 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 0 9 6 c < / A c c o u n t N u m b e r >  
         < R o u n d e d > f a l s e < / R o u n d e d >  
     < / T B L i n k >  
     < T B L i n k >  
         < V e r s i o n > 4 < / V e r s i o n >  
         < C o l u m n F i l t e r s / >  
         < D A L i n k I D > c 0 2 a c 0 5 2 - c b 1 1 - 4 0 6 a - 9 2 5 9 - f 2 f 2 2 e 9 8 1 7 e 8 < / D A L i n k I D >  
         < L i n k T y p e > 0 < / L i n k T y p e >  
         < P a r a m e t e r s / >  
         < I n c l u d e A l l I t e m s > f a l s e < / I n c l u d e A l l I t e m s >  
         < A c t i v e > t r u e < / A c t i v e >  
         < P r o t e c t e d L i n k > f a l s e < / P r o t e c t e d L i n k >  
         < N a m e > 2 8 1 0 0   T B   2 0 1 9   0 9 6 d 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 0 9 6 d < / A c c o u n t N u m b e r >  
         < R o u n d e d > f a l s e < / R o u n d e d >  
     < / T B L i n k >  
     < T B L i n k >  
         < V e r s i o n > 4 < / V e r s i o n >  
         < C o l u m n F i l t e r s / >  
         < D A L i n k I D > b c 5 c 3 c 3 2 - 1 8 5 8 - 4 4 b 2 - 8 4 8 f - c 8 5 e 7 7 f 0 9 f e 4 < / D A L i n k I D >  
         < L i n k T y p e > 0 < / L i n k T y p e >  
         < P a r a m e t e r s / >  
         < I n c l u d e A l l I t e m s > f a l s e < / I n c l u d e A l l I t e m s >  
         < A c t i v e > t r u e < / A c t i v e >  
         < P r o t e c t e d L i n k > f a l s e < / P r o t e c t e d L i n k >  
         < N a m e > 2 8 1 0 0   T B   2 0 1 9   0 9 6 e 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 0 9 6 e < / A c c o u n t N u m b e r >  
         < R o u n d e d > f a l s e < / R o u n d e d >  
     < / T B L i n k >  
     < T B L i n k >  
         < V e r s i o n > 4 < / V e r s i o n >  
         < C o l u m n F i l t e r s / >  
         < D A L i n k I D > 3 5 b 0 b 2 8 6 - 2 4 3 8 - 4 d 6 f - a 9 4 1 - 3 d 8 6 3 1 d 5 b 3 a 6 < / D A L i n k I D >  
         < L i n k T y p e > 0 < / L i n k T y p e >  
         < P a r a m e t e r s / >  
         < I n c l u d e A l l I t e m s > f a l s e < / I n c l u d e A l l I t e m s >  
         < A c t i v e > t r u e < / A c t i v e >  
         < P r o t e c t e d L i n k > f a l s e < / P r o t e c t e d L i n k >  
         < N a m e > 2 8 1 0 0   T B   2 0 1 9   0 9 6 f 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 0 9 6 f < / A c c o u n t N u m b e r >  
         < R o u n d e d > f a l s e < / R o u n d e d >  
     < / T B L i n k >  
     < T B L i n k >  
         < V e r s i o n > 4 < / V e r s i o n >  
         < C o l u m n F i l t e r s / >  
         < D A L i n k I D > 8 2 9 a f 5 a 6 - 9 e 4 5 - 4 1 3 5 - 9 4 2 a - 5 4 4 8 6 4 a 2 9 b c 0 < / D A L i n k I D >  
         < L i n k T y p e > 0 < / L i n k T y p e >  
         < P a r a m e t e r s / >  
         < I n c l u d e A l l I t e m s > f a l s e < / I n c l u d e A l l I t e m s >  
         < A c t i v e > t r u e < / A c t i v e >  
         < P r o t e c t e d L i n k > f a l s e < / P r o t e c t e d L i n k >  
         < N a m e > 2 8 1 0 0   T B   2 0 1 9   0 9 6 g 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 0 9 6 g < / A c c o u n t N u m b e r >  
         < R o u n d e d > f a l s e < / R o u n d e d >  
     < / T B L i n k >  
     < T B L i n k >  
         < V e r s i o n > 4 < / V e r s i o n >  
         < C o l u m n F i l t e r s / >  
         < D A L i n k I D > 4 5 b 7 5 1 e 1 - b 5 2 d - 4 5 e b - 9 f a f - c 6 e 6 2 8 3 d 4 7 e 6 < / D A L i n k I D >  
         < L i n k T y p e > 0 < / L i n k T y p e >  
         < P a r a m e t e r s / >  
         < I n c l u d e A l l I t e m s > f a l s e < / I n c l u d e A l l I t e m s >  
         < A c t i v e > t r u e < / A c t i v e >  
         < P r o t e c t e d L i n k > f a l s e < / P r o t e c t e d L i n k >  
         < N a m e > 2 8 1 0 0   T B   2 0 1 9   0 9 6 h 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 0 9 6 h < / A c c o u n t N u m b e r >  
         < R o u n d e d > f a l s e < / R o u n d e d >  
     < / T B L i n k >  
     < T B L i n k >  
         < V e r s i o n > 4 < / V e r s i o n >  
         < C o l u m n F i l t e r s / >  
         < D A L i n k I D > 7 c 2 6 5 a 2 9 - 6 2 f e - 4 c a a - b d c 1 - 4 2 d 5 5 b 0 4 b 1 c e < / D A L i n k I D >  
         < L i n k T y p e > 0 < / L i n k T y p e >  
         < P a r a m e t e r s / >  
         < I n c l u d e A l l I t e m s > f a l s e < / I n c l u d e A l l I t e m s >  
         < A c t i v e > t r u e < / A c t i v e >  
         < P r o t e c t e d L i n k > f a l s e < / P r o t e c t e d L i n k >  
         < N a m e > 2 8 1 0 0   T B   2 0 1 9   0 9 6 i 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 0 9 6 i < / A c c o u n t N u m b e r >  
         < R o u n d e d > f a l s e < / R o u n d e d >  
     < / T B L i n k >  
     < T B L i n k >  
         < V e r s i o n > 4 < / V e r s i o n >  
         < C o l u m n F i l t e r s / >  
         < D A L i n k I D > 1 9 0 d d 9 6 f - 9 e 8 f - 4 5 c 7 - 8 5 f 5 - 6 5 0 a 7 1 1 a 3 f b f < / D A L i n k I D >  
         < L i n k T y p e > 0 < / L i n k T y p e >  
         < P a r a m e t e r s / >  
         < I n c l u d e A l l I t e m s > f a l s e < / I n c l u d e A l l I t e m s >  
         < A c t i v e > t r u e < / A c t i v e >  
         < P r o t e c t e d L i n k > f a l s e < / P r o t e c t e d L i n k >  
         < N a m e > 2 8 1 0 0   T B   2 0 1 9   0 9 7 x 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 0 9 7 x < / A c c o u n t N u m b e r >  
         < R o u n d e d > f a l s e < / R o u n d e d >  
     < / T B L i n k >  
     < T B L i n k >  
         < V e r s i o n > 4 < / V e r s i o n >  
         < C o l u m n F i l t e r s / >  
         < D A L i n k I D > 2 4 9 a f 4 e 9 - 6 e a c - 4 5 0 6 - a 5 5 2 - 4 7 b c 1 e 4 a 7 0 7 d < / D A L i n k I D >  
         < L i n k T y p e > 0 < / L i n k T y p e >  
         < P a r a m e t e r s / >  
         < I n c l u d e A l l I t e m s > f a l s e < / I n c l u d e A l l I t e m s >  
         < A c t i v e > t r u e < / A c t i v e >  
         < P r o t e c t e d L i n k > f a l s e < / P r o t e c t e d L i n k >  
         < N a m e > 2 8 1 0 0   T B   2 0 1 9   0 9 8 x 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 0 9 8 x < / A c c o u n t N u m b e r >  
         < R o u n d e d > f a l s e < / R o u n d e d >  
     < / T B L i n k >  
     < T B L i n k >  
         < V e r s i o n > 4 < / V e r s i o n >  
         < C o l u m n F i l t e r s / >  
         < D A L i n k I D > 1 d 7 8 8 9 3 3 - b 1 f 0 - 4 c 0 c - b a c e - 0 6 4 b a 3 c 6 d 3 3 5 < / D A L i n k I D >  
         < L i n k T y p e > 0 < / L i n k T y p e >  
         < P a r a m e t e r s / >  
         < I n c l u d e A l l I t e m s > f a l s e < / I n c l u d e A l l I t e m s >  
         < A c t i v e > t r u e < / A c t i v e >  
         < P r o t e c t e d L i n k > f a l s e < / P r o t e c t e d L i n k >  
         < N a m e > 2 8 1 0 0   T B   2 0 1 9   1 1 1 x 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 1 1 1 x < / A c c o u n t N u m b e r >  
         < R o u n d e d > f a l s e < / R o u n d e d >  
     < / T B L i n k >  
     < T B L i n k >  
         < V e r s i o n > 4 < / V e r s i o n >  
         < C o l u m n F i l t e r s / >  
         < D A L i n k I D > 2 5 7 7 9 f 9 d - 4 a c b - 4 5 a 2 - 9 9 c 8 - 5 f f 9 1 0 0 b 5 c e d < / D A L i n k I D >  
         < L i n k T y p e > 0 < / L i n k T y p e >  
         < P a r a m e t e r s / >  
         < I n c l u d e A l l I t e m s > f a l s e < / I n c l u d e A l l I t e m s >  
         < A c t i v e > t r u e < / A c t i v e >  
         < P r o t e c t e d L i n k > f a l s e < / P r o t e c t e d L i n k >  
         < N a m e > 2 8 1 0 0   T B   2 0 1 9   1 1 2 x   F i n a l < / N a m e >  
         < E n t i t y E n u m > 9 < / E n t i t y E n u m >  
         < I t e m O r d e r L i s t / >  
         < S e l e c t e d I t e m L i s t / >  
         < S e l e c t e d C o l u m n L i s t / >  
         < H a s V a l u e > t r u e < / H a s V a l u e >  
         < T B C h a r t I D > 2 2 1 3 5 8 7 4 8 5 7 0 0 0 0 0 6 9 5 < / T B C h a r t I D >  
         < C o n s o l i d a t e d C o m p a n y I D   x s i : n i l = " t r u e " / >  
         < T B D o c u m e n t I D > 2 2 1 3 5 8 7 4 8 5 7 0 0 0 0 0 0 0 5 < / T B D o c u m e n t I D >  
         < N u m e r i c V a l u e > 1 7 5 3 8 0 9 . 0 0 0 0 < / N u m e r i c V a l u e >  
         < V a l u e > 1 7 5 3 8 0 9 , 0 0 0 0 < / V a l u e >  
         < C h a r t T y p e > c t D e t a i l < / C h a r t T y p e >  
         < R e f e r e n c e > 2 8 1 0 0 < / R e f e r e n c e >  
         < T B D o c N a m e > T B   2 0 1 9 < / T B D o c N a m e >  
         < T B C h a r t N a m e > D e t a i l < / T B C h a r t N a m e >  
         < C o l u m n N a m e > F i n a l B a l a n c e < / C o l u m n N a m e >  
         < U s e r F r i e n d l y C o l u m n N a m e > F i n a l < / U s e r F r i e n d l y C o l u m n N a m e >  
         < A c c o u n t N u m b e r > 1 1 2 x < / A c c o u n t N u m b e r >  
         < R o u n d e d > f a l s e < / R o u n d e d >  
     < / T B L i n k >  
     < T B L i n k >  
         < V e r s i o n > 4 < / V e r s i o n >  
         < C o l u m n F i l t e r s / >  
         < D A L i n k I D > a 8 d b b 1 b 8 - 2 9 3 b - 4 5 e 6 - a 4 f 0 - 7 3 8 6 1 5 c 6 e 0 a 7 < / D A L i n k I D >  
         < L i n k T y p e > 0 < / L i n k T y p e >  
         < P a r a m e t e r s / >  
         < I n c l u d e A l l I t e m s > f a l s e < / I n c l u d e A l l I t e m s >  
         < A c t i v e > t r u e < / A c t i v e >  
         < P r o t e c t e d L i n k > f a l s e < / P r o t e c t e d L i n k >  
         < N a m e > 2 8 1 0 0   T B   2 0 1 9   1 1 9 x   F i n a l < / N a m e >  
         < E n t i t y E n u m > 9 < / E n t i t y E n u m >  
         < I t e m O r d e r L i s t / >  
         < S e l e c t e d I t e m L i s t / >  
         < S e l e c t e d C o l u m n L i s t / >  
         < H a s V a l u e > t r u e < / H a s V a l u e >  
         < T B C h a r t I D > 2 2 1 3 5 8 7 4 8 5 7 0 0 0 0 0 6 9 5 < / T B C h a r t I D >  
         < C o n s o l i d a t e d C o m p a n y I D   x s i : n i l = " t r u e " / >  
         < T B D o c u m e n t I D > 2 2 1 3 5 8 7 4 8 5 7 0 0 0 0 0 0 0 5 < / T B D o c u m e n t I D >  
         < N u m e r i c V a l u e > 2 5 2 4 2 4 . 0 0 0 0 < / N u m e r i c V a l u e >  
         < V a l u e > 2 5 2 4 2 4 , 0 0 0 0 < / V a l u e >  
         < C h a r t T y p e > c t D e t a i l < / C h a r t T y p e >  
         < R e f e r e n c e > 2 8 1 0 0 < / R e f e r e n c e >  
         < T B D o c N a m e > T B   2 0 1 9 < / T B D o c N a m e >  
         < T B C h a r t N a m e > D e t a i l < / T B C h a r t N a m e >  
         < C o l u m n N a m e > F i n a l B a l a n c e < / C o l u m n N a m e >  
         < U s e r F r i e n d l y C o l u m n N a m e > F i n a l < / U s e r F r i e n d l y C o l u m n N a m e >  
         < A c c o u n t N u m b e r > 1 1 9 x < / A c c o u n t N u m b e r >  
         < R o u n d e d > f a l s e < / R o u n d e d >  
     < / T B L i n k >  
     < T B L i n k >  
         < V e r s i o n > 4 < / V e r s i o n >  
         < C o l u m n F i l t e r s / >  
         < D A L i n k I D > 4 e c 0 4 c 0 c - 5 8 2 3 - 4 4 e 1 - b b 0 d - 6 a 1 7 8 e 1 b a 8 b 4 < / D A L i n k I D >  
         < L i n k T y p e > 0 < / L i n k T y p e >  
         < P a r a m e t e r s / >  
         < I n c l u d e A l l I t e m s > f a l s e < / I n c l u d e A l l I t e m s >  
         < A c t i v e > t r u e < / A c t i v e >  
         < P r o t e c t e d L i n k > f a l s e < / P r o t e c t e d L i n k >  
         < N a m e > 2 8 1 0 0   T B   2 0 1 9   1 2 1 x   F i n a l < / N a m e >  
         < E n t i t y E n u m > 9 < / E n t i t y E n u m >  
         < I t e m O r d e r L i s t / >  
         < S e l e c t e d I t e m L i s t / >  
         < S e l e c t e d C o l u m n L i s t / >  
         < H a s V a l u e > t r u e < / H a s V a l u e >  
         < T B C h a r t I D > 2 2 1 3 5 8 7 4 8 5 7 0 0 0 0 0 6 9 5 < / T B C h a r t I D >  
         < C o n s o l i d a t e d C o m p a n y I D   x s i : n i l = " t r u e " / >  
         < T B D o c u m e n t I D > 2 2 1 3 5 8 7 4 8 5 7 0 0 0 0 0 0 0 5 < / T B D o c u m e n t I D >  
         < N u m e r i c V a l u e > 9 8 4 5 . 0 0 0 0 < / N u m e r i c V a l u e >  
         < V a l u e > 9 8 4 5 , 0 0 0 0 < / V a l u e >  
         < C h a r t T y p e > c t D e t a i l < / C h a r t T y p e >  
         < R e f e r e n c e > 2 8 1 0 0 < / R e f e r e n c e >  
         < T B D o c N a m e > T B   2 0 1 9 < / T B D o c N a m e >  
         < T B C h a r t N a m e > D e t a i l < / T B C h a r t N a m e >  
         < C o l u m n N a m e > F i n a l B a l a n c e < / C o l u m n N a m e >  
         < U s e r F r i e n d l y C o l u m n N a m e > F i n a l < / U s e r F r i e n d l y C o l u m n N a m e >  
         < A c c o u n t N u m b e r > 1 2 1 x < / A c c o u n t N u m b e r >  
         < R o u n d e d > f a l s e < / R o u n d e d >  
     < / T B L i n k >  
     < T B L i n k >  
         < V e r s i o n > 4 < / V e r s i o n >  
         < C o l u m n F i l t e r s / >  
         < D A L i n k I D > a 1 1 1 b 6 8 2 - 3 4 5 b - 4 e 7 2 - 9 f 8 b - 3 9 b 9 9 4 4 4 8 3 c 4 < / D A L i n k I D >  
         < L i n k T y p e > 0 < / L i n k T y p e >  
         < P a r a m e t e r s / >  
         < I n c l u d e A l l I t e m s > f a l s e < / I n c l u d e A l l I t e m s >  
         < A c t i v e > t r u e < / A c t i v e >  
         < P r o t e c t e d L i n k > f a l s e < / P r o t e c t e d L i n k >  
         < N a m e > 2 8 1 0 0   T B   2 0 1 9   1 2 2 x   F i n a l < / N a m e >  
         < E n t i t y E n u m > 9 < / E n t i t y E n u m >  
         < I t e m O r d e r L i s t / >  
         < S e l e c t e d I t e m L i s t / >  
         < S e l e c t e d C o l u m n L i s t / >  
         < H a s V a l u e > t r u e < / H a s V a l u e >  
         < T B C h a r t I D > 2 2 1 3 5 8 7 4 8 5 7 0 0 0 0 0 6 9 5 < / T B C h a r t I D >  
         < C o n s o l i d a t e d C o m p a n y I D   x s i : n i l = " t r u e " / >  
         < T B D o c u m e n t I D > 2 2 1 3 5 8 7 4 8 5 7 0 0 0 0 0 0 0 5 < / T B D o c u m e n t I D >  
         < N u m e r i c V a l u e > 2 5 7 8 4 . 0 0 0 0 < / N u m e r i c V a l u e >  
         < V a l u e > 2 5 7 8 4 , 0 0 0 0 < / V a l u e >  
         < C h a r t T y p e > c t D e t a i l < / C h a r t T y p e >  
         < R e f e r e n c e > 2 8 1 0 0 < / R e f e r e n c e >  
         < T B D o c N a m e > T B   2 0 1 9 < / T B D o c N a m e >  
         < T B C h a r t N a m e > D e t a i l < / T B C h a r t N a m e >  
         < C o l u m n N a m e > F i n a l B a l a n c e < / C o l u m n N a m e >  
         < U s e r F r i e n d l y C o l u m n N a m e > F i n a l < / U s e r F r i e n d l y C o l u m n N a m e >  
         < A c c o u n t N u m b e r > 1 2 2 x < / A c c o u n t N u m b e r >  
         < R o u n d e d > f a l s e < / R o u n d e d >  
     < / T B L i n k >  
     < T B L i n k >  
         < V e r s i o n > 4 < / V e r s i o n >  
         < C o l u m n F i l t e r s / >  
         < D A L i n k I D > 7 8 d 6 4 0 5 0 - 4 c f 2 - 4 d d d - a c b 2 - 2 f 4 5 0 4 0 4 8 2 5 d < / D A L i n k I D >  
         < L i n k T y p e > 0 < / L i n k T y p e >  
         < P a r a m e t e r s / >  
         < I n c l u d e A l l I t e m s > f a l s e < / I n c l u d e A l l I t e m s >  
         < A c t i v e > t r u e < / A c t i v e >  
         < P r o t e c t e d L i n k > f a l s e < / P r o t e c t e d L i n k >  
         < N a m e > 2 8 1 0 0   T B   2 0 1 9   1 2 3 x   F i n a l < / N a m e >  
         < E n t i t y E n u m > 9 < / E n t i t y E n u m >  
         < I t e m O r d e r L i s t / >  
         < S e l e c t e d I t e m L i s t / >  
         < S e l e c t e d C o l u m n L i s t / >  
         < H a s V a l u e > t r u e < / H a s V a l u e >  
         < T B C h a r t I D > 2 2 1 3 5 8 7 4 8 5 7 0 0 0 0 0 6 9 5 < / T B C h a r t I D >  
         < C o n s o l i d a t e d C o m p a n y I D   x s i : n i l = " t r u e " / >  
         < T B D o c u m e n t I D > 2 2 1 3 5 8 7 4 8 5 7 0 0 0 0 0 0 0 5 < / T B D o c u m e n t I D >  
         < N u m e r i c V a l u e > 1 3 6 7 6 . 0 0 0 0 < / N u m e r i c V a l u e >  
         < V a l u e > 1 3 6 7 6 , 0 0 0 0 < / V a l u e >  
         < C h a r t T y p e > c t D e t a i l < / C h a r t T y p e >  
         < R e f e r e n c e > 2 8 1 0 0 < / R e f e r e n c e >  
         < T B D o c N a m e > T B   2 0 1 9 < / T B D o c N a m e >  
         < T B C h a r t N a m e > D e t a i l < / T B C h a r t N a m e >  
         < C o l u m n N a m e > F i n a l B a l a n c e < / C o l u m n N a m e >  
         < U s e r F r i e n d l y C o l u m n N a m e > F i n a l < / U s e r F r i e n d l y C o l u m n N a m e >  
         < A c c o u n t N u m b e r > 1 2 3 x < / A c c o u n t N u m b e r >  
         < R o u n d e d > f a l s e < / R o u n d e d >  
     < / T B L i n k >  
     < T B L i n k >  
         < V e r s i o n > 4 < / V e r s i o n >  
         < C o l u m n F i l t e r s / >  
         < D A L i n k I D > 1 9 d 6 d d d a - 3 9 5 c - 4 2 2 c - 9 1 3 a - 9 c c b 4 3 f 7 8 6 0 3 < / D A L i n k I D >  
         < L i n k T y p e > 0 < / L i n k T y p e >  
         < P a r a m e t e r s / >  
         < I n c l u d e A l l I t e m s > f a l s e < / I n c l u d e A l l I t e m s >  
         < A c t i v e > t r u e < / A c t i v e >  
         < P r o t e c t e d L i n k > f a l s e < / P r o t e c t e d L i n k >  
         < N a m e > 2 8 1 0 0   T B   2 0 1 9   1 2 4 x 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 1 2 4 x < / A c c o u n t N u m b e r >  
         < R o u n d e d > f a l s e < / R o u n d e d >  
     < / T B L i n k >  
     < T B L i n k >  
         < V e r s i o n > 4 < / V e r s i o n >  
         < C o l u m n F i l t e r s / >  
         < D A L i n k I D > d 0 b a 8 1 3 b - 3 1 0 2 - 4 0 6 b - b 4 6 7 - 1 5 f 1 7 8 8 c e 1 c e < / D A L i n k I D >  
         < L i n k T y p e > 0 < / L i n k T y p e >  
         < P a r a m e t e r s / >  
         < I n c l u d e A l l I t e m s > f a l s e < / I n c l u d e A l l I t e m s >  
         < A c t i v e > t r u e < / A c t i v e >  
         < P r o t e c t e d L i n k > f a l s e < / P r o t e c t e d L i n k >  
         < N a m e > 2 8 1 0 0   T B   2 0 1 9   1 3 1 x 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 1 3 1 x < / A c c o u n t N u m b e r >  
         < R o u n d e d > f a l s e < / R o u n d e d >  
     < / T B L i n k >  
     < T B L i n k >  
         < V e r s i o n > 4 < / V e r s i o n >  
         < C o l u m n F i l t e r s / >  
         < D A L i n k I D > d 0 9 d 3 a 1 7 - 9 e f 6 - 4 4 a 9 - 8 c 4 3 - e 7 6 9 a 3 1 d d 7 c a < / D A L i n k I D >  
         < L i n k T y p e > 0 < / L i n k T y p e >  
         < P a r a m e t e r s / >  
         < I n c l u d e A l l I t e m s > f a l s e < / I n c l u d e A l l I t e m s >  
         < A c t i v e > t r u e < / A c t i v e >  
         < P r o t e c t e d L i n k > f a l s e < / P r o t e c t e d L i n k >  
         < N a m e > 2 8 1 0 0   T B   2 0 1 9   1 3 2 x 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 1 3 2 x < / A c c o u n t N u m b e r >  
         < R o u n d e d > f a l s e < / R o u n d e d >  
     < / T B L i n k >  
     < T B L i n k >  
         < V e r s i o n > 4 < / V e r s i o n >  
         < C o l u m n F i l t e r s / >  
         < D A L i n k I D > 5 8 7 3 a b b f - 2 3 e 0 - 4 b 1 3 - 8 e a 8 - e 9 e d a 8 f 7 c a 1 0 < / D A L i n k I D >  
         < L i n k T y p e > 0 < / L i n k T y p e >  
         < P a r a m e t e r s / >  
         < I n c l u d e A l l I t e m s > f a l s e < / I n c l u d e A l l I t e m s >  
         < A c t i v e > t r u e < / A c t i v e >  
         < P r o t e c t e d L i n k > f a l s e < / P r o t e c t e d L i n k >  
         < N a m e > 2 8 1 0 0   T B   2 0 1 9   1 3 3 x 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 1 3 3 x < / A c c o u n t N u m b e r >  
         < R o u n d e d > f a l s e < / R o u n d e d >  
     < / T B L i n k >  
     < T B L i n k >  
         < V e r s i o n > 4 < / V e r s i o n >  
         < C o l u m n F i l t e r s / >  
         < D A L i n k I D > 2 4 4 d e 8 9 1 - d d b 9 - 4 e 7 0 - a c 1 6 - c b 9 2 9 e 5 7 a c 4 6 < / D A L i n k I D >  
         < L i n k T y p e > 0 < / L i n k T y p e >  
         < P a r a m e t e r s / >  
         < I n c l u d e A l l I t e m s > f a l s e < / I n c l u d e A l l I t e m s >  
         < A c t i v e > t r u e < / A c t i v e >  
         < P r o t e c t e d L i n k > f a l s e < / P r o t e c t e d L i n k >  
         < N a m e > 2 8 1 0 0   T B   2 0 1 9   1 3 9 x 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 1 3 9 x < / A c c o u n t N u m b e r >  
         < R o u n d e d > f a l s e < / R o u n d e d >  
     < / T B L i n k >  
     < T B L i n k >  
         < V e r s i o n > 4 < / V e r s i o n >  
         < C o l u m n F i l t e r s / >  
         < D A L i n k I D > 6 7 a 7 8 a 9 f - 2 6 5 b - 4 d 6 b - 9 2 c 5 - 1 8 4 c b c 7 d f 1 9 3 < / D A L i n k I D >  
         < L i n k T y p e > 0 < / L i n k T y p e >  
         < P a r a m e t e r s / >  
         < I n c l u d e A l l I t e m s > f a l s e < / I n c l u d e A l l I t e m s >  
         < A c t i v e > t r u e < / A c t i v e >  
         < P r o t e c t e d L i n k > f a l s e < / P r o t e c t e d L i n k >  
         < N a m e > 2 8 1 0 0   T B   2 0 1 9   1 9 1 x   F i n a l < / N a m e >  
         < E n t i t y E n u m > 9 < / E n t i t y E n u m >  
         < I t e m O r d e r L i s t / >  
         < S e l e c t e d I t e m L i s t / >  
         < S e l e c t e d C o l u m n L i s t / >  
         < H a s V a l u e > t r u e < / H a s V a l u e >  
         < T B C h a r t I D > 2 2 1 3 5 8 7 4 8 5 7 0 0 0 0 0 6 9 5 < / T B C h a r t I D >  
         < C o n s o l i d a t e d C o m p a n y I D   x s i : n i l = " t r u e " / >  
         < T B D o c u m e n t I D > 2 2 1 3 5 8 7 4 8 5 7 0 0 0 0 0 0 0 5 < / T B D o c u m e n t I D >  
         < N u m e r i c V a l u e > - 1 8 1 0 4 6 0 . 0 0 0 0 < / N u m e r i c V a l u e >  
         < V a l u e > - 1 8 1 0 4 6 0 , 0 0 0 0 < / V a l u e >  
         < C h a r t T y p e > c t D e t a i l < / C h a r t T y p e >  
         < R e f e r e n c e > 2 8 1 0 0 < / R e f e r e n c e >  
         < T B D o c N a m e > T B   2 0 1 9 < / T B D o c N a m e >  
         < T B C h a r t N a m e > D e t a i l < / T B C h a r t N a m e >  
         < C o l u m n N a m e > F i n a l B a l a n c e < / C o l u m n N a m e >  
         < U s e r F r i e n d l y C o l u m n N a m e > F i n a l < / U s e r F r i e n d l y C o l u m n N a m e >  
         < A c c o u n t N u m b e r > 1 9 1 x < / A c c o u n t N u m b e r >  
         < R o u n d e d > f a l s e < / R o u n d e d >  
     < / T B L i n k >  
     < T B L i n k >  
         < V e r s i o n > 4 < / V e r s i o n >  
         < C o l u m n F i l t e r s / >  
         < D A L i n k I D > 0 7 0 2 d 0 3 a - 7 6 0 b - 4 3 4 0 - a d 0 9 - 0 6 b 4 e 9 9 4 4 6 0 8 < / D A L i n k I D >  
         < L i n k T y p e > 0 < / L i n k T y p e >  
         < P a r a m e t e r s / >  
         < I n c l u d e A l l I t e m s > f a l s e < / I n c l u d e A l l I t e m s >  
         < A c t i v e > t r u e < / A c t i v e >  
         < P r o t e c t e d L i n k > f a l s e < / P r o t e c t e d L i n k >  
         < N a m e > 2 8 1 0 0   T B   2 0 1 9   1 9 2 x   F i n a l < / N a m e >  
         < E n t i t y E n u m > 9 < / E n t i t y E n u m >  
         < I t e m O r d e r L i s t / >  
         < S e l e c t e d I t e m L i s t / >  
         < S e l e c t e d C o l u m n L i s t / >  
         < H a s V a l u e > t r u e < / H a s V a l u e >  
         < T B C h a r t I D > 2 2 1 3 5 8 7 4 8 5 7 0 0 0 0 0 6 9 5 < / T B C h a r t I D >  
         < C o n s o l i d a t e d C o m p a n y I D   x s i : n i l = " t r u e " / >  
         < T B D o c u m e n t I D > 2 2 1 3 5 8 7 4 8 5 7 0 0 0 0 0 0 0 5 < / T B D o c u m e n t I D >  
         < N u m e r i c V a l u e > - 9 8 4 5 . 0 0 0 0 < / N u m e r i c V a l u e >  
         < V a l u e > - 9 8 4 5 , 0 0 0 0 < / V a l u e >  
         < C h a r t T y p e > c t D e t a i l < / C h a r t T y p e >  
         < R e f e r e n c e > 2 8 1 0 0 < / R e f e r e n c e >  
         < T B D o c N a m e > T B   2 0 1 9 < / T B D o c N a m e >  
         < T B C h a r t N a m e > D e t a i l < / T B C h a r t N a m e >  
         < C o l u m n N a m e > F i n a l B a l a n c e < / C o l u m n N a m e >  
         < U s e r F r i e n d l y C o l u m n N a m e > F i n a l < / U s e r F r i e n d l y C o l u m n N a m e >  
         < A c c o u n t N u m b e r > 1 9 2 x < / A c c o u n t N u m b e r >  
         < R o u n d e d > f a l s e < / R o u n d e d >  
     < / T B L i n k >  
     < T B L i n k >  
         < V e r s i o n > 4 < / V e r s i o n >  
         < C o l u m n F i l t e r s / >  
         < D A L i n k I D > 8 4 c c 5 8 f 6 - 8 1 9 3 - 4 0 3 1 - 8 e 5 2 - 9 d 2 f 5 2 e 9 4 7 7 3 < / D A L i n k I D >  
         < L i n k T y p e > 0 < / L i n k T y p e >  
         < P a r a m e t e r s / >  
         < I n c l u d e A l l I t e m s > f a l s e < / I n c l u d e A l l I t e m s >  
         < A c t i v e > t r u e < / A c t i v e >  
         < P r o t e c t e d L i n k > f a l s e < / P r o t e c t e d L i n k >  
         < N a m e > 2 8 1 0 0   T B   2 0 1 9   1 9 3 x   F i n a l < / N a m e >  
         < E n t i t y E n u m > 9 < / E n t i t y E n u m >  
         < I t e m O r d e r L i s t / >  
         < S e l e c t e d I t e m L i s t / >  
         < S e l e c t e d C o l u m n L i s t / >  
         < H a s V a l u e > t r u e < / H a s V a l u e >  
         < T B C h a r t I D > 2 2 1 3 5 8 7 4 8 5 7 0 0 0 0 0 6 9 5 < / T B C h a r t I D >  
         < C o n s o l i d a t e d C o m p a n y I D   x s i : n i l = " t r u e " / >  
         < T B D o c u m e n t I D > 2 2 1 3 5 8 7 4 8 5 7 0 0 0 0 0 0 0 5 < / T B D o c u m e n t I D >  
         < N u m e r i c V a l u e > - 2 4 4 9 5 . 0 0 0 0 < / N u m e r i c V a l u e >  
         < V a l u e > - 2 4 4 9 5 , 0 0 0 0 < / V a l u e >  
         < C h a r t T y p e > c t D e t a i l < / C h a r t T y p e >  
         < R e f e r e n c e > 2 8 1 0 0 < / R e f e r e n c e >  
         < T B D o c N a m e > T B   2 0 1 9 < / T B D o c N a m e >  
         < T B C h a r t N a m e > D e t a i l < / T B C h a r t N a m e >  
         < C o l u m n N a m e > F i n a l B a l a n c e < / C o l u m n N a m e >  
         < U s e r F r i e n d l y C o l u m n N a m e > F i n a l < / U s e r F r i e n d l y C o l u m n N a m e >  
         < A c c o u n t N u m b e r > 1 9 3 x < / A c c o u n t N u m b e r >  
         < R o u n d e d > f a l s e < / R o u n d e d >  
     < / T B L i n k >  
     < T B L i n k >  
         < V e r s i o n > 4 < / V e r s i o n >  
         < C o l u m n F i l t e r s / >  
         < D A L i n k I D > a 0 5 2 7 2 3 1 - 9 d 0 4 - 4 a 5 3 - b 0 c 6 - 7 0 1 0 3 0 7 3 5 6 3 2 < / D A L i n k I D >  
         < L i n k T y p e > 0 < / L i n k T y p e >  
         < P a r a m e t e r s / >  
         < I n c l u d e A l l I t e m s > f a l s e < / I n c l u d e A l l I t e m s >  
         < A c t i v e > t r u e < / A c t i v e >  
         < P r o t e c t e d L i n k > f a l s e < / P r o t e c t e d L i n k >  
         < N a m e > 2 8 1 0 0   T B   2 0 1 9   1 9 4 x   F i n a l < / N a m e >  
         < E n t i t y E n u m > 9 < / E n t i t y E n u m >  
         < I t e m O r d e r L i s t / >  
         < S e l e c t e d I t e m L i s t / >  
         < S e l e c t e d C o l u m n L i s t / >  
         < H a s V a l u e > t r u e < / H a s V a l u e >  
         < T B C h a r t I D > 2 2 1 3 5 8 7 4 8 5 7 0 0 0 0 0 6 9 5 < / T B C h a r t I D >  
         < C o n s o l i d a t e d C o m p a n y I D   x s i : n i l = " t r u e " / >  
         < T B D o c u m e n t I D > 2 2 1 3 5 8 7 4 8 5 7 0 0 0 0 0 0 0 5 < / T B D o c u m e n t I D >  
         < N u m e r i c V a l u e > - 1 3 6 7 6 . 0 0 0 0 < / N u m e r i c V a l u e >  
         < V a l u e > - 1 3 6 7 6 , 0 0 0 0 < / V a l u e >  
         < C h a r t T y p e > c t D e t a i l < / C h a r t T y p e >  
         < R e f e r e n c e > 2 8 1 0 0 < / R e f e r e n c e >  
         < T B D o c N a m e > T B   2 0 1 9 < / T B D o c N a m e >  
         < T B C h a r t N a m e > D e t a i l < / T B C h a r t N a m e >  
         < C o l u m n N a m e > F i n a l B a l a n c e < / C o l u m n N a m e >  
         < U s e r F r i e n d l y C o l u m n N a m e > F i n a l < / U s e r F r i e n d l y C o l u m n N a m e >  
         < A c c o u n t N u m b e r > 1 9 4 x < / A c c o u n t N u m b e r >  
         < R o u n d e d > f a l s e < / R o u n d e d >  
     < / T B L i n k >  
     < T B L i n k >  
         < V e r s i o n > 4 < / V e r s i o n >  
         < C o l u m n F i l t e r s / >  
         < D A L i n k I D > 2 2 5 3 1 d 2 4 - 7 0 d 6 - 4 1 4 e - b 6 8 8 - a c 5 8 0 a 6 5 4 b e 5 < / D A L i n k I D >  
         < L i n k T y p e > 0 < / L i n k T y p e >  
         < P a r a m e t e r s / >  
         < I n c l u d e A l l I t e m s > f a l s e < / I n c l u d e A l l I t e m s >  
         < A c t i v e > t r u e < / A c t i v e >  
         < P r o t e c t e d L i n k > f a l s e < / P r o t e c t e d L i n k >  
         < N a m e > 2 8 1 0 0   T B   2 0 1 9   1 9 5 x 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 1 9 5 x < / A c c o u n t N u m b e r >  
         < R o u n d e d > f a l s e < / R o u n d e d >  
     < / T B L i n k >  
     < T B L i n k >  
         < V e r s i o n > 4 < / V e r s i o n >  
         < C o l u m n F i l t e r s / >  
         < D A L i n k I D > d b f 2 1 3 3 c - 4 0 0 b - 4 9 b 4 - 8 8 9 d - 1 a e 8 a 4 4 7 8 4 6 c < / D A L i n k I D >  
         < L i n k T y p e > 0 < / L i n k T y p e >  
         < P a r a m e t e r s / >  
         < I n c l u d e A l l I t e m s > f a l s e < / I n c l u d e A l l I t e m s >  
         < A c t i v e > t r u e < / A c t i v e >  
         < P r o t e c t e d L i n k > f a l s e < / P r o t e c t e d L i n k >  
         < N a m e > 2 8 1 0 0   T B   2 0 1 9   1 9 6 x 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 1 9 6 x < / A c c o u n t N u m b e r >  
         < R o u n d e d > f a l s e < / R o u n d e d >  
     < / T B L i n k >  
     < T B L i n k >  
         < V e r s i o n > 4 < / V e r s i o n >  
         < C o l u m n F i l t e r s / >  
         < D A L i n k I D > c d 8 d 5 4 2 3 - 3 1 4 0 - 4 1 0 6 - 8 0 7 5 - 0 7 3 1 0 9 1 d 0 6 9 2 < / D A L i n k I D >  
         < L i n k T y p e > 0 < / L i n k T y p e >  
         < P a r a m e t e r s / >  
         < I n c l u d e A l l I t e m s > f a l s e < / I n c l u d e A l l I t e m s >  
         < A c t i v e > t r u e < / A c t i v e >  
         < P r o t e c t e d L i n k > f a l s e < / P r o t e c t e d L i n k >  
         < N a m e > 2 8 1 0 0   T B   2 0 1 9   2 1 1 x   F i n a l < / N a m e >  
         < E n t i t y E n u m > 9 < / E n t i t y E n u m >  
         < I t e m O r d e r L i s t / >  
         < S e l e c t e d I t e m L i s t / >  
         < S e l e c t e d C o l u m n L i s t / >  
         < H a s V a l u e > t r u e < / H a s V a l u e >  
         < T B C h a r t I D > 2 2 1 3 5 8 7 4 8 5 7 0 0 0 0 0 6 9 5 < / T B C h a r t I D >  
         < C o n s o l i d a t e d C o m p a n y I D   x s i : n i l = " t r u e " / >  
         < T B D o c u m e n t I D > 2 2 1 3 5 8 7 4 8 5 7 0 0 0 0 0 0 0 5 < / T B D o c u m e n t I D >  
         < N u m e r i c V a l u e > 2 6 3 . 0 0 0 0 < / N u m e r i c V a l u e >  
         < V a l u e > 2 6 3 , 0 0 0 0 < / V a l u e >  
         < C h a r t T y p e > c t D e t a i l < / C h a r t T y p e >  
         < R e f e r e n c e > 2 8 1 0 0 < / R e f e r e n c e >  
         < T B D o c N a m e > T B   2 0 1 9 < / T B D o c N a m e >  
         < T B C h a r t N a m e > D e t a i l < / T B C h a r t N a m e >  
         < C o l u m n N a m e > F i n a l B a l a n c e < / C o l u m n N a m e >  
         < U s e r F r i e n d l y C o l u m n N a m e > F i n a l < / U s e r F r i e n d l y C o l u m n N a m e >  
         < A c c o u n t N u m b e r > 2 1 1 x < / A c c o u n t N u m b e r >  
         < R o u n d e d > f a l s e < / R o u n d e d >  
     < / T B L i n k >  
     < T B L i n k >  
         < V e r s i o n > 4 < / V e r s i o n >  
         < C o l u m n F i l t e r s / >  
         < D A L i n k I D > 7 8 1 9 d a 0 3 - 6 a a 7 - 4 0 7 4 - 8 b f e - 7 5 7 b a 0 2 a 5 9 a 6 < / D A L i n k I D >  
         < L i n k T y p e > 0 < / L i n k T y p e >  
         < P a r a m e t e r s / >  
         < I n c l u d e A l l I t e m s > f a l s e < / I n c l u d e A l l I t e m s >  
         < A c t i v e > t r u e < / A c t i v e >  
         < P r o t e c t e d L i n k > f a l s e < / P r o t e c t e d L i n k >  
         < N a m e > 2 8 1 0 0   T B   2 0 1 9   2 1 3 x 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 2 1 3 x < / A c c o u n t N u m b e r >  
         < R o u n d e d > f a l s e < / R o u n d e d >  
     < / T B L i n k >  
     < T B L i n k >  
         < V e r s i o n > 4 < / V e r s i o n >  
         < C o l u m n F i l t e r s / >  
         < D A L i n k I D > 8 a 4 8 4 e 2 4 - 6 5 d 5 - 4 5 0 c - 9 c c f - 0 5 6 2 8 0 5 5 2 9 f d < / D A L i n k I D >  
         < L i n k T y p e > 0 < / L i n k T y p e >  
         < P a r a m e t e r s / >  
         < I n c l u d e A l l I t e m s > f a l s e < / I n c l u d e A l l I t e m s >  
         < A c t i v e > t r u e < / A c t i v e >  
         < P r o t e c t e d L i n k > f a l s e < / P r o t e c t e d L i n k >  
         < N a m e > 2 8 1 0 0   T B   2 0 1 9   2 2 1 a   F i n a l < / N a m e >  
         < E n t i t y E n u m > 9 < / E n t i t y E n u m >  
         < I t e m O r d e r L i s t / >  
         < S e l e c t e d I t e m L i s t / >  
         < S e l e c t e d C o l u m n L i s t / >  
         < H a s V a l u e > t r u e < / H a s V a l u e >  
         < T B C h a r t I D > 2 2 1 3 5 8 7 4 8 5 7 0 0 0 0 0 6 9 5 < / T B C h a r t I D >  
         < C o n s o l i d a t e d C o m p a n y I D   x s i : n i l = " t r u e " / >  
         < T B D o c u m e n t I D > 2 2 1 3 5 8 7 4 8 5 7 0 0 0 0 0 0 0 5 < / T B D o c u m e n t I D >  
         < N u m e r i c V a l u e > 8 3 5 5 4 . 0 0 0 0 < / N u m e r i c V a l u e >  
         < V a l u e > 8 3 5 5 4 , 0 0 0 0 < / V a l u e >  
         < C h a r t T y p e > c t D e t a i l < / C h a r t T y p e >  
         < R e f e r e n c e > 2 8 1 0 0 < / R e f e r e n c e >  
         < T B D o c N a m e > T B   2 0 1 9 < / T B D o c N a m e >  
         < T B C h a r t N a m e > D e t a i l < / T B C h a r t N a m e >  
         < C o l u m n N a m e > F i n a l B a l a n c e < / C o l u m n N a m e >  
         < U s e r F r i e n d l y C o l u m n N a m e > F i n a l < / U s e r F r i e n d l y C o l u m n N a m e >  
         < A c c o u n t N u m b e r > 2 2 1 a < / A c c o u n t N u m b e r >  
         < R o u n d e d > f a l s e < / R o u n d e d >  
     < / T B L i n k >  
     < T B L i n k >  
         < V e r s i o n > 4 < / V e r s i o n >  
         < C o l u m n F i l t e r s / >  
         < D A L i n k I D > d 6 2 b 7 f 0 0 - e 5 3 9 - 4 f 5 8 - 9 5 e e - 7 7 f 2 d 5 9 7 0 b 0 a < / D A L i n k I D >  
         < L i n k T y p e > 0 < / L i n k T y p e >  
         < P a r a m e t e r s / >  
         < I n c l u d e A l l I t e m s > f a l s e < / I n c l u d e A l l I t e m s >  
         < A c t i v e > t r u e < / A c t i v e >  
         < P r o t e c t e d L i n k > f a l s e < / P r o t e c t e d L i n k >  
         < N a m e > 2 8 1 0 0   T B   2 0 1 9   2 2 1 b 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 2 2 1 b < / A c c o u n t N u m b e r >  
         < R o u n d e d > f a l s e < / R o u n d e d >  
     < / T B L i n k >  
     < T B L i n k >  
         < V e r s i o n > 4 < / V e r s i o n >  
         < C o l u m n F i l t e r s / >  
         < D A L i n k I D > 9 9 1 2 8 0 2 7 - c 5 7 6 - 4 d 6 a - 8 4 2 0 - e 4 9 6 d a 2 3 e 1 5 b < / D A L i n k I D >  
         < L i n k T y p e > 0 < / L i n k T y p e >  
         < P a r a m e t e r s / >  
         < I n c l u d e A l l I t e m s > f a l s e < / I n c l u d e A l l I t e m s >  
         < A c t i v e > t r u e < / A c t i v e >  
         < P r o t e c t e d L i n k > f a l s e < / P r o t e c t e d L i n k >  
         < N a m e > 2 8 1 0 0   T B   2 0 1 9   2 2 1 c 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 2 2 1 c < / A c c o u n t N u m b e r >  
         < R o u n d e d > f a l s e < / R o u n d e d >  
     < / T B L i n k >  
     < T B L i n k >  
         < V e r s i o n > 4 < / V e r s i o n >  
         < C o l u m n F i l t e r s / >  
         < D A L i n k I D > f 4 4 b f 5 4 8 - f 3 b 4 - 4 6 d 3 - a d 6 9 - f 2 4 3 d 6 0 7 1 0 e 5 < / D A L i n k I D >  
         < L i n k T y p e > 0 < / L i n k T y p e >  
         < P a r a m e t e r s / >  
         < I n c l u d e A l l I t e m s > f a l s e < / I n c l u d e A l l I t e m s >  
         < A c t i v e > t r u e < / A c t i v e >  
         < P r o t e c t e d L i n k > f a l s e < / P r o t e c t e d L i n k >  
         < N a m e > 2 8 1 0 0   T B   2 0 1 9   2 3 1 x 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 2 3 1 x < / A c c o u n t N u m b e r >  
         < R o u n d e d > f a l s e < / R o u n d e d >  
     < / T B L i n k >  
     < T B L i n k >  
         < V e r s i o n > 4 < / V e r s i o n >  
         < C o l u m n F i l t e r s / >  
         < D A L i n k I D > 1 2 d 7 3 9 1 6 - e 6 d 7 - 4 0 5 8 - a f f 3 - 6 a 0 6 9 b e 4 f 3 d 2 < / D A L i n k I D >  
         < L i n k T y p e > 0 < / L i n k T y p e >  
         < P a r a m e t e r s / >  
         < I n c l u d e A l l I t e m s > f a l s e < / I n c l u d e A l l I t e m s >  
         < A c t i v e > t r u e < / A c t i v e >  
         < P r o t e c t e d L i n k > f a l s e < / P r o t e c t e d L i n k >  
         < N a m e > 2 8 1 0 0   T B   2 0 1 9   2 3 2 x 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 2 3 2 x < / A c c o u n t N u m b e r >  
         < R o u n d e d > f a l s e < / R o u n d e d >  
     < / T B L i n k >  
     < T B L i n k >  
         < V e r s i o n > 4 < / V e r s i o n >  
         < C o l u m n F i l t e r s / >  
         < D A L i n k I D > b 5 a 9 2 6 c e - 1 2 3 2 - 4 9 9 a - 8 8 7 a - 7 1 1 d e 0 9 f 1 9 b 1 < / D A L i n k I D >  
         < L i n k T y p e > 0 < / L i n k T y p e >  
         < P a r a m e t e r s / >  
         < I n c l u d e A l l I t e m s > f a l s e < / I n c l u d e A l l I t e m s >  
         < A c t i v e > t r u e < / A c t i v e >  
         < P r o t e c t e d L i n k > f a l s e < / P r o t e c t e d L i n k >  
         < N a m e > 2 8 1 0 0   T B   2 0 1 9   2 4 1 x 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 2 4 1 x < / A c c o u n t N u m b e r >  
         < R o u n d e d > f a l s e < / R o u n d e d >  
     < / T B L i n k >  
     < T B L i n k >  
         < V e r s i o n > 4 < / V e r s i o n >  
         < C o l u m n F i l t e r s / >  
         < D A L i n k I D > 3 c 0 7 8 d 9 3 - b c 9 5 - 4 2 8 9 - 9 0 f b - 2 e d 2 1 d f b f f e b < / D A L i n k I D >  
         < L i n k T y p e > 0 < / L i n k T y p e >  
         < P a r a m e t e r s / >  
         < I n c l u d e A l l I t e m s > f a l s e < / I n c l u d e A l l I t e m s >  
         < A c t i v e > t r u e < / A c t i v e >  
         < P r o t e c t e d L i n k > f a l s e < / P r o t e c t e d L i n k >  
         < N a m e > 2 8 1 0 0   T B   2 0 1 9   2 4 9 x 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 2 4 9 x < / A c c o u n t N u m b e r >  
         < R o u n d e d > f a l s e < / R o u n d e d >  
     < / T B L i n k >  
     < T B L i n k >  
         < V e r s i o n > 4 < / V e r s i o n >  
         < C o l u m n F i l t e r s / >  
         < D A L i n k I D > c d 4 5 2 6 f 1 - f 1 9 3 - 4 0 4 d - b 7 3 6 - f e 0 7 e 3 9 5 4 d 7 6 < / D A L i n k I D >  
         < L i n k T y p e > 0 < / L i n k T y p e >  
         < P a r a m e t e r s / >  
         < I n c l u d e A l l I t e m s > f a l s e < / I n c l u d e A l l I t e m s >  
         < A c t i v e > t r u e < / A c t i v e >  
         < P r o t e c t e d L i n k > f a l s e < / P r o t e c t e d L i n k >  
         < N a m e > 2 8 1 0 0   T B   2 0 1 9   2 5 1 a 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 2 5 1 a < / A c c o u n t N u m b e r >  
         < R o u n d e d > f a l s e < / R o u n d e d >  
     < / T B L i n k >  
     < T B L i n k >  
         < V e r s i o n > 4 < / V e r s i o n >  
         < C o l u m n F i l t e r s / >  
         < D A L i n k I D > 4 5 0 e d e 1 1 - e 0 c 4 - 4 f 2 a - a 3 a 2 - 8 f 1 2 3 2 a a b 0 e 0 < / D A L i n k I D >  
         < L i n k T y p e > 0 < / L i n k T y p e >  
         < P a r a m e t e r s / >  
         < I n c l u d e A l l I t e m s > f a l s e < / I n c l u d e A l l I t e m s >  
         < A c t i v e > t r u e < / A c t i v e >  
         < P r o t e c t e d L i n k > f a l s e < / P r o t e c t e d L i n k >  
         < N a m e > 2 8 1 0 0   T B   2 0 1 9   2 5 1 b 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 2 5 1 b < / A c c o u n t N u m b e r >  
         < R o u n d e d > f a l s e < / R o u n d e d >  
     < / T B L i n k >  
     < T B L i n k >  
         < V e r s i o n > 4 < / V e r s i o n >  
         < C o l u m n F i l t e r s / >  
         < D A L i n k I D > 8 9 a 1 0 b a 3 - 4 3 3 b - 4 8 8 c - b 2 6 7 - 6 6 c 9 4 e b d f 7 4 d < / D A L i n k I D >  
         < L i n k T y p e > 0 < / L i n k T y p e >  
         < P a r a m e t e r s / >  
         < I n c l u d e A l l I t e m s > f a l s e < / I n c l u d e A l l I t e m s >  
         < A c t i v e > t r u e < / A c t i v e >  
         < P r o t e c t e d L i n k > f a l s e < / P r o t e c t e d L i n k >  
         < N a m e > 2 8 1 0 0   T B   2 0 1 9   2 5 2 x 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 2 5 2 x < / A c c o u n t N u m b e r >  
         < R o u n d e d > f a l s e < / R o u n d e d >  
     < / T B L i n k >  
     < T B L i n k >  
         < V e r s i o n > 4 < / V e r s i o n >  
         < C o l u m n F i l t e r s / >  
         < D A L i n k I D > 8 4 1 9 d 7 f 1 - f 7 3 3 - 4 d e 6 - a c a 2 - 8 7 2 0 7 d 0 b b a 1 0 < / D A L i n k I D >  
         < L i n k T y p e > 0 < / L i n k T y p e >  
         < P a r a m e t e r s / >  
         < I n c l u d e A l l I t e m s > f a l s e < / I n c l u d e A l l I t e m s >  
         < A c t i v e > t r u e < / A c t i v e >  
         < P r o t e c t e d L i n k > f a l s e < / P r o t e c t e d L i n k >  
         < N a m e > 2 8 1 0 0   T B   2 0 1 9   2 5 3 a 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 2 5 3 a < / A c c o u n t N u m b e r >  
         < R o u n d e d > f a l s e < / R o u n d e d >  
     < / T B L i n k >  
     < T B L i n k >  
         < V e r s i o n > 4 < / V e r s i o n >  
         < C o l u m n F i l t e r s / >  
         < D A L i n k I D > 7 8 4 9 8 a 3 8 - b d d 0 - 4 c 0 2 - a 9 f b - 0 9 e 2 1 c c 8 b 8 5 d < / D A L i n k I D >  
         < L i n k T y p e > 0 < / L i n k T y p e >  
         < P a r a m e t e r s / >  
         < I n c l u d e A l l I t e m s > f a l s e < / I n c l u d e A l l I t e m s >  
         < A c t i v e > t r u e < / A c t i v e >  
         < P r o t e c t e d L i n k > f a l s e < / P r o t e c t e d L i n k >  
         < N a m e > 2 8 1 0 0   T B   2 0 1 9   2 5 3 b 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 2 5 3 b < / A c c o u n t N u m b e r >  
         < R o u n d e d > f a l s e < / R o u n d e d >  
     < / T B L i n k >  
     < T B L i n k >  
         < V e r s i o n > 4 < / V e r s i o n >  
         < C o l u m n F i l t e r s / >  
         < D A L i n k I D > e a 2 8 2 c 3 7 - e 6 c c - 4 7 2 0 - 8 d 1 c - a b b 7 2 0 c b b 8 3 5 < / D A L i n k I D >  
         < L i n k T y p e > 0 < / L i n k T y p e >  
         < P a r a m e t e r s / >  
         < I n c l u d e A l l I t e m s > f a l s e < / I n c l u d e A l l I t e m s >  
         < A c t i v e > t r u e < / A c t i v e >  
         < P r o t e c t e d L i n k > f a l s e < / P r o t e c t e d L i n k >  
         < N a m e > 2 8 1 0 0   T B   2 0 1 9   2 5 5 a 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 2 5 5 a < / A c c o u n t N u m b e r >  
         < R o u n d e d > f a l s e < / R o u n d e d >  
     < / T B L i n k >  
     < T B L i n k >  
         < V e r s i o n > 4 < / V e r s i o n >  
         < C o l u m n F i l t e r s / >  
         < D A L i n k I D > 8 4 1 f c a 6 7 - c 3 4 c - 4 0 c 0 - 8 d 7 6 - 6 b 4 a e 9 1 6 8 9 4 1 < / D A L i n k I D >  
         < L i n k T y p e > 0 < / L i n k T y p e >  
         < P a r a m e t e r s / >  
         < I n c l u d e A l l I t e m s > f a l s e < / I n c l u d e A l l I t e m s >  
         < A c t i v e > t r u e < / A c t i v e >  
         < P r o t e c t e d L i n k > f a l s e < / P r o t e c t e d L i n k >  
         < N a m e > 2 8 1 0 0   T B   2 0 1 9   2 5 5 b 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 2 5 5 b < / A c c o u n t N u m b e r >  
         < R o u n d e d > f a l s e < / R o u n d e d >  
     < / T B L i n k >  
     < T B L i n k >  
         < V e r s i o n > 4 < / V e r s i o n >  
         < C o l u m n F i l t e r s / >  
         < D A L i n k I D > a 6 3 3 6 2 8 3 - c f d d - 4 a 7 2 - a c e 5 - 8 f 8 e 0 a a f b 3 0 5 < / D A L i n k I D >  
         < L i n k T y p e > 0 < / L i n k T y p e >  
         < P a r a m e t e r s / >  
         < I n c l u d e A l l I t e m s > f a l s e < / I n c l u d e A l l I t e m s >  
         < A c t i v e > t r u e < / A c t i v e >  
         < P r o t e c t e d L i n k > f a l s e < / P r o t e c t e d L i n k >  
         < N a m e > 2 8 1 0 0   T B   2 0 1 9   2 5 6 a 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 2 5 6 a < / A c c o u n t N u m b e r >  
         < R o u n d e d > f a l s e < / R o u n d e d >  
     < / T B L i n k >  
     < T B L i n k >  
         < V e r s i o n > 4 < / V e r s i o n >  
         < C o l u m n F i l t e r s / >  
         < D A L i n k I D > a b 5 5 1 8 d c - 9 d 1 b - 4 9 1 9 - b 0 5 3 - 3 7 3 4 a 4 2 9 c a 9 7 < / D A L i n k I D >  
         < L i n k T y p e > 0 < / L i n k T y p e >  
         < P a r a m e t e r s / >  
         < I n c l u d e A l l I t e m s > f a l s e < / I n c l u d e A l l I t e m s >  
         < A c t i v e > t r u e < / A c t i v e >  
         < P r o t e c t e d L i n k > f a l s e < / P r o t e c t e d L i n k >  
         < N a m e > 2 8 1 0 0   T B   2 0 1 9   2 5 6 b 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 2 5 6 b < / A c c o u n t N u m b e r >  
         < R o u n d e d > f a l s e < / R o u n d e d >  
     < / T B L i n k >  
     < T B L i n k >  
         < V e r s i o n > 4 < / V e r s i o n >  
         < C o l u m n F i l t e r s / >  
         < D A L i n k I D > c b d 5 f 6 2 a - 1 c 0 9 - 4 9 4 e - b f b e - e b 0 8 1 c 5 9 c 6 b 5 < / D A L i n k I D >  
         < L i n k T y p e > 0 < / L i n k T y p e >  
         < P a r a m e t e r s / >  
         < I n c l u d e A l l I t e m s > f a l s e < / I n c l u d e A l l I t e m s >  
         < A c t i v e > t r u e < / A c t i v e >  
         < P r o t e c t e d L i n k > f a l s e < / P r o t e c t e d L i n k >  
         < N a m e > 2 8 1 0 0   T B   2 0 1 9   2 5 7 a 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 2 5 7 a < / A c c o u n t N u m b e r >  
         < R o u n d e d > f a l s e < / R o u n d e d >  
     < / T B L i n k >  
     < T B L i n k >  
         < V e r s i o n > 4 < / V e r s i o n >  
         < C o l u m n F i l t e r s / >  
         < D A L i n k I D > 4 b 2 8 d c 4 d - 9 c d e - 4 f f 0 - a 4 9 9 - 2 2 6 6 5 9 d d f 3 d 9 < / D A L i n k I D >  
         < L i n k T y p e > 0 < / L i n k T y p e >  
         < P a r a m e t e r s / >  
         < I n c l u d e A l l I t e m s > f a l s e < / I n c l u d e A l l I t e m s >  
         < A c t i v e > t r u e < / A c t i v e >  
         < P r o t e c t e d L i n k > f a l s e < / P r o t e c t e d L i n k >  
         < N a m e > 2 8 1 0 0   T B   2 0 1 9   2 5 7 b 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 2 5 7 b < / A c c o u n t N u m b e r >  
         < R o u n d e d > f a l s e < / R o u n d e d >  
     < / T B L i n k >  
     < T B L i n k >  
         < V e r s i o n > 4 < / V e r s i o n >  
         < C o l u m n F i l t e r s / >  
         < D A L i n k I D > d c b d 7 9 3 6 - d 5 2 b - 4 0 4 2 - a 7 1 0 - 6 0 3 a 4 a d 2 c 7 1 a < / D A L i n k I D >  
         < L i n k T y p e > 0 < / L i n k T y p e >  
         < P a r a m e t e r s / >  
         < I n c l u d e A l l I t e m s > f a l s e < / I n c l u d e A l l I t e m s >  
         < A c t i v e > t r u e < / A c t i v e >  
         < P r o t e c t e d L i n k > f a l s e < / P r o t e c t e d L i n k >  
         < N a m e > 2 8 1 0 0   T B   2 0 1 9   2 5 9 x 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 2 5 9 x < / A c c o u n t N u m b e r >  
         < R o u n d e d > f a l s e < / R o u n d e d >  
     < / T B L i n k >  
     < T B L i n k >  
         < V e r s i o n > 4 < / V e r s i o n >  
         < C o l u m n F i l t e r s / >  
         < D A L i n k I D > 0 a f 0 e 4 2 f - b 6 4 f - 4 e 3 5 - 9 0 f b - 2 7 2 3 5 b a 3 8 8 a f < / D A L i n k I D >  
         < L i n k T y p e > 0 < / L i n k T y p e >  
         < P a r a m e t e r s / >  
         < I n c l u d e A l l I t e m s > f a l s e < / I n c l u d e A l l I t e m s >  
         < A c t i v e > t r u e < / A c t i v e >  
         < P r o t e c t e d L i n k > f a l s e < / P r o t e c t e d L i n k >  
         < N a m e > 2 8 1 0 0   T B   2 0 1 9   2 6 1 x 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 2 6 1 x < / A c c o u n t N u m b e r >  
         < R o u n d e d > f a l s e < / R o u n d e d >  
     < / T B L i n k >  
     < T B L i n k >  
         < V e r s i o n > 4 < / V e r s i o n >  
         < C o l u m n F i l t e r s / >  
         < D A L i n k I D > 9 c 4 6 6 a 1 8 - a 1 3 5 - 4 d 7 2 - b a 8 e - c e 4 2 5 7 3 7 9 2 2 5 < / D A L i n k I D >  
         < L i n k T y p e > 0 < / L i n k T y p e >  
         < P a r a m e t e r s / >  
         < I n c l u d e A l l I t e m s > f a l s e < / I n c l u d e A l l I t e m s >  
         < A c t i v e > t r u e < / A c t i v e >  
         < P r o t e c t e d L i n k > f a l s e < / P r o t e c t e d L i n k >  
         < N a m e > 2 8 1 0 0   T B   2 0 1 9   2 9 1 a 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 2 9 1 a < / A c c o u n t N u m b e r >  
         < R o u n d e d > f a l s e < / R o u n d e d >  
     < / T B L i n k >  
     < T B L i n k >  
         < V e r s i o n > 4 < / V e r s i o n >  
         < C o l u m n F i l t e r s / >  
         < D A L i n k I D > 0 f d b 3 0 5 5 - b 9 9 0 - 4 5 8 9 - 9 7 7 f - 0 d 0 6 3 4 4 4 6 8 1 7 < / D A L i n k I D >  
         < L i n k T y p e > 0 < / L i n k T y p e >  
         < P a r a m e t e r s / >  
         < I n c l u d e A l l I t e m s > f a l s e < / I n c l u d e A l l I t e m s >  
         < A c t i v e > t r u e < / A c t i v e >  
         < P r o t e c t e d L i n k > f a l s e < / P r o t e c t e d L i n k >  
         < N a m e > 2 8 1 0 0   T B   2 0 1 9   2 9 1 b 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 2 9 1 b < / A c c o u n t N u m b e r >  
         < R o u n d e d > f a l s e < / R o u n d e d >  
     < / T B L i n k >  
     < T B L i n k >  
         < V e r s i o n > 4 < / V e r s i o n >  
         < C o l u m n F i l t e r s / >  
         < D A L i n k I D > b 2 a b 8 2 1 1 - a 6 a 3 - 4 a 2 7 - a 3 1 9 - 2 e 6 6 a e 3 d 6 f 2 5 < / D A L i n k I D >  
         < L i n k T y p e > 0 < / L i n k T y p e >  
         < P a r a m e t e r s / >  
         < I n c l u d e A l l I t e m s > f a l s e < / I n c l u d e A l l I t e m s >  
         < A c t i v e > t r u e < / A c t i v e >  
         < P r o t e c t e d L i n k > f a l s e < / P r o t e c t e d L i n k >  
         < N a m e > 2 8 1 0 0   T B   2 0 1 9   2 9 1 c 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 2 9 1 c < / A c c o u n t N u m b e r >  
         < R o u n d e d > f a l s e < / R o u n d e d >  
     < / T B L i n k >  
     < T B L i n k >  
         < V e r s i o n > 4 < / V e r s i o n >  
         < C o l u m n F i l t e r s / >  
         < D A L i n k I D > b a 3 7 d 6 3 5 - 6 8 7 d - 4 e 2 e - b 5 8 a - d f 3 d c 0 b d 1 c 7 9 < / D A L i n k I D >  
         < L i n k T y p e > 0 < / L i n k T y p e >  
         < P a r a m e t e r s / >  
         < I n c l u d e A l l I t e m s > f a l s e < / I n c l u d e A l l I t e m s >  
         < A c t i v e > t r u e < / A c t i v e >  
         < P r o t e c t e d L i n k > f a l s e < / P r o t e c t e d L i n k >  
         < N a m e > 2 8 1 0 0   T B   2 0 1 9   3 1 1 a 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 3 1 1 a < / A c c o u n t N u m b e r >  
         < R o u n d e d > f a l s e < / R o u n d e d >  
     < / T B L i n k >  
     < T B L i n k >  
         < V e r s i o n > 4 < / V e r s i o n >  
         < C o l u m n F i l t e r s / >  
         < D A L i n k I D > 9 b 6 1 c 7 6 3 - 7 8 1 0 - 4 6 4 c - 9 d 4 7 - b a c b f 9 5 d 2 3 5 6 < / D A L i n k I D >  
         < L i n k T y p e > 0 < / L i n k T y p e >  
         < P a r a m e t e r s / >  
         < I n c l u d e A l l I t e m s > f a l s e < / I n c l u d e A l l I t e m s >  
         < A c t i v e > t r u e < / A c t i v e >  
         < P r o t e c t e d L i n k > f a l s e < / P r o t e c t e d L i n k >  
         < N a m e > 2 8 1 0 0   T B   2 0 1 9   3 1 1 b 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 3 1 1 b < / A c c o u n t N u m b e r >  
         < R o u n d e d > f a l s e < / R o u n d e d >  
     < / T B L i n k >  
     < T B L i n k >  
         < V e r s i o n > 4 < / V e r s i o n >  
         < C o l u m n F i l t e r s / >  
         < D A L i n k I D > 8 f 7 b 4 7 1 7 - 5 3 0 0 - 4 1 4 3 - a f 0 7 - 3 7 1 b 4 9 4 3 6 b f 8 < / D A L i n k I D >  
         < L i n k T y p e > 0 < / L i n k T y p e >  
         < P a r a m e t e r s / >  
         < I n c l u d e A l l I t e m s > f a l s e < / I n c l u d e A l l I t e m s >  
         < A c t i v e > t r u e < / A c t i v e >  
         < P r o t e c t e d L i n k > f a l s e < / P r o t e c t e d L i n k >  
         < N a m e > 2 8 1 0 0   T B   2 0 1 9   3 1 1 c 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 3 1 1 c < / A c c o u n t N u m b e r >  
         < R o u n d e d > f a l s e < / R o u n d e d >  
     < / T B L i n k >  
     < T B L i n k >  
         < V e r s i o n > 4 < / V e r s i o n >  
         < C o l u m n F i l t e r s / >  
         < D A L i n k I D > 7 4 6 9 5 2 f 4 - c 7 9 c - 4 7 f 5 - b e 6 6 - e 9 e 0 e 7 3 1 e 0 3 3 < / D A L i n k I D >  
         < L i n k T y p e > 0 < / L i n k T y p e >  
         < P a r a m e t e r s / >  
         < I n c l u d e A l l I t e m s > f a l s e < / I n c l u d e A l l I t e m s >  
         < A c t i v e > t r u e < / A c t i v e >  
         < P r o t e c t e d L i n k > f a l s e < / P r o t e c t e d L i n k >  
         < N a m e > 2 8 1 0 0   T B   2 0 1 9   3 1 1 d 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 3 1 1 d < / A c c o u n t N u m b e r >  
         < R o u n d e d > f a l s e < / R o u n d e d >  
     < / T B L i n k >  
     < T B L i n k >  
         < V e r s i o n > 4 < / V e r s i o n >  
         < C o l u m n F i l t e r s / >  
         < D A L i n k I D > 2 a 6 b f b 8 b - 7 f 2 b - 4 1 9 5 - 8 b 7 8 - c 5 e 6 5 0 b 5 a 0 e 8 < / D A L i n k I D >  
         < L i n k T y p e > 0 < / L i n k T y p e >  
         < P a r a m e t e r s / >  
         < I n c l u d e A l l I t e m s > f a l s e < / I n c l u d e A l l I t e m s >  
         < A c t i v e > t r u e < / A c t i v e >  
         < P r o t e c t e d L i n k > f a l s e < / P r o t e c t e d L i n k >  
         < N a m e > 2 8 1 0 0   T B   2 0 1 9   3 1 1 e 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 3 1 1 e < / A c c o u n t N u m b e r >  
         < R o u n d e d > f a l s e < / R o u n d e d >  
     < / T B L i n k >  
     < T B L i n k >  
         < V e r s i o n > 4 < / V e r s i o n >  
         < C o l u m n F i l t e r s / >  
         < D A L i n k I D > a b c d e b d d - 4 7 3 a - 4 2 3 a - 9 4 0 8 - 9 7 f 1 9 e 3 7 2 3 7 2 < / D A L i n k I D >  
         < L i n k T y p e > 0 < / L i n k T y p e >  
         < P a r a m e t e r s / >  
         < I n c l u d e A l l I t e m s > f a l s e < / I n c l u d e A l l I t e m s >  
         < A c t i v e > t r u e < / A c t i v e >  
         < P r o t e c t e d L i n k > f a l s e < / P r o t e c t e d L i n k >  
         < N a m e > 2 8 1 0 0   T B   2 0 1 9   3 1 1 f   F i n a l < / N a m e >  
         < E n t i t y E n u m > 9 < / E n t i t y E n u m >  
         < I t e m O r d e r L i s t / >  
         < S e l e c t e d I t e m L i s t / >  
         < S e l e c t e d C o l u m n L i s t / >  
         < H a s V a l u e > t r u e < / H a s V a l u e >  
         < T B C h a r t I D > 2 2 1 3 5 8 7 4 8 5 7 0 0 0 0 0 6 9 5 < / T B C h a r t I D >  
         < C o n s o l i d a t e d C o m p a n y I D   x s i : n i l = " t r u e " / >  
         < T B D o c u m e n t I D > 2 2 1 3 5 8 7 4 8 5 7 0 0 0 0 0 0 0 5 < / T B D o c u m e n t I D >  
         < N u m e r i c V a l u e > 9 4 3 3 7 6 . 0 0 0 0 < / N u m e r i c V a l u e >  
         < V a l u e > 9 4 3 3 7 6 , 0 0 0 0 < / V a l u e >  
         < C h a r t T y p e > c t D e t a i l < / C h a r t T y p e >  
         < R e f e r e n c e > 2 8 1 0 0 < / R e f e r e n c e >  
         < T B D o c N a m e > T B   2 0 1 9 < / T B D o c N a m e >  
         < T B C h a r t N a m e > D e t a i l < / T B C h a r t N a m e >  
         < C o l u m n N a m e > F i n a l B a l a n c e < / C o l u m n N a m e >  
         < U s e r F r i e n d l y C o l u m n N a m e > F i n a l < / U s e r F r i e n d l y C o l u m n N a m e >  
         < A c c o u n t N u m b e r > 3 1 1 f < / A c c o u n t N u m b e r >  
         < R o u n d e d > f a l s e < / R o u n d e d >  
     < / T B L i n k >  
     < T B L i n k >  
         < V e r s i o n > 4 < / V e r s i o n >  
         < C o l u m n F i l t e r s / >  
         < D A L i n k I D > 9 6 6 f 2 3 a b - 3 f e 1 - 4 8 1 0 - b b 6 7 - e 2 5 4 b b 9 8 8 3 b e < / D A L i n k I D >  
         < L i n k T y p e > 0 < / L i n k T y p e >  
         < P a r a m e t e r s / >  
         < I n c l u d e A l l I t e m s > f a l s e < / I n c l u d e A l l I t e m s >  
         < A c t i v e > t r u e < / A c t i v e >  
         < P r o t e c t e d L i n k > f a l s e < / P r o t e c t e d L i n k >  
         < N a m e > 2 8 1 0 0   T B   2 0 1 9   3 1 2 a 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 3 1 2 a < / A c c o u n t N u m b e r >  
         < R o u n d e d > f a l s e < / R o u n d e d >  
     < / T B L i n k >  
     < T B L i n k >  
         < V e r s i o n > 4 < / V e r s i o n >  
         < C o l u m n F i l t e r s / >  
         < D A L i n k I D > 4 8 a b 2 6 6 1 - 4 a 5 5 - 4 a c 0 - 8 4 5 4 - 7 7 9 7 2 2 a d b a 1 f < / D A L i n k I D >  
         < L i n k T y p e > 0 < / L i n k T y p e >  
         < P a r a m e t e r s / >  
         < I n c l u d e A l l I t e m s > f a l s e < / I n c l u d e A l l I t e m s >  
         < A c t i v e > t r u e < / A c t i v e >  
         < P r o t e c t e d L i n k > f a l s e < / P r o t e c t e d L i n k >  
         < N a m e > 2 8 1 0 0   T B   2 0 1 9   3 1 2 b 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 3 1 2 b < / A c c o u n t N u m b e r >  
         < R o u n d e d > f a l s e < / R o u n d e d >  
     < / T B L i n k >  
     < T B L i n k >  
         < V e r s i o n > 4 < / V e r s i o n >  
         < C o l u m n F i l t e r s / >  
         < D A L i n k I D > a 3 d c a 5 f e - 0 1 c 8 - 4 7 7 8 - a 2 3 9 - 1 d 3 7 8 0 a c 4 6 7 7 < / D A L i n k I D >  
         < L i n k T y p e > 0 < / L i n k T y p e >  
         < P a r a m e t e r s / >  
         < I n c l u d e A l l I t e m s > f a l s e < / I n c l u d e A l l I t e m s >  
         < A c t i v e > t r u e < / A c t i v e >  
         < P r o t e c t e d L i n k > f a l s e < / P r o t e c t e d L i n k >  
         < N a m e > 2 8 1 0 0   T B   2 0 1 9   3 1 2 c 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 3 1 2 c < / A c c o u n t N u m b e r >  
         < R o u n d e d > f a l s e < / R o u n d e d >  
     < / T B L i n k >  
     < T B L i n k >  
         < V e r s i o n > 4 < / V e r s i o n >  
         < C o l u m n F i l t e r s / >  
         < D A L i n k I D > 3 7 d 4 2 a b d - 7 6 0 9 - 4 8 f 3 - a 8 1 1 - e 1 2 0 2 c a 3 2 a a 2 < / D A L i n k I D >  
         < L i n k T y p e > 0 < / L i n k T y p e >  
         < P a r a m e t e r s / >  
         < I n c l u d e A l l I t e m s > f a l s e < / I n c l u d e A l l I t e m s >  
         < A c t i v e > t r u e < / A c t i v e >  
         < P r o t e c t e d L i n k > f a l s e < / P r o t e c t e d L i n k >  
         < N a m e > 2 8 1 0 0   T B   2 0 1 9   3 1 2 d 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 3 1 2 d < / A c c o u n t N u m b e r >  
         < R o u n d e d > f a l s e < / R o u n d e d >  
     < / T B L i n k >  
     < T B L i n k >  
         < V e r s i o n > 4 < / V e r s i o n >  
         < C o l u m n F i l t e r s / >  
         < D A L i n k I D > 9 a 2 8 e 9 e a - 2 3 e 3 - 4 f 7 8 - 8 f 3 7 - c e 6 c 3 2 3 2 2 5 1 2 < / D A L i n k I D >  
         < L i n k T y p e > 0 < / L i n k T y p e >  
         < P a r a m e t e r s / >  
         < I n c l u d e A l l I t e m s > f a l s e < / I n c l u d e A l l I t e m s >  
         < A c t i v e > t r u e < / A c t i v e >  
         < P r o t e c t e d L i n k > f a l s e < / P r o t e c t e d L i n k >  
         < N a m e > 2 8 1 0 0   T B   2 0 1 9   3 1 2 e 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 3 1 2 e < / A c c o u n t N u m b e r >  
         < R o u n d e d > f a l s e < / R o u n d e d >  
     < / T B L i n k >  
     < T B L i n k >  
         < V e r s i o n > 4 < / V e r s i o n >  
         < C o l u m n F i l t e r s / >  
         < D A L i n k I D > 7 d 3 2 b c 8 d - 5 8 c b - 4 0 1 9 - 8 4 0 0 - c f 5 c 2 e 1 5 8 6 d e < / D A L i n k I D >  
         < L i n k T y p e > 0 < / L i n k T y p e >  
         < P a r a m e t e r s / >  
         < I n c l u d e A l l I t e m s > f a l s e < / I n c l u d e A l l I t e m s >  
         < A c t i v e > t r u e < / A c t i v e >  
         < P r o t e c t e d L i n k > f a l s e < / P r o t e c t e d L i n k >  
         < N a m e > 2 8 1 0 0   T B   2 0 1 9   3 1 2 f 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 3 1 2 f < / A c c o u n t N u m b e r >  
         < R o u n d e d > f a l s e < / R o u n d e d >  
     < / T B L i n k >  
     < T B L i n k >  
         < V e r s i o n > 4 < / V e r s i o n >  
         < C o l u m n F i l t e r s / >  
         < D A L i n k I D > d b 5 b 3 b 8 1 - 6 6 9 7 - 4 c 1 4 - a 5 d c - c e 3 d b d 3 6 e 0 3 9 < / D A L i n k I D >  
         < L i n k T y p e > 0 < / L i n k T y p e >  
         < P a r a m e t e r s / >  
         < I n c l u d e A l l I t e m s > f a l s e < / I n c l u d e A l l I t e m s >  
         < A c t i v e > t r u e < / A c t i v e >  
         < P r o t e c t e d L i n k > f a l s e < / P r o t e c t e d L i n k >  
         < N a m e > 2 8 1 0 0   T B   2 0 1 9   3 1 3 a 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 3 1 3 a < / A c c o u n t N u m b e r >  
         < R o u n d e d > f a l s e < / R o u n d e d >  
     < / T B L i n k >  
     < T B L i n k >  
         < V e r s i o n > 4 < / V e r s i o n >  
         < C o l u m n F i l t e r s / >  
         < D A L i n k I D > 6 2 b 7 3 6 2 5 - b d a 2 - 4 5 6 0 - a e 4 a - 3 5 7 e b 7 7 3 5 c 4 0 < / D A L i n k I D >  
         < L i n k T y p e > 0 < / L i n k T y p e >  
         < P a r a m e t e r s / >  
         < I n c l u d e A l l I t e m s > f a l s e < / I n c l u d e A l l I t e m s >  
         < A c t i v e > t r u e < / A c t i v e >  
         < P r o t e c t e d L i n k > f a l s e < / P r o t e c t e d L i n k >  
         < N a m e > 2 8 1 0 0   T B   2 0 1 9   3 1 3 b 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 3 1 3 b < / A c c o u n t N u m b e r >  
         < R o u n d e d > f a l s e < / R o u n d e d >  
     < / T B L i n k >  
     < T B L i n k >  
         < V e r s i o n > 4 < / V e r s i o n >  
         < C o l u m n F i l t e r s / >  
         < D A L i n k I D > 0 6 6 7 6 7 c 3 - 9 e 7 4 - 4 9 5 4 - 9 0 4 5 - e 7 6 4 4 1 4 c 7 6 6 7 < / D A L i n k I D >  
         < L i n k T y p e > 0 < / L i n k T y p e >  
         < P a r a m e t e r s / >  
         < I n c l u d e A l l I t e m s > f a l s e < / I n c l u d e A l l I t e m s >  
         < A c t i v e > t r u e < / A c t i v e >  
         < P r o t e c t e d L i n k > f a l s e < / P r o t e c t e d L i n k >  
         < N a m e > 2 8 1 0 0   T B   2 0 1 9   3 1 3 c 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 3 1 3 c < / A c c o u n t N u m b e r >  
         < R o u n d e d > f a l s e < / R o u n d e d >  
     < / T B L i n k >  
     < T B L i n k >  
         < V e r s i o n > 4 < / V e r s i o n >  
         < C o l u m n F i l t e r s / >  
         < D A L i n k I D > 5 d 6 e 2 e 2 e - a 4 7 a - 4 8 8 d - 8 a 0 a - a f d 9 b 7 b e d a e 0 < / D A L i n k I D >  
         < L i n k T y p e > 0 < / L i n k T y p e >  
         < P a r a m e t e r s / >  
         < I n c l u d e A l l I t e m s > f a l s e < / I n c l u d e A l l I t e m s >  
         < A c t i v e > t r u e < / A c t i v e >  
         < P r o t e c t e d L i n k > f a l s e < / P r o t e c t e d L i n k >  
         < N a m e > 2 8 1 0 0   T B   2 0 1 9   3 1 3 d 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 3 1 3 d < / A c c o u n t N u m b e r >  
         < R o u n d e d > f a l s e < / R o u n d e d >  
     < / T B L i n k >  
     < T B L i n k >  
         < V e r s i o n > 4 < / V e r s i o n >  
         < C o l u m n F i l t e r s / >  
         < D A L i n k I D > 2 5 6 3 9 f 5 d - e 0 9 7 - 4 7 8 b - a d 4 3 - d 1 7 3 5 8 8 5 5 2 d c < / D A L i n k I D >  
         < L i n k T y p e > 0 < / L i n k T y p e >  
         < P a r a m e t e r s / >  
         < I n c l u d e A l l I t e m s > f a l s e < / I n c l u d e A l l I t e m s >  
         < A c t i v e > t r u e < / A c t i v e >  
         < P r o t e c t e d L i n k > f a l s e < / P r o t e c t e d L i n k >  
         < N a m e > 2 8 1 0 0   T B   2 0 1 9   3 1 3 e 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 3 1 3 e < / A c c o u n t N u m b e r >  
         < R o u n d e d > f a l s e < / R o u n d e d >  
     < / T B L i n k >  
     < T B L i n k >  
         < V e r s i o n > 4 < / V e r s i o n >  
         < C o l u m n F i l t e r s / >  
         < D A L i n k I D > d 4 9 0 2 c 2 0 - a a 7 4 - 4 4 9 0 - 8 8 3 1 - 1 4 8 3 f 5 0 2 5 5 5 b < / D A L i n k I D >  
         < L i n k T y p e > 0 < / L i n k T y p e >  
         < P a r a m e t e r s / >  
         < I n c l u d e A l l I t e m s > f a l s e < / I n c l u d e A l l I t e m s >  
         < A c t i v e > t r u e < / A c t i v e >  
         < P r o t e c t e d L i n k > f a l s e < / P r o t e c t e d L i n k >  
         < N a m e > 2 8 1 0 0   T B   2 0 1 9   3 1 3 f 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 3 1 3 f < / A c c o u n t N u m b e r >  
         < R o u n d e d > f a l s e < / R o u n d e d >  
     < / T B L i n k >  
     < T B L i n k >  
         < V e r s i o n > 4 < / V e r s i o n >  
         < C o l u m n F i l t e r s / >  
         < D A L i n k I D > f 7 0 5 9 e 9 3 - a 8 8 b - 4 5 6 2 - b 1 5 b - c 7 5 f f 7 7 8 b f 6 6 < / D A L i n k I D >  
         < L i n k T y p e > 0 < / L i n k T y p e >  
         < P a r a m e t e r s / >  
         < I n c l u d e A l l I t e m s > f a l s e < / I n c l u d e A l l I t e m s >  
         < A c t i v e > t r u e < / A c t i v e >  
         < P r o t e c t e d L i n k > f a l s e < / P r o t e c t e d L i n k >  
         < N a m e > 2 8 1 0 0   T B   2 0 1 9   3 1 4 a 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 3 1 4 a < / A c c o u n t N u m b e r >  
         < R o u n d e d > f a l s e < / R o u n d e d >  
     < / T B L i n k >  
     < T B L i n k >  
         < V e r s i o n > 4 < / V e r s i o n >  
         < C o l u m n F i l t e r s / >  
         < D A L i n k I D > f 2 c 3 7 d 8 8 - 9 3 c c - 4 2 7 5 - a 1 a c - c 1 0 c a 5 3 f 0 4 3 7 < / D A L i n k I D >  
         < L i n k T y p e > 0 < / L i n k T y p e >  
         < P a r a m e t e r s / >  
         < I n c l u d e A l l I t e m s > f a l s e < / I n c l u d e A l l I t e m s >  
         < A c t i v e > t r u e < / A c t i v e >  
         < P r o t e c t e d L i n k > f a l s e < / P r o t e c t e d L i n k >  
         < N a m e > 2 8 1 0 0   T B   2 0 1 9   3 1 4 b 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 3 1 4 b < / A c c o u n t N u m b e r >  
         < R o u n d e d > f a l s e < / R o u n d e d >  
     < / T B L i n k >  
     < T B L i n k >  
         < V e r s i o n > 4 < / V e r s i o n >  
         < C o l u m n F i l t e r s / >  
         < D A L i n k I D > 7 e 4 2 8 4 1 a - 9 5 c b - 4 6 1 1 - 9 c b b - 2 f 2 8 5 3 e 8 0 4 1 3 < / D A L i n k I D >  
         < L i n k T y p e > 0 < / L i n k T y p e >  
         < P a r a m e t e r s / >  
         < I n c l u d e A l l I t e m s > f a l s e < / I n c l u d e A l l I t e m s >  
         < A c t i v e > t r u e < / A c t i v e >  
         < P r o t e c t e d L i n k > f a l s e < / P r o t e c t e d L i n k >  
         < N a m e > 2 8 1 0 0   T B   2 0 1 9   3 1 4 c 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 3 1 4 c < / A c c o u n t N u m b e r >  
         < R o u n d e d > f a l s e < / R o u n d e d >  
     < / T B L i n k >  
     < T B L i n k >  
         < V e r s i o n > 4 < / V e r s i o n >  
         < C o l u m n F i l t e r s / >  
         < D A L i n k I D > a 5 9 d f f 7 d - 4 4 2 f - 4 0 d e - b 2 b c - c 4 4 9 e 6 d 5 7 8 3 2 < / D A L i n k I D >  
         < L i n k T y p e > 0 < / L i n k T y p e >  
         < P a r a m e t e r s / >  
         < I n c l u d e A l l I t e m s > f a l s e < / I n c l u d e A l l I t e m s >  
         < A c t i v e > t r u e < / A c t i v e >  
         < P r o t e c t e d L i n k > f a l s e < / P r o t e c t e d L i n k >  
         < N a m e > 2 8 1 0 0   T B   2 0 1 9   3 1 4 d 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 3 1 4 d < / A c c o u n t N u m b e r >  
         < R o u n d e d > f a l s e < / R o u n d e d >  
     < / T B L i n k >  
     < T B L i n k >  
         < V e r s i o n > 4 < / V e r s i o n >  
         < C o l u m n F i l t e r s / >  
         < D A L i n k I D > 3 7 7 1 8 d a f - e 7 d a - 4 5 a 6 - b 8 c c - 5 6 5 5 b 9 5 5 2 1 4 9 < / D A L i n k I D >  
         < L i n k T y p e > 0 < / L i n k T y p e >  
         < P a r a m e t e r s / >  
         < I n c l u d e A l l I t e m s > f a l s e < / I n c l u d e A l l I t e m s >  
         < A c t i v e > t r u e < / A c t i v e >  
         < P r o t e c t e d L i n k > f a l s e < / P r o t e c t e d L i n k >  
         < N a m e > 2 8 1 0 0   T B   2 0 1 9   3 1 4 e 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 3 1 4 e < / A c c o u n t N u m b e r >  
         < R o u n d e d > f a l s e < / R o u n d e d >  
     < / T B L i n k >  
     < T B L i n k >  
         < V e r s i o n > 4 < / V e r s i o n >  
         < C o l u m n F i l t e r s / >  
         < D A L i n k I D > e 9 3 b 1 f 3 b - 9 1 8 8 - 4 4 c 6 - 8 1 a 3 - 0 c 1 d 3 3 3 4 0 f d 8 < / D A L i n k I D >  
         < L i n k T y p e > 0 < / L i n k T y p e >  
         < P a r a m e t e r s / >  
         < I n c l u d e A l l I t e m s > f a l s e < / I n c l u d e A l l I t e m s >  
         < A c t i v e > t r u e < / A c t i v e >  
         < P r o t e c t e d L i n k > f a l s e < / P r o t e c t e d L i n k >  
         < N a m e > 2 8 1 0 0   T B   2 0 1 9   3 1 4 f 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 3 1 4 f < / A c c o u n t N u m b e r >  
         < R o u n d e d > f a l s e < / R o u n d e d >  
     < / T B L i n k >  
     < T B L i n k >  
         < V e r s i o n > 4 < / V e r s i o n >  
         < C o l u m n F i l t e r s / >  
         < D A L i n k I D > c a 4 9 1 c 1 c - f 9 b 7 - 4 d 7 5 - 9 9 b 4 - d 1 c 5 1 c 3 c 2 5 4 b < / D A L i n k I D >  
         < L i n k T y p e > 0 < / L i n k T y p e >  
         < P a r a m e t e r s / >  
         < I n c l u d e A l l I t e m s > f a l s e < / I n c l u d e A l l I t e m s >  
         < A c t i v e > t r u e < / A c t i v e >  
         < P r o t e c t e d L i n k > f a l s e < / P r o t e c t e d L i n k >  
         < N a m e > 2 8 1 0 0   T B   2 0 1 9   3 1 4 g   F i n a l < / N a m e >  
         < E n t i t y E n u m > 9 < / E n t i t y E n u m >  
         < I t e m O r d e r L i s t / >  
         < S e l e c t e d I t e m L i s t / >  
         < S e l e c t e d C o l u m n L i s t / >  
         < H a s V a l u e > t r u e < / H a s V a l u e >  
         < T B C h a r t I D > 2 2 1 3 5 8 7 4 8 5 7 0 0 0 0 0 6 9 5 < / T B C h a r t I D >  
         < C o n s o l i d a t e d C o m p a n y I D   x s i : n i l = " t r u e " / >  
         < T B D o c u m e n t I D > 2 2 1 3 5 8 7 4 8 5 7 0 0 0 0 0 0 0 5 < / T B D o c u m e n t I D >  
         < N u m e r i c V a l u e > 1 1 6 4 . 0 0 0 0 < / N u m e r i c V a l u e >  
         < V a l u e > 1 1 6 4 , 0 0 0 0 < / V a l u e >  
         < C h a r t T y p e > c t D e t a i l < / C h a r t T y p e >  
         < R e f e r e n c e > 2 8 1 0 0 < / R e f e r e n c e >  
         < T B D o c N a m e > T B   2 0 1 9 < / T B D o c N a m e >  
         < T B C h a r t N a m e > D e t a i l < / T B C h a r t N a m e >  
         < C o l u m n N a m e > F i n a l B a l a n c e < / C o l u m n N a m e >  
         < U s e r F r i e n d l y C o l u m n N a m e > F i n a l < / U s e r F r i e n d l y C o l u m n N a m e >  
         < A c c o u n t N u m b e r > 3 1 4 g < / A c c o u n t N u m b e r >  
         < R o u n d e d > f a l s e < / R o u n d e d >  
     < / T B L i n k >  
     < T B L i n k >  
         < V e r s i o n > 4 < / V e r s i o n >  
         < C o l u m n F i l t e r s / >  
         < D A L i n k I D > d 8 b 1 d f f 5 - f 2 9 3 - 4 b 9 f - a 1 a e - a b a c 7 b a 0 7 1 6 6 < / D A L i n k I D >  
         < L i n k T y p e > 0 < / L i n k T y p e >  
         < P a r a m e t e r s / >  
         < I n c l u d e A l l I t e m s > f a l s e < / I n c l u d e A l l I t e m s >  
         < A c t i v e > t r u e < / A c t i v e >  
         < P r o t e c t e d L i n k > f a l s e < / P r o t e c t e d L i n k >  
         < N a m e > 2 8 1 0 0   T B   2 0 1 9   3 1 4 h 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 3 1 4 h < / A c c o u n t N u m b e r >  
         < R o u n d e d > f a l s e < / R o u n d e d >  
     < / T B L i n k >  
     < T B L i n k >  
         < V e r s i o n > 4 < / V e r s i o n >  
         < C o l u m n F i l t e r s / >  
         < D A L i n k I D > 3 c d 5 2 b 5 0 - 5 1 9 a - 4 5 6 8 - a 1 4 d - 2 6 d e b 4 e e a f 0 5 < / D A L i n k I D >  
         < L i n k T y p e > 0 < / L i n k T y p e >  
         < P a r a m e t e r s / >  
         < I n c l u d e A l l I t e m s > f a l s e < / I n c l u d e A l l I t e m s >  
         < A c t i v e > t r u e < / A c t i v e >  
         < P r o t e c t e d L i n k > f a l s e < / P r o t e c t e d L i n k >  
         < N a m e > 2 8 1 0 0   T B   2 0 1 9   3 1 5 a 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 3 1 5 a < / A c c o u n t N u m b e r >  
         < R o u n d e d > f a l s e < / R o u n d e d >  
     < / T B L i n k >  
     < T B L i n k >  
         < V e r s i o n > 4 < / V e r s i o n >  
         < C o l u m n F i l t e r s / >  
         < D A L i n k I D > f 9 c 3 f a 0 7 - 4 5 9 7 - 4 c 1 a - 8 3 c 4 - c 3 9 1 6 d 3 4 5 c a 1 < / D A L i n k I D >  
         < L i n k T y p e > 0 < / L i n k T y p e >  
         < P a r a m e t e r s / >  
         < I n c l u d e A l l I t e m s > f a l s e < / I n c l u d e A l l I t e m s >  
         < A c t i v e > t r u e < / A c t i v e >  
         < P r o t e c t e d L i n k > f a l s e < / P r o t e c t e d L i n k >  
         < N a m e > 2 8 1 0 0   T B   2 0 1 9   3 1 5 b 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 3 1 5 b < / A c c o u n t N u m b e r >  
         < R o u n d e d > f a l s e < / R o u n d e d >  
     < / T B L i n k >  
     < T B L i n k >  
         < V e r s i o n > 4 < / V e r s i o n >  
         < C o l u m n F i l t e r s / >  
         < D A L i n k I D > 6 5 c 6 5 e 4 e - 5 1 d 1 - 4 4 7 b - 9 6 5 7 - 1 7 c 8 4 4 b 9 6 4 c 0 < / D A L i n k I D >  
         < L i n k T y p e > 0 < / L i n k T y p e >  
         < P a r a m e t e r s / >  
         < I n c l u d e A l l I t e m s > f a l s e < / I n c l u d e A l l I t e m s >  
         < A c t i v e > t r u e < / A c t i v e >  
         < P r o t e c t e d L i n k > f a l s e < / P r o t e c t e d L i n k >  
         < N a m e > 2 8 1 0 0   T B   2 0 1 9   3 1 5 c 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 3 1 5 c < / A c c o u n t N u m b e r >  
         < R o u n d e d > f a l s e < / R o u n d e d >  
     < / T B L i n k >  
     < T B L i n k >  
         < V e r s i o n > 4 < / V e r s i o n >  
         < C o l u m n F i l t e r s / >  
         < D A L i n k I D > 5 2 e 2 7 9 b 1 - c a d 4 - 4 f 4 2 - a d 0 e - f a 5 1 5 f 7 5 a c 0 7 < / D A L i n k I D >  
         < L i n k T y p e > 0 < / L i n k T y p e >  
         < P a r a m e t e r s / >  
         < I n c l u d e A l l I t e m s > f a l s e < / I n c l u d e A l l I t e m s >  
         < A c t i v e > t r u e < / A c t i v e >  
         < P r o t e c t e d L i n k > f a l s e < / P r o t e c t e d L i n k >  
         < N a m e > 2 8 1 0 0   T B   2 0 1 9   3 1 5 d 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 3 1 5 d < / A c c o u n t N u m b e r >  
         < R o u n d e d > f a l s e < / R o u n d e d >  
     < / T B L i n k >  
     < T B L i n k >  
         < V e r s i o n > 4 < / V e r s i o n >  
         < C o l u m n F i l t e r s / >  
         < D A L i n k I D > 1 6 c 4 9 2 c a - c b 3 5 - 4 2 b 3 - 9 3 1 9 - 2 1 8 a d 6 3 2 9 d 0 6 < / D A L i n k I D >  
         < L i n k T y p e > 0 < / L i n k T y p e >  
         < P a r a m e t e r s / >  
         < I n c l u d e A l l I t e m s > f a l s e < / I n c l u d e A l l I t e m s >  
         < A c t i v e > t r u e < / A c t i v e >  
         < P r o t e c t e d L i n k > f a l s e < / P r o t e c t e d L i n k >  
         < N a m e > 2 8 1 0 0   T B   2 0 1 9   3 1 5 e 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 3 1 5 e < / A c c o u n t N u m b e r >  
         < R o u n d e d > f a l s e < / R o u n d e d >  
     < / T B L i n k >  
     < T B L i n k >  
         < V e r s i o n > 4 < / V e r s i o n >  
         < C o l u m n F i l t e r s / >  
         < D A L i n k I D > c 7 4 3 2 8 2 0 - e 0 2 7 - 4 1 a b - a 7 3 6 - 8 7 3 d 6 9 2 e 3 0 9 2 < / D A L i n k I D >  
         < L i n k T y p e > 0 < / L i n k T y p e >  
         < P a r a m e t e r s / >  
         < I n c l u d e A l l I t e m s > f a l s e < / I n c l u d e A l l I t e m s >  
         < A c t i v e > t r u e < / A c t i v e >  
         < P r o t e c t e d L i n k > f a l s e < / P r o t e c t e d L i n k >  
         < N a m e > 2 8 1 0 0   T B   2 0 1 9   3 1 5 f   F i n a l < / N a m e >  
         < E n t i t y E n u m > 9 < / E n t i t y E n u m >  
         < I t e m O r d e r L i s t / >  
         < S e l e c t e d I t e m L i s t / >  
         < S e l e c t e d C o l u m n L i s t / >  
         < H a s V a l u e > t r u e < / H a s V a l u e >  
         < T B C h a r t I D > 2 2 1 3 5 8 7 4 8 5 7 0 0 0 0 0 6 9 5 < / T B C h a r t I D >  
         < C o n s o l i d a t e d C o m p a n y I D   x s i : n i l = " t r u e " / >  
         < T B D o c u m e n t I D > 2 2 1 3 5 8 7 4 8 5 7 0 0 0 0 0 0 0 5 < / T B D o c u m e n t I D >  
         < N u m e r i c V a l u e > - 2 5 9 2 6 4 . 0 0 0 0 < / N u m e r i c V a l u e >  
         < V a l u e > - 2 5 9 2 6 4 , 0 0 0 0 < / V a l u e >  
         < C h a r t T y p e > c t D e t a i l < / C h a r t T y p e >  
         < R e f e r e n c e > 2 8 1 0 0 < / R e f e r e n c e >  
         < T B D o c N a m e > T B   2 0 1 9 < / T B D o c N a m e >  
         < T B C h a r t N a m e > D e t a i l < / T B C h a r t N a m e >  
         < C o l u m n N a m e > F i n a l B a l a n c e < / C o l u m n N a m e >  
         < U s e r F r i e n d l y C o l u m n N a m e > F i n a l < / U s e r F r i e n d l y C o l u m n N a m e >  
         < A c c o u n t N u m b e r > 3 1 5 f < / A c c o u n t N u m b e r >  
         < R o u n d e d > f a l s e < / R o u n d e d >  
     < / T B L i n k >  
     < T B L i n k >  
         < V e r s i o n > 4 < / V e r s i o n >  
         < C o l u m n F i l t e r s / >  
         < D A L i n k I D > c 9 d d a c 0 2 - c 2 c f - 4 0 e 6 - 9 0 9 5 - f 6 3 e e 6 3 5 8 6 f 5 < / D A L i n k I D >  
         < L i n k T y p e > 0 < / L i n k T y p e >  
         < P a r a m e t e r s / >  
         < I n c l u d e A l l I t e m s > f a l s e < / I n c l u d e A l l I t e m s >  
         < A c t i v e > t r u e < / A c t i v e >  
         < P r o t e c t e d L i n k > f a l s e < / P r o t e c t e d L i n k >  
         < N a m e > 2 8 1 0 0   T B   2 0 1 9   3 1 6 a 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 3 1 6 a < / A c c o u n t N u m b e r >  
         < R o u n d e d > f a l s e < / R o u n d e d >  
     < / T B L i n k >  
     < T B L i n k >  
         < V e r s i o n > 4 < / V e r s i o n >  
         < C o l u m n F i l t e r s / >  
         < D A L i n k I D > c f 3 f a b 4 5 - 5 4 4 0 - 4 0 e 6 - b 0 1 2 - 9 7 d a b e 5 5 0 4 9 5 < / D A L i n k I D >  
         < L i n k T y p e > 0 < / L i n k T y p e >  
         < P a r a m e t e r s / >  
         < I n c l u d e A l l I t e m s > f a l s e < / I n c l u d e A l l I t e m s >  
         < A c t i v e > t r u e < / A c t i v e >  
         < P r o t e c t e d L i n k > f a l s e < / P r o t e c t e d L i n k >  
         < N a m e > 2 8 1 0 0   T B   2 0 1 9   3 1 6 b 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 3 1 6 b < / A c c o u n t N u m b e r >  
         < R o u n d e d > f a l s e < / R o u n d e d >  
     < / T B L i n k >  
     < T B L i n k >  
         < V e r s i o n > 4 < / V e r s i o n >  
         < C o l u m n F i l t e r s / >  
         < D A L i n k I D > 3 0 a 2 9 e 9 4 - b 3 d 6 - 4 b b 8 - b e 8 e - f 0 d 2 3 c 6 2 1 c b 5 < / D A L i n k I D >  
         < L i n k T y p e > 0 < / L i n k T y p e >  
         < P a r a m e t e r s / >  
         < I n c l u d e A l l I t e m s > f a l s e < / I n c l u d e A l l I t e m s >  
         < A c t i v e > t r u e < / A c t i v e >  
         < P r o t e c t e d L i n k > f a l s e < / P r o t e c t e d L i n k >  
         < N a m e > 2 8 1 0 0   T B   2 0 1 9   3 1 6 c 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 3 1 6 c < / A c c o u n t N u m b e r >  
         < R o u n d e d > f a l s e < / R o u n d e d >  
     < / T B L i n k >  
     < T B L i n k >  
         < V e r s i o n > 4 < / V e r s i o n >  
         < C o l u m n F i l t e r s / >  
         < D A L i n k I D > 6 b 8 a c 5 4 a - e 7 6 a - 4 d a 4 - b 0 7 9 - 8 8 1 9 e 3 2 3 1 a d 8 < / D A L i n k I D >  
         < L i n k T y p e > 0 < / L i n k T y p e >  
         < P a r a m e t e r s / >  
         < I n c l u d e A l l I t e m s > f a l s e < / I n c l u d e A l l I t e m s >  
         < A c t i v e > t r u e < / A c t i v e >  
         < P r o t e c t e d L i n k > f a l s e < / P r o t e c t e d L i n k >  
         < N a m e > 2 8 1 0 0   T B   2 0 1 9   3 1 6 d 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 3 1 6 d < / A c c o u n t N u m b e r >  
         < R o u n d e d > f a l s e < / R o u n d e d >  
     < / T B L i n k >  
     < T B L i n k >  
         < V e r s i o n > 4 < / V e r s i o n >  
         < C o l u m n F i l t e r s / >  
         < D A L i n k I D > 6 0 e 8 f 2 2 9 - e 6 5 b - 4 0 7 4 - 9 f d 2 - d f 0 3 6 5 9 c d 6 4 7 < / D A L i n k I D >  
         < L i n k T y p e > 0 < / L i n k T y p e >  
         < P a r a m e t e r s / >  
         < I n c l u d e A l l I t e m s > f a l s e < / I n c l u d e A l l I t e m s >  
         < A c t i v e > t r u e < / A c t i v e >  
         < P r o t e c t e d L i n k > f a l s e < / P r o t e c t e d L i n k >  
         < N a m e > 2 8 1 0 0   T B   2 0 1 9   3 2 1 a 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 3 2 1 a < / A c c o u n t N u m b e r >  
         < R o u n d e d > f a l s e < / R o u n d e d >  
     < / T B L i n k >  
     < T B L i n k >  
         < V e r s i o n > 4 < / V e r s i o n >  
         < C o l u m n F i l t e r s / >  
         < D A L i n k I D > 3 9 d 6 5 8 2 d - 0 b 2 c - 4 3 2 9 - 8 0 e 2 - 9 4 6 6 a d 8 7 e 1 c 0 < / D A L i n k I D >  
         < L i n k T y p e > 0 < / L i n k T y p e >  
         < P a r a m e t e r s / >  
         < I n c l u d e A l l I t e m s > f a l s e < / I n c l u d e A l l I t e m s >  
         < A c t i v e > t r u e < / A c t i v e >  
         < P r o t e c t e d L i n k > f a l s e < / P r o t e c t e d L i n k >  
         < N a m e > 2 8 1 0 0   T B   2 0 1 9   3 2 1 b 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 3 2 1 b < / A c c o u n t N u m b e r >  
         < R o u n d e d > f a l s e < / R o u n d e d >  
     < / T B L i n k >  
     < T B L i n k >  
         < V e r s i o n > 4 < / V e r s i o n >  
         < C o l u m n F i l t e r s / >  
         < D A L i n k I D > 2 d b 3 2 c 1 7 - c 9 3 0 - 4 5 8 e - 8 8 b 3 - 9 6 9 2 c 7 d 2 4 f 6 5 < / D A L i n k I D >  
         < L i n k T y p e > 0 < / L i n k T y p e >  
         < P a r a m e t e r s / >  
         < I n c l u d e A l l I t e m s > f a l s e < / I n c l u d e A l l I t e m s >  
         < A c t i v e > t r u e < / A c t i v e >  
         < P r o t e c t e d L i n k > f a l s e < / P r o t e c t e d L i n k >  
         < N a m e > 2 8 1 0 0   T B   2 0 1 9   3 2 1 c 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 3 2 1 c < / A c c o u n t N u m b e r >  
         < R o u n d e d > f a l s e < / R o u n d e d >  
     < / T B L i n k >  
     < T B L i n k >  
         < V e r s i o n > 4 < / V e r s i o n >  
         < C o l u m n F i l t e r s / >  
         < D A L i n k I D > b 5 b 8 6 5 d 0 - e 9 1 d - 4 9 7 2 - 8 e e 6 - b 7 9 7 e 5 f 7 8 4 f c < / D A L i n k I D >  
         < L i n k T y p e > 0 < / L i n k T y p e >  
         < P a r a m e t e r s / >  
         < I n c l u d e A l l I t e m s > f a l s e < / I n c l u d e A l l I t e m s >  
         < A c t i v e > t r u e < / A c t i v e >  
         < P r o t e c t e d L i n k > f a l s e < / P r o t e c t e d L i n k >  
         < N a m e > 2 8 1 0 0   T B   2 0 1 9   3 2 1 d   F i n a l < / N a m e >  
         < E n t i t y E n u m > 9 < / E n t i t y E n u m >  
         < I t e m O r d e r L i s t / >  
         < S e l e c t e d I t e m L i s t / >  
         < S e l e c t e d C o l u m n L i s t / >  
         < H a s V a l u e > t r u e < / H a s V a l u e >  
         < T B C h a r t I D > 2 2 1 3 5 8 7 4 8 5 7 0 0 0 0 0 6 9 5 < / T B C h a r t I D >  
         < C o n s o l i d a t e d C o m p a n y I D   x s i : n i l = " t r u e " / >  
         < T B D o c u m e n t I D > 2 2 1 3 5 8 7 4 8 5 7 0 0 0 0 0 0 0 5 < / T B D o c u m e n t I D >  
         < N u m e r i c V a l u e > - 3 9 9 5 4 2 . 0 0 0 0 < / N u m e r i c V a l u e >  
         < V a l u e > - 3 9 9 5 4 2 , 0 0 0 0 < / V a l u e >  
         < C h a r t T y p e > c t D e t a i l < / C h a r t T y p e >  
         < R e f e r e n c e > 2 8 1 0 0 < / R e f e r e n c e >  
         < T B D o c N a m e > T B   2 0 1 9 < / T B D o c N a m e >  
         < T B C h a r t N a m e > D e t a i l < / T B C h a r t N a m e >  
         < C o l u m n N a m e > F i n a l B a l a n c e < / C o l u m n N a m e >  
         < U s e r F r i e n d l y C o l u m n N a m e > F i n a l < / U s e r F r i e n d l y C o l u m n N a m e >  
         < A c c o u n t N u m b e r > 3 2 1 d < / A c c o u n t N u m b e r >  
         < R o u n d e d > f a l s e < / R o u n d e d >  
     < / T B L i n k >  
     < T B L i n k >  
         < V e r s i o n > 4 < / V e r s i o n >  
         < C o l u m n F i l t e r s / >  
         < D A L i n k I D > 1 9 4 a d 7 a 3 - 5 c 8 5 - 4 f 7 6 - 9 3 f 8 - 9 a 0 a 9 2 4 1 9 f 9 f < / D A L i n k I D >  
         < L i n k T y p e > 0 < / L i n k T y p e >  
         < P a r a m e t e r s / >  
         < I n c l u d e A l l I t e m s > f a l s e < / I n c l u d e A l l I t e m s >  
         < A c t i v e > t r u e < / A c t i v e >  
         < P r o t e c t e d L i n k > f a l s e < / P r o t e c t e d L i n k >  
         < N a m e > 2 8 1 0 0   T B   2 0 1 9   3 2 1 e 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 3 2 1 e < / A c c o u n t N u m b e r >  
         < R o u n d e d > f a l s e < / R o u n d e d >  
     < / T B L i n k >  
     < T B L i n k >  
         < V e r s i o n > 4 < / V e r s i o n >  
         < C o l u m n F i l t e r s / >  
         < D A L i n k I D > 3 4 9 a f f 5 8 - 2 e a b - 4 8 9 f - 9 4 a 5 - 6 a e 2 d 0 6 5 b 5 b 4 < / D A L i n k I D >  
         < L i n k T y p e > 0 < / L i n k T y p e >  
         < P a r a m e t e r s / >  
         < I n c l u d e A l l I t e m s > f a l s e < / I n c l u d e A l l I t e m s >  
         < A c t i v e > t r u e < / A c t i v e >  
         < P r o t e c t e d L i n k > f a l s e < / P r o t e c t e d L i n k >  
         < N a m e > 2 8 1 0 0   T B   2 0 1 9   3 2 1 f   F i n a l < / N a m e >  
         < E n t i t y E n u m > 9 < / E n t i t y E n u m >  
         < I t e m O r d e r L i s t / >  
         < S e l e c t e d I t e m L i s t / >  
         < S e l e c t e d C o l u m n L i s t / >  
         < H a s V a l u e > t r u e < / H a s V a l u e >  
         < T B C h a r t I D > 2 2 1 3 5 8 7 4 8 5 7 0 0 0 0 0 6 9 5 < / T B C h a r t I D >  
         < C o n s o l i d a t e d C o m p a n y I D   x s i : n i l = " t r u e " / >  
         < T B D o c u m e n t I D > 2 2 1 3 5 8 7 4 8 5 7 0 0 0 0 0 0 0 5 < / T B D o c u m e n t I D >  
         < N u m e r i c V a l u e > - 2 6 7 2 2 3 4 . 0 0 0 0 < / N u m e r i c V a l u e >  
         < V a l u e > - 2 6 7 2 2 3 4 , 0 0 0 0 < / V a l u e >  
         < C h a r t T y p e > c t D e t a i l < / C h a r t T y p e >  
         < R e f e r e n c e > 2 8 1 0 0 < / R e f e r e n c e >  
         < T B D o c N a m e > T B   2 0 1 9 < / T B D o c N a m e >  
         < T B C h a r t N a m e > D e t a i l < / T B C h a r t N a m e >  
         < C o l u m n N a m e > F i n a l B a l a n c e < / C o l u m n N a m e >  
         < U s e r F r i e n d l y C o l u m n N a m e > F i n a l < / U s e r F r i e n d l y C o l u m n N a m e >  
         < A c c o u n t N u m b e r > 3 2 1 f < / A c c o u n t N u m b e r >  
         < R o u n d e d > f a l s e < / R o u n d e d >  
     < / T B L i n k >  
     < T B L i n k >  
         < V e r s i o n > 4 < / V e r s i o n >  
         < C o l u m n F i l t e r s / >  
         < D A L i n k I D > f f 2 2 8 5 2 2 - 3 6 8 c - 4 2 2 7 - a 0 2 a - 6 5 9 4 3 3 b 7 9 5 8 8 < / D A L i n k I D >  
         < L i n k T y p e > 0 < / L i n k T y p e >  
         < P a r a m e t e r s / >  
         < I n c l u d e A l l I t e m s > f a l s e < / I n c l u d e A l l I t e m s >  
         < A c t i v e > t r u e < / A c t i v e >  
         < P r o t e c t e d L i n k > f a l s e < / P r o t e c t e d L i n k >  
         < N a m e > 2 8 1 0 0   T B   2 0 1 9   3 2 2 a 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 3 2 2 a < / A c c o u n t N u m b e r >  
         < R o u n d e d > f a l s e < / R o u n d e d >  
     < / T B L i n k >  
     < T B L i n k >  
         < V e r s i o n > 4 < / V e r s i o n >  
         < C o l u m n F i l t e r s / >  
         < D A L i n k I D > 8 8 c d f 7 e 7 - 2 b b 3 - 4 f 5 7 - 9 c 1 9 - 8 0 3 a 1 a c 4 0 9 0 2 < / D A L i n k I D >  
         < L i n k T y p e > 0 < / L i n k T y p e >  
         < P a r a m e t e r s / >  
         < I n c l u d e A l l I t e m s > f a l s e < / I n c l u d e A l l I t e m s >  
         < A c t i v e > t r u e < / A c t i v e >  
         < P r o t e c t e d L i n k > f a l s e < / P r o t e c t e d L i n k >  
         < N a m e > 2 8 1 0 0   T B   2 0 1 9   3 2 2 b 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 3 2 2 b < / A c c o u n t N u m b e r >  
         < R o u n d e d > f a l s e < / R o u n d e d >  
     < / T B L i n k >  
     < T B L i n k >  
         < V e r s i o n > 4 < / V e r s i o n >  
         < C o l u m n F i l t e r s / >  
         < D A L i n k I D > 9 c 0 3 1 e 4 2 - 4 9 7 a - 4 d 8 1 - 8 c 0 0 - 8 5 1 d 6 2 b 2 2 7 3 a < / D A L i n k I D >  
         < L i n k T y p e > 0 < / L i n k T y p e >  
         < P a r a m e t e r s / >  
         < I n c l u d e A l l I t e m s > f a l s e < / I n c l u d e A l l I t e m s >  
         < A c t i v e > t r u e < / A c t i v e >  
         < P r o t e c t e d L i n k > f a l s e < / P r o t e c t e d L i n k >  
         < N a m e > 2 8 1 0 0   T B   2 0 1 9   3 2 2 c 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 3 2 2 c < / A c c o u n t N u m b e r >  
         < R o u n d e d > f a l s e < / R o u n d e d >  
     < / T B L i n k >  
     < T B L i n k >  
         < V e r s i o n > 4 < / V e r s i o n >  
         < C o l u m n F i l t e r s / >  
         < D A L i n k I D > 8 9 c 4 4 2 8 7 - 8 b 5 0 - 4 f 6 8 - b c f b - 5 a b d 0 0 a 3 b d f 8 < / D A L i n k I D >  
         < L i n k T y p e > 0 < / L i n k T y p e >  
         < P a r a m e t e r s / >  
         < I n c l u d e A l l I t e m s > f a l s e < / I n c l u d e A l l I t e m s >  
         < A c t i v e > t r u e < / A c t i v e >  
         < P r o t e c t e d L i n k > f a l s e < / P r o t e c t e d L i n k >  
         < N a m e > 2 8 1 0 0   T B   2 0 1 9   3 2 3 a   F i n a l < / N a m e >  
         < E n t i t y E n u m > 9 < / E n t i t y E n u m >  
         < I t e m O r d e r L i s t / >  
         < S e l e c t e d I t e m L i s t / >  
         < S e l e c t e d C o l u m n L i s t / >  
         < H a s V a l u e > t r u e < / H a s V a l u e >  
         < T B C h a r t I D > 2 2 1 3 5 8 7 4 8 5 7 0 0 0 0 0 6 9 5 < / T B C h a r t I D >  
         < C o n s o l i d a t e d C o m p a n y I D   x s i : n i l = " t r u e " / >  
         < T B D o c u m e n t I D > 2 2 1 3 5 8 7 4 8 5 7 0 0 0 0 0 0 0 5 < / T B D o c u m e n t I D >  
         < N u m e r i c V a l u e > - 8 2 5 0 . 0 0 0 0 < / N u m e r i c V a l u e >  
         < V a l u e > - 8 2 5 0 , 0 0 0 0 < / V a l u e >  
         < C h a r t T y p e > c t D e t a i l < / C h a r t T y p e >  
         < R e f e r e n c e > 2 8 1 0 0 < / R e f e r e n c e >  
         < T B D o c N a m e > T B   2 0 1 9 < / T B D o c N a m e >  
         < T B C h a r t N a m e > D e t a i l < / T B C h a r t N a m e >  
         < C o l u m n N a m e > F i n a l B a l a n c e < / C o l u m n N a m e >  
         < U s e r F r i e n d l y C o l u m n N a m e > F i n a l < / U s e r F r i e n d l y C o l u m n N a m e >  
         < A c c o u n t N u m b e r > 3 2 3 a < / A c c o u n t N u m b e r >  
         < R o u n d e d > f a l s e < / R o u n d e d >  
     < / T B L i n k >  
     < T B L i n k >  
         < V e r s i o n > 4 < / V e r s i o n >  
         < C o l u m n F i l t e r s / >  
         < D A L i n k I D > c 6 6 8 6 b 1 9 - 8 3 d 5 - 4 0 5 1 - b 3 4 d - b 2 6 5 7 6 6 c 4 b 3 7 < / D A L i n k I D >  
         < L i n k T y p e > 0 < / L i n k T y p e >  
         < P a r a m e t e r s / >  
         < I n c l u d e A l l I t e m s > f a l s e < / I n c l u d e A l l I t e m s >  
         < A c t i v e > t r u e < / A c t i v e >  
         < P r o t e c t e d L i n k > f a l s e < / P r o t e c t e d L i n k >  
         < N a m e > 2 8 1 0 0   T B   2 0 1 9   3 2 3 b   F i n a l < / N a m e >  
         < E n t i t y E n u m > 9 < / E n t i t y E n u m >  
         < I t e m O r d e r L i s t / >  
         < S e l e c t e d I t e m L i s t / >  
         < S e l e c t e d C o l u m n L i s t / >  
         < H a s V a l u e > t r u e < / H a s V a l u e >  
         < T B C h a r t I D > 2 2 1 3 5 8 7 4 8 5 7 0 0 0 0 0 6 9 5 < / T B C h a r t I D >  
         < C o n s o l i d a t e d C o m p a n y I D   x s i : n i l = " t r u e " / >  
         < T B D o c u m e n t I D > 2 2 1 3 5 8 7 4 8 5 7 0 0 0 0 0 0 0 5 < / T B D o c u m e n t I D >  
         < N u m e r i c V a l u e > - 3 7 2 4 9 1 . 0 0 0 0 < / N u m e r i c V a l u e >  
         < V a l u e > - 3 7 2 4 9 1 , 0 0 0 0 < / V a l u e >  
         < C h a r t T y p e > c t D e t a i l < / C h a r t T y p e >  
         < R e f e r e n c e > 2 8 1 0 0 < / R e f e r e n c e >  
         < T B D o c N a m e > T B   2 0 1 9 < / T B D o c N a m e >  
         < T B C h a r t N a m e > D e t a i l < / T B C h a r t N a m e >  
         < C o l u m n N a m e > F i n a l B a l a n c e < / C o l u m n N a m e >  
         < U s e r F r i e n d l y C o l u m n N a m e > F i n a l < / U s e r F r i e n d l y C o l u m n N a m e >  
         < A c c o u n t N u m b e r > 3 2 3 b < / A c c o u n t N u m b e r >  
         < R o u n d e d > f a l s e < / R o u n d e d >  
     < / T B L i n k >  
     < T B L i n k >  
         < V e r s i o n > 4 < / V e r s i o n >  
         < C o l u m n F i l t e r s / >  
         < D A L i n k I D > 7 4 7 4 a 7 b 6 - a 4 5 2 - 4 3 9 b - b a 9 f - f c c 0 1 4 1 2 f a 7 1 < / D A L i n k I D >  
         < L i n k T y p e > 0 < / L i n k T y p e >  
         < P a r a m e t e r s / >  
         < I n c l u d e A l l I t e m s > f a l s e < / I n c l u d e A l l I t e m s >  
         < A c t i v e > t r u e < / A c t i v e >  
         < P r o t e c t e d L i n k > f a l s e < / P r o t e c t e d L i n k >  
         < N a m e > 2 8 1 0 0   T B   2 0 1 9   3 2 4 a 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 3 2 4 a < / A c c o u n t N u m b e r >  
         < R o u n d e d > f a l s e < / R o u n d e d >  
     < / T B L i n k >  
     < T B L i n k >  
         < V e r s i o n > 4 < / V e r s i o n >  
         < C o l u m n F i l t e r s / >  
         < D A L i n k I D > 3 9 6 b 0 6 7 5 - c e 7 7 - 4 a 4 b - 9 c 3 a - 1 d c 2 9 b 2 c b c f 5 < / D A L i n k I D >  
         < L i n k T y p e > 0 < / L i n k T y p e >  
         < P a r a m e t e r s / >  
         < I n c l u d e A l l I t e m s > f a l s e < / I n c l u d e A l l I t e m s >  
         < A c t i v e > t r u e < / A c t i v e >  
         < P r o t e c t e d L i n k > f a l s e < / P r o t e c t e d L i n k >  
         < N a m e > 2 8 1 0 0   T B   2 0 1 9   3 2 4 b 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 3 2 4 b < / A c c o u n t N u m b e r >  
         < R o u n d e d > f a l s e < / R o u n d e d >  
     < / T B L i n k >  
     < T B L i n k >  
         < V e r s i o n > 4 < / V e r s i o n >  
         < C o l u m n F i l t e r s / >  
         < D A L i n k I D > 4 c 7 e c 4 f 2 - 1 6 1 c - 4 d a 0 - b d f 3 - e a 2 2 f b 4 9 1 9 9 d < / D A L i n k I D >  
         < L i n k T y p e > 0 < / L i n k T y p e >  
         < P a r a m e t e r s / >  
         < I n c l u d e A l l I t e m s > f a l s e < / I n c l u d e A l l I t e m s >  
         < A c t i v e > t r u e < / A c t i v e >  
         < P r o t e c t e d L i n k > f a l s e < / P r o t e c t e d L i n k >  
         < N a m e > 2 8 1 0 0   T B   2 0 1 9   3 2 4 c   F i n a l < / N a m e >  
         < E n t i t y E n u m > 9 < / E n t i t y E n u m >  
         < I t e m O r d e r L i s t / >  
         < S e l e c t e d I t e m L i s t / >  
         < S e l e c t e d C o l u m n L i s t / >  
         < H a s V a l u e > t r u e < / H a s V a l u e >  
         < T B C h a r t I D > 2 2 1 3 5 8 7 4 8 5 7 0 0 0 0 0 6 9 5 < / T B C h a r t I D >  
         < C o n s o l i d a t e d C o m p a n y I D   x s i : n i l = " t r u e " / >  
         < T B D o c u m e n t I D > 2 2 1 3 5 8 7 4 8 5 7 0 0 0 0 0 0 0 5 < / T B D o c u m e n t I D >  
         < N u m e r i c V a l u e > - 4 5 0 0 . 0 0 0 0 < / N u m e r i c V a l u e >  
         < V a l u e > - 4 5 0 0 , 0 0 0 0 < / V a l u e >  
         < C h a r t T y p e > c t D e t a i l < / C h a r t T y p e >  
         < R e f e r e n c e > 2 8 1 0 0 < / R e f e r e n c e >  
         < T B D o c N a m e > T B   2 0 1 9 < / T B D o c N a m e >  
         < T B C h a r t N a m e > D e t a i l < / T B C h a r t N a m e >  
         < C o l u m n N a m e > F i n a l B a l a n c e < / C o l u m n N a m e >  
         < U s e r F r i e n d l y C o l u m n N a m e > F i n a l < / U s e r F r i e n d l y C o l u m n N a m e >  
         < A c c o u n t N u m b e r > 3 2 4 c < / A c c o u n t N u m b e r >  
         < R o u n d e d > f a l s e < / R o u n d e d >  
     < / T B L i n k >  
     < T B L i n k >  
         < V e r s i o n > 4 < / V e r s i o n >  
         < C o l u m n F i l t e r s / >  
         < D A L i n k I D > 3 e 3 3 b 6 4 e - 2 d 2 d - 4 a 4 7 - a 0 d 8 - 0 e b b 1 f 8 1 f f e 5 < / D A L i n k I D >  
         < L i n k T y p e > 0 < / L i n k T y p e >  
         < P a r a m e t e r s / >  
         < I n c l u d e A l l I t e m s > f a l s e < / I n c l u d e A l l I t e m s >  
         < A c t i v e > t r u e < / A c t i v e >  
         < P r o t e c t e d L i n k > f a l s e < / P r o t e c t e d L i n k >  
         < N a m e > 2 8 1 0 0   T B   2 0 1 9   3 2 5 a 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 3 2 5 a < / A c c o u n t N u m b e r >  
         < R o u n d e d > f a l s e < / R o u n d e d >  
     < / T B L i n k >  
     < T B L i n k >  
         < V e r s i o n > 4 < / V e r s i o n >  
         < C o l u m n F i l t e r s / >  
         < D A L i n k I D > 6 5 7 0 f d 2 5 - 0 4 3 b - 4 0 0 c - 8 5 8 c - 0 a 7 a 3 6 d b b 3 c 7 < / D A L i n k I D >  
         < L i n k T y p e > 0 < / L i n k T y p e >  
         < P a r a m e t e r s / >  
         < I n c l u d e A l l I t e m s > f a l s e < / I n c l u d e A l l I t e m s >  
         < A c t i v e > t r u e < / A c t i v e >  
         < P r o t e c t e d L i n k > f a l s e < / P r o t e c t e d L i n k >  
         < N a m e > 2 8 1 0 0   T B   2 0 1 9   3 2 5 b 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 3 2 5 b < / A c c o u n t N u m b e r >  
         < R o u n d e d > f a l s e < / R o u n d e d >  
     < / T B L i n k >  
     < T B L i n k >  
         < V e r s i o n > 4 < / V e r s i o n >  
         < C o l u m n F i l t e r s / >  
         < D A L i n k I D > e 7 8 e 8 d 5 5 - f 2 b 8 - 4 5 4 1 - a 5 8 7 - 1 8 1 b d 5 5 f 4 0 f 4 < / D A L i n k I D >  
         < L i n k T y p e > 0 < / L i n k T y p e >  
         < P a r a m e t e r s / >  
         < I n c l u d e A l l I t e m s > f a l s e < / I n c l u d e A l l I t e m s >  
         < A c t i v e > t r u e < / A c t i v e >  
         < P r o t e c t e d L i n k > f a l s e < / P r o t e c t e d L i n k >  
         < N a m e > 2 8 1 0 0   T B   2 0 1 9   3 2 5 c 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 3 2 5 c < / A c c o u n t N u m b e r >  
         < R o u n d e d > f a l s e < / R o u n d e d >  
     < / T B L i n k >  
     < T B L i n k >  
         < V e r s i o n > 4 < / V e r s i o n >  
         < C o l u m n F i l t e r s / >  
         < D A L i n k I D > f e 4 1 d 7 5 9 - 9 2 b 5 - 4 4 9 5 - 8 c 9 8 - d d b 0 1 2 e a 7 9 1 8 < / D A L i n k I D >  
         < L i n k T y p e > 0 < / L i n k T y p e >  
         < P a r a m e t e r s / >  
         < I n c l u d e A l l I t e m s > f a l s e < / I n c l u d e A l l I t e m s >  
         < A c t i v e > t r u e < / A c t i v e >  
         < P r o t e c t e d L i n k > f a l s e < / P r o t e c t e d L i n k >  
         < N a m e > 2 8 1 0 0   T B   2 0 1 9   3 2 6 a 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 3 2 6 a < / A c c o u n t N u m b e r >  
         < R o u n d e d > f a l s e < / R o u n d e d >  
     < / T B L i n k >  
     < T B L i n k >  
         < V e r s i o n > 4 < / V e r s i o n >  
         < C o l u m n F i l t e r s / >  
         < D A L i n k I D > f 3 a d d 2 6 c - f f 7 9 - 4 3 5 2 - 9 2 0 6 - 7 7 f 2 6 c 0 2 3 0 e 4 < / D A L i n k I D >  
         < L i n k T y p e > 0 < / L i n k T y p e >  
         < P a r a m e t e r s / >  
         < I n c l u d e A l l I t e m s > f a l s e < / I n c l u d e A l l I t e m s >  
         < A c t i v e > t r u e < / A c t i v e >  
         < P r o t e c t e d L i n k > f a l s e < / P r o t e c t e d L i n k >  
         < N a m e > 2 8 1 0 0   T B   2 0 1 9   3 2 6 b 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 3 2 6 b < / A c c o u n t N u m b e r >  
         < R o u n d e d > f a l s e < / R o u n d e d >  
     < / T B L i n k >  
     < T B L i n k >  
         < V e r s i o n > 4 < / V e r s i o n >  
         < C o l u m n F i l t e r s / >  
         < D A L i n k I D > 7 2 e c 6 0 9 4 - 3 2 b 5 - 4 9 1 0 - b 8 9 1 - 9 2 2 8 0 8 a 2 0 e 2 0 < / D A L i n k I D >  
         < L i n k T y p e > 0 < / L i n k T y p e >  
         < P a r a m e t e r s / >  
         < I n c l u d e A l l I t e m s > f a l s e < / I n c l u d e A l l I t e m s >  
         < A c t i v e > t r u e < / A c t i v e >  
         < P r o t e c t e d L i n k > f a l s e < / P r o t e c t e d L i n k >  
         < N a m e > 2 8 1 0 0   T B   2 0 1 9   3 2 6 c   F i n a l < / N a m e >  
         < E n t i t y E n u m > 9 < / E n t i t y E n u m >  
         < I t e m O r d e r L i s t / >  
         < S e l e c t e d I t e m L i s t / >  
         < S e l e c t e d C o l u m n L i s t / >  
         < H a s V a l u e > t r u e < / H a s V a l u e >  
         < T B C h a r t I D > 2 2 1 3 5 8 7 4 8 5 7 0 0 0 0 0 6 9 5 < / T B C h a r t I D >  
         < C o n s o l i d a t e d C o m p a n y I D   x s i : n i l = " t r u e " / >  
         < T B D o c u m e n t I D > 2 2 1 3 5 8 7 4 8 5 7 0 0 0 0 0 0 0 5 < / T B D o c u m e n t I D >  
         < N u m e r i c V a l u e > - 7 1 2 1 . 0 0 0 0 < / N u m e r i c V a l u e >  
         < V a l u e > - 7 1 2 1 , 0 0 0 0 < / V a l u e >  
         < C h a r t T y p e > c t D e t a i l < / C h a r t T y p e >  
         < R e f e r e n c e > 2 8 1 0 0 < / R e f e r e n c e >  
         < T B D o c N a m e > T B   2 0 1 9 < / T B D o c N a m e >  
         < T B C h a r t N a m e > D e t a i l < / T B C h a r t N a m e >  
         < C o l u m n N a m e > F i n a l B a l a n c e < / C o l u m n N a m e >  
         < U s e r F r i e n d l y C o l u m n N a m e > F i n a l < / U s e r F r i e n d l y C o l u m n N a m e >  
         < A c c o u n t N u m b e r > 3 2 6 c < / A c c o u n t N u m b e r >  
         < R o u n d e d > f a l s e < / R o u n d e d >  
     < / T B L i n k >  
     < T B L i n k >  
         < V e r s i o n > 4 < / V e r s i o n >  
         < C o l u m n F i l t e r s / >  
         < D A L i n k I D > 5 8 6 8 c 3 8 c - 5 9 d 6 - 4 4 9 5 - 8 2 1 0 - 4 7 1 1 d 1 c d a 3 2 c < / D A L i n k I D >  
         < L i n k T y p e > 0 < / L i n k T y p e >  
         < P a r a m e t e r s / >  
         < I n c l u d e A l l I t e m s > f a l s e < / I n c l u d e A l l I t e m s >  
         < A c t i v e > t r u e < / A c t i v e >  
         < P r o t e c t e d L i n k > f a l s e < / P r o t e c t e d L i n k >  
         < N a m e > 2 8 1 0 0   T B   2 0 1 9   3 3 1 x   F i n a l < / N a m e >  
         < E n t i t y E n u m > 9 < / E n t i t y E n u m >  
         < I t e m O r d e r L i s t / >  
         < S e l e c t e d I t e m L i s t / >  
         < S e l e c t e d C o l u m n L i s t / >  
         < H a s V a l u e > t r u e < / H a s V a l u e >  
         < T B C h a r t I D > 2 2 1 3 5 8 7 4 8 5 7 0 0 0 0 0 6 9 5 < / T B C h a r t I D >  
         < C o n s o l i d a t e d C o m p a n y I D   x s i : n i l = " t r u e " / >  
         < T B D o c u m e n t I D > 2 2 1 3 5 8 7 4 8 5 7 0 0 0 0 0 0 0 5 < / T B D o c u m e n t I D >  
         < N u m e r i c V a l u e > - 2 0 2 3 5 . 0 0 0 0 < / N u m e r i c V a l u e >  
         < V a l u e > - 2 0 2 3 5 , 0 0 0 0 < / V a l u e >  
         < C h a r t T y p e > c t D e t a i l < / C h a r t T y p e >  
         < R e f e r e n c e > 2 8 1 0 0 < / R e f e r e n c e >  
         < T B D o c N a m e > T B   2 0 1 9 < / T B D o c N a m e >  
         < T B C h a r t N a m e > D e t a i l < / T B C h a r t N a m e >  
         < C o l u m n N a m e > F i n a l B a l a n c e < / C o l u m n N a m e >  
         < U s e r F r i e n d l y C o l u m n N a m e > F i n a l < / U s e r F r i e n d l y C o l u m n N a m e >  
         < A c c o u n t N u m b e r > 3 3 1 x < / A c c o u n t N u m b e r >  
         < R o u n d e d > f a l s e < / R o u n d e d >  
     < / T B L i n k >  
     < T B L i n k >  
         < V e r s i o n > 4 < / V e r s i o n >  
         < C o l u m n F i l t e r s / >  
         < D A L i n k I D > 1 4 5 9 e 2 1 1 - a 5 3 0 - 4 c a 7 - a 8 d d - d c 5 c 5 1 a 2 b 8 7 1 < / D A L i n k I D >  
         < L i n k T y p e > 0 < / L i n k T y p e >  
         < P a r a m e t e r s / >  
         < I n c l u d e A l l I t e m s > f a l s e < / I n c l u d e A l l I t e m s >  
         < A c t i v e > t r u e < / A c t i v e >  
         < P r o t e c t e d L i n k > f a l s e < / P r o t e c t e d L i n k >  
         < N a m e > 2 8 1 0 0   T B   2 0 1 9   3 3 3 x 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 3 3 3 x < / A c c o u n t N u m b e r >  
         < R o u n d e d > f a l s e < / R o u n d e d >  
     < / T B L i n k >  
     < T B L i n k >  
         < V e r s i o n > 4 < / V e r s i o n >  
         < C o l u m n F i l t e r s / >  
         < D A L i n k I D > 2 e f d a c f 3 - 5 1 9 b - 4 7 4 9 - 8 9 6 a - 7 a 9 9 9 b 7 0 c e a b < / D A L i n k I D >  
         < L i n k T y p e > 0 < / L i n k T y p e >  
         < P a r a m e t e r s / >  
         < I n c l u d e A l l I t e m s > f a l s e < / I n c l u d e A l l I t e m s >  
         < A c t i v e > t r u e < / A c t i v e >  
         < P r o t e c t e d L i n k > f a l s e < / P r o t e c t e d L i n k >  
         < N a m e > 2 8 1 0 0   T B   2 0 1 9   3 3 5 a 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 3 3 5 a < / A c c o u n t N u m b e r >  
         < R o u n d e d > f a l s e < / R o u n d e d >  
     < / T B L i n k >  
     < T B L i n k >  
         < V e r s i o n > 4 < / V e r s i o n >  
         < C o l u m n F i l t e r s / >  
         < D A L i n k I D > 6 0 3 c 4 7 d c - 1 2 c 1 - 4 0 3 1 - 9 0 9 9 - 2 e 6 e d 9 d 2 7 a 3 e < / D A L i n k I D >  
         < L i n k T y p e > 0 < / L i n k T y p e >  
         < P a r a m e t e r s / >  
         < I n c l u d e A l l I t e m s > f a l s e < / I n c l u d e A l l I t e m s >  
         < A c t i v e > t r u e < / A c t i v e >  
         < P r o t e c t e d L i n k > f a l s e < / P r o t e c t e d L i n k >  
         < N a m e > 2 8 1 0 0   T B   2 0 1 9   3 3 5 b 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 3 3 5 b < / A c c o u n t N u m b e r >  
         < R o u n d e d > f a l s e < / R o u n d e d >  
     < / T B L i n k >  
     < T B L i n k >  
         < V e r s i o n > 4 < / V e r s i o n >  
         < C o l u m n F i l t e r s / >  
         < D A L i n k I D > 3 c f a 7 3 0 e - 4 7 2 e - 4 c 7 0 - 9 6 f f - 4 8 a 5 a 5 b 1 2 5 f 9 < / D A L i n k I D >  
         < L i n k T y p e > 0 < / L i n k T y p e >  
         < P a r a m e t e r s / >  
         < I n c l u d e A l l I t e m s > f a l s e < / I n c l u d e A l l I t e m s >  
         < A c t i v e > t r u e < / A c t i v e >  
         < P r o t e c t e d L i n k > f a l s e < / P r o t e c t e d L i n k >  
         < N a m e > 2 8 1 0 0   T B   2 0 1 9   3 3 6 a 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 3 3 6 a < / A c c o u n t N u m b e r >  
         < R o u n d e d > f a l s e < / R o u n d e d >  
     < / T B L i n k >  
     < T B L i n k >  
         < V e r s i o n > 4 < / V e r s i o n >  
         < C o l u m n F i l t e r s / >  
         < D A L i n k I D > c 0 0 f f 4 0 8 - f b f 7 - 4 e c 8 - 9 8 0 e - 1 4 c 2 2 d a b 4 2 4 0 < / D A L i n k I D >  
         < L i n k T y p e > 0 < / L i n k T y p e >  
         < P a r a m e t e r s / >  
         < I n c l u d e A l l I t e m s > f a l s e < / I n c l u d e A l l I t e m s >  
         < A c t i v e > t r u e < / A c t i v e >  
         < P r o t e c t e d L i n k > f a l s e < / P r o t e c t e d L i n k >  
         < N a m e > 2 8 1 0 0   T B   2 0 1 9   3 3 6 b 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 3 3 6 b < / A c c o u n t N u m b e r >  
         < R o u n d e d > f a l s e < / R o u n d e d >  
     < / T B L i n k >  
     < T B L i n k >  
         < V e r s i o n > 4 < / V e r s i o n >  
         < C o l u m n F i l t e r s / >  
         < D A L i n k I D > a b 0 2 8 b 1 2 - 9 9 7 5 - 4 7 f 6 - 8 b f 1 - 0 7 9 8 6 f 9 4 5 3 a b < / D A L i n k I D >  
         < L i n k T y p e > 0 < / L i n k T y p e >  
         < P a r a m e t e r s / >  
         < I n c l u d e A l l I t e m s > f a l s e < / I n c l u d e A l l I t e m s >  
         < A c t i v e > t r u e < / A c t i v e >  
         < P r o t e c t e d L i n k > f a l s e < / P r o t e c t e d L i n k >  
         < N a m e > 2 8 1 0 0   T B   2 0 1 9   3 3 6 c   F i n a l < / N a m e >  
         < E n t i t y E n u m > 9 < / E n t i t y E n u m >  
         < I t e m O r d e r L i s t / >  
         < S e l e c t e d I t e m L i s t / >  
         < S e l e c t e d C o l u m n L i s t / >  
         < H a s V a l u e > t r u e < / H a s V a l u e >  
         < T B C h a r t I D > 2 2 1 3 5 8 7 4 8 5 7 0 0 0 0 0 6 9 5 < / T B C h a r t I D >  
         < C o n s o l i d a t e d C o m p a n y I D   x s i : n i l = " t r u e " / >  
         < T B D o c u m e n t I D > 2 2 1 3 5 8 7 4 8 5 7 0 0 0 0 0 0 0 5 < / T B D o c u m e n t I D >  
         < N u m e r i c V a l u e > - 1 1 0 2 7 . 0 0 0 0 < / N u m e r i c V a l u e >  
         < V a l u e > - 1 1 0 2 7 , 0 0 0 0 < / V a l u e >  
         < C h a r t T y p e > c t D e t a i l < / C h a r t T y p e >  
         < R e f e r e n c e > 2 8 1 0 0 < / R e f e r e n c e >  
         < T B D o c N a m e > T B   2 0 1 9 < / T B D o c N a m e >  
         < T B C h a r t N a m e > D e t a i l < / T B C h a r t N a m e >  
         < C o l u m n N a m e > F i n a l B a l a n c e < / C o l u m n N a m e >  
         < U s e r F r i e n d l y C o l u m n N a m e > F i n a l < / U s e r F r i e n d l y C o l u m n N a m e >  
         < A c c o u n t N u m b e r > 3 3 6 c < / A c c o u n t N u m b e r >  
         < R o u n d e d > f a l s e < / R o u n d e d >  
     < / T B L i n k >  
     < T B L i n k >  
         < V e r s i o n > 4 < / V e r s i o n >  
         < C o l u m n F i l t e r s / >  
         < D A L i n k I D > 7 5 3 0 6 e 4 8 - 0 c f e - 4 6 b f - 8 f b 9 - e 2 2 e 5 0 2 d 9 2 0 7 < / D A L i n k I D >  
         < L i n k T y p e > 0 < / L i n k T y p e >  
         < P a r a m e t e r s / >  
         < I n c l u d e A l l I t e m s > f a l s e < / I n c l u d e A l l I t e m s >  
         < A c t i v e > t r u e < / A c t i v e >  
         < P r o t e c t e d L i n k > f a l s e < / P r o t e c t e d L i n k >  
         < N a m e > 2 8 1 0 0   T B   2 0 1 9   3 3 6 d 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 3 3 6 d < / A c c o u n t N u m b e r >  
         < R o u n d e d > f a l s e < / R o u n d e d >  
     < / T B L i n k >  
     < T B L i n k >  
         < V e r s i o n > 4 < / V e r s i o n >  
         < C o l u m n F i l t e r s / >  
         < D A L i n k I D > 9 0 9 2 2 1 7 4 - 4 c 0 b - 4 e f 6 - 8 c 0 6 - 3 0 5 0 3 6 5 4 e 6 a 4 < / D A L i n k I D >  
         < L i n k T y p e > 0 < / L i n k T y p e >  
         < P a r a m e t e r s / >  
         < I n c l u d e A l l I t e m s > f a l s e < / I n c l u d e A l l I t e m s >  
         < A c t i v e > t r u e < / A c t i v e >  
         < P r o t e c t e d L i n k > f a l s e < / P r o t e c t e d L i n k >  
         < N a m e > 2 8 1 0 0   T B   2 0 1 9   3 4 1 a 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 3 4 1 a < / A c c o u n t N u m b e r >  
         < R o u n d e d > f a l s e < / R o u n d e d >  
     < / T B L i n k >  
     < T B L i n k >  
         < V e r s i o n > 4 < / V e r s i o n >  
         < C o l u m n F i l t e r s / >  
         < D A L i n k I D > e 4 9 7 9 7 1 e - 8 6 e b - 4 3 1 6 - 8 7 1 4 - 2 d f 2 8 d 1 0 e 8 8 e < / D A L i n k I D >  
         < L i n k T y p e > 0 < / L i n k T y p e >  
         < P a r a m e t e r s / >  
         < I n c l u d e A l l I t e m s > f a l s e < / I n c l u d e A l l I t e m s >  
         < A c t i v e > t r u e < / A c t i v e >  
         < P r o t e c t e d L i n k > f a l s e < / P r o t e c t e d L i n k >  
         < N a m e > 2 8 1 0 0   T B   2 0 1 9   3 4 1 b 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 3 4 1 b < / A c c o u n t N u m b e r >  
         < R o u n d e d > f a l s e < / R o u n d e d >  
     < / T B L i n k >  
     < T B L i n k >  
         < V e r s i o n > 4 < / V e r s i o n >  
         < C o l u m n F i l t e r s / >  
         < D A L i n k I D > 9 0 4 1 1 1 8 9 - 1 c 8 b - 4 c 6 7 - a 8 e 9 - 8 7 7 1 1 e 0 0 0 7 9 3 < / D A L i n k I D >  
         < L i n k T y p e > 0 < / L i n k T y p e >  
         < P a r a m e t e r s / >  
         < I n c l u d e A l l I t e m s > f a l s e < / I n c l u d e A l l I t e m s >  
         < A c t i v e > t r u e < / A c t i v e >  
         < P r o t e c t e d L i n k > f a l s e < / P r o t e c t e d L i n k >  
         < N a m e > 2 8 1 0 0   T B   2 0 1 9   3 4 2 a   F i n a l < / N a m e >  
         < E n t i t y E n u m > 9 < / E n t i t y E n u m >  
         < I t e m O r d e r L i s t / >  
         < S e l e c t e d I t e m L i s t / >  
         < S e l e c t e d C o l u m n L i s t / >  
         < H a s V a l u e > t r u e < / H a s V a l u e >  
         < T B C h a r t I D > 2 2 1 3 5 8 7 4 8 5 7 0 0 0 0 0 6 9 5 < / T B C h a r t I D >  
         < C o n s o l i d a t e d C o m p a n y I D   x s i : n i l = " t r u e " / >  
         < T B D o c u m e n t I D > 2 2 1 3 5 8 7 4 8 5 7 0 0 0 0 0 0 0 5 < / T B D o c u m e n t I D >  
         < N u m e r i c V a l u e > - 4 0 9 5 . 0 0 0 0 < / N u m e r i c V a l u e >  
         < V a l u e > - 4 0 9 5 , 0 0 0 0 < / V a l u e >  
         < C h a r t T y p e > c t D e t a i l < / C h a r t T y p e >  
         < R e f e r e n c e > 2 8 1 0 0 < / R e f e r e n c e >  
         < T B D o c N a m e > T B   2 0 1 9 < / T B D o c N a m e >  
         < T B C h a r t N a m e > D e t a i l < / T B C h a r t N a m e >  
         < C o l u m n N a m e > F i n a l B a l a n c e < / C o l u m n N a m e >  
         < U s e r F r i e n d l y C o l u m n N a m e > F i n a l < / U s e r F r i e n d l y C o l u m n N a m e >  
         < A c c o u n t N u m b e r > 3 4 2 a < / A c c o u n t N u m b e r >  
         < R o u n d e d > f a l s e < / R o u n d e d >  
     < / T B L i n k >  
     < T B L i n k >  
         < V e r s i o n > 4 < / V e r s i o n >  
         < C o l u m n F i l t e r s / >  
         < D A L i n k I D > 7 0 5 b 8 a 9 6 - b a 3 e - 4 3 a f - 8 4 5 4 - 7 8 0 0 e 5 6 8 7 4 5 3 < / D A L i n k I D >  
         < L i n k T y p e > 0 < / L i n k T y p e >  
         < P a r a m e t e r s / >  
         < I n c l u d e A l l I t e m s > f a l s e < / I n c l u d e A l l I t e m s >  
         < A c t i v e > t r u e < / A c t i v e >  
         < P r o t e c t e d L i n k > f a l s e < / P r o t e c t e d L i n k >  
         < N a m e > 2 8 1 0 0   T B   2 0 1 9   3 4 2 b 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 3 4 2 b < / A c c o u n t N u m b e r >  
         < R o u n d e d > f a l s e < / R o u n d e d >  
     < / T B L i n k >  
     < T B L i n k >  
         < V e r s i o n > 4 < / V e r s i o n >  
         < C o l u m n F i l t e r s / >  
         < D A L i n k I D > c 2 b 8 7 9 b c - b 7 c 8 - 4 0 b 6 - 9 d b 7 - b 7 f e 3 1 f e e c f 9 < / D A L i n k I D >  
         < L i n k T y p e > 0 < / L i n k T y p e >  
         < P a r a m e t e r s / >  
         < I n c l u d e A l l I t e m s > f a l s e < / I n c l u d e A l l I t e m s >  
         < A c t i v e > t r u e < / A c t i v e >  
         < P r o t e c t e d L i n k > f a l s e < / P r o t e c t e d L i n k >  
         < N a m e > 2 8 1 0 0   T B   2 0 1 9   3 4 3 a 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 3 4 3 a < / A c c o u n t N u m b e r >  
         < R o u n d e d > f a l s e < / R o u n d e d >  
     < / T B L i n k >  
     < T B L i n k >  
         < V e r s i o n > 4 < / V e r s i o n >  
         < C o l u m n F i l t e r s / >  
         < D A L i n k I D > b 9 a 8 9 e 4 0 - d a 5 2 - 4 1 1 9 - 8 9 8 f - 9 0 b 2 2 0 e 3 f a 0 1 < / D A L i n k I D >  
         < L i n k T y p e > 0 < / L i n k T y p e >  
         < P a r a m e t e r s / >  
         < I n c l u d e A l l I t e m s > f a l s e < / I n c l u d e A l l I t e m s >  
         < A c t i v e > t r u e < / A c t i v e >  
         < P r o t e c t e d L i n k > f a l s e < / P r o t e c t e d L i n k >  
         < N a m e > 2 8 1 0 0   T B   2 0 1 9   3 4 3 b   F i n a l < / N a m e >  
         < E n t i t y E n u m > 9 < / E n t i t y E n u m >  
         < I t e m O r d e r L i s t / >  
         < S e l e c t e d I t e m L i s t / >  
         < S e l e c t e d C o l u m n L i s t / >  
         < H a s V a l u e > t r u e < / H a s V a l u e >  
         < T B C h a r t I D > 2 2 1 3 5 8 7 4 8 5 7 0 0 0 0 0 6 9 5 < / T B C h a r t I D >  
         < C o n s o l i d a t e d C o m p a n y I D   x s i : n i l = " t r u e " / >  
         < T B D o c u m e n t I D > 2 2 1 3 5 8 7 4 8 5 7 0 0 0 0 0 0 0 5 < / T B D o c u m e n t I D >  
         < N u m e r i c V a l u e > 9 0 3 8 4 . 0 0 0 0 < / N u m e r i c V a l u e >  
         < V a l u e > 9 0 3 8 4 , 0 0 0 0 < / V a l u e >  
         < C h a r t T y p e > c t D e t a i l < / C h a r t T y p e >  
         < R e f e r e n c e > 2 8 1 0 0 < / R e f e r e n c e >  
         < T B D o c N a m e > T B   2 0 1 9 < / T B D o c N a m e >  
         < T B C h a r t N a m e > D e t a i l < / T B C h a r t N a m e >  
         < C o l u m n N a m e > F i n a l B a l a n c e < / C o l u m n N a m e >  
         < U s e r F r i e n d l y C o l u m n N a m e > F i n a l < / U s e r F r i e n d l y C o l u m n N a m e >  
         < A c c o u n t N u m b e r > 3 4 3 b < / A c c o u n t N u m b e r >  
         < R o u n d e d > f a l s e < / R o u n d e d >  
     < / T B L i n k >  
     < T B L i n k >  
         < V e r s i o n > 4 < / V e r s i o n >  
         < C o l u m n F i l t e r s / >  
         < D A L i n k I D > a 4 1 2 f b 3 9 - a 4 2 2 - 4 9 9 9 - b 7 d a - 7 d 3 e 2 4 1 2 5 f e e < / D A L i n k I D >  
         < L i n k T y p e > 0 < / L i n k T y p e >  
         < P a r a m e t e r s / >  
         < I n c l u d e A l l I t e m s > f a l s e < / I n c l u d e A l l I t e m s >  
         < A c t i v e > t r u e < / A c t i v e >  
         < P r o t e c t e d L i n k > f a l s e < / P r o t e c t e d L i n k >  
         < N a m e > 2 8 1 0 0   T B   2 0 1 9   3 4 5 a 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 3 4 5 a < / A c c o u n t N u m b e r >  
         < R o u n d e d > f a l s e < / R o u n d e d >  
     < / T B L i n k >  
     < T B L i n k >  
         < V e r s i o n > 4 < / V e r s i o n >  
         < C o l u m n F i l t e r s / >  
         < D A L i n k I D > 7 5 d 6 1 5 a 1 - 5 d 1 0 - 4 c 8 c - b 5 5 0 - 6 8 e 0 5 7 8 4 c a 0 d < / D A L i n k I D >  
         < L i n k T y p e > 0 < / L i n k T y p e >  
         < P a r a m e t e r s / >  
         < I n c l u d e A l l I t e m s > f a l s e < / I n c l u d e A l l I t e m s >  
         < A c t i v e > t r u e < / A c t i v e >  
         < P r o t e c t e d L i n k > f a l s e < / P r o t e c t e d L i n k >  
         < N a m e > 2 8 1 0 0   T B   2 0 1 9   3 4 5 b   F i n a l < / N a m e >  
         < E n t i t y E n u m > 9 < / E n t i t y E n u m >  
         < I t e m O r d e r L i s t / >  
         < S e l e c t e d I t e m L i s t / >  
         < S e l e c t e d C o l u m n L i s t / >  
         < H a s V a l u e > t r u e < / H a s V a l u e >  
         < T B C h a r t I D > 2 2 1 3 5 8 7 4 8 5 7 0 0 0 0 0 6 9 5 < / T B C h a r t I D >  
         < C o n s o l i d a t e d C o m p a n y I D   x s i : n i l = " t r u e " / >  
         < T B D o c u m e n t I D > 2 2 1 3 5 8 7 4 8 5 7 0 0 0 0 0 0 0 5 < / T B D o c u m e n t I D >  
         < N u m e r i c V a l u e > 1 2 9 5 . 0 0 0 0 < / N u m e r i c V a l u e >  
         < V a l u e > 1 2 9 5 , 0 0 0 0 < / V a l u e >  
         < C h a r t T y p e > c t D e t a i l < / C h a r t T y p e >  
         < R e f e r e n c e > 2 8 1 0 0 < / R e f e r e n c e >  
         < T B D o c N a m e > T B   2 0 1 9 < / T B D o c N a m e >  
         < T B C h a r t N a m e > D e t a i l < / T B C h a r t N a m e >  
         < C o l u m n N a m e > F i n a l B a l a n c e < / C o l u m n N a m e >  
         < U s e r F r i e n d l y C o l u m n N a m e > F i n a l < / U s e r F r i e n d l y C o l u m n N a m e >  
         < A c c o u n t N u m b e r > 3 4 5 b < / A c c o u n t N u m b e r >  
         < R o u n d e d > f a l s e < / R o u n d e d >  
     < / T B L i n k >  
     < T B L i n k >  
         < V e r s i o n > 4 < / V e r s i o n >  
         < C o l u m n F i l t e r s / >  
         < D A L i n k I D > 8 8 e 3 c 4 4 4 - d 5 1 1 - 4 d e 6 - a 7 c 0 - c 3 3 8 b 9 c f b 6 0 c < / D A L i n k I D >  
         < L i n k T y p e > 0 < / L i n k T y p e >  
         < P a r a m e t e r s / >  
         < I n c l u d e A l l I t e m s > f a l s e < / I n c l u d e A l l I t e m s >  
         < A c t i v e > t r u e < / A c t i v e >  
         < P r o t e c t e d L i n k > f a l s e < / P r o t e c t e d L i n k >  
         < N a m e > 2 8 1 0 0   T B   2 0 1 9   3 4 6 a 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 3 4 6 a < / A c c o u n t N u m b e r >  
         < R o u n d e d > f a l s e < / R o u n d e d >  
     < / T B L i n k >  
     < T B L i n k >  
         < V e r s i o n > 4 < / V e r s i o n >  
         < C o l u m n F i l t e r s / >  
         < D A L i n k I D > d 5 f 1 b f 3 1 - 0 2 e 1 - 4 a e f - 9 a b 8 - f c b d 8 c 5 3 6 d 4 4 < / D A L i n k I D >  
         < L i n k T y p e > 0 < / L i n k T y p e >  
         < P a r a m e t e r s / >  
         < I n c l u d e A l l I t e m s > f a l s e < / I n c l u d e A l l I t e m s >  
         < A c t i v e > t r u e < / A c t i v e >  
         < P r o t e c t e d L i n k > f a l s e < / P r o t e c t e d L i n k >  
         < N a m e > 2 8 1 0 0   T B   2 0 1 9   3 4 6 b 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 3 4 6 b < / A c c o u n t N u m b e r >  
         < R o u n d e d > f a l s e < / R o u n d e d >  
     < / T B L i n k >  
     < T B L i n k >  
         < V e r s i o n > 4 < / V e r s i o n >  
         < C o l u m n F i l t e r s / >  
         < D A L i n k I D > 5 9 c 9 b c 3 d - e 4 d a - 4 9 9 3 - b e 4 7 - 6 3 a 7 a c 2 8 9 a d e < / D A L i n k I D >  
         < L i n k T y p e > 0 < / L i n k T y p e >  
         < P a r a m e t e r s / >  
         < I n c l u d e A l l I t e m s > f a l s e < / I n c l u d e A l l I t e m s >  
         < A c t i v e > t r u e < / A c t i v e >  
         < P r o t e c t e d L i n k > f a l s e < / P r o t e c t e d L i n k >  
         < N a m e > 2 8 1 0 0   T B   2 0 1 9   3 4 7 a 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 3 4 7 a < / A c c o u n t N u m b e r >  
         < R o u n d e d > f a l s e < / R o u n d e d >  
     < / T B L i n k >  
     < T B L i n k >  
         < V e r s i o n > 4 < / V e r s i o n >  
         < C o l u m n F i l t e r s / >  
         < D A L i n k I D > 0 3 3 1 1 5 f 0 - c f 5 b - 4 e 8 a - 8 e 0 a - 7 a 5 5 3 6 f e e f 4 4 < / D A L i n k I D >  
         < L i n k T y p e > 0 < / L i n k T y p e >  
         < P a r a m e t e r s / >  
         < I n c l u d e A l l I t e m s > f a l s e < / I n c l u d e A l l I t e m s >  
         < A c t i v e > t r u e < / A c t i v e >  
         < P r o t e c t e d L i n k > f a l s e < / P r o t e c t e d L i n k >  
         < N a m e > 2 8 1 0 0   T B   2 0 1 9   3 4 7 b 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 3 4 7 b < / A c c o u n t N u m b e r >  
         < R o u n d e d > f a l s e < / R o u n d e d >  
     < / T B L i n k >  
     < T B L i n k >  
         < V e r s i o n > 4 < / V e r s i o n >  
         < C o l u m n F i l t e r s / >  
         < D A L i n k I D > e 6 2 4 f 5 2 0 - 1 4 3 0 - 4 d 7 2 - b 8 e c - a 5 a c 0 c f 6 4 e 5 8 < / D A L i n k I D >  
         < L i n k T y p e > 0 < / L i n k T y p e >  
         < P a r a m e t e r s / >  
         < I n c l u d e A l l I t e m s > f a l s e < / I n c l u d e A l l I t e m s >  
         < A c t i v e > t r u e < / A c t i v e >  
         < P r o t e c t e d L i n k > f a l s e < / P r o t e c t e d L i n k >  
         < N a m e > 2 8 1 0 0   T B   2 0 1 9   3 5 1 a 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 3 5 1 a < / A c c o u n t N u m b e r >  
         < R o u n d e d > f a l s e < / R o u n d e d >  
     < / T B L i n k >  
     < T B L i n k >  
         < V e r s i o n > 4 < / V e r s i o n >  
         < C o l u m n F i l t e r s / >  
         < D A L i n k I D > d e 7 8 4 2 4 3 - e 4 3 7 - 4 7 0 0 - 9 d a c - 4 7 4 c f 0 0 a 9 2 d 4 < / D A L i n k I D >  
         < L i n k T y p e > 0 < / L i n k T y p e >  
         < P a r a m e t e r s / >  
         < I n c l u d e A l l I t e m s > f a l s e < / I n c l u d e A l l I t e m s >  
         < A c t i v e > t r u e < / A c t i v e >  
         < P r o t e c t e d L i n k > f a l s e < / P r o t e c t e d L i n k >  
         < N a m e > 2 8 1 0 0   T B   2 0 1 9   3 5 1 b 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 3 5 1 b < / A c c o u n t N u m b e r >  
         < R o u n d e d > f a l s e < / R o u n d e d >  
     < / T B L i n k >  
     < T B L i n k >  
         < V e r s i o n > 4 < / V e r s i o n >  
         < C o l u m n F i l t e r s / >  
         < D A L i n k I D > d 9 8 2 a 6 3 3 - 5 e 7 5 - 4 7 d a - 8 7 c 3 - 4 d e a a 1 0 c 4 1 2 3 < / D A L i n k I D >  
         < L i n k T y p e > 0 < / L i n k T y p e >  
         < P a r a m e t e r s / >  
         < I n c l u d e A l l I t e m s > f a l s e < / I n c l u d e A l l I t e m s >  
         < A c t i v e > t r u e < / A c t i v e >  
         < P r o t e c t e d L i n k > f a l s e < / P r o t e c t e d L i n k >  
         < N a m e > 2 8 1 0 0   T B   2 0 1 9   3 5 1 c 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 3 5 1 c < / A c c o u n t N u m b e r >  
         < R o u n d e d > f a l s e < / R o u n d e d >  
     < / T B L i n k >  
     < T B L i n k >  
         < V e r s i o n > 4 < / V e r s i o n >  
         < C o l u m n F i l t e r s / >  
         < D A L i n k I D > 2 3 5 9 a a 5 f - 0 d f 7 - 4 a e 5 - a 2 1 1 - 8 5 a 4 7 d a 7 e 6 2 0 < / D A L i n k I D >  
         < L i n k T y p e > 0 < / L i n k T y p e >  
         < P a r a m e t e r s / >  
         < I n c l u d e A l l I t e m s > f a l s e < / I n c l u d e A l l I t e m s >  
         < A c t i v e > t r u e < / A c t i v e >  
         < P r o t e c t e d L i n k > f a l s e < / P r o t e c t e d L i n k >  
         < N a m e > 2 8 1 0 0   T B   2 0 1 9   3 5 1 d 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 3 5 1 d < / A c c o u n t N u m b e r >  
         < R o u n d e d > f a l s e < / R o u n d e d >  
     < / T B L i n k >  
     < T B L i n k >  
         < V e r s i o n > 4 < / V e r s i o n >  
         < C o l u m n F i l t e r s / >  
         < D A L i n k I D > 3 3 6 6 f 8 1 3 - 1 2 4 7 - 4 d a 4 - b 0 8 1 - d 3 5 7 e 3 c c 1 8 4 c < / D A L i n k I D >  
         < L i n k T y p e > 0 < / L i n k T y p e >  
         < P a r a m e t e r s / >  
         < I n c l u d e A l l I t e m s > f a l s e < / I n c l u d e A l l I t e m s >  
         < A c t i v e > t r u e < / A c t i v e >  
         < P r o t e c t e d L i n k > f a l s e < / P r o t e c t e d L i n k >  
         < N a m e > 2 8 1 0 0   T B   2 0 1 9   3 5 3 x 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 3 5 3 x < / A c c o u n t N u m b e r >  
         < R o u n d e d > f a l s e < / R o u n d e d >  
     < / T B L i n k >  
     < T B L i n k >  
         < V e r s i o n > 4 < / V e r s i o n >  
         < C o l u m n F i l t e r s / >  
         < D A L i n k I D > 6 5 5 a f e b 5 - a a 2 c - 4 5 a 1 - 9 8 b f - f c e 5 8 c 3 d 2 0 1 d < / D A L i n k I D >  
         < L i n k T y p e > 0 < / L i n k T y p e >  
         < P a r a m e t e r s / >  
         < I n c l u d e A l l I t e m s > f a l s e < / I n c l u d e A l l I t e m s >  
         < A c t i v e > t r u e < / A c t i v e >  
         < P r o t e c t e d L i n k > f a l s e < / P r o t e c t e d L i n k >  
         < N a m e > 2 8 1 0 0   T B   2 0 1 9   3 5 4 a 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 3 5 4 a < / A c c o u n t N u m b e r >  
         < R o u n d e d > f a l s e < / R o u n d e d >  
     < / T B L i n k >  
     < T B L i n k >  
         < V e r s i o n > 4 < / V e r s i o n >  
         < C o l u m n F i l t e r s / >  
         < D A L i n k I D > 6 a 9 8 2 0 d c - 8 0 e e - 4 e 8 8 - 8 4 4 d - 3 f 3 d 4 b 6 9 7 7 8 a < / D A L i n k I D >  
         < L i n k T y p e > 0 < / L i n k T y p e >  
         < P a r a m e t e r s / >  
         < I n c l u d e A l l I t e m s > f a l s e < / I n c l u d e A l l I t e m s >  
         < A c t i v e > t r u e < / A c t i v e >  
         < P r o t e c t e d L i n k > f a l s e < / P r o t e c t e d L i n k >  
         < N a m e > 2 8 1 0 0   T B   2 0 1 9   3 5 4 b 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 3 5 4 b < / A c c o u n t N u m b e r >  
         < R o u n d e d > f a l s e < / R o u n d e d >  
     < / T B L i n k >  
     < T B L i n k >  
         < V e r s i o n > 4 < / V e r s i o n >  
         < C o l u m n F i l t e r s / >  
         < D A L i n k I D > d 4 f 7 7 7 9 a - 1 1 6 6 - 4 e 0 8 - 8 4 e 7 - 8 c 5 e 8 6 8 3 5 5 5 9 < / D A L i n k I D >  
         < L i n k T y p e > 0 < / L i n k T y p e >  
         < P a r a m e t e r s / >  
         < I n c l u d e A l l I t e m s > f a l s e < / I n c l u d e A l l I t e m s >  
         < A c t i v e > t r u e < / A c t i v e >  
         < P r o t e c t e d L i n k > f a l s e < / P r o t e c t e d L i n k >  
         < N a m e > 2 8 1 0 0   T B   2 0 1 9   3 5 5 a 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 3 5 5 a < / A c c o u n t N u m b e r >  
         < R o u n d e d > f a l s e < / R o u n d e d >  
     < / T B L i n k >  
     < T B L i n k >  
         < V e r s i o n > 4 < / V e r s i o n >  
         < C o l u m n F i l t e r s / >  
         < D A L i n k I D > 3 8 2 c e 2 7 3 - 1 5 9 4 - 4 f e 9 - 9 4 4 6 - 6 9 0 f 8 8 e 1 c c b 2 < / D A L i n k I D >  
         < L i n k T y p e > 0 < / L i n k T y p e >  
         < P a r a m e t e r s / >  
         < I n c l u d e A l l I t e m s > f a l s e < / I n c l u d e A l l I t e m s >  
         < A c t i v e > t r u e < / A c t i v e >  
         < P r o t e c t e d L i n k > f a l s e < / P r o t e c t e d L i n k >  
         < N a m e > 2 8 1 0 0   T B   2 0 1 9   3 5 5 b 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 3 5 5 b < / A c c o u n t N u m b e r >  
         < R o u n d e d > f a l s e < / R o u n d e d >  
     < / T B L i n k >  
     < T B L i n k >  
         < V e r s i o n > 4 < / V e r s i o n >  
         < C o l u m n F i l t e r s / >  
         < D A L i n k I D > 4 6 3 7 b 2 c 9 - f 6 9 9 - 4 6 a a - b 5 1 4 - d 2 7 e 6 6 d c f 9 3 8 < / D A L i n k I D >  
         < L i n k T y p e > 0 < / L i n k T y p e >  
         < P a r a m e t e r s / >  
         < I n c l u d e A l l I t e m s > f a l s e < / I n c l u d e A l l I t e m s >  
         < A c t i v e > t r u e < / A c t i v e >  
         < P r o t e c t e d L i n k > f a l s e < / P r o t e c t e d L i n k >  
         < N a m e > 2 8 1 0 0   T B   2 0 1 9   3 5 8 a 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 3 5 8 a < / A c c o u n t N u m b e r >  
         < R o u n d e d > f a l s e < / R o u n d e d >  
     < / T B L i n k >  
     < T B L i n k >  
         < V e r s i o n > 4 < / V e r s i o n >  
         < C o l u m n F i l t e r s / >  
         < D A L i n k I D > 8 0 f 5 b 9 b 8 - e 1 f 5 - 4 1 f 1 - b e 2 9 - d 1 0 e 5 2 5 b 8 0 4 6 < / D A L i n k I D >  
         < L i n k T y p e > 0 < / L i n k T y p e >  
         < P a r a m e t e r s / >  
         < I n c l u d e A l l I t e m s > f a l s e < / I n c l u d e A l l I t e m s >  
         < A c t i v e > t r u e < / A c t i v e >  
         < P r o t e c t e d L i n k > f a l s e < / P r o t e c t e d L i n k >  
         < N a m e > 2 8 1 0 0   T B   2 0 1 9   3 5 8 b 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 3 5 8 b < / A c c o u n t N u m b e r >  
         < R o u n d e d > f a l s e < / R o u n d e d >  
     < / T B L i n k >  
     < T B L i n k >  
         < V e r s i o n > 4 < / V e r s i o n >  
         < C o l u m n F i l t e r s / >  
         < D A L i n k I D > 9 6 c 4 5 7 d 6 - 2 2 e a - 4 5 6 4 - a c d a - c a d 8 d 0 0 7 b f 3 1 < / D A L i n k I D >  
         < L i n k T y p e > 0 < / L i n k T y p e >  
         < P a r a m e t e r s / >  
         < I n c l u d e A l l I t e m s > f a l s e < / I n c l u d e A l l I t e m s >  
         < A c t i v e > t r u e < / A c t i v e >  
         < P r o t e c t e d L i n k > f a l s e < / P r o t e c t e d L i n k >  
         < N a m e > 2 8 1 0 0   T B   2 0 1 9   3 6 1 a   F i n a l < / N a m e >  
         < E n t i t y E n u m > 9 < / E n t i t y E n u m >  
         < I t e m O r d e r L i s t / >  
         < S e l e c t e d I t e m L i s t / >  
         < S e l e c t e d C o l u m n L i s t / >  
         < H a s V a l u e > t r u e < / H a s V a l u e >  
         < T B C h a r t I D > 2 2 1 3 5 8 7 4 8 5 7 0 0 0 0 0 6 9 5 < / T B C h a r t I D >  
         < C o n s o l i d a t e d C o m p a n y I D   x s i : n i l = " t r u e " / >  
         < T B D o c u m e n t I D > 2 2 1 3 5 8 7 4 8 5 7 0 0 0 0 0 0 0 5 < / T B D o c u m e n t I D >  
         < N u m e r i c V a l u e > - 1 5 2 0 7 5 9 . 0 0 0 0 < / N u m e r i c V a l u e >  
         < V a l u e > - 1 5 2 0 7 5 9 , 0 0 0 0 < / V a l u e >  
         < C h a r t T y p e > c t D e t a i l < / C h a r t T y p e >  
         < R e f e r e n c e > 2 8 1 0 0 < / R e f e r e n c e >  
         < T B D o c N a m e > T B   2 0 1 9 < / T B D o c N a m e >  
         < T B C h a r t N a m e > D e t a i l < / T B C h a r t N a m e >  
         < C o l u m n N a m e > F i n a l B a l a n c e < / C o l u m n N a m e >  
         < U s e r F r i e n d l y C o l u m n N a m e > F i n a l < / U s e r F r i e n d l y C o l u m n N a m e >  
         < A c c o u n t N u m b e r > 3 6 1 a < / A c c o u n t N u m b e r >  
         < R o u n d e d > f a l s e < / R o u n d e d >  
     < / T B L i n k >  
     < T B L i n k >  
         < V e r s i o n > 4 < / V e r s i o n >  
         < C o l u m n F i l t e r s / >  
         < D A L i n k I D > 5 9 5 9 a b f 7 - b 9 c d - 4 d b 9 - b 3 9 1 - 3 c 2 5 5 9 3 d b 6 a 7 < / D A L i n k I D >  
         < L i n k T y p e > 0 < / L i n k T y p e >  
         < P a r a m e t e r s / >  
         < I n c l u d e A l l I t e m s > f a l s e < / I n c l u d e A l l I t e m s >  
         < A c t i v e > t r u e < / A c t i v e >  
         < P r o t e c t e d L i n k > f a l s e < / P r o t e c t e d L i n k >  
         < N a m e > 2 8 1 0 0   T B   2 0 1 9   3 6 1 b   F i n a l < / N a m e >  
         < E n t i t y E n u m > 9 < / E n t i t y E n u m >  
         < I t e m O r d e r L i s t / >  
         < S e l e c t e d I t e m L i s t / >  
         < S e l e c t e d C o l u m n L i s t / >  
         < H a s V a l u e > t r u e < / H a s V a l u e >  
         < T B C h a r t I D > 2 2 1 3 5 8 7 4 8 5 7 0 0 0 0 0 6 9 5 < / T B C h a r t I D >  
         < C o n s o l i d a t e d C o m p a n y I D   x s i : n i l = " t r u e " / >  
         < T B D o c u m e n t I D > 2 2 1 3 5 8 7 4 8 5 7 0 0 0 0 0 0 0 5 < / T B D o c u m e n t I D >  
         < N u m e r i c V a l u e > - 8 0 0 1 0 . 0 0 0 0 < / N u m e r i c V a l u e >  
         < V a l u e > - 8 0 0 1 0 , 0 0 0 0 < / V a l u e >  
         < C h a r t T y p e > c t D e t a i l < / C h a r t T y p e >  
         < R e f e r e n c e > 2 8 1 0 0 < / R e f e r e n c e >  
         < T B D o c N a m e > T B   2 0 1 9 < / T B D o c N a m e >  
         < T B C h a r t N a m e > D e t a i l < / T B C h a r t N a m e >  
         < C o l u m n N a m e > F i n a l B a l a n c e < / C o l u m n N a m e >  
         < U s e r F r i e n d l y C o l u m n N a m e > F i n a l < / U s e r F r i e n d l y C o l u m n N a m e >  
         < A c c o u n t N u m b e r > 3 6 1 b < / A c c o u n t N u m b e r >  
         < R o u n d e d > f a l s e < / R o u n d e d >  
     < / T B L i n k >  
     < T B L i n k >  
         < V e r s i o n > 4 < / V e r s i o n >  
         < C o l u m n F i l t e r s / >  
         < D A L i n k I D > 9 1 0 6 f 9 3 f - f b 8 1 - 4 5 f 8 - b 8 c d - d 2 8 f 8 2 8 d 3 4 e b < / D A L i n k I D >  
         < L i n k T y p e > 0 < / L i n k T y p e >  
         < P a r a m e t e r s / >  
         < I n c l u d e A l l I t e m s > f a l s e < / I n c l u d e A l l I t e m s >  
         < A c t i v e > t r u e < / A c t i v e >  
         < P r o t e c t e d L i n k > f a l s e < / P r o t e c t e d L i n k >  
         < N a m e > 2 8 1 0 0   T B   2 0 1 9   3 6 4 x 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 3 6 4 x < / A c c o u n t N u m b e r >  
         < R o u n d e d > f a l s e < / R o u n d e d >  
     < / T B L i n k >  
     < T B L i n k >  
         < V e r s i o n > 4 < / V e r s i o n >  
         < C o l u m n F i l t e r s / >  
         < D A L i n k I D > f 2 b 2 8 9 d f - 7 f a e - 4 6 0 8 - b 9 6 5 - 0 0 9 5 6 e e d f 5 a 9 < / D A L i n k I D >  
         < L i n k T y p e > 0 < / L i n k T y p e >  
         < P a r a m e t e r s / >  
         < I n c l u d e A l l I t e m s > f a l s e < / I n c l u d e A l l I t e m s >  
         < A c t i v e > t r u e < / A c t i v e >  
         < P r o t e c t e d L i n k > f a l s e < / P r o t e c t e d L i n k >  
         < N a m e > 2 8 1 0 0   T B   2 0 1 9   3 6 5 x 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 3 6 5 x < / A c c o u n t N u m b e r >  
         < R o u n d e d > f a l s e < / R o u n d e d >  
     < / T B L i n k >  
     < T B L i n k >  
         < V e r s i o n > 4 < / V e r s i o n >  
         < C o l u m n F i l t e r s / >  
         < D A L i n k I D > a f 9 0 c 2 c 2 - 3 b 8 d - 4 0 c 2 - a 1 e e - 9 3 e 1 3 e 7 f c 3 3 8 < / D A L i n k I D >  
         < L i n k T y p e > 0 < / L i n k T y p e >  
         < P a r a m e t e r s / >  
         < I n c l u d e A l l I t e m s > f a l s e < / I n c l u d e A l l I t e m s >  
         < A c t i v e > t r u e < / A c t i v e >  
         < P r o t e c t e d L i n k > f a l s e < / P r o t e c t e d L i n k >  
         < N a m e > 2 8 1 0 0   T B   2 0 1 9   3 6 6 x 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 3 6 6 x < / A c c o u n t N u m b e r >  
         < R o u n d e d > f a l s e < / R o u n d e d >  
     < / T B L i n k >  
     < T B L i n k >  
         < V e r s i o n > 4 < / V e r s i o n >  
         < C o l u m n F i l t e r s / >  
         < D A L i n k I D > 1 5 0 1 7 5 3 a - 4 3 e f - 4 0 2 a - a 4 e 9 - 6 f 3 f a 0 3 3 6 7 a f < / D A L i n k I D >  
         < L i n k T y p e > 0 < / L i n k T y p e >  
         < P a r a m e t e r s / >  
         < I n c l u d e A l l I t e m s > f a l s e < / I n c l u d e A l l I t e m s >  
         < A c t i v e > t r u e < / A c t i v e >  
         < P r o t e c t e d L i n k > f a l s e < / P r o t e c t e d L i n k >  
         < N a m e > 2 8 1 0 0   T B   2 0 1 9   3 6 7 x 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 3 6 7 x < / A c c o u n t N u m b e r >  
         < R o u n d e d > f a l s e < / R o u n d e d >  
     < / T B L i n k >  
     < T B L i n k >  
         < V e r s i o n > 4 < / V e r s i o n >  
         < C o l u m n F i l t e r s / >  
         < D A L i n k I D > e 7 e 2 0 0 7 d - f 2 8 d - 4 2 0 5 - 9 5 8 3 - 3 b 9 e 4 e d b 7 1 8 3 < / D A L i n k I D >  
         < L i n k T y p e > 0 < / L i n k T y p e >  
         < P a r a m e t e r s / >  
         < I n c l u d e A l l I t e m s > f a l s e < / I n c l u d e A l l I t e m s >  
         < A c t i v e > t r u e < / A c t i v e >  
         < P r o t e c t e d L i n k > f a l s e < / P r o t e c t e d L i n k >  
         < N a m e > 2 8 1 0 0   T B   2 0 1 9   3 6 8 x 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 3 6 8 x < / A c c o u n t N u m b e r >  
         < R o u n d e d > f a l s e < / R o u n d e d >  
     < / T B L i n k >  
     < T B L i n k >  
         < V e r s i o n > 4 < / V e r s i o n >  
         < C o l u m n F i l t e r s / >  
         < D A L i n k I D > 0 1 d 6 9 2 2 1 - c e 8 c - 4 7 4 9 - 9 9 2 5 - 1 7 d 2 5 6 0 0 b 1 d d < / D A L i n k I D >  
         < L i n k T y p e > 0 < / L i n k T y p e >  
         < P a r a m e t e r s / >  
         < I n c l u d e A l l I t e m s > f a l s e < / I n c l u d e A l l I t e m s >  
         < A c t i v e > t r u e < / A c t i v e >  
         < P r o t e c t e d L i n k > f a l s e < / P r o t e c t e d L i n k >  
         < N a m e > 2 8 1 0 0   T B   2 0 1 9   3 7 1 a 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 3 7 1 a < / A c c o u n t N u m b e r >  
         < R o u n d e d > f a l s e < / R o u n d e d >  
     < / T B L i n k >  
     < T B L i n k >  
         < V e r s i o n > 4 < / V e r s i o n >  
         < C o l u m n F i l t e r s / >  
         < D A L i n k I D > b 6 e b a f 3 7 - 7 2 e c - 4 2 1 3 - b 9 f 4 - f 8 b 6 4 d e 9 f 1 c f < / D A L i n k I D >  
         < L i n k T y p e > 0 < / L i n k T y p e >  
         < P a r a m e t e r s / >  
         < I n c l u d e A l l I t e m s > f a l s e < / I n c l u d e A l l I t e m s >  
         < A c t i v e > t r u e < / A c t i v e >  
         < P r o t e c t e d L i n k > f a l s e < / P r o t e c t e d L i n k >  
         < N a m e > 2 8 1 0 0   T B   2 0 1 9   3 7 1 b 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 3 7 1 b < / A c c o u n t N u m b e r >  
         < R o u n d e d > f a l s e < / R o u n d e d >  
     < / T B L i n k >  
     < T B L i n k >  
         < V e r s i o n > 4 < / V e r s i o n >  
         < C o l u m n F i l t e r s / >  
         < D A L i n k I D > c 7 2 5 5 1 6 6 - 6 6 f 6 - 4 d 8 6 - a 7 3 1 - 4 f e a 8 9 0 6 2 d a d < / D A L i n k I D >  
         < L i n k T y p e > 0 < / L i n k T y p e >  
         < P a r a m e t e r s / >  
         < I n c l u d e A l l I t e m s > f a l s e < / I n c l u d e A l l I t e m s >  
         < A c t i v e > t r u e < / A c t i v e >  
         < P r o t e c t e d L i n k > f a l s e < / P r o t e c t e d L i n k >  
         < N a m e > 2 8 1 0 0   T B   2 0 1 9   3 7 2 a 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 3 7 2 a < / A c c o u n t N u m b e r >  
         < R o u n d e d > f a l s e < / R o u n d e d >  
     < / T B L i n k >  
     < T B L i n k >  
         < V e r s i o n > 4 < / V e r s i o n >  
         < C o l u m n F i l t e r s / >  
         < D A L i n k I D > a f 6 7 9 5 c 5 - 0 e d 4 - 4 b 5 0 - 8 5 a 5 - 0 7 2 5 0 2 9 2 7 3 6 2 < / D A L i n k I D >  
         < L i n k T y p e > 0 < / L i n k T y p e >  
         < P a r a m e t e r s / >  
         < I n c l u d e A l l I t e m s > f a l s e < / I n c l u d e A l l I t e m s >  
         < A c t i v e > t r u e < / A c t i v e >  
         < P r o t e c t e d L i n k > f a l s e < / P r o t e c t e d L i n k >  
         < N a m e > 2 8 1 0 0   T B   2 0 1 9   3 7 2 b 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 3 7 2 b < / A c c o u n t N u m b e r >  
         < R o u n d e d > f a l s e < / R o u n d e d >  
     < / T B L i n k >  
     < T B L i n k >  
         < V e r s i o n > 4 < / V e r s i o n >  
         < C o l u m n F i l t e r s / >  
         < D A L i n k I D > 2 d a b 4 d 9 6 - d b c 1 - 4 6 e c - 9 3 4 f - 3 f b 9 3 0 5 d 5 b 4 7 < / D A L i n k I D >  
         < L i n k T y p e > 0 < / L i n k T y p e >  
         < P a r a m e t e r s / >  
         < I n c l u d e A l l I t e m s > f a l s e < / I n c l u d e A l l I t e m s >  
         < A c t i v e > t r u e < / A c t i v e >  
         < P r o t e c t e d L i n k > f a l s e < / P r o t e c t e d L i n k >  
         < N a m e > 2 8 1 0 0   T B   2 0 1 9   3 7 3 a 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 3 7 3 a < / A c c o u n t N u m b e r >  
         < R o u n d e d > f a l s e < / R o u n d e d >  
     < / T B L i n k >  
     < T B L i n k >  
         < V e r s i o n > 4 < / V e r s i o n >  
         < C o l u m n F i l t e r s / >  
         < D A L i n k I D > 6 e 3 3 7 f 5 9 - 2 5 e 7 - 4 9 7 7 - 8 0 7 7 - e 5 4 c 2 c 4 5 1 7 f 9 < / D A L i n k I D >  
         < L i n k T y p e > 0 < / L i n k T y p e >  
         < P a r a m e t e r s / >  
         < I n c l u d e A l l I t e m s > f a l s e < / I n c l u d e A l l I t e m s >  
         < A c t i v e > t r u e < / A c t i v e >  
         < P r o t e c t e d L i n k > f a l s e < / P r o t e c t e d L i n k >  
         < N a m e > 2 8 1 0 0   T B   2 0 1 9   3 7 3 b 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 3 7 3 b < / A c c o u n t N u m b e r >  
         < R o u n d e d > f a l s e < / R o u n d e d >  
     < / T B L i n k >  
     < T B L i n k >  
         < V e r s i o n > 4 < / V e r s i o n >  
         < C o l u m n F i l t e r s / >  
         < D A L i n k I D > 7 5 4 9 a 7 e 5 - 2 9 a a - 4 3 2 4 - b d 7 f - b 7 3 7 9 f 3 d c 4 5 4 < / D A L i n k I D >  
         < L i n k T y p e > 0 < / L i n k T y p e >  
         < P a r a m e t e r s / >  
         < I n c l u d e A l l I t e m s > f a l s e < / I n c l u d e A l l I t e m s >  
         < A c t i v e > t r u e < / A c t i v e >  
         < P r o t e c t e d L i n k > f a l s e < / P r o t e c t e d L i n k >  
         < N a m e > 2 8 1 0 0   T B   2 0 1 9   3 7 3 c 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 3 7 3 c < / A c c o u n t N u m b e r >  
         < R o u n d e d > f a l s e < / R o u n d e d >  
     < / T B L i n k >  
     < T B L i n k >  
         < V e r s i o n > 4 < / V e r s i o n >  
         < C o l u m n F i l t e r s / >  
         < D A L i n k I D > 3 5 a f 4 8 8 9 - 4 0 1 7 - 4 3 f 0 - 9 0 9 3 - 1 c 0 b 2 f a 2 b e d a < / D A L i n k I D >  
         < L i n k T y p e > 0 < / L i n k T y p e >  
         < P a r a m e t e r s / >  
         < I n c l u d e A l l I t e m s > f a l s e < / I n c l u d e A l l I t e m s >  
         < A c t i v e > t r u e < / A c t i v e >  
         < P r o t e c t e d L i n k > f a l s e < / P r o t e c t e d L i n k >  
         < N a m e > 2 8 1 0 0   T B   2 0 1 9   3 7 3 d 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 3 7 3 d < / A c c o u n t N u m b e r >  
         < R o u n d e d > f a l s e < / R o u n d e d >  
     < / T B L i n k >  
     < T B L i n k >  
         < V e r s i o n > 4 < / V e r s i o n >  
         < C o l u m n F i l t e r s / >  
         < D A L i n k I D > e c d e 0 9 a 4 - 0 4 1 a - 4 c a a - 8 3 d 9 - 0 7 b a 7 b 4 f 1 4 5 8 < / D A L i n k I D >  
         < L i n k T y p e > 0 < / L i n k T y p e >  
         < P a r a m e t e r s / >  
         < I n c l u d e A l l I t e m s > f a l s e < / I n c l u d e A l l I t e m s >  
         < A c t i v e > t r u e < / A c t i v e >  
         < P r o t e c t e d L i n k > f a l s e < / P r o t e c t e d L i n k >  
         < N a m e > 2 8 1 0 0   T B   2 0 1 9   3 7 4 a 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 3 7 4 a < / A c c o u n t N u m b e r >  
         < R o u n d e d > f a l s e < / R o u n d e d >  
     < / T B L i n k >  
     < T B L i n k >  
         < V e r s i o n > 4 < / V e r s i o n >  
         < C o l u m n F i l t e r s / >  
         < D A L i n k I D > c 7 2 0 1 5 7 9 - 6 5 9 c - 4 b 8 9 - 8 5 0 9 - 7 f 3 b 7 b 8 0 e 1 f 9 < / D A L i n k I D >  
         < L i n k T y p e > 0 < / L i n k T y p e >  
         < P a r a m e t e r s / >  
         < I n c l u d e A l l I t e m s > f a l s e < / I n c l u d e A l l I t e m s >  
         < A c t i v e > t r u e < / A c t i v e >  
         < P r o t e c t e d L i n k > f a l s e < / P r o t e c t e d L i n k >  
         < N a m e > 2 8 1 0 0   T B   2 0 1 9   3 7 4 b 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 3 7 4 b < / A c c o u n t N u m b e r >  
         < R o u n d e d > f a l s e < / R o u n d e d >  
     < / T B L i n k >  
     < T B L i n k >  
         < V e r s i o n > 4 < / V e r s i o n >  
         < C o l u m n F i l t e r s / >  
         < D A L i n k I D > a 0 e e c 3 e b - c 0 1 b - 4 1 5 e - a 7 9 f - 9 a 2 7 f 8 b 5 f b a e < / D A L i n k I D >  
         < L i n k T y p e > 0 < / L i n k T y p e >  
         < P a r a m e t e r s / >  
         < I n c l u d e A l l I t e m s > f a l s e < / I n c l u d e A l l I t e m s >  
         < A c t i v e > t r u e < / A c t i v e >  
         < P r o t e c t e d L i n k > f a l s e < / P r o t e c t e d L i n k >  
         < N a m e > 2 8 1 0 0   T B   2 0 1 9   3 7 5 a 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 3 7 5 a < / A c c o u n t N u m b e r >  
         < R o u n d e d > f a l s e < / R o u n d e d >  
     < / T B L i n k >  
     < T B L i n k >  
         < V e r s i o n > 4 < / V e r s i o n >  
         < C o l u m n F i l t e r s / >  
         < D A L i n k I D > d 9 5 e 0 c 2 f - 0 6 b 5 - 4 a 1 b - 9 7 4 e - 4 c 8 d e 0 6 a 3 e a d < / D A L i n k I D >  
         < L i n k T y p e > 0 < / L i n k T y p e >  
         < P a r a m e t e r s / >  
         < I n c l u d e A l l I t e m s > f a l s e < / I n c l u d e A l l I t e m s >  
         < A c t i v e > t r u e < / A c t i v e >  
         < P r o t e c t e d L i n k > f a l s e < / P r o t e c t e d L i n k >  
         < N a m e > 2 8 1 0 0   T B   2 0 1 9   3 7 5 b 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 3 7 5 b < / A c c o u n t N u m b e r >  
         < R o u n d e d > f a l s e < / R o u n d e d >  
     < / T B L i n k >  
     < T B L i n k >  
         < V e r s i o n > 4 < / V e r s i o n >  
         < C o l u m n F i l t e r s / >  
         < D A L i n k I D > 1 c 4 f 0 e 5 7 - a 2 6 a - 4 6 a c - 9 1 a 6 - 6 1 a 0 6 7 5 a e 0 b 1 < / D A L i n k I D >  
         < L i n k T y p e > 0 < / L i n k T y p e >  
         < P a r a m e t e r s / >  
         < I n c l u d e A l l I t e m s > f a l s e < / I n c l u d e A l l I t e m s >  
         < A c t i v e > t r u e < / A c t i v e >  
         < P r o t e c t e d L i n k > f a l s e < / P r o t e c t e d L i n k >  
         < N a m e > 2 8 1 0 0   T B   2 0 1 9   3 7 6 a 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 3 7 6 a < / A c c o u n t N u m b e r >  
         < R o u n d e d > f a l s e < / R o u n d e d >  
     < / T B L i n k >  
     < T B L i n k >  
         < V e r s i o n > 4 < / V e r s i o n >  
         < C o l u m n F i l t e r s / >  
         < D A L i n k I D > 2 4 3 6 6 5 4 a - 9 e 2 0 - 4 8 5 0 - a b e a - 0 5 0 2 9 0 9 4 7 f b 8 < / D A L i n k I D >  
         < L i n k T y p e > 0 < / L i n k T y p e >  
         < P a r a m e t e r s / >  
         < I n c l u d e A l l I t e m s > f a l s e < / I n c l u d e A l l I t e m s >  
         < A c t i v e > t r u e < / A c t i v e >  
         < P r o t e c t e d L i n k > f a l s e < / P r o t e c t e d L i n k >  
         < N a m e > 2 8 1 0 0   T B   2 0 1 9   3 7 6 b 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 3 7 6 b < / A c c o u n t N u m b e r >  
         < R o u n d e d > f a l s e < / R o u n d e d >  
     < / T B L i n k >  
     < T B L i n k >  
         < V e r s i o n > 4 < / V e r s i o n >  
         < C o l u m n F i l t e r s / >  
         < D A L i n k I D > 7 f 8 0 a a a 9 - 2 6 d 5 - 4 9 1 8 - 9 2 b b - 4 4 0 5 5 3 b 0 0 2 0 1 < / D A L i n k I D >  
         < L i n k T y p e > 0 < / L i n k T y p e >  
         < P a r a m e t e r s / >  
         < I n c l u d e A l l I t e m s > f a l s e < / I n c l u d e A l l I t e m s >  
         < A c t i v e > t r u e < / A c t i v e >  
         < P r o t e c t e d L i n k > f a l s e < / P r o t e c t e d L i n k >  
         < N a m e > 2 8 1 0 0   T B   2 0 1 9   3 7 7 a 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 3 7 7 a < / A c c o u n t N u m b e r >  
         < R o u n d e d > f a l s e < / R o u n d e d >  
     < / T B L i n k >  
     < T B L i n k >  
         < V e r s i o n > 4 < / V e r s i o n >  
         < C o l u m n F i l t e r s / >  
         < D A L i n k I D > e 1 e 2 4 2 b d - f e b 2 - 4 0 2 7 - a d 1 3 - 3 9 d 4 6 7 7 e a 5 6 e < / D A L i n k I D >  
         < L i n k T y p e > 0 < / L i n k T y p e >  
         < P a r a m e t e r s / >  
         < I n c l u d e A l l I t e m s > f a l s e < / I n c l u d e A l l I t e m s >  
         < A c t i v e > t r u e < / A c t i v e >  
         < P r o t e c t e d L i n k > f a l s e < / P r o t e c t e d L i n k >  
         < N a m e > 2 8 1 0 0   T B   2 0 1 9   3 7 7 b 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 3 7 7 b < / A c c o u n t N u m b e r >  
         < R o u n d e d > f a l s e < / R o u n d e d >  
     < / T B L i n k >  
     < T B L i n k >  
         < V e r s i o n > 4 < / V e r s i o n >  
         < C o l u m n F i l t e r s / >  
         < D A L i n k I D > 2 5 7 d 5 6 0 f - 5 2 e 2 - 4 d 6 0 - b 3 e 3 - a d 2 b 2 a 2 0 1 1 7 4 < / D A L i n k I D >  
         < L i n k T y p e > 0 < / L i n k T y p e >  
         < P a r a m e t e r s / >  
         < I n c l u d e A l l I t e m s > f a l s e < / I n c l u d e A l l I t e m s >  
         < A c t i v e > t r u e < / A c t i v e >  
         < P r o t e c t e d L i n k > f a l s e < / P r o t e c t e d L i n k >  
         < N a m e > 2 8 1 0 0   T B   2 0 1 9   3 7 8 a 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 3 7 8 a < / A c c o u n t N u m b e r >  
         < R o u n d e d > f a l s e < / R o u n d e d >  
     < / T B L i n k >  
     < T B L i n k >  
         < V e r s i o n > 4 < / V e r s i o n >  
         < C o l u m n F i l t e r s / >  
         < D A L i n k I D > 4 1 d 3 a 7 0 f - b 0 f 0 - 4 2 2 d - b 1 6 3 - 7 4 0 1 c d d d b 6 6 a < / D A L i n k I D >  
         < L i n k T y p e > 0 < / L i n k T y p e >  
         < P a r a m e t e r s / >  
         < I n c l u d e A l l I t e m s > f a l s e < / I n c l u d e A l l I t e m s >  
         < A c t i v e > t r u e < / A c t i v e >  
         < P r o t e c t e d L i n k > f a l s e < / P r o t e c t e d L i n k >  
         < N a m e > 2 8 1 0 0   T B   2 0 1 9   3 7 8 b 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 3 7 8 b < / A c c o u n t N u m b e r >  
         < R o u n d e d > f a l s e < / R o u n d e d >  
     < / T B L i n k >  
     < T B L i n k >  
         < V e r s i o n > 4 < / V e r s i o n >  
         < C o l u m n F i l t e r s / >  
         < D A L i n k I D > 7 b a b 3 4 0 7 - e 2 b c - 4 5 8 9 - 8 5 a 6 - d f a 2 3 c a 7 8 3 d 9 < / D A L i n k I D >  
         < L i n k T y p e > 0 < / L i n k T y p e >  
         < P a r a m e t e r s / >  
         < I n c l u d e A l l I t e m s > f a l s e < / I n c l u d e A l l I t e m s >  
         < A c t i v e > t r u e < / A c t i v e >  
         < P r o t e c t e d L i n k > f a l s e < / P r o t e c t e d L i n k >  
         < N a m e > 2 8 1 0 0   T B   2 0 1 9   3 7 9 x   F i n a l < / N a m e >  
         < E n t i t y E n u m > 9 < / E n t i t y E n u m >  
         < I t e m O r d e r L i s t / >  
         < S e l e c t e d I t e m L i s t / >  
         < S e l e c t e d C o l u m n L i s t / >  
         < H a s V a l u e > t r u e < / H a s V a l u e >  
         < T B C h a r t I D > 2 2 1 3 5 8 7 4 8 5 7 0 0 0 0 0 6 9 5 < / T B C h a r t I D >  
         < C o n s o l i d a t e d C o m p a n y I D   x s i : n i l = " t r u e " / >  
         < T B D o c u m e n t I D > 2 2 1 3 5 8 7 4 8 5 7 0 0 0 0 0 0 0 5 < / T B D o c u m e n t I D >  
         < N u m e r i c V a l u e > - 8 4 0 3 6 2 . 0 0 0 0 < / N u m e r i c V a l u e >  
         < V a l u e > - 8 4 0 3 6 2 , 0 0 0 0 < / V a l u e >  
         < C h a r t T y p e > c t D e t a i l < / C h a r t T y p e >  
         < R e f e r e n c e > 2 8 1 0 0 < / R e f e r e n c e >  
         < T B D o c N a m e > T B   2 0 1 9 < / T B D o c N a m e >  
         < T B C h a r t N a m e > D e t a i l < / T B C h a r t N a m e >  
         < C o l u m n N a m e > F i n a l B a l a n c e < / C o l u m n N a m e >  
         < U s e r F r i e n d l y C o l u m n N a m e > F i n a l < / U s e r F r i e n d l y C o l u m n N a m e >  
         < A c c o u n t N u m b e r > 3 7 9 x < / A c c o u n t N u m b e r >  
         < R o u n d e d > f a l s e < / R o u n d e d >  
     < / T B L i n k >  
     < T B L i n k >  
         < V e r s i o n > 4 < / V e r s i o n >  
         < C o l u m n F i l t e r s / >  
         < D A L i n k I D > 0 c 9 e 5 a 3 e - 0 d 8 2 - 4 4 4 4 - b 0 2 f - 8 d d a f 9 6 c d d 4 7 < / D A L i n k I D >  
         < L i n k T y p e > 0 < / L i n k T y p e >  
         < P a r a m e t e r s / >  
         < I n c l u d e A l l I t e m s > f a l s e < / I n c l u d e A l l I t e m s >  
         < A c t i v e > t r u e < / A c t i v e >  
         < P r o t e c t e d L i n k > f a l s e < / P r o t e c t e d L i n k >  
         < N a m e > 2 8 1 0 0   T B   2 0 1 9   3 8 1 a   F i n a l < / N a m e >  
         < E n t i t y E n u m > 9 < / E n t i t y E n u m >  
         < I t e m O r d e r L i s t / >  
         < S e l e c t e d I t e m L i s t / >  
         < S e l e c t e d C o l u m n L i s t / >  
         < H a s V a l u e > t r u e < / H a s V a l u e >  
         < T B C h a r t I D > 2 2 1 3 5 8 7 4 8 5 7 0 0 0 0 0 6 9 5 < / T B C h a r t I D >  
         < C o n s o l i d a t e d C o m p a n y I D   x s i : n i l = " t r u e " / >  
         < T B D o c u m e n t I D > 2 2 1 3 5 8 7 4 8 5 7 0 0 0 0 0 0 0 5 < / T B D o c u m e n t I D >  
         < N u m e r i c V a l u e > 1 0 0 4 1 . 0 0 0 0 < / N u m e r i c V a l u e >  
         < V a l u e > 1 0 0 4 1 , 0 0 0 0 < / V a l u e >  
         < C h a r t T y p e > c t D e t a i l < / C h a r t T y p e >  
         < R e f e r e n c e > 2 8 1 0 0 < / R e f e r e n c e >  
         < T B D o c N a m e > T B   2 0 1 9 < / T B D o c N a m e >  
         < T B C h a r t N a m e > D e t a i l < / T B C h a r t N a m e >  
         < C o l u m n N a m e > F i n a l B a l a n c e < / C o l u m n N a m e >  
         < U s e r F r i e n d l y C o l u m n N a m e > F i n a l < / U s e r F r i e n d l y C o l u m n N a m e >  
         < A c c o u n t N u m b e r > 3 8 1 a < / A c c o u n t N u m b e r >  
         < R o u n d e d > f a l s e < / R o u n d e d >  
     < / T B L i n k >  
     < T B L i n k >  
         < V e r s i o n > 4 < / V e r s i o n >  
         < C o l u m n F i l t e r s / >  
         < D A L i n k I D > 5 f 2 0 b b c 0 - 6 a b c - 4 1 e c - a 9 8 c - f 9 0 b 0 0 d d 8 6 0 9 < / D A L i n k I D >  
         < L i n k T y p e > 0 < / L i n k T y p e >  
         < P a r a m e t e r s / >  
         < I n c l u d e A l l I t e m s > f a l s e < / I n c l u d e A l l I t e m s >  
         < A c t i v e > t r u e < / A c t i v e >  
         < P r o t e c t e d L i n k > f a l s e < / P r o t e c t e d L i n k >  
         < N a m e > 2 8 1 0 0   T B   2 0 1 9   3 8 1 b   F i n a l < / N a m e >  
         < E n t i t y E n u m > 9 < / E n t i t y E n u m >  
         < I t e m O r d e r L i s t / >  
         < S e l e c t e d I t e m L i s t / >  
         < S e l e c t e d C o l u m n L i s t / >  
         < H a s V a l u e > t r u e < / H a s V a l u e >  
         < T B C h a r t I D > 2 2 1 3 5 8 7 4 8 5 7 0 0 0 0 0 6 9 5 < / T B C h a r t I D >  
         < C o n s o l i d a t e d C o m p a n y I D   x s i : n i l = " t r u e " / >  
         < T B D o c u m e n t I D > 2 2 1 3 5 8 7 4 8 5 7 0 0 0 0 0 0 0 5 < / T B D o c u m e n t I D >  
         < N u m e r i c V a l u e > 6 9 1 9 . 0 0 0 0 < / N u m e r i c V a l u e >  
         < V a l u e > 6 9 1 9 , 0 0 0 0 < / V a l u e >  
         < C h a r t T y p e > c t D e t a i l < / C h a r t T y p e >  
         < R e f e r e n c e > 2 8 1 0 0 < / R e f e r e n c e >  
         < T B D o c N a m e > T B   2 0 1 9 < / T B D o c N a m e >  
         < T B C h a r t N a m e > D e t a i l < / T B C h a r t N a m e >  
         < C o l u m n N a m e > F i n a l B a l a n c e < / C o l u m n N a m e >  
         < U s e r F r i e n d l y C o l u m n N a m e > F i n a l < / U s e r F r i e n d l y C o l u m n N a m e >  
         < A c c o u n t N u m b e r > 3 8 1 b < / A c c o u n t N u m b e r >  
         < R o u n d e d > f a l s e < / R o u n d e d >  
     < / T B L i n k >  
     < T B L i n k >  
         < V e r s i o n > 4 < / V e r s i o n >  
         < C o l u m n F i l t e r s / >  
         < D A L i n k I D > 4 6 c 4 e 9 1 4 - 0 7 b 9 - 4 9 1 b - a 7 2 7 - b e 1 a e c a d c c 0 0 < / D A L i n k I D >  
         < L i n k T y p e > 0 < / L i n k T y p e >  
         < P a r a m e t e r s / >  
         < I n c l u d e A l l I t e m s > f a l s e < / I n c l u d e A l l I t e m s >  
         < A c t i v e > t r u e < / A c t i v e >  
         < P r o t e c t e d L i n k > f a l s e < / P r o t e c t e d L i n k >  
         < N a m e > 2 8 1 0 0   T B   2 0 1 9   3 8 2 a 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 3 8 2 a < / A c c o u n t N u m b e r >  
         < R o u n d e d > f a l s e < / R o u n d e d >  
     < / T B L i n k >  
     < T B L i n k >  
         < V e r s i o n > 4 < / V e r s i o n >  
         < C o l u m n F i l t e r s / >  
         < D A L i n k I D > e f 1 e a e b a - 8 b c 8 - 4 2 6 f - b 7 b 6 - 9 8 5 3 6 0 e 9 1 e 2 6 < / D A L i n k I D >  
         < L i n k T y p e > 0 < / L i n k T y p e >  
         < P a r a m e t e r s / >  
         < I n c l u d e A l l I t e m s > f a l s e < / I n c l u d e A l l I t e m s >  
         < A c t i v e > t r u e < / A c t i v e >  
         < P r o t e c t e d L i n k > f a l s e < / P r o t e c t e d L i n k >  
         < N a m e > 2 8 1 0 0   T B   2 0 1 9   3 8 2 b 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 3 8 2 b < / A c c o u n t N u m b e r >  
         < R o u n d e d > f a l s e < / R o u n d e d >  
     < / T B L i n k >  
     < T B L i n k >  
         < V e r s i o n > 4 < / V e r s i o n >  
         < C o l u m n F i l t e r s / >  
         < D A L i n k I D > d d c 2 0 0 8 3 - a 2 c 2 - 4 1 5 7 - 9 4 0 5 - f 5 1 e c c a f 9 7 f 9 < / D A L i n k I D >  
         < L i n k T y p e > 0 < / L i n k T y p e >  
         < P a r a m e t e r s / >  
         < I n c l u d e A l l I t e m s > f a l s e < / I n c l u d e A l l I t e m s >  
         < A c t i v e > t r u e < / A c t i v e >  
         < P r o t e c t e d L i n k > f a l s e < / P r o t e c t e d L i n k >  
         < N a m e > 2 8 1 0 0   T B   2 0 1 9   3 8 3 a 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 3 8 3 a < / A c c o u n t N u m b e r >  
         < R o u n d e d > f a l s e < / R o u n d e d >  
     < / T B L i n k >  
     < T B L i n k >  
         < V e r s i o n > 4 < / V e r s i o n >  
         < C o l u m n F i l t e r s / >  
         < D A L i n k I D > 4 3 f 6 0 8 1 8 - 3 e 8 e - 4 4 8 1 - a 6 7 c - 2 7 7 8 0 6 2 b e 7 7 f < / D A L i n k I D >  
         < L i n k T y p e > 0 < / L i n k T y p e >  
         < P a r a m e t e r s / >  
         < I n c l u d e A l l I t e m s > f a l s e < / I n c l u d e A l l I t e m s >  
         < A c t i v e > t r u e < / A c t i v e >  
         < P r o t e c t e d L i n k > f a l s e < / P r o t e c t e d L i n k >  
         < N a m e > 2 8 1 0 0   T B   2 0 1 9   3 8 3 b 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 3 8 3 b < / A c c o u n t N u m b e r >  
         < R o u n d e d > f a l s e < / R o u n d e d >  
     < / T B L i n k >  
     < T B L i n k >  
         < V e r s i o n > 4 < / V e r s i o n >  
         < C o l u m n F i l t e r s / >  
         < D A L i n k I D > 7 e 3 0 f 4 6 b - 7 4 8 c - 4 7 b 3 - b 1 9 9 - e 7 f 9 a 1 b 6 e 5 6 8 < / D A L i n k I D >  
         < L i n k T y p e > 0 < / L i n k T y p e >  
         < P a r a m e t e r s / >  
         < I n c l u d e A l l I t e m s > f a l s e < / I n c l u d e A l l I t e m s >  
         < A c t i v e > t r u e < / A c t i v e >  
         < P r o t e c t e d L i n k > f a l s e < / P r o t e c t e d L i n k >  
         < N a m e > 2 8 1 0 0   T B   2 0 1 9   3 8 4 a 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 3 8 4 a < / A c c o u n t N u m b e r >  
         < R o u n d e d > f a l s e < / R o u n d e d >  
     < / T B L i n k >  
     < T B L i n k >  
         < V e r s i o n > 4 < / V e r s i o n >  
         < C o l u m n F i l t e r s / >  
         < D A L i n k I D > 9 a 7 4 3 b a 0 - c c d b - 4 0 3 e - a 9 1 d - 6 a e f 3 5 5 c e 9 2 7 < / D A L i n k I D >  
         < L i n k T y p e > 0 < / L i n k T y p e >  
         < P a r a m e t e r s / >  
         < I n c l u d e A l l I t e m s > f a l s e < / I n c l u d e A l l I t e m s >  
         < A c t i v e > t r u e < / A c t i v e >  
         < P r o t e c t e d L i n k > f a l s e < / P r o t e c t e d L i n k >  
         < N a m e > 2 8 1 0 0   T B   2 0 1 9   3 8 4 b 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 3 8 4 b < / A c c o u n t N u m b e r >  
         < R o u n d e d > f a l s e < / R o u n d e d >  
     < / T B L i n k >  
     < T B L i n k >  
         < V e r s i o n > 4 < / V e r s i o n >  
         < C o l u m n F i l t e r s / >  
         < D A L i n k I D > 1 1 9 3 4 6 f 5 - 4 a 0 d - 4 e e f - a 9 d 6 - c 9 e 7 c d 2 7 1 2 d 8 < / D A L i n k I D >  
         < L i n k T y p e > 0 < / L i n k T y p e >  
         < P a r a m e t e r s / >  
         < I n c l u d e A l l I t e m s > f a l s e < / I n c l u d e A l l I t e m s >  
         < A c t i v e > t r u e < / A c t i v e >  
         < P r o t e c t e d L i n k > f a l s e < / P r o t e c t e d L i n k >  
         < N a m e > 2 8 1 0 0   T B   2 0 1 9   3 8 5 a 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 3 8 5 a < / A c c o u n t N u m b e r >  
         < R o u n d e d > f a l s e < / R o u n d e d >  
     < / T B L i n k >  
     < T B L i n k >  
         < V e r s i o n > 4 < / V e r s i o n >  
         < C o l u m n F i l t e r s / >  
         < D A L i n k I D > b 5 7 f 0 2 1 f - 1 2 f 7 - 4 a c 2 - 8 f 3 3 - 0 3 7 d 3 5 5 7 3 2 1 e < / D A L i n k I D >  
         < L i n k T y p e > 0 < / L i n k T y p e >  
         < P a r a m e t e r s / >  
         < I n c l u d e A l l I t e m s > f a l s e < / I n c l u d e A l l I t e m s >  
         < A c t i v e > t r u e < / A c t i v e >  
         < P r o t e c t e d L i n k > f a l s e < / P r o t e c t e d L i n k >  
         < N a m e > 2 8 1 0 0   T B   2 0 1 9   3 8 5 b 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 3 8 5 b < / A c c o u n t N u m b e r >  
         < R o u n d e d > f a l s e < / R o u n d e d >  
     < / T B L i n k >  
     < T B L i n k >  
         < V e r s i o n > 4 < / V e r s i o n >  
         < C o l u m n F i l t e r s / >  
         < D A L i n k I D > 8 7 e 6 f b c 7 - f c a 9 - 4 d 3 c - 9 5 3 8 - f 7 f e 2 e d 5 1 0 1 6 < / D A L i n k I D >  
         < L i n k T y p e > 0 < / L i n k T y p e >  
         < P a r a m e t e r s / >  
         < I n c l u d e A l l I t e m s > f a l s e < / I n c l u d e A l l I t e m s >  
         < A c t i v e > t r u e < / A c t i v e >  
         < P r o t e c t e d L i n k > f a l s e < / P r o t e c t e d L i n k >  
         < N a m e > 2 8 1 0 0   T B   2 0 1 9   3 9 1 a 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 3 9 1 a < / A c c o u n t N u m b e r >  
         < R o u n d e d > f a l s e < / R o u n d e d >  
     < / T B L i n k >  
     < T B L i n k >  
         < V e r s i o n > 4 < / V e r s i o n >  
         < C o l u m n F i l t e r s / >  
         < D A L i n k I D > 1 8 8 0 b c 8 0 - 3 f 6 9 - 4 e a 4 - 9 1 4 9 - 1 7 a 9 d 2 e e c f 0 8 < / D A L i n k I D >  
         < L i n k T y p e > 0 < / L i n k T y p e >  
         < P a r a m e t e r s / >  
         < I n c l u d e A l l I t e m s > f a l s e < / I n c l u d e A l l I t e m s >  
         < A c t i v e > t r u e < / A c t i v e >  
         < P r o t e c t e d L i n k > f a l s e < / P r o t e c t e d L i n k >  
         < N a m e > 2 8 1 0 0   T B   2 0 1 9   3 9 1 b 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 3 9 1 b < / A c c o u n t N u m b e r >  
         < R o u n d e d > f a l s e < / R o u n d e d >  
     < / T B L i n k >  
     < T B L i n k >  
         < V e r s i o n > 4 < / V e r s i o n >  
         < C o l u m n F i l t e r s / >  
         < D A L i n k I D > 3 4 8 f 3 3 4 6 - a a 4 d - 4 4 c 6 - b 2 3 0 - c c 0 3 2 f 8 f 7 8 6 a < / D A L i n k I D >  
         < L i n k T y p e > 0 < / L i n k T y p e >  
         < P a r a m e t e r s / >  
         < I n c l u d e A l l I t e m s > f a l s e < / I n c l u d e A l l I t e m s >  
         < A c t i v e > t r u e < / A c t i v e >  
         < P r o t e c t e d L i n k > f a l s e < / P r o t e c t e d L i n k >  
         < N a m e > 2 8 1 0 0   T B   2 0 1 9   3 9 1 c 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 3 9 1 c < / A c c o u n t N u m b e r >  
         < R o u n d e d > f a l s e < / R o u n d e d >  
     < / T B L i n k >  
     < T B L i n k >  
         < V e r s i o n > 4 < / V e r s i o n >  
         < C o l u m n F i l t e r s / >  
         < D A L i n k I D > 2 3 b b 3 9 1 c - 8 0 a 0 - 4 2 e 8 - a 7 6 7 - 4 1 b 0 0 b f 8 a 5 6 d < / D A L i n k I D >  
         < L i n k T y p e > 0 < / L i n k T y p e >  
         < P a r a m e t e r s / >  
         < I n c l u d e A l l I t e m s > f a l s e < / I n c l u d e A l l I t e m s >  
         < A c t i v e > t r u e < / A c t i v e >  
         < P r o t e c t e d L i n k > f a l s e < / P r o t e c t e d L i n k >  
         < N a m e > 2 8 1 0 0   T B   2 0 1 9   3 9 1 d 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 3 9 1 d < / A c c o u n t N u m b e r >  
         < R o u n d e d > f a l s e < / R o u n d e d >  
     < / T B L i n k >  
     < T B L i n k >  
         < V e r s i o n > 4 < / V e r s i o n >  
         < C o l u m n F i l t e r s / >  
         < D A L i n k I D > 5 6 9 0 2 4 e 5 - e f 6 7 - 4 7 d 8 - a c 2 0 - 9 5 6 a 5 4 3 c 4 3 a 4 < / D A L i n k I D >  
         < L i n k T y p e > 0 < / L i n k T y p e >  
         < P a r a m e t e r s / >  
         < I n c l u d e A l l I t e m s > f a l s e < / I n c l u d e A l l I t e m s >  
         < A c t i v e > t r u e < / A c t i v e >  
         < P r o t e c t e d L i n k > f a l s e < / P r o t e c t e d L i n k >  
         < N a m e > 2 8 1 0 0   T B   2 0 1 9   3 9 1 e 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 3 9 1 e < / A c c o u n t N u m b e r >  
         < R o u n d e d > f a l s e < / R o u n d e d >  
     < / T B L i n k >  
     < T B L i n k >  
         < V e r s i o n > 4 < / V e r s i o n >  
         < C o l u m n F i l t e r s / >  
         < D A L i n k I D > 7 b b e 0 a 8 0 - d 1 4 0 - 4 b a 6 - 8 0 3 a - 3 1 2 b 4 2 2 2 3 5 d 7 < / D A L i n k I D >  
         < L i n k T y p e > 0 < / L i n k T y p e >  
         < P a r a m e t e r s / >  
         < I n c l u d e A l l I t e m s > f a l s e < / I n c l u d e A l l I t e m s >  
         < A c t i v e > t r u e < / A c t i v e >  
         < P r o t e c t e d L i n k > f a l s e < / P r o t e c t e d L i n k >  
         < N a m e > 2 8 1 0 0   T B   2 0 1 9   3 9 1 f 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 3 9 1 f < / A c c o u n t N u m b e r >  
         < R o u n d e d > f a l s e < / R o u n d e d >  
     < / T B L i n k >  
     < T B L i n k >  
         < V e r s i o n > 4 < / V e r s i o n >  
         < C o l u m n F i l t e r s / >  
         < D A L i n k I D > a f e 7 3 5 4 e - 5 8 d a - 4 b 6 8 - b a 7 1 - a 1 a e 8 6 3 6 3 e 0 d < / D A L i n k I D >  
         < L i n k T y p e > 0 < / L i n k T y p e >  
         < P a r a m e t e r s / >  
         < I n c l u d e A l l I t e m s > f a l s e < / I n c l u d e A l l I t e m s >  
         < A c t i v e > t r u e < / A c t i v e >  
         < P r o t e c t e d L i n k > f a l s e < / P r o t e c t e d L i n k >  
         < N a m e > 2 8 1 0 0   T B   2 0 1 9   3 9 1 g 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 3 9 1 g < / A c c o u n t N u m b e r >  
         < R o u n d e d > f a l s e < / R o u n d e d >  
     < / T B L i n k >  
     < T B L i n k >  
         < V e r s i o n > 4 < / V e r s i o n >  
         < C o l u m n F i l t e r s / >  
         < D A L i n k I D > 9 f 3 c 3 e f 0 - b b 7 a - 4 b 1 4 - a 1 5 0 - 0 c e 3 1 8 8 c 3 c d 3 < / D A L i n k I D >  
         < L i n k T y p e > 0 < / L i n k T y p e >  
         < P a r a m e t e r s / >  
         < I n c l u d e A l l I t e m s > f a l s e < / I n c l u d e A l l I t e m s >  
         < A c t i v e > t r u e < / A c t i v e >  
         < P r o t e c t e d L i n k > f a l s e < / P r o t e c t e d L i n k >  
         < N a m e > 2 8 1 0 0   T B   2 0 1 9   3 9 1 h 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 3 9 1 h < / A c c o u n t N u m b e r >  
         < R o u n d e d > f a l s e < / R o u n d e d >  
     < / T B L i n k >  
     < T B L i n k >  
         < V e r s i o n > 4 < / V e r s i o n >  
         < C o l u m n F i l t e r s / >  
         < D A L i n k I D > 2 2 9 6 9 6 1 1 - a e 3 d - 4 0 6 d - b 3 5 c - 9 f 0 7 2 0 9 4 e 9 a a < / D A L i n k I D >  
         < L i n k T y p e > 0 < / L i n k T y p e >  
         < P a r a m e t e r s / >  
         < I n c l u d e A l l I t e m s > f a l s e < / I n c l u d e A l l I t e m s >  
         < A c t i v e > t r u e < / A c t i v e >  
         < P r o t e c t e d L i n k > f a l s e < / P r o t e c t e d L i n k >  
         < N a m e > 2 8 1 0 0   T B   2 0 1 9   3 9 1 i 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 3 9 1 i < / A c c o u n t N u m b e r >  
         < R o u n d e d > f a l s e < / R o u n d e d >  
     < / T B L i n k >  
     < T B L i n k >  
         < V e r s i o n > 4 < / V e r s i o n >  
         < C o l u m n F i l t e r s / >  
         < D A L i n k I D > f 7 1 3 2 0 0 4 - 6 9 6 a - 4 b 7 e - 8 a 9 5 - b e 3 1 8 5 8 7 e 1 0 d < / D A L i n k I D >  
         < L i n k T y p e > 0 < / L i n k T y p e >  
         < P a r a m e t e r s / >  
         < I n c l u d e A l l I t e m s > f a l s e < / I n c l u d e A l l I t e m s >  
         < A c t i v e > t r u e < / A c t i v e >  
         < P r o t e c t e d L i n k > f a l s e < / P r o t e c t e d L i n k >  
         < N a m e > 2 8 1 0 0   T B   2 0 1 9   3 9 1 j   F i n a l < / N a m e >  
         < E n t i t y E n u m > 9 < / E n t i t y E n u m >  
         < I t e m O r d e r L i s t / >  
         < S e l e c t e d I t e m L i s t / >  
         < S e l e c t e d C o l u m n L i s t / >  
         < H a s V a l u e > t r u e < / H a s V a l u e >  
         < T B C h a r t I D > 2 2 1 3 5 8 7 4 8 5 7 0 0 0 0 0 6 9 5 < / T B C h a r t I D >  
         < C o n s o l i d a t e d C o m p a n y I D   x s i : n i l = " t r u e " / >  
         < T B D o c u m e n t I D > 2 2 1 3 5 8 7 4 8 5 7 0 0 0 0 0 0 0 5 < / T B D o c u m e n t I D >  
         < N u m e r i c V a l u e > - 2 7 9 1 1 . 0 0 0 0 < / N u m e r i c V a l u e >  
         < V a l u e > - 2 7 9 1 1 , 0 0 0 0 < / V a l u e >  
         < C h a r t T y p e > c t D e t a i l < / C h a r t T y p e >  
         < R e f e r e n c e > 2 8 1 0 0 < / R e f e r e n c e >  
         < T B D o c N a m e > T B   2 0 1 9 < / T B D o c N a m e >  
         < T B C h a r t N a m e > D e t a i l < / T B C h a r t N a m e >  
         < C o l u m n N a m e > F i n a l B a l a n c e < / C o l u m n N a m e >  
         < U s e r F r i e n d l y C o l u m n N a m e > F i n a l < / U s e r F r i e n d l y C o l u m n N a m e >  
         < A c c o u n t N u m b e r > 3 9 1 j < / A c c o u n t N u m b e r >  
         < R o u n d e d > f a l s e < / R o u n d e d >  
     < / T B L i n k >  
     < T B L i n k >  
         < V e r s i o n > 4 < / V e r s i o n >  
         < C o l u m n F i l t e r s / >  
         < D A L i n k I D > 7 c 9 9 1 f 3 f - 6 8 4 8 - 4 2 9 6 - 8 9 e 8 - 7 2 8 7 c 2 c 8 d f 1 9 < / D A L i n k I D >  
         < L i n k T y p e > 0 < / L i n k T y p e >  
         < P a r a m e t e r s / >  
         < I n c l u d e A l l I t e m s > f a l s e < / I n c l u d e A l l I t e m s >  
         < A c t i v e > t r u e < / A c t i v e >  
         < P r o t e c t e d L i n k > f a l s e < / P r o t e c t e d L i n k >  
         < N a m e > 2 8 1 0 0   T B   2 0 1 9   3 9 1 k 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 3 9 1 k < / A c c o u n t N u m b e r >  
         < R o u n d e d > f a l s e < / R o u n d e d >  
     < / T B L i n k >  
     < T B L i n k >  
         < V e r s i o n > 4 < / V e r s i o n >  
         < C o l u m n F i l t e r s / >  
         < D A L i n k I D > b 7 d b f a 7 2 - f b 4 0 - 4 6 0 c - 9 b 2 d - a 4 a 0 a c a e d 1 0 9 < / D A L i n k I D >  
         < L i n k T y p e > 0 < / L i n k T y p e >  
         < P a r a m e t e r s / >  
         < I n c l u d e A l l I t e m s > f a l s e < / I n c l u d e A l l I t e m s >  
         < A c t i v e > t r u e < / A c t i v e >  
         < P r o t e c t e d L i n k > f a l s e < / P r o t e c t e d L i n k >  
         < N a m e > 2 8 1 0 0   T B   2 0 1 9   3 9 1 l 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 3 9 1 l < / A c c o u n t N u m b e r >  
         < R o u n d e d > f a l s e < / R o u n d e d >  
     < / T B L i n k >  
     < T B L i n k >  
         < V e r s i o n > 4 < / V e r s i o n >  
         < C o l u m n F i l t e r s / >  
         < D A L i n k I D > 4 a 4 5 b 9 1 4 - 2 2 a 3 - 4 b c 5 - b 2 a f - f 6 4 3 f 3 7 d 0 9 0 c < / D A L i n k I D >  
         < L i n k T y p e > 0 < / L i n k T y p e >  
         < P a r a m e t e r s / >  
         < I n c l u d e A l l I t e m s > f a l s e < / I n c l u d e A l l I t e m s >  
         < A c t i v e > t r u e < / A c t i v e >  
         < P r o t e c t e d L i n k > f a l s e < / P r o t e c t e d L i n k >  
         < N a m e > 2 8 1 0 0   T B   2 0 1 9   3 9 1 m 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 3 9 1 m < / A c c o u n t N u m b e r >  
         < R o u n d e d > f a l s e < / R o u n d e d >  
     < / T B L i n k >  
     < T B L i n k >  
         < V e r s i o n > 4 < / V e r s i o n >  
         < C o l u m n F i l t e r s / >  
         < D A L i n k I D > 5 e b c 3 0 5 5 - 7 9 7 b - 4 b 6 e - 8 4 b d - 2 2 0 3 f 8 f d 8 3 5 4 < / D A L i n k I D >  
         < L i n k T y p e > 0 < / L i n k T y p e >  
         < P a r a m e t e r s / >  
         < I n c l u d e A l l I t e m s > f a l s e < / I n c l u d e A l l I t e m s >  
         < A c t i v e > t r u e < / A c t i v e >  
         < P r o t e c t e d L i n k > f a l s e < / P r o t e c t e d L i n k >  
         < N a m e > 2 8 1 0 0   T B   2 0 1 9   3 9 1 n 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 3 9 1 n < / A c c o u n t N u m b e r >  
         < R o u n d e d > f a l s e < / R o u n d e d >  
     < / T B L i n k >  
     < T B L i n k >  
         < V e r s i o n > 4 < / V e r s i o n >  
         < C o l u m n F i l t e r s / >  
         < D A L i n k I D > 7 d 2 9 6 d f 9 - 5 a 5 4 - 4 6 6 e - 8 8 e e - a 8 c 9 9 6 4 1 a 3 3 5 < / D A L i n k I D >  
         < L i n k T y p e > 0 < / L i n k T y p e >  
         < P a r a m e t e r s / >  
         < I n c l u d e A l l I t e m s > f a l s e < / I n c l u d e A l l I t e m s >  
         < A c t i v e > t r u e < / A c t i v e >  
         < P r o t e c t e d L i n k > f a l s e < / P r o t e c t e d L i n k >  
         < N a m e > 2 8 1 0 0   T B   2 0 1 9   3 9 1 o 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 3 9 1 o < / A c c o u n t N u m b e r >  
         < R o u n d e d > f a l s e < / R o u n d e d >  
     < / T B L i n k >  
     < T B L i n k >  
         < V e r s i o n > 4 < / V e r s i o n >  
         < C o l u m n F i l t e r s / >  
         < D A L i n k I D > 2 1 3 7 e f c f - f 5 f f - 4 8 0 1 - a 7 9 b - 8 3 9 d c c 6 4 e d b 9 < / D A L i n k I D >  
         < L i n k T y p e > 0 < / L i n k T y p e >  
         < P a r a m e t e r s / >  
         < I n c l u d e A l l I t e m s > f a l s e < / I n c l u d e A l l I t e m s >  
         < A c t i v e > t r u e < / A c t i v e >  
         < P r o t e c t e d L i n k > f a l s e < / P r o t e c t e d L i n k >  
         < N a m e > 2 8 1 0 0   T B   2 0 1 9   3 9 1 p 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 3 9 1 p < / A c c o u n t N u m b e r >  
         < R o u n d e d > f a l s e < / R o u n d e d >  
     < / T B L i n k >  
     < T B L i n k >  
         < V e r s i o n > 4 < / V e r s i o n >  
         < C o l u m n F i l t e r s / >  
         < D A L i n k I D > a 6 a 9 d d 7 0 - 0 8 1 8 - 4 3 f 8 - 9 d b 5 - 2 1 5 3 b 5 b b 8 5 0 c < / D A L i n k I D >  
         < L i n k T y p e > 0 < / L i n k T y p e >  
         < P a r a m e t e r s / >  
         < I n c l u d e A l l I t e m s > f a l s e < / I n c l u d e A l l I t e m s >  
         < A c t i v e > t r u e < / A c t i v e >  
         < P r o t e c t e d L i n k > f a l s e < / P r o t e c t e d L i n k >  
         < N a m e > 2 8 1 0 0   T B   2 0 1 9   3 9 1 r 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 3 9 1 r < / A c c o u n t N u m b e r >  
         < R o u n d e d > f a l s e < / R o u n d e d >  
     < / T B L i n k >  
     < T B L i n k >  
         < V e r s i o n > 4 < / V e r s i o n >  
         < C o l u m n F i l t e r s / >  
         < D A L i n k I D > a d e f c a 8 e - b 6 8 7 - 4 9 a 7 - b 3 f c - 4 1 a c 8 c c 2 0 8 a 1 < / D A L i n k I D >  
         < L i n k T y p e > 0 < / L i n k T y p e >  
         < P a r a m e t e r s / >  
         < I n c l u d e A l l I t e m s > f a l s e < / I n c l u d e A l l I t e m s >  
         < A c t i v e > t r u e < / A c t i v e >  
         < P r o t e c t e d L i n k > f a l s e < / P r o t e c t e d L i n k >  
         < N a m e > 2 8 1 0 0   T B   2 0 1 9   3 9 8 a 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 3 9 8 a < / A c c o u n t N u m b e r >  
         < R o u n d e d > f a l s e < / R o u n d e d >  
     < / T B L i n k >  
     < T B L i n k >  
         < V e r s i o n > 4 < / V e r s i o n >  
         < C o l u m n F i l t e r s / >  
         < D A L i n k I D > 6 5 a 0 0 3 7 3 - 5 0 d 9 - 4 f 3 5 - b 8 c 0 - 1 a 4 c 3 e 3 c 0 a c 6 < / D A L i n k I D >  
         < L i n k T y p e > 0 < / L i n k T y p e >  
         < P a r a m e t e r s / >  
         < I n c l u d e A l l I t e m s > f a l s e < / I n c l u d e A l l I t e m s >  
         < A c t i v e > t r u e < / A c t i v e >  
         < P r o t e c t e d L i n k > f a l s e < / P r o t e c t e d L i n k >  
         < N a m e > 2 8 1 0 0   T B   2 0 1 9   3 9 8 b 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 3 9 8 b < / A c c o u n t N u m b e r >  
         < R o u n d e d > f a l s e < / R o u n d e d >  
     < / T B L i n k >  
     < T B L i n k >  
         < V e r s i o n > 4 < / V e r s i o n >  
         < C o l u m n F i l t e r s / >  
         < D A L i n k I D > 6 9 9 d d 5 6 e - 5 1 2 5 - 4 e 6 3 - 8 f b d - 3 7 3 6 e 7 0 a 3 b 1 c < / D A L i n k I D >  
         < L i n k T y p e > 0 < / L i n k T y p e >  
         < P a r a m e t e r s / >  
         < I n c l u d e A l l I t e m s > f a l s e < / I n c l u d e A l l I t e m s >  
         < A c t i v e > t r u e < / A c t i v e >  
         < P r o t e c t e d L i n k > f a l s e < / P r o t e c t e d L i n k >  
         < N a m e > 2 8 1 0 0   T B   2 0 1 9   4 1 1 x   F i n a l < / N a m e >  
         < E n t i t y E n u m > 9 < / E n t i t y E n u m >  
         < I t e m O r d e r L i s t / >  
         < S e l e c t e d I t e m L i s t / >  
         < S e l e c t e d C o l u m n L i s t / >  
         < H a s V a l u e > t r u e < / H a s V a l u e >  
         < T B C h a r t I D > 2 2 1 3 5 8 7 4 8 5 7 0 0 0 0 0 6 9 5 < / T B C h a r t I D >  
         < C o n s o l i d a t e d C o m p a n y I D   x s i : n i l = " t r u e " / >  
         < T B D o c u m e n t I D > 2 2 1 3 5 8 7 4 8 5 7 0 0 0 0 0 0 0 5 < / T B D o c u m e n t I D >  
         < N u m e r i c V a l u e > - 2 5 2 5 0 0 0 . 0 0 0 0 < / N u m e r i c V a l u e >  
         < V a l u e > - 2 5 2 5 0 0 0 , 0 0 0 0 < / V a l u e >  
         < C h a r t T y p e > c t D e t a i l < / C h a r t T y p e >  
         < R e f e r e n c e > 2 8 1 0 0 < / R e f e r e n c e >  
         < T B D o c N a m e > T B   2 0 1 9 < / T B D o c N a m e >  
         < T B C h a r t N a m e > D e t a i l < / T B C h a r t N a m e >  
         < C o l u m n N a m e > F i n a l B a l a n c e < / C o l u m n N a m e >  
         < U s e r F r i e n d l y C o l u m n N a m e > F i n a l < / U s e r F r i e n d l y C o l u m n N a m e >  
         < A c c o u n t N u m b e r > 4 1 1 x < / A c c o u n t N u m b e r >  
         < R o u n d e d > f a l s e < / R o u n d e d >  
     < / T B L i n k >  
     < T B L i n k >  
         < V e r s i o n > 4 < / V e r s i o n >  
         < C o l u m n F i l t e r s / >  
         < D A L i n k I D > f 5 0 5 f 2 4 e - c 4 a d - 4 d 8 7 - a 2 3 8 - 0 2 d 0 4 3 4 b 2 f 4 4 < / D A L i n k I D >  
         < L i n k T y p e > 0 < / L i n k T y p e >  
         < P a r a m e t e r s / >  
         < I n c l u d e A l l I t e m s > f a l s e < / I n c l u d e A l l I t e m s >  
         < A c t i v e > t r u e < / A c t i v e >  
         < P r o t e c t e d L i n k > f a l s e < / P r o t e c t e d L i n k >  
         < N a m e > 2 8 1 0 0   T B   2 0 1 9   4 1 2 x   F i n a l < / N a m e >  
         < E n t i t y E n u m > 9 < / E n t i t y E n u m >  
         < I t e m O r d e r L i s t / >  
         < S e l e c t e d I t e m L i s t / >  
         < S e l e c t e d C o l u m n L i s t / >  
         < H a s V a l u e > t r u e < / H a s V a l u e >  
         < T B C h a r t I D > 2 2 1 3 5 8 7 4 8 5 7 0 0 0 0 0 6 9 5 < / T B C h a r t I D >  
         < C o n s o l i d a t e d C o m p a n y I D   x s i : n i l = " t r u e " / >  
         < T B D o c u m e n t I D > 2 2 1 3 5 8 7 4 8 5 7 0 0 0 0 0 0 0 5 < / T B D o c u m e n t I D >  
         < N u m e r i c V a l u e > - 2 5 0 0 . 0 0 0 0 < / N u m e r i c V a l u e >  
         < V a l u e > - 2 5 0 0 , 0 0 0 0 < / V a l u e >  
         < C h a r t T y p e > c t D e t a i l < / C h a r t T y p e >  
         < R e f e r e n c e > 2 8 1 0 0 < / R e f e r e n c e >  
         < T B D o c N a m e > T B   2 0 1 9 < / T B D o c N a m e >  
         < T B C h a r t N a m e > D e t a i l < / T B C h a r t N a m e >  
         < C o l u m n N a m e > F i n a l B a l a n c e < / C o l u m n N a m e >  
         < U s e r F r i e n d l y C o l u m n N a m e > F i n a l < / U s e r F r i e n d l y C o l u m n N a m e >  
         < A c c o u n t N u m b e r > 4 1 2 x < / A c c o u n t N u m b e r >  
         < R o u n d e d > f a l s e < / R o u n d e d >  
     < / T B L i n k >  
     < T B L i n k >  
         < V e r s i o n > 4 < / V e r s i o n >  
         < C o l u m n F i l t e r s / >  
         < D A L i n k I D > 3 0 8 8 a e 9 d - 2 e a b - 4 4 d d - a e 1 c - f e d a 6 0 7 3 1 d c b < / D A L i n k I D >  
         < L i n k T y p e > 0 < / L i n k T y p e >  
         < P a r a m e t e r s / >  
         < I n c l u d e A l l I t e m s > f a l s e < / I n c l u d e A l l I t e m s >  
         < A c t i v e > t r u e < / A c t i v e >  
         < P r o t e c t e d L i n k > f a l s e < / P r o t e c t e d L i n k >  
         < N a m e > 2 8 1 0 0   T B   2 0 1 9   4 1 3 x   F i n a l < / N a m e >  
         < E n t i t y E n u m > 9 < / E n t i t y E n u m >  
         < I t e m O r d e r L i s t / >  
         < S e l e c t e d I t e m L i s t / >  
         < S e l e c t e d C o l u m n L i s t / >  
         < H a s V a l u e > t r u e < / H a s V a l u e >  
         < T B C h a r t I D > 2 2 1 3 5 8 7 4 8 5 7 0 0 0 0 0 6 9 5 < / T B C h a r t I D >  
         < C o n s o l i d a t e d C o m p a n y I D   x s i : n i l = " t r u e " / >  
         < T B D o c u m e n t I D > 2 2 1 3 5 8 7 4 8 5 7 0 0 0 0 0 0 0 5 < / T B D o c u m e n t I D >  
         < N u m e r i c V a l u e > - 1 7 9 5 0 9 3 7 . 0 0 0 0 < / N u m e r i c V a l u e >  
         < V a l u e > - 1 7 9 5 0 9 3 7 , 0 0 0 0 < / V a l u e >  
         < C h a r t T y p e > c t D e t a i l < / C h a r t T y p e >  
         < R e f e r e n c e > 2 8 1 0 0 < / R e f e r e n c e >  
         < T B D o c N a m e > T B   2 0 1 9 < / T B D o c N a m e >  
         < T B C h a r t N a m e > D e t a i l < / T B C h a r t N a m e >  
         < C o l u m n N a m e > F i n a l B a l a n c e < / C o l u m n N a m e >  
         < U s e r F r i e n d l y C o l u m n N a m e > F i n a l < / U s e r F r i e n d l y C o l u m n N a m e >  
         < A c c o u n t N u m b e r > 4 1 3 x < / A c c o u n t N u m b e r >  
         < R o u n d e d > f a l s e < / R o u n d e d >  
     < / T B L i n k >  
     < T B L i n k >  
         < V e r s i o n > 4 < / V e r s i o n >  
         < C o l u m n F i l t e r s / >  
         < D A L i n k I D > 9 a 4 a 7 3 3 1 - e 6 a f - 4 1 f 7 - 9 c 9 7 - b d 9 7 9 b 3 8 b 8 1 4 < / D A L i n k I D >  
         < L i n k T y p e > 0 < / L i n k T y p e >  
         < P a r a m e t e r s / >  
         < I n c l u d e A l l I t e m s > f a l s e < / I n c l u d e A l l I t e m s >  
         < A c t i v e > t r u e < / A c t i v e >  
         < P r o t e c t e d L i n k > f a l s e < / P r o t e c t e d L i n k >  
         < N a m e > 2 8 1 0 0   T B   2 0 1 9   4 1 4 x   F i n a l < / N a m e >  
         < E n t i t y E n u m > 9 < / E n t i t y E n u m >  
         < I t e m O r d e r L i s t / >  
         < S e l e c t e d I t e m L i s t / >  
         < S e l e c t e d C o l u m n L i s t / >  
         < H a s V a l u e > t r u e < / H a s V a l u e >  
         < T B C h a r t I D > 2 2 1 3 5 8 7 4 8 5 7 0 0 0 0 0 6 9 5 < / T B C h a r t I D >  
         < C o n s o l i d a t e d C o m p a n y I D   x s i : n i l = " t r u e " / >  
         < T B D o c u m e n t I D > 2 2 1 3 5 8 7 4 8 5 7 0 0 0 0 0 0 0 5 < / T B D o c u m e n t I D >  
         < N u m e r i c V a l u e > 1 3 7 5 1 . 0 0 0 0 < / N u m e r i c V a l u e >  
         < V a l u e > 1 3 7 5 1 , 0 0 0 0 < / V a l u e >  
         < C h a r t T y p e > c t D e t a i l < / C h a r t T y p e >  
         < R e f e r e n c e > 2 8 1 0 0 < / R e f e r e n c e >  
         < T B D o c N a m e > T B   2 0 1 9 < / T B D o c N a m e >  
         < T B C h a r t N a m e > D e t a i l < / T B C h a r t N a m e >  
         < C o l u m n N a m e > F i n a l B a l a n c e < / C o l u m n N a m e >  
         < U s e r F r i e n d l y C o l u m n N a m e > F i n a l < / U s e r F r i e n d l y C o l u m n N a m e >  
         < A c c o u n t N u m b e r > 4 1 4 x < / A c c o u n t N u m b e r >  
         < R o u n d e d > f a l s e < / R o u n d e d >  
     < / T B L i n k >  
     < T B L i n k >  
         < V e r s i o n > 4 < / V e r s i o n >  
         < C o l u m n F i l t e r s / >  
         < D A L i n k I D > 8 c 2 2 9 b 9 a - 4 4 c 9 - 4 1 7 e - 9 3 f a - d 4 1 7 0 d c 3 3 e 1 e < / D A L i n k I D >  
         < L i n k T y p e > 0 < / L i n k T y p e >  
         < P a r a m e t e r s / >  
         < I n c l u d e A l l I t e m s > f a l s e < / I n c l u d e A l l I t e m s >  
         < A c t i v e > t r u e < / A c t i v e >  
         < P r o t e c t e d L i n k > f a l s e < / P r o t e c t e d L i n k >  
         < N a m e > 2 8 1 0 0   T B   2 0 1 9   4 1 5 x 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 4 1 5 x < / A c c o u n t N u m b e r >  
         < R o u n d e d > f a l s e < / R o u n d e d >  
     < / T B L i n k >  
     < T B L i n k >  
         < V e r s i o n > 4 < / V e r s i o n >  
         < C o l u m n F i l t e r s / >  
         < D A L i n k I D > 0 3 0 8 9 0 c 6 - 7 4 5 2 - 4 0 6 c - a 2 9 3 - b 3 6 2 8 2 3 5 a a 2 2 < / D A L i n k I D >  
         < L i n k T y p e > 0 < / L i n k T y p e >  
         < P a r a m e t e r s / >  
         < I n c l u d e A l l I t e m s > f a l s e < / I n c l u d e A l l I t e m s >  
         < A c t i v e > t r u e < / A c t i v e >  
         < P r o t e c t e d L i n k > f a l s e < / P r o t e c t e d L i n k >  
         < N a m e > 2 8 1 0 0   T B   2 0 1 9   4 1 6 x 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 4 1 6 x < / A c c o u n t N u m b e r >  
         < R o u n d e d > f a l s e < / R o u n d e d >  
     < / T B L i n k >  
     < T B L i n k >  
         < V e r s i o n > 4 < / V e r s i o n >  
         < C o l u m n F i l t e r s / >  
         < D A L i n k I D > 6 2 8 f 3 f 1 c - 5 d f e - 4 9 d 6 - b 8 b 7 - c d a 0 6 9 3 3 5 2 d b < / D A L i n k I D >  
         < L i n k T y p e > 0 < / L i n k T y p e >  
         < P a r a m e t e r s / >  
         < I n c l u d e A l l I t e m s > f a l s e < / I n c l u d e A l l I t e m s >  
         < A c t i v e > t r u e < / A c t i v e >  
         < P r o t e c t e d L i n k > f a l s e < / P r o t e c t e d L i n k >  
         < N a m e > 2 8 1 0 0   T B   2 0 1 9   4 1 7 a 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 4 1 7 a < / A c c o u n t N u m b e r >  
         < R o u n d e d > f a l s e < / R o u n d e d >  
     < / T B L i n k >  
     < T B L i n k >  
         < V e r s i o n > 4 < / V e r s i o n >  
         < C o l u m n F i l t e r s / >  
         < D A L i n k I D > b 8 c 7 d 3 e 5 - 6 5 5 8 - 4 c d 3 - 9 5 a 7 - c 9 7 5 b a 8 3 9 7 c 4 < / D A L i n k I D >  
         < L i n k T y p e > 0 < / L i n k T y p e >  
         < P a r a m e t e r s / >  
         < I n c l u d e A l l I t e m s > f a l s e < / I n c l u d e A l l I t e m s >  
         < A c t i v e > t r u e < / A c t i v e >  
         < P r o t e c t e d L i n k > f a l s e < / P r o t e c t e d L i n k >  
         < N a m e > 2 8 1 0 0   T B   2 0 1 9   4 1 7 b 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 4 1 7 b < / A c c o u n t N u m b e r >  
         < R o u n d e d > f a l s e < / R o u n d e d >  
     < / T B L i n k >  
     < T B L i n k >  
         < V e r s i o n > 4 < / V e r s i o n >  
         < C o l u m n F i l t e r s / >  
         < D A L i n k I D > 0 9 2 b b 1 e 7 - c a 3 2 - 4 1 d 4 - 8 6 3 a - 8 8 8 4 1 f 4 6 7 0 c c < / D A L i n k I D >  
         < L i n k T y p e > 0 < / L i n k T y p e >  
         < P a r a m e t e r s / >  
         < I n c l u d e A l l I t e m s > f a l s e < / I n c l u d e A l l I t e m s >  
         < A c t i v e > t r u e < / A c t i v e >  
         < P r o t e c t e d L i n k > f a l s e < / P r o t e c t e d L i n k >  
         < N a m e > 2 8 1 0 0   T B   2 0 1 9   4 1 8 x 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 4 1 8 x < / A c c o u n t N u m b e r >  
         < R o u n d e d > f a l s e < / R o u n d e d >  
     < / T B L i n k >  
     < T B L i n k >  
         < V e r s i o n > 4 < / V e r s i o n >  
         < C o l u m n F i l t e r s / >  
         < D A L i n k I D > f f 1 1 f f 4 d - 7 1 7 e - 4 c 2 2 - b 1 a 1 - 5 6 9 3 d 6 e c b 2 5 2 < / D A L i n k I D >  
         < L i n k T y p e > 0 < / L i n k T y p e >  
         < P a r a m e t e r s / >  
         < I n c l u d e A l l I t e m s > f a l s e < / I n c l u d e A l l I t e m s >  
         < A c t i v e > t r u e < / A c t i v e >  
         < P r o t e c t e d L i n k > f a l s e < / P r o t e c t e d L i n k >  
         < N a m e > 2 8 1 0 0   T B   2 0 1 9   4 1 9 x 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 4 1 9 x < / A c c o u n t N u m b e r >  
         < R o u n d e d > f a l s e < / R o u n d e d >  
     < / T B L i n k >  
     < T B L i n k >  
         < V e r s i o n > 4 < / V e r s i o n >  
         < C o l u m n F i l t e r s / >  
         < D A L i n k I D > 9 f 0 d 6 b 1 f - 6 5 7 5 - 4 1 6 e - b 6 9 b - a 2 e 2 f 0 d 3 0 f 7 c < / D A L i n k I D >  
         < L i n k T y p e > 0 < / L i n k T y p e >  
         < P a r a m e t e r s / >  
         < I n c l u d e A l l I t e m s > f a l s e < / I n c l u d e A l l I t e m s >  
         < A c t i v e > t r u e < / A c t i v e >  
         < P r o t e c t e d L i n k > f a l s e < / P r o t e c t e d L i n k >  
         < N a m e > 2 8 1 0 0   T B   2 0 1 9   4 2 1 a   F i n a l < / N a m e >  
         < E n t i t y E n u m > 9 < / E n t i t y E n u m >  
         < I t e m O r d e r L i s t / >  
         < S e l e c t e d I t e m L i s t / >  
         < S e l e c t e d C o l u m n L i s t / >  
         < H a s V a l u e > t r u e < / H a s V a l u e >  
         < T B C h a r t I D > 2 2 1 3 5 8 7 4 8 5 7 0 0 0 0 0 6 9 5 < / T B C h a r t I D >  
         < C o n s o l i d a t e d C o m p a n y I D   x s i : n i l = " t r u e " / >  
         < T B D o c u m e n t I D > 2 2 1 3 5 8 7 4 8 5 7 0 0 0 0 0 0 0 5 < / T B D o c u m e n t I D >  
         < N u m e r i c V a l u e > - 5 0 5 0 0 0 . 0 0 0 0 < / N u m e r i c V a l u e >  
         < V a l u e > - 5 0 5 0 0 0 , 0 0 0 0 < / V a l u e >  
         < C h a r t T y p e > c t D e t a i l < / C h a r t T y p e >  
         < R e f e r e n c e > 2 8 1 0 0 < / R e f e r e n c e >  
         < T B D o c N a m e > T B   2 0 1 9 < / T B D o c N a m e >  
         < T B C h a r t N a m e > D e t a i l < / T B C h a r t N a m e >  
         < C o l u m n N a m e > F i n a l B a l a n c e < / C o l u m n N a m e >  
         < U s e r F r i e n d l y C o l u m n N a m e > F i n a l < / U s e r F r i e n d l y C o l u m n N a m e >  
         < A c c o u n t N u m b e r > 4 2 1 a < / A c c o u n t N u m b e r >  
         < R o u n d e d > f a l s e < / R o u n d e d >  
     < / T B L i n k >  
     < T B L i n k >  
         < V e r s i o n > 4 < / V e r s i o n >  
         < C o l u m n F i l t e r s / >  
         < D A L i n k I D > b 0 6 4 4 8 2 3 - 2 5 5 2 - 4 2 f 1 - 8 4 1 b - e 4 2 e c 2 0 8 7 a c b < / D A L i n k I D >  
         < L i n k T y p e > 0 < / L i n k T y p e >  
         < P a r a m e t e r s / >  
         < I n c l u d e A l l I t e m s > f a l s e < / I n c l u d e A l l I t e m s >  
         < A c t i v e > t r u e < / A c t i v e >  
         < P r o t e c t e d L i n k > f a l s e < / P r o t e c t e d L i n k >  
         < N a m e > 2 8 1 0 0   T B   2 0 1 9   4 2 1 b 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 4 2 1 b < / A c c o u n t N u m b e r >  
         < R o u n d e d > f a l s e < / R o u n d e d >  
     < / T B L i n k >  
     < T B L i n k >  
         < V e r s i o n > 4 < / V e r s i o n >  
         < C o l u m n F i l t e r s / >  
         < D A L i n k I D > 2 5 0 b 3 c 8 f - 9 c 9 3 - 4 7 5 e - 9 5 d 0 - c f 8 b 7 b 8 b 5 6 9 2 < / D A L i n k I D >  
         < L i n k T y p e > 0 < / L i n k T y p e >  
         < P a r a m e t e r s / >  
         < I n c l u d e A l l I t e m s > f a l s e < / I n c l u d e A l l I t e m s >  
         < A c t i v e > t r u e < / A c t i v e >  
         < P r o t e c t e d L i n k > f a l s e < / P r o t e c t e d L i n k >  
         < N a m e > 2 8 1 0 0   T B   2 0 1 9   4 2 2 x 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 4 2 2 x < / A c c o u n t N u m b e r >  
         < R o u n d e d > f a l s e < / R o u n d e d >  
     < / T B L i n k >  
     < T B L i n k >  
         < V e r s i o n > 4 < / V e r s i o n >  
         < C o l u m n F i l t e r s / >  
         < D A L i n k I D > 0 b d a 2 f 8 1 - 0 9 e 5 - 4 8 f 6 - 9 c 0 f - 5 c 8 3 1 7 0 e 4 9 d 9 < / D A L i n k I D >  
         < L i n k T y p e > 0 < / L i n k T y p e >  
         < P a r a m e t e r s / >  
         < I n c l u d e A l l I t e m s > f a l s e < / I n c l u d e A l l I t e m s >  
         < A c t i v e > t r u e < / A c t i v e >  
         < P r o t e c t e d L i n k > f a l s e < / P r o t e c t e d L i n k >  
         < N a m e > 2 8 1 0 0   T B   2 0 1 9   4 2 3 x 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 4 2 3 x < / A c c o u n t N u m b e r >  
         < R o u n d e d > f a l s e < / R o u n d e d >  
     < / T B L i n k >  
     < T B L i n k >  
         < V e r s i o n > 4 < / V e r s i o n >  
         < C o l u m n F i l t e r s / >  
         < D A L i n k I D > f b 4 6 2 8 a 0 - e 0 7 1 - 4 7 7 6 - a 2 8 f - 7 7 d 9 2 e 6 b 3 4 b 2 < / D A L i n k I D >  
         < L i n k T y p e > 0 < / L i n k T y p e >  
         < P a r a m e t e r s / >  
         < I n c l u d e A l l I t e m s > f a l s e < / I n c l u d e A l l I t e m s >  
         < A c t i v e > t r u e < / A c t i v e >  
         < P r o t e c t e d L i n k > f a l s e < / P r o t e c t e d L i n k >  
         < N a m e > 2 8 1 0 0   T B   2 0 1 9   4 2 7 x 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 4 2 7 x < / A c c o u n t N u m b e r >  
         < R o u n d e d > f a l s e < / R o u n d e d >  
     < / T B L i n k >  
     < T B L i n k >  
         < V e r s i o n > 4 < / V e r s i o n >  
         < C o l u m n F i l t e r s / >  
         < D A L i n k I D > 6 3 4 9 d f 5 a - 7 7 a a - 4 0 0 7 - 8 b 1 5 - 8 0 5 7 d 2 3 a 3 9 b 1 < / D A L i n k I D >  
         < L i n k T y p e > 0 < / L i n k T y p e >  
         < P a r a m e t e r s / >  
         < I n c l u d e A l l I t e m s > f a l s e < / I n c l u d e A l l I t e m s >  
         < A c t i v e > t r u e < / A c t i v e >  
         < P r o t e c t e d L i n k > f a l s e < / P r o t e c t e d L i n k >  
         < N a m e > 2 8 1 0 0   T B   2 0 1 9   4 2 8 x   F i n a l < / N a m e >  
         < E n t i t y E n u m > 9 < / E n t i t y E n u m >  
         < I t e m O r d e r L i s t / >  
         < S e l e c t e d I t e m L i s t / >  
         < S e l e c t e d C o l u m n L i s t / >  
         < H a s V a l u e > t r u e < / H a s V a l u e >  
         < T B C h a r t I D > 2 2 1 3 5 8 7 4 8 5 7 0 0 0 0 0 6 9 5 < / T B C h a r t I D >  
         < C o n s o l i d a t e d C o m p a n y I D   x s i : n i l = " t r u e " / >  
         < T B D o c u m e n t I D > 2 2 1 3 5 8 7 4 8 5 7 0 0 0 0 0 0 0 5 < / T B D o c u m e n t I D >  
         < N u m e r i c V a l u e > - 6 7 8 4 5 9 0 . 0 0 0 0 < / N u m e r i c V a l u e >  
         < V a l u e > - 6 7 8 4 5 9 0 , 0 0 0 0 < / V a l u e >  
         < C h a r t T y p e > c t D e t a i l < / C h a r t T y p e >  
         < R e f e r e n c e > 2 8 1 0 0 < / R e f e r e n c e >  
         < T B D o c N a m e > T B   2 0 1 9 < / T B D o c N a m e >  
         < T B C h a r t N a m e > D e t a i l < / T B C h a r t N a m e >  
         < C o l u m n N a m e > F i n a l B a l a n c e < / C o l u m n N a m e >  
         < U s e r F r i e n d l y C o l u m n N a m e > F i n a l < / U s e r F r i e n d l y C o l u m n N a m e >  
         < A c c o u n t N u m b e r > 4 2 8 x < / A c c o u n t N u m b e r >  
         < R o u n d e d > f a l s e < / R o u n d e d >  
     < / T B L i n k >  
     < T B L i n k >  
         < V e r s i o n > 4 < / V e r s i o n >  
         < C o l u m n F i l t e r s / >  
         < D A L i n k I D > a e 7 d d 7 1 b - 4 3 5 4 - 4 f 1 6 - a 8 8 b - 1 2 1 b 1 5 1 d b 3 3 c < / D A L i n k I D >  
         < L i n k T y p e > 0 < / L i n k T y p e >  
         < P a r a m e t e r s / >  
         < I n c l u d e A l l I t e m s > f a l s e < / I n c l u d e A l l I t e m s >  
         < A c t i v e > t r u e < / A c t i v e >  
         < P r o t e c t e d L i n k > f a l s e < / P r o t e c t e d L i n k >  
         < N a m e > 2 8 1 0 0   T B   2 0 1 9   4 2 9 x   F i n a l < / N a m e >  
         < E n t i t y E n u m > 9 < / E n t i t y E n u m >  
         < I t e m O r d e r L i s t / >  
         < S e l e c t e d I t e m L i s t / >  
         < S e l e c t e d C o l u m n L i s t / >  
         < H a s V a l u e > t r u e < / H a s V a l u e >  
         < T B C h a r t I D > 2 2 1 3 5 8 7 4 8 5 7 0 0 0 0 0 6 9 5 < / T B C h a r t I D >  
         < C o n s o l i d a t e d C o m p a n y I D   x s i : n i l = " t r u e " / >  
         < T B D o c u m e n t I D > 2 2 1 3 5 8 7 4 8 5 7 0 0 0 0 0 0 0 5 < / T B D o c u m e n t I D >  
         < N u m e r i c V a l u e > 1 5 5 3 5 8 4 6 . 0 0 0 0 < / N u m e r i c V a l u e >  
         < V a l u e > 1 5 5 3 5 8 4 6 , 0 0 0 0 < / V a l u e >  
         < C h a r t T y p e > c t D e t a i l < / C h a r t T y p e >  
         < R e f e r e n c e > 2 8 1 0 0 < / R e f e r e n c e >  
         < T B D o c N a m e > T B   2 0 1 9 < / T B D o c N a m e >  
         < T B C h a r t N a m e > D e t a i l < / T B C h a r t N a m e >  
         < C o l u m n N a m e > F i n a l B a l a n c e < / C o l u m n N a m e >  
         < U s e r F r i e n d l y C o l u m n N a m e > F i n a l < / U s e r F r i e n d l y C o l u m n N a m e >  
         < A c c o u n t N u m b e r > 4 2 9 x < / A c c o u n t N u m b e r >  
         < R o u n d e d > f a l s e < / R o u n d e d >  
     < / T B L i n k >  
     < T B L i n k >  
         < V e r s i o n > 4 < / V e r s i o n >  
         < C o l u m n F i l t e r s / >  
         < D A L i n k I D > 6 8 8 f 5 4 2 f - 4 f b c - 4 1 d c - 8 1 0 3 - 1 6 4 b b 6 9 b 1 b e e < / D A L i n k I D >  
         < L i n k T y p e > 0 < / L i n k T y p e >  
         < P a r a m e t e r s / >  
         < I n c l u d e A l l I t e m s > f a l s e < / I n c l u d e A l l I t e m s >  
         < A c t i v e > t r u e < / A c t i v e >  
         < P r o t e c t e d L i n k > f a l s e < / P r o t e c t e d L i n k >  
         < N a m e > 2 8 1 0 0   T B   2 0 1 9   4 3 1 x 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 4 3 1 x < / A c c o u n t N u m b e r >  
         < R o u n d e d > f a l s e < / R o u n d e d >  
     < / T B L i n k >  
     < T B L i n k >  
         < V e r s i o n > 4 < / V e r s i o n >  
         < C o l u m n F i l t e r s / >  
         < D A L i n k I D > 3 3 e 8 7 6 1 8 - 2 d 7 4 - 4 4 8 3 - b 1 7 3 - 7 a 1 8 a c 1 2 2 0 7 e < / D A L i n k I D >  
         < L i n k T y p e > 0 < / L i n k T y p e >  
         < P a r a m e t e r s / >  
         < I n c l u d e A l l I t e m s > f a l s e < / I n c l u d e A l l I t e m s >  
         < A c t i v e > t r u e < / A c t i v e >  
         < P r o t e c t e d L i n k > f a l s e < / P r o t e c t e d L i n k >  
         < N a m e > 2 8 1 0 0   T B   2 0 1 9   4 5 1 a 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 4 5 1 a < / A c c o u n t N u m b e r >  
         < R o u n d e d > f a l s e < / R o u n d e d >  
     < / T B L i n k >  
     < T B L i n k >  
         < V e r s i o n > 4 < / V e r s i o n >  
         < C o l u m n F i l t e r s / >  
         < D A L i n k I D > 0 6 3 8 e 6 5 4 - a 0 7 9 - 4 b 4 3 - a d 5 8 - 5 8 5 c 3 4 1 a 4 4 3 b < / D A L i n k I D >  
         < L i n k T y p e > 0 < / L i n k T y p e >  
         < P a r a m e t e r s / >  
         < I n c l u d e A l l I t e m s > f a l s e < / I n c l u d e A l l I t e m s >  
         < A c t i v e > t r u e < / A c t i v e >  
         < P r o t e c t e d L i n k > f a l s e < / P r o t e c t e d L i n k >  
         < N a m e > 2 8 1 0 0   T B   2 0 1 9   4 5 1 b 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 4 5 1 b < / A c c o u n t N u m b e r >  
         < R o u n d e d > f a l s e < / R o u n d e d >  
     < / T B L i n k >  
     < T B L i n k >  
         < V e r s i o n > 4 < / V e r s i o n >  
         < C o l u m n F i l t e r s / >  
         < D A L i n k I D > 1 3 c 7 f 4 e 4 - 1 7 b 6 - 4 9 5 1 - 9 6 1 a - 5 8 6 4 c 6 b 0 d a 5 c < / D A L i n k I D >  
         < L i n k T y p e > 0 < / L i n k T y p e >  
         < P a r a m e t e r s / >  
         < I n c l u d e A l l I t e m s > f a l s e < / I n c l u d e A l l I t e m s >  
         < A c t i v e > t r u e < / A c t i v e >  
         < P r o t e c t e d L i n k > f a l s e < / P r o t e c t e d L i n k >  
         < N a m e > 2 8 1 0 0   T B   2 0 1 9   4 5 9 a 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 4 5 9 a < / A c c o u n t N u m b e r >  
         < R o u n d e d > f a l s e < / R o u n d e d >  
     < / T B L i n k >  
     < T B L i n k >  
         < V e r s i o n > 4 < / V e r s i o n >  
         < C o l u m n F i l t e r s / >  
         < D A L i n k I D > 0 2 2 b e 1 0 b - 4 9 5 7 - 4 3 c 8 - 8 9 8 c - 5 9 c c a 7 b 5 1 7 6 a < / D A L i n k I D >  
         < L i n k T y p e > 0 < / L i n k T y p e >  
         < P a r a m e t e r s / >  
         < I n c l u d e A l l I t e m s > f a l s e < / I n c l u d e A l l I t e m s >  
         < A c t i v e > t r u e < / A c t i v e >  
         < P r o t e c t e d L i n k > f a l s e < / P r o t e c t e d L i n k >  
         < N a m e > 2 8 1 0 0   T B   2 0 1 9   4 5 9 b 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 4 5 9 b < / A c c o u n t N u m b e r >  
         < R o u n d e d > f a l s e < / R o u n d e d >  
     < / T B L i n k >  
     < T B L i n k >  
         < V e r s i o n > 4 < / V e r s i o n >  
         < C o l u m n F i l t e r s / >  
         < D A L i n k I D > b b c 8 8 1 9 e - 4 4 a 1 - 4 f d f - b d d 3 - 0 a 3 e 0 5 0 7 3 e 8 8 < / D A L i n k I D >  
         < L i n k T y p e > 0 < / L i n k T y p e >  
         < P a r a m e t e r s / >  
         < I n c l u d e A l l I t e m s > f a l s e < / I n c l u d e A l l I t e m s >  
         < A c t i v e > t r u e < / A c t i v e >  
         < P r o t e c t e d L i n k > f a l s e < / P r o t e c t e d L i n k >  
         < N a m e > 2 8 1 0 0   T B   2 0 1 9   4 6 1 a 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 4 6 1 a < / A c c o u n t N u m b e r >  
         < R o u n d e d > f a l s e < / R o u n d e d >  
     < / T B L i n k >  
     < T B L i n k >  
         < V e r s i o n > 4 < / V e r s i o n >  
         < C o l u m n F i l t e r s / >  
         < D A L i n k I D > d f f 6 1 e f 8 - 9 6 2 9 - 4 3 7 b - 9 4 b 8 - 0 2 0 f 5 6 b b 5 a 9 4 < / D A L i n k I D >  
         < L i n k T y p e > 0 < / L i n k T y p e >  
         < P a r a m e t e r s / >  
         < I n c l u d e A l l I t e m s > f a l s e < / I n c l u d e A l l I t e m s >  
         < A c t i v e > t r u e < / A c t i v e >  
         < P r o t e c t e d L i n k > f a l s e < / P r o t e c t e d L i n k >  
         < N a m e > 2 8 1 0 0   T B   2 0 1 9   4 6 1 b 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 4 6 1 b < / A c c o u n t N u m b e r >  
         < R o u n d e d > f a l s e < / R o u n d e d >  
     < / T B L i n k >  
     < T B L i n k >  
         < V e r s i o n > 4 < / V e r s i o n >  
         < C o l u m n F i l t e r s / >  
         < D A L i n k I D > f c 1 9 2 0 2 3 - c 5 e 7 - 4 1 a d - 9 a f 6 - b b 5 3 1 5 b b 0 0 e 4 < / D A L i n k I D >  
         < L i n k T y p e > 0 < / L i n k T y p e >  
         < P a r a m e t e r s / >  
         < I n c l u d e A l l I t e m s > f a l s e < / I n c l u d e A l l I t e m s >  
         < A c t i v e > t r u e < / A c t i v e >  
         < P r o t e c t e d L i n k > f a l s e < / P r o t e c t e d L i n k >  
         < N a m e > 2 8 1 0 0   T B   2 0 1 9   4 7 1 a 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 4 7 1 a < / A c c o u n t N u m b e r >  
         < R o u n d e d > f a l s e < / R o u n d e d >  
     < / T B L i n k >  
     < T B L i n k >  
         < V e r s i o n > 4 < / V e r s i o n >  
         < C o l u m n F i l t e r s / >  
         < D A L i n k I D > 1 1 1 8 d 3 9 0 - 9 c 4 1 - 4 9 0 2 - b a a 9 - 8 1 1 1 1 7 7 1 8 2 7 d < / D A L i n k I D >  
         < L i n k T y p e > 0 < / L i n k T y p e >  
         < P a r a m e t e r s / >  
         < I n c l u d e A l l I t e m s > f a l s e < / I n c l u d e A l l I t e m s >  
         < A c t i v e > t r u e < / A c t i v e >  
         < P r o t e c t e d L i n k > f a l s e < / P r o t e c t e d L i n k >  
         < N a m e > 2 8 1 0 0   T B   2 0 1 9   4 7 1 b 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 4 7 1 b < / A c c o u n t N u m b e r >  
         < R o u n d e d > f a l s e < / R o u n d e d >  
     < / T B L i n k >  
     < T B L i n k >  
         < V e r s i o n > 4 < / V e r s i o n >  
         < C o l u m n F i l t e r s / >  
         < D A L i n k I D > a 0 d 2 9 b 7 2 - 5 e c 7 - 4 1 4 b - a 6 9 c - 4 a 7 2 2 4 0 4 5 4 4 c < / D A L i n k I D >  
         < L i n k T y p e > 0 < / L i n k T y p e >  
         < P a r a m e t e r s / >  
         < I n c l u d e A l l I t e m s > f a l s e < / I n c l u d e A l l I t e m s >  
         < A c t i v e > t r u e < / A c t i v e >  
         < P r o t e c t e d L i n k > f a l s e < / P r o t e c t e d L i n k >  
         < N a m e > 2 8 1 0 0   T B   2 0 1 9   4 7 1 c 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 4 7 1 c < / A c c o u n t N u m b e r >  
         < R o u n d e d > f a l s e < / R o u n d e d >  
     < / T B L i n k >  
     < T B L i n k >  
         < V e r s i o n > 4 < / V e r s i o n >  
         < C o l u m n F i l t e r s / >  
         < D A L i n k I D > 8 1 0 4 6 0 8 9 - d 9 d c - 4 a 2 9 - 8 d 8 1 - 3 6 2 6 a 1 e 3 5 e d d < / D A L i n k I D >  
         < L i n k T y p e > 0 < / L i n k T y p e >  
         < P a r a m e t e r s / >  
         < I n c l u d e A l l I t e m s > f a l s e < / I n c l u d e A l l I t e m s >  
         < A c t i v e > t r u e < / A c t i v e >  
         < P r o t e c t e d L i n k > f a l s e < / P r o t e c t e d L i n k >  
         < N a m e > 2 8 1 0 0   T B   2 0 1 9   4 7 1 d 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 4 7 1 d < / A c c o u n t N u m b e r >  
         < R o u n d e d > f a l s e < / R o u n d e d >  
     < / T B L i n k >  
     < T B L i n k >  
         < V e r s i o n > 4 < / V e r s i o n >  
         < C o l u m n F i l t e r s / >  
         < D A L i n k I D > d 7 5 f 1 f d 5 - 0 9 1 9 - 4 f f b - 8 5 b 6 - 7 0 1 a b 8 a 4 d 9 0 8 < / D A L i n k I D >  
         < L i n k T y p e > 0 < / L i n k T y p e >  
         < P a r a m e t e r s / >  
         < I n c l u d e A l l I t e m s > f a l s e < / I n c l u d e A l l I t e m s >  
         < A c t i v e > t r u e < / A c t i v e >  
         < P r o t e c t e d L i n k > f a l s e < / P r o t e c t e d L i n k >  
         < N a m e > 2 8 1 0 0   T B   2 0 1 9   4 7 2 x   F i n a l < / N a m e >  
         < E n t i t y E n u m > 9 < / E n t i t y E n u m >  
         < I t e m O r d e r L i s t / >  
         < S e l e c t e d I t e m L i s t / >  
         < S e l e c t e d C o l u m n L i s t / >  
         < H a s V a l u e > t r u e < / H a s V a l u e >  
         < T B C h a r t I D > 2 2 1 3 5 8 7 4 8 5 7 0 0 0 0 0 6 9 5 < / T B C h a r t I D >  
         < C o n s o l i d a t e d C o m p a n y I D   x s i : n i l = " t r u e " / >  
         < T B D o c u m e n t I D > 2 2 1 3 5 8 7 4 8 5 7 0 0 0 0 0 0 0 5 < / T B D o c u m e n t I D >  
         < N u m e r i c V a l u e > - 4 3 0 1 . 0 0 0 0 < / N u m e r i c V a l u e >  
         < V a l u e > - 4 3 0 1 , 0 0 0 0 < / V a l u e >  
         < C h a r t T y p e > c t D e t a i l < / C h a r t T y p e >  
         < R e f e r e n c e > 2 8 1 0 0 < / R e f e r e n c e >  
         < T B D o c N a m e > T B   2 0 1 9 < / T B D o c N a m e >  
         < T B C h a r t N a m e > D e t a i l < / T B C h a r t N a m e >  
         < C o l u m n N a m e > F i n a l B a l a n c e < / C o l u m n N a m e >  
         < U s e r F r i e n d l y C o l u m n N a m e > F i n a l < / U s e r F r i e n d l y C o l u m n N a m e >  
         < A c c o u n t N u m b e r > 4 7 2 x < / A c c o u n t N u m b e r >  
         < R o u n d e d > f a l s e < / R o u n d e d >  
     < / T B L i n k >  
     < T B L i n k >  
         < V e r s i o n > 4 < / V e r s i o n >  
         < C o l u m n F i l t e r s / >  
         < D A L i n k I D > d 5 f 9 b e 4 8 - b 2 3 c - 4 2 f 5 - 9 f 0 b - d d 3 6 0 c c 8 7 6 3 9 < / D A L i n k I D >  
         < L i n k T y p e > 0 < / L i n k T y p e >  
         < P a r a m e t e r s / >  
         < I n c l u d e A l l I t e m s > f a l s e < / I n c l u d e A l l I t e m s >  
         < A c t i v e > t r u e < / A c t i v e >  
         < P r o t e c t e d L i n k > f a l s e < / P r o t e c t e d L i n k >  
         < N a m e > 2 8 1 0 0   T B   2 0 1 9   4 7 3 a 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 4 7 3 a < / A c c o u n t N u m b e r >  
         < R o u n d e d > f a l s e < / R o u n d e d >  
     < / T B L i n k >  
     < T B L i n k >  
         < V e r s i o n > 4 < / V e r s i o n >  
         < C o l u m n F i l t e r s / >  
         < D A L i n k I D > 0 9 5 7 6 9 2 6 - 6 b 7 a - 4 a f c - b 3 5 b - 0 4 0 0 a e 8 1 4 a 7 6 < / D A L i n k I D >  
         < L i n k T y p e > 0 < / L i n k T y p e >  
         < P a r a m e t e r s / >  
         < I n c l u d e A l l I t e m s > f a l s e < / I n c l u d e A l l I t e m s >  
         < A c t i v e > t r u e < / A c t i v e >  
         < P r o t e c t e d L i n k > f a l s e < / P r o t e c t e d L i n k >  
         < N a m e > 2 8 1 0 0   T B   2 0 1 9   4 7 3 b 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 4 7 3 b < / A c c o u n t N u m b e r >  
         < R o u n d e d > f a l s e < / R o u n d e d >  
     < / T B L i n k >  
     < T B L i n k >  
         < V e r s i o n > 4 < / V e r s i o n >  
         < C o l u m n F i l t e r s / >  
         < D A L i n k I D > b 3 d 6 1 7 3 f - 1 0 b f - 4 7 8 a - a 6 b 9 - 4 f 7 d 5 1 a 3 7 f 9 a < / D A L i n k I D >  
         < L i n k T y p e > 0 < / L i n k T y p e >  
         < P a r a m e t e r s / >  
         < I n c l u d e A l l I t e m s > f a l s e < / I n c l u d e A l l I t e m s >  
         < A c t i v e > t r u e < / A c t i v e >  
         < P r o t e c t e d L i n k > f a l s e < / P r o t e c t e d L i n k >  
         < N a m e > 2 8 1 0 0   T B   2 0 1 9   4 7 4 a 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 4 7 4 a < / A c c o u n t N u m b e r >  
         < R o u n d e d > f a l s e < / R o u n d e d >  
     < / T B L i n k >  
     < T B L i n k >  
         < V e r s i o n > 4 < / V e r s i o n >  
         < C o l u m n F i l t e r s / >  
         < D A L i n k I D > c 7 8 1 d 3 f 4 - 9 7 5 b - 4 6 8 a - b 4 c 3 - 2 0 8 3 e 9 c 1 1 d 6 8 < / D A L i n k I D >  
         < L i n k T y p e > 0 < / L i n k T y p e >  
         < P a r a m e t e r s / >  
         < I n c l u d e A l l I t e m s > f a l s e < / I n c l u d e A l l I t e m s >  
         < A c t i v e > t r u e < / A c t i v e >  
         < P r o t e c t e d L i n k > f a l s e < / P r o t e c t e d L i n k >  
         < N a m e > 2 8 1 0 0   T B   2 0 1 9   4 7 4 b 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 4 7 4 b < / A c c o u n t N u m b e r >  
         < R o u n d e d > f a l s e < / R o u n d e d >  
     < / T B L i n k >  
     < T B L i n k >  
         < V e r s i o n > 4 < / V e r s i o n >  
         < C o l u m n F i l t e r s / >  
         < D A L i n k I D > c 0 e 4 7 3 0 9 - d 7 8 3 - 4 3 c c - a 1 8 c - a 5 0 3 1 f 5 6 e 0 9 6 < / D A L i n k I D >  
         < L i n k T y p e > 0 < / L i n k T y p e >  
         < P a r a m e t e r s / >  
         < I n c l u d e A l l I t e m s > f a l s e < / I n c l u d e A l l I t e m s >  
         < A c t i v e > t r u e < / A c t i v e >  
         < P r o t e c t e d L i n k > f a l s e < / P r o t e c t e d L i n k >  
         < N a m e > 2 8 1 0 0   T B   2 0 1 9   4 7 5 a 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 4 7 5 a < / A c c o u n t N u m b e r >  
         < R o u n d e d > f a l s e < / R o u n d e d >  
     < / T B L i n k >  
     < T B L i n k >  
         < V e r s i o n > 4 < / V e r s i o n >  
         < C o l u m n F i l t e r s / >  
         < D A L i n k I D > 5 7 3 d 2 4 5 0 - 7 2 1 f - 4 1 c f - 8 a 6 e - 4 a c d b d 2 9 4 4 a 0 < / D A L i n k I D >  
         < L i n k T y p e > 0 < / L i n k T y p e >  
         < P a r a m e t e r s / >  
         < I n c l u d e A l l I t e m s > f a l s e < / I n c l u d e A l l I t e m s >  
         < A c t i v e > t r u e < / A c t i v e >  
         < P r o t e c t e d L i n k > f a l s e < / P r o t e c t e d L i n k >  
         < N a m e > 2 8 1 0 0   T B   2 0 1 9   4 7 5 b 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 4 7 5 b < / A c c o u n t N u m b e r >  
         < R o u n d e d > f a l s e < / R o u n d e d >  
     < / T B L i n k >  
     < T B L i n k >  
         < V e r s i o n > 4 < / V e r s i o n >  
         < C o l u m n F i l t e r s / >  
         < D A L i n k I D > 1 c a 6 1 9 d 5 - e e d 0 - 4 9 c 5 - a a 1 f - 2 b 9 0 f 5 a f 9 3 0 f < / D A L i n k I D >  
         < L i n k T y p e > 0 < / L i n k T y p e >  
         < P a r a m e t e r s / >  
         < I n c l u d e A l l I t e m s > f a l s e < / I n c l u d e A l l I t e m s >  
         < A c t i v e > t r u e < / A c t i v e >  
         < P r o t e c t e d L i n k > f a l s e < / P r o t e c t e d L i n k >  
         < N a m e > 2 8 1 0 0   T B   2 0 1 9   4 7 5 c 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 4 7 5 c < / A c c o u n t N u m b e r >  
         < R o u n d e d > f a l s e < / R o u n d e d >  
     < / T B L i n k >  
     < T B L i n k >  
         < V e r s i o n > 4 < / V e r s i o n >  
         < C o l u m n F i l t e r s / >  
         < D A L i n k I D > 6 a 2 e 1 b 7 0 - d 1 6 e - 4 0 f 0 - b 4 b 2 - c f 9 6 9 d 7 d 0 b 4 7 < / D A L i n k I D >  
         < L i n k T y p e > 0 < / L i n k T y p e >  
         < P a r a m e t e r s / >  
         < I n c l u d e A l l I t e m s > f a l s e < / I n c l u d e A l l I t e m s >  
         < A c t i v e > t r u e < / A c t i v e >  
         < P r o t e c t e d L i n k > f a l s e < / P r o t e c t e d L i n k >  
         < N a m e > 2 8 1 0 0   T B   2 0 1 9   4 7 5 d 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 4 7 5 d < / A c c o u n t N u m b e r >  
         < R o u n d e d > f a l s e < / R o u n d e d >  
     < / T B L i n k >  
     < T B L i n k >  
         < V e r s i o n > 4 < / V e r s i o n >  
         < C o l u m n F i l t e r s / >  
         < D A L i n k I D > e 4 3 5 f 2 a 3 - b 7 1 e - 4 7 f a - a e a 1 - e 0 7 7 3 a 5 8 4 2 8 4 < / D A L i n k I D >  
         < L i n k T y p e > 0 < / L i n k T y p e >  
         < P a r a m e t e r s / >  
         < I n c l u d e A l l I t e m s > f a l s e < / I n c l u d e A l l I t e m s >  
         < A c t i v e > t r u e < / A c t i v e >  
         < P r o t e c t e d L i n k > f a l s e < / P r o t e c t e d L i n k >  
         < N a m e > 2 8 1 0 0   T B   2 0 1 9   4 7 5 e 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 4 7 5 e < / A c c o u n t N u m b e r >  
         < R o u n d e d > f a l s e < / R o u n d e d >  
     < / T B L i n k >  
     < T B L i n k >  
         < V e r s i o n > 4 < / V e r s i o n >  
         < C o l u m n F i l t e r s / >  
         < D A L i n k I D > 7 8 7 3 9 4 1 5 - 6 1 b a - 4 d 0 5 - a e 6 7 - 6 e 5 b f c 6 0 6 8 e a < / D A L i n k I D >  
         < L i n k T y p e > 0 < / L i n k T y p e >  
         < P a r a m e t e r s / >  
         < I n c l u d e A l l I t e m s > f a l s e < / I n c l u d e A l l I t e m s >  
         < A c t i v e > t r u e < / A c t i v e >  
         < P r o t e c t e d L i n k > f a l s e < / P r o t e c t e d L i n k >  
         < N a m e > 2 8 1 0 0   T B   2 0 1 9   4 7 5 f 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 4 7 5 f < / A c c o u n t N u m b e r >  
         < R o u n d e d > f a l s e < / R o u n d e d >  
     < / T B L i n k >  
     < T B L i n k >  
         < V e r s i o n > 4 < / V e r s i o n >  
         < C o l u m n F i l t e r s / >  
         < D A L i n k I D > 4 c c f e c a 1 - 5 5 c d - 4 d 0 6 - 9 5 0 1 - 0 1 9 4 d 2 a c 4 a f c < / D A L i n k I D >  
         < L i n k T y p e > 0 < / L i n k T y p e >  
         < P a r a m e t e r s / >  
         < I n c l u d e A l l I t e m s > f a l s e < / I n c l u d e A l l I t e m s >  
         < A c t i v e > t r u e < / A c t i v e >  
         < P r o t e c t e d L i n k > f a l s e < / P r o t e c t e d L i n k >  
         < N a m e > 2 8 1 0 0   T B   2 0 1 9   4 7 5 g 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 4 7 5 g < / A c c o u n t N u m b e r >  
         < R o u n d e d > f a l s e < / R o u n d e d >  
     < / T B L i n k >  
     < T B L i n k >  
         < V e r s i o n > 4 < / V e r s i o n >  
         < C o l u m n F i l t e r s / >  
         < D A L i n k I D > 7 4 f 8 2 a a 0 - 1 5 e b - 4 3 b c - 9 d 9 1 - 8 1 4 c 2 5 1 3 d 1 7 1 < / D A L i n k I D >  
         < L i n k T y p e > 0 < / L i n k T y p e >  
         < P a r a m e t e r s / >  
         < I n c l u d e A l l I t e m s > f a l s e < / I n c l u d e A l l I t e m s >  
         < A c t i v e > t r u e < / A c t i v e >  
         < P r o t e c t e d L i n k > f a l s e < / P r o t e c t e d L i n k >  
         < N a m e > 2 8 1 0 0   T B   2 0 1 9   4 7 5 h 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 4 7 5 h < / A c c o u n t N u m b e r >  
         < R o u n d e d > f a l s e < / R o u n d e d >  
     < / T B L i n k >  
     < T B L i n k >  
         < V e r s i o n > 4 < / V e r s i o n >  
         < C o l u m n F i l t e r s / >  
         < D A L i n k I D > 4 0 b 1 8 3 6 6 - d 4 d 9 - 4 f 6 8 - 9 1 0 5 - 7 a 6 5 5 a 5 6 3 8 a c < / D A L i n k I D >  
         < L i n k T y p e > 0 < / L i n k T y p e >  
         < P a r a m e t e r s / >  
         < I n c l u d e A l l I t e m s > f a l s e < / I n c l u d e A l l I t e m s >  
         < A c t i v e > t r u e < / A c t i v e >  
         < P r o t e c t e d L i n k > f a l s e < / P r o t e c t e d L i n k >  
         < N a m e > 2 8 1 0 0   T B   2 0 1 9   4 7 6 a 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 4 7 6 a < / A c c o u n t N u m b e r >  
         < R o u n d e d > f a l s e < / R o u n d e d >  
     < / T B L i n k >  
     < T B L i n k >  
         < V e r s i o n > 4 < / V e r s i o n >  
         < C o l u m n F i l t e r s / >  
         < D A L i n k I D > 9 9 7 0 c a 3 b - 5 2 c c - 4 8 1 b - 8 8 d c - 6 3 1 2 f 9 2 0 d 5 c 8 < / D A L i n k I D >  
         < L i n k T y p e > 0 < / L i n k T y p e >  
         < P a r a m e t e r s / >  
         < I n c l u d e A l l I t e m s > f a l s e < / I n c l u d e A l l I t e m s >  
         < A c t i v e > t r u e < / A c t i v e >  
         < P r o t e c t e d L i n k > f a l s e < / P r o t e c t e d L i n k >  
         < N a m e > 2 8 1 0 0   T B   2 0 1 9   4 7 6 b 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 4 7 6 b < / A c c o u n t N u m b e r >  
         < R o u n d e d > f a l s e < / R o u n d e d >  
     < / T B L i n k >  
     < T B L i n k >  
         < V e r s i o n > 4 < / V e r s i o n >  
         < C o l u m n F i l t e r s / >  
         < D A L i n k I D > d 8 5 4 8 d 9 b - a e 5 c - 4 4 6 e - 9 9 3 9 - d 5 c c 0 c 2 3 a a 3 8 < / D A L i n k I D >  
         < L i n k T y p e > 0 < / L i n k T y p e >  
         < P a r a m e t e r s / >  
         < I n c l u d e A l l I t e m s > f a l s e < / I n c l u d e A l l I t e m s >  
         < A c t i v e > t r u e < / A c t i v e >  
         < P r o t e c t e d L i n k > f a l s e < / P r o t e c t e d L i n k >  
         < N a m e > 2 8 1 0 0   T B   2 0 1 9   4 7 6 c 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 4 7 6 c < / A c c o u n t N u m b e r >  
         < R o u n d e d > f a l s e < / R o u n d e d >  
     < / T B L i n k >  
     < T B L i n k >  
         < V e r s i o n > 4 < / V e r s i o n >  
         < C o l u m n F i l t e r s / >  
         < D A L i n k I D > f 5 8 1 5 b e d - 5 d c 2 - 4 c d 0 - 8 8 5 d - c e f 6 7 2 7 1 2 f e 4 < / D A L i n k I D >  
         < L i n k T y p e > 0 < / L i n k T y p e >  
         < P a r a m e t e r s / >  
         < I n c l u d e A l l I t e m s > f a l s e < / I n c l u d e A l l I t e m s >  
         < A c t i v e > t r u e < / A c t i v e >  
         < P r o t e c t e d L i n k > f a l s e < / P r o t e c t e d L i n k >  
         < N a m e > 2 8 1 0 0   T B   2 0 1 9   4 7 6 d 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 4 7 6 d < / A c c o u n t N u m b e r >  
         < R o u n d e d > f a l s e < / R o u n d e d >  
     < / T B L i n k >  
     < T B L i n k >  
         < V e r s i o n > 4 < / V e r s i o n >  
         < C o l u m n F i l t e r s / >  
         < D A L i n k I D > a 5 4 d 8 c d d - 4 7 7 b - 4 6 7 7 - 8 2 b 6 - 9 d 8 0 e c 2 0 8 2 1 c < / D A L i n k I D >  
         < L i n k T y p e > 0 < / L i n k T y p e >  
         < P a r a m e t e r s / >  
         < I n c l u d e A l l I t e m s > f a l s e < / I n c l u d e A l l I t e m s >  
         < A c t i v e > t r u e < / A c t i v e >  
         < P r o t e c t e d L i n k > f a l s e < / P r o t e c t e d L i n k >  
         < N a m e > 2 8 1 0 0   T B   2 0 1 9   4 7 6 e 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 4 7 6 e < / A c c o u n t N u m b e r >  
         < R o u n d e d > f a l s e < / R o u n d e d >  
     < / T B L i n k >  
     < T B L i n k >  
         < V e r s i o n > 4 < / V e r s i o n >  
         < C o l u m n F i l t e r s / >  
         < D A L i n k I D > 6 8 a 5 8 0 5 c - d 5 e 1 - 4 d 0 5 - a 8 8 c - 7 a d 9 d 3 3 b 0 b c e < / D A L i n k I D >  
         < L i n k T y p e > 0 < / L i n k T y p e >  
         < P a r a m e t e r s / >  
         < I n c l u d e A l l I t e m s > f a l s e < / I n c l u d e A l l I t e m s >  
         < A c t i v e > t r u e < / A c t i v e >  
         < P r o t e c t e d L i n k > f a l s e < / P r o t e c t e d L i n k >  
         < N a m e > 2 8 1 0 0   T B   2 0 1 9   4 7 6 f 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 4 7 6 f < / A c c o u n t N u m b e r >  
         < R o u n d e d > f a l s e < / R o u n d e d >  
     < / T B L i n k >  
     < T B L i n k >  
         < V e r s i o n > 4 < / V e r s i o n >  
         < C o l u m n F i l t e r s / >  
         < D A L i n k I D > 5 4 7 c 2 e a 6 - 9 9 2 6 - 4 7 8 2 - b 3 6 f - c 8 8 f 8 6 6 6 8 5 a 1 < / D A L i n k I D >  
         < L i n k T y p e > 0 < / L i n k T y p e >  
         < P a r a m e t e r s / >  
         < I n c l u d e A l l I t e m s > f a l s e < / I n c l u d e A l l I t e m s >  
         < A c t i v e > t r u e < / A c t i v e >  
         < P r o t e c t e d L i n k > f a l s e < / P r o t e c t e d L i n k >  
         < N a m e > 2 8 1 0 0   T B   2 0 1 9   4 7 8 a 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 4 7 8 a < / A c c o u n t N u m b e r >  
         < R o u n d e d > f a l s e < / R o u n d e d >  
     < / T B L i n k >  
     < T B L i n k >  
         < V e r s i o n > 4 < / V e r s i o n >  
         < C o l u m n F i l t e r s / >  
         < D A L i n k I D > a 4 f 4 0 b 8 5 - c d 7 8 - 4 7 9 2 - b 0 f 9 - f f 1 3 1 3 7 9 9 5 8 1 < / D A L i n k I D >  
         < L i n k T y p e > 0 < / L i n k T y p e >  
         < P a r a m e t e r s / >  
         < I n c l u d e A l l I t e m s > f a l s e < / I n c l u d e A l l I t e m s >  
         < A c t i v e > t r u e < / A c t i v e >  
         < P r o t e c t e d L i n k > f a l s e < / P r o t e c t e d L i n k >  
         < N a m e > 2 8 1 0 0   T B   2 0 1 9   4 7 8 b 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 4 7 8 b < / A c c o u n t N u m b e r >  
         < R o u n d e d > f a l s e < / R o u n d e d >  
     < / T B L i n k >  
     < T B L i n k >  
         < V e r s i o n > 4 < / V e r s i o n >  
         < C o l u m n F i l t e r s / >  
         < D A L i n k I D > 1 c 5 c 1 c 3 6 - 5 b 8 6 - 4 a 9 6 - a c 3 8 - 4 9 8 7 8 a d 1 9 d b a < / D A L i n k I D >  
         < L i n k T y p e > 0 < / L i n k T y p e >  
         < P a r a m e t e r s / >  
         < I n c l u d e A l l I t e m s > f a l s e < / I n c l u d e A l l I t e m s >  
         < A c t i v e > t r u e < / A c t i v e >  
         < P r o t e c t e d L i n k > f a l s e < / P r o t e c t e d L i n k >  
         < N a m e > 2 8 1 0 0   T B   2 0 1 9   4 7 8 c 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 4 7 8 c < / A c c o u n t N u m b e r >  
         < R o u n d e d > f a l s e < / R o u n d e d >  
     < / T B L i n k >  
     < T B L i n k >  
         < V e r s i o n > 4 < / V e r s i o n >  
         < C o l u m n F i l t e r s / >  
         < D A L i n k I D > 0 1 7 4 8 9 6 6 - 1 0 7 f - 4 8 d 2 - a d 8 0 - f d c 7 4 b 4 d 4 d 1 5 < / D A L i n k I D >  
         < L i n k T y p e > 0 < / L i n k T y p e >  
         < P a r a m e t e r s / >  
         < I n c l u d e A l l I t e m s > f a l s e < / I n c l u d e A l l I t e m s >  
         < A c t i v e > t r u e < / A c t i v e >  
         < P r o t e c t e d L i n k > f a l s e < / P r o t e c t e d L i n k >  
         < N a m e > 2 8 1 0 0   T B   2 0 1 9   4 7 8 d 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 4 7 8 d < / A c c o u n t N u m b e r >  
         < R o u n d e d > f a l s e < / R o u n d e d >  
     < / T B L i n k >  
     < T B L i n k >  
         < V e r s i o n > 4 < / V e r s i o n >  
         < C o l u m n F i l t e r s / >  
         < D A L i n k I D > c 3 3 6 a d c 4 - 6 d d b - 4 d f 6 - 9 c 8 f - 5 4 2 1 5 d 7 0 f 0 8 8 < / D A L i n k I D >  
         < L i n k T y p e > 0 < / L i n k T y p e >  
         < P a r a m e t e r s / >  
         < I n c l u d e A l l I t e m s > f a l s e < / I n c l u d e A l l I t e m s >  
         < A c t i v e > t r u e < / A c t i v e >  
         < P r o t e c t e d L i n k > f a l s e < / P r o t e c t e d L i n k >  
         < N a m e > 2 8 1 0 0   T B   2 0 1 9   4 7 8 e 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 4 7 8 e < / A c c o u n t N u m b e r >  
         < R o u n d e d > f a l s e < / R o u n d e d >  
     < / T B L i n k >  
     < T B L i n k >  
         < V e r s i o n > 4 < / V e r s i o n >  
         < C o l u m n F i l t e r s / >  
         < D A L i n k I D > a 0 3 7 d e 2 4 - a a c f - 4 e 7 b - b a 0 7 - 5 c f f 1 2 f 6 d 9 a 1 < / D A L i n k I D >  
         < L i n k T y p e > 0 < / L i n k T y p e >  
         < P a r a m e t e r s / >  
         < I n c l u d e A l l I t e m s > f a l s e < / I n c l u d e A l l I t e m s >  
         < A c t i v e > t r u e < / A c t i v e >  
         < P r o t e c t e d L i n k > f a l s e < / P r o t e c t e d L i n k >  
         < N a m e > 2 8 1 0 0   T B   2 0 1 9   4 7 9 a 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 4 7 9 a < / A c c o u n t N u m b e r >  
         < R o u n d e d > f a l s e < / R o u n d e d >  
     < / T B L i n k >  
     < T B L i n k >  
         < V e r s i o n > 4 < / V e r s i o n >  
         < C o l u m n F i l t e r s / >  
         < D A L i n k I D > 1 0 2 2 1 c f 2 - a 0 6 6 - 4 0 1 a - a 1 0 f - b c 9 3 1 f 5 3 7 f 7 a < / D A L i n k I D >  
         < L i n k T y p e > 0 < / L i n k T y p e >  
         < P a r a m e t e r s / >  
         < I n c l u d e A l l I t e m s > f a l s e < / I n c l u d e A l l I t e m s >  
         < A c t i v e > t r u e < / A c t i v e >  
         < P r o t e c t e d L i n k > f a l s e < / P r o t e c t e d L i n k >  
         < N a m e > 2 8 1 0 0   T B   2 0 1 9   4 7 9 b 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 4 7 9 b < / A c c o u n t N u m b e r >  
         < R o u n d e d > f a l s e < / R o u n d e d >  
     < / T B L i n k >  
     < T B L i n k >  
         < V e r s i o n > 4 < / V e r s i o n >  
         < C o l u m n F i l t e r s / >  
         < D A L i n k I D > 9 a b c b e 7 5 - 9 b 9 e - 4 5 1 6 - a e 3 6 - f e 9 0 b 0 1 f 1 b b 2 < / D A L i n k I D >  
         < L i n k T y p e > 0 < / L i n k T y p e >  
         < P a r a m e t e r s / >  
         < I n c l u d e A l l I t e m s > f a l s e < / I n c l u d e A l l I t e m s >  
         < A c t i v e > t r u e < / A c t i v e >  
         < P r o t e c t e d L i n k > f a l s e < / P r o t e c t e d L i n k >  
         < N a m e > 2 8 1 0 0   T B   2 0 1 9   4 7 9 c 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 4 7 9 c < / A c c o u n t N u m b e r >  
         < R o u n d e d > f a l s e < / R o u n d e d >  
     < / T B L i n k >  
     < T B L i n k >  
         < V e r s i o n > 4 < / V e r s i o n >  
         < C o l u m n F i l t e r s / >  
         < D A L i n k I D > 8 8 d 9 3 f 4 4 - 0 4 4 e - 4 e b a - a 0 a b - 0 3 d 6 c 6 7 6 4 6 4 f < / D A L i n k I D >  
         < L i n k T y p e > 0 < / L i n k T y p e >  
         < P a r a m e t e r s / >  
         < I n c l u d e A l l I t e m s > f a l s e < / I n c l u d e A l l I t e m s >  
         < A c t i v e > t r u e < / A c t i v e >  
         < P r o t e c t e d L i n k > f a l s e < / P r o t e c t e d L i n k >  
         < N a m e > 2 8 1 0 0   T B   2 0 1 9   4 7 9 d 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 4 7 9 d < / A c c o u n t N u m b e r >  
         < R o u n d e d > f a l s e < / R o u n d e d >  
     < / T B L i n k >  
     < T B L i n k >  
         < V e r s i o n > 4 < / V e r s i o n >  
         < C o l u m n F i l t e r s / >  
         < D A L i n k I D > 5 2 2 0 8 f 9 2 - c 3 2 5 - 4 4 0 e - 8 9 b 9 - 6 c 8 0 8 f f a b 7 6 a < / D A L i n k I D >  
         < L i n k T y p e > 0 < / L i n k T y p e >  
         < P a r a m e t e r s / >  
         < I n c l u d e A l l I t e m s > f a l s e < / I n c l u d e A l l I t e m s >  
         < A c t i v e > t r u e < / A c t i v e >  
         < P r o t e c t e d L i n k > f a l s e < / P r o t e c t e d L i n k >  
         < N a m e > 2 8 1 0 0   T B   2 0 1 9   4 8 1 a 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 4 8 1 a < / A c c o u n t N u m b e r >  
         < R o u n d e d > f a l s e < / R o u n d e d >  
     < / T B L i n k >  
     < T B L i n k >  
         < V e r s i o n > 4 < / V e r s i o n >  
         < C o l u m n F i l t e r s / >  
         < D A L i n k I D > 2 c 2 a d 0 a 4 - 0 9 f 0 - 4 4 4 d - 9 7 9 d - a f c 0 5 b 6 f 9 0 4 4 < / D A L i n k I D >  
         < L i n k T y p e > 0 < / L i n k T y p e >  
         < P a r a m e t e r s / >  
         < I n c l u d e A l l I t e m s > f a l s e < / I n c l u d e A l l I t e m s >  
         < A c t i v e > t r u e < / A c t i v e >  
         < P r o t e c t e d L i n k > f a l s e < / P r o t e c t e d L i n k >  
         < N a m e > 2 8 1 0 0   T B   2 0 1 9   4 8 1 b 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 4 8 1 b < / A c c o u n t N u m b e r >  
         < R o u n d e d > f a l s e < / R o u n d e d >  
     < / T B L i n k >  
     < T B L i n k >  
         < V e r s i o n > 4 < / V e r s i o n >  
         < C o l u m n F i l t e r s / >  
         < D A L i n k I D > c 6 b f a 4 a 0 - b c 3 4 - 4 0 6 0 - b d b 3 - 5 9 7 0 9 0 a 3 d 6 2 e < / D A L i n k I D >  
         < L i n k T y p e > 0 < / L i n k T y p e >  
         < P a r a m e t e r s / >  
         < I n c l u d e A l l I t e m s > f a l s e < / I n c l u d e A l l I t e m s >  
         < A c t i v e > t r u e < / A c t i v e >  
         < P r o t e c t e d L i n k > f a l s e < / P r o t e c t e d L i n k >  
         < N a m e > 2 8 1 0 0   T B   2 0 1 9   4 9 1 x 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 4 9 1 x < / A c c o u n t N u m b e r >  
         < R o u n d e d > f a l s e < / R o u n d e d >  
     < / T B L i n k >  
     < T B L i n k >  
         < V e r s i o n > 4 < / V e r s i o n >  
         < C o l u m n F i l t e r s / >  
         < D A L i n k I D > a 3 9 1 9 b b a - f 8 a e - 4 5 9 c - 9 5 5 3 - 0 1 3 3 e a 7 8 e 0 b 8 < / D A L i n k I D >  
         < L i n k T y p e > 0 < / L i n k T y p e >  
         < P a r a m e t e r s / >  
         < I n c l u d e A l l I t e m s > f a l s e < / I n c l u d e A l l I t e m s >  
         < A c t i v e > t r u e < / A c t i v e >  
         < P r o t e c t e d L i n k > f a l s e < / P r o t e c t e d L i n k >  
         < N a m e > 2 8 1 0 0   T B   2 0 1 9   5 0 1 x   F i n a l < / N a m e >  
         < E n t i t y E n u m > 9 < / E n t i t y E n u m >  
         < I t e m O r d e r L i s t / >  
         < S e l e c t e d I t e m L i s t / >  
         < S e l e c t e d C o l u m n L i s t / >  
         < H a s V a l u e > t r u e < / H a s V a l u e >  
         < T B C h a r t I D > 2 2 1 3 5 8 7 4 8 5 7 0 0 0 0 0 6 9 5 < / T B C h a r t I D >  
         < C o n s o l i d a t e d C o m p a n y I D   x s i : n i l = " t r u e " / >  
         < T B D o c u m e n t I D > 2 2 1 3 5 8 7 4 8 5 7 0 0 0 0 0 0 0 5 < / T B D o c u m e n t I D >  
         < N u m e r i c V a l u e > 9 2 1 5 5 9 . 0 0 0 0 < / N u m e r i c V a l u e >  
         < V a l u e > 9 2 1 5 5 9 , 0 0 0 0 < / V a l u e >  
         < C h a r t T y p e > c t D e t a i l < / C h a r t T y p e >  
         < R e f e r e n c e > 2 8 1 0 0 < / R e f e r e n c e >  
         < T B D o c N a m e > T B   2 0 1 9 < / T B D o c N a m e >  
         < T B C h a r t N a m e > D e t a i l < / T B C h a r t N a m e >  
         < C o l u m n N a m e > F i n a l B a l a n c e < / C o l u m n N a m e >  
         < U s e r F r i e n d l y C o l u m n N a m e > F i n a l < / U s e r F r i e n d l y C o l u m n N a m e >  
         < A c c o u n t N u m b e r > 5 0 1 x < / A c c o u n t N u m b e r >  
         < R o u n d e d > f a l s e < / R o u n d e d >  
     < / T B L i n k >  
     < T B L i n k >  
         < V e r s i o n > 4 < / V e r s i o n >  
         < C o l u m n F i l t e r s / >  
         < D A L i n k I D > 7 b c 8 f 8 3 0 - f 4 4 3 - 4 d e e - 8 8 0 2 - 5 a c 8 e 7 9 9 4 c 4 a < / D A L i n k I D >  
         < L i n k T y p e > 0 < / L i n k T y p e >  
         < P a r a m e t e r s / >  
         < I n c l u d e A l l I t e m s > f a l s e < / I n c l u d e A l l I t e m s >  
         < A c t i v e > t r u e < / A c t i v e >  
         < P r o t e c t e d L i n k > f a l s e < / P r o t e c t e d L i n k >  
         < N a m e > 2 8 1 0 0   T B   2 0 1 9   5 0 2 x   F i n a l < / N a m e >  
         < E n t i t y E n u m > 9 < / E n t i t y E n u m >  
         < I t e m O r d e r L i s t / >  
         < S e l e c t e d I t e m L i s t / >  
         < S e l e c t e d C o l u m n L i s t / >  
         < H a s V a l u e > t r u e < / H a s V a l u e >  
         < T B C h a r t I D > 2 2 1 3 5 8 7 4 8 5 7 0 0 0 0 0 6 9 5 < / T B C h a r t I D >  
         < C o n s o l i d a t e d C o m p a n y I D   x s i : n i l = " t r u e " / >  
         < T B D o c u m e n t I D > 2 2 1 3 5 8 7 4 8 5 7 0 0 0 0 0 0 0 5 < / T B D o c u m e n t I D >  
         < N u m e r i c V a l u e > 1 1 7 2 2 6 6 . 0 0 0 0 < / N u m e r i c V a l u e >  
         < V a l u e > 1 1 7 2 2 6 6 , 0 0 0 0 < / V a l u e >  
         < C h a r t T y p e > c t D e t a i l < / C h a r t T y p e >  
         < R e f e r e n c e > 2 8 1 0 0 < / R e f e r e n c e >  
         < T B D o c N a m e > T B   2 0 1 9 < / T B D o c N a m e >  
         < T B C h a r t N a m e > D e t a i l < / T B C h a r t N a m e >  
         < C o l u m n N a m e > F i n a l B a l a n c e < / C o l u m n N a m e >  
         < U s e r F r i e n d l y C o l u m n N a m e > F i n a l < / U s e r F r i e n d l y C o l u m n N a m e >  
         < A c c o u n t N u m b e r > 5 0 2 x < / A c c o u n t N u m b e r >  
         < R o u n d e d > f a l s e < / R o u n d e d >  
     < / T B L i n k >  
     < T B L i n k >  
         < V e r s i o n > 4 < / V e r s i o n >  
         < C o l u m n F i l t e r s / >  
         < D A L i n k I D > 8 2 c e d e c 6 - 1 2 d e - 4 3 7 f - 8 c 9 8 - d 2 3 b 3 4 7 d e c 7 c < / D A L i n k I D >  
         < L i n k T y p e > 0 < / L i n k T y p e >  
         < P a r a m e t e r s / >  
         < I n c l u d e A l l I t e m s > f a l s e < / I n c l u d e A l l I t e m s >  
         < A c t i v e > t r u e < / A c t i v e >  
         < P r o t e c t e d L i n k > f a l s e < / P r o t e c t e d L i n k >  
         < N a m e > 2 8 1 0 0   T B   2 0 1 9   5 0 3 x   F i n a l < / N a m e >  
         < E n t i t y E n u m > 9 < / E n t i t y E n u m >  
         < I t e m O r d e r L i s t / >  
         < S e l e c t e d I t e m L i s t / >  
         < S e l e c t e d C o l u m n L i s t / >  
         < H a s V a l u e > t r u e < / H a s V a l u e >  
         < T B C h a r t I D > 2 2 1 3 5 8 7 4 8 5 7 0 0 0 0 0 6 9 5 < / T B C h a r t I D >  
         < C o n s o l i d a t e d C o m p a n y I D   x s i : n i l = " t r u e " / >  
         < T B D o c u m e n t I D > 2 2 1 3 5 8 7 4 8 5 7 0 0 0 0 0 0 0 5 < / T B D o c u m e n t I D >  
         < N u m e r i c V a l u e > 6 2 1 5 . 0 0 0 0 < / N u m e r i c V a l u e >  
         < V a l u e > 6 2 1 5 , 0 0 0 0 < / V a l u e >  
         < C h a r t T y p e > c t D e t a i l < / C h a r t T y p e >  
         < R e f e r e n c e > 2 8 1 0 0 < / R e f e r e n c e >  
         < T B D o c N a m e > T B   2 0 1 9 < / T B D o c N a m e >  
         < T B C h a r t N a m e > D e t a i l < / T B C h a r t N a m e >  
         < C o l u m n N a m e > F i n a l B a l a n c e < / C o l u m n N a m e >  
         < U s e r F r i e n d l y C o l u m n N a m e > F i n a l < / U s e r F r i e n d l y C o l u m n N a m e >  
         < A c c o u n t N u m b e r > 5 0 3 x < / A c c o u n t N u m b e r >  
         < R o u n d e d > f a l s e < / R o u n d e d >  
     < / T B L i n k >  
     < T B L i n k >  
         < V e r s i o n > 4 < / V e r s i o n >  
         < C o l u m n F i l t e r s / >  
         < D A L i n k I D > b 3 2 f 2 e 9 f - 8 d d a - 4 8 7 d - a 7 f 0 - 3 1 0 3 f 9 b b b b f 2 < / D A L i n k I D >  
         < L i n k T y p e > 0 < / L i n k T y p e >  
         < P a r a m e t e r s / >  
         < I n c l u d e A l l I t e m s > f a l s e < / I n c l u d e A l l I t e m s >  
         < A c t i v e > t r u e < / A c t i v e >  
         < P r o t e c t e d L i n k > f a l s e < / P r o t e c t e d L i n k >  
         < N a m e > 2 8 1 0 0   T B   2 0 1 9   5 0 4 x 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 5 0 4 x < / A c c o u n t N u m b e r >  
         < R o u n d e d > f a l s e < / R o u n d e d >  
     < / T B L i n k >  
     < T B L i n k >  
         < V e r s i o n > 4 < / V e r s i o n >  
         < C o l u m n F i l t e r s / >  
         < D A L i n k I D > f 2 d b c 2 6 9 - 2 d 8 f - 4 f f c - 9 8 5 c - 0 e c a b c b f b e 1 e < / D A L i n k I D >  
         < L i n k T y p e > 0 < / L i n k T y p e >  
         < P a r a m e t e r s / >  
         < I n c l u d e A l l I t e m s > f a l s e < / I n c l u d e A l l I t e m s >  
         < A c t i v e > t r u e < / A c t i v e >  
         < P r o t e c t e d L i n k > f a l s e < / P r o t e c t e d L i n k >  
         < N a m e > 2 8 1 0 0   T B   2 0 1 9   5 0 5 x   F i n a l < / N a m e >  
         < E n t i t y E n u m > 9 < / E n t i t y E n u m >  
         < I t e m O r d e r L i s t / >  
         < S e l e c t e d I t e m L i s t / >  
         < S e l e c t e d C o l u m n L i s t / >  
         < H a s V a l u e > t r u e < / H a s V a l u e >  
         < T B C h a r t I D > 2 2 1 3 5 8 7 4 8 5 7 0 0 0 0 0 6 9 5 < / T B C h a r t I D >  
         < C o n s o l i d a t e d C o m p a n y I D   x s i : n i l = " t r u e " / >  
         < T B D o c u m e n t I D > 2 2 1 3 5 8 7 4 8 5 7 0 0 0 0 0 0 0 5 < / T B D o c u m e n t I D >  
         < N u m e r i c V a l u e > 9 2 7 0 0 8 . 0 0 0 0 < / N u m e r i c V a l u e >  
         < V a l u e > 9 2 7 0 0 8 , 0 0 0 0 < / V a l u e >  
         < C h a r t T y p e > c t D e t a i l < / C h a r t T y p e >  
         < R e f e r e n c e > 2 8 1 0 0 < / R e f e r e n c e >  
         < T B D o c N a m e > T B   2 0 1 9 < / T B D o c N a m e >  
         < T B C h a r t N a m e > D e t a i l < / T B C h a r t N a m e >  
         < C o l u m n N a m e > F i n a l B a l a n c e < / C o l u m n N a m e >  
         < U s e r F r i e n d l y C o l u m n N a m e > F i n a l < / U s e r F r i e n d l y C o l u m n N a m e >  
         < A c c o u n t N u m b e r > 5 0 5 x < / A c c o u n t N u m b e r >  
         < R o u n d e d > f a l s e < / R o u n d e d >  
     < / T B L i n k >  
     < T B L i n k >  
         < V e r s i o n > 4 < / V e r s i o n >  
         < C o l u m n F i l t e r s / >  
         < D A L i n k I D > 7 3 9 4 d e 0 2 - b 1 5 9 - 4 0 3 9 - b 4 b b - 0 e 0 a 8 e 3 5 8 3 1 f < / D A L i n k I D >  
         < L i n k T y p e > 0 < / L i n k T y p e >  
         < P a r a m e t e r s / >  
         < I n c l u d e A l l I t e m s > f a l s e < / I n c l u d e A l l I t e m s >  
         < A c t i v e > t r u e < / A c t i v e >  
         < P r o t e c t e d L i n k > f a l s e < / P r o t e c t e d L i n k >  
         < N a m e > 2 8 1 0 0   T B   2 0 1 9   5 0 7 x 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 5 0 7 x < / A c c o u n t N u m b e r >  
         < R o u n d e d > f a l s e < / R o u n d e d >  
     < / T B L i n k >  
     < T B L i n k >  
         < V e r s i o n > 4 < / V e r s i o n >  
         < C o l u m n F i l t e r s / >  
         < D A L i n k I D > e 5 b f 2 7 1 0 - a a c 6 - 4 8 c 4 - b 2 c a - f 7 8 f 8 3 d c b 4 6 7 < / D A L i n k I D >  
         < L i n k T y p e > 0 < / L i n k T y p e >  
         < P a r a m e t e r s / >  
         < I n c l u d e A l l I t e m s > f a l s e < / I n c l u d e A l l I t e m s >  
         < A c t i v e > t r u e < / A c t i v e >  
         < P r o t e c t e d L i n k > f a l s e < / P r o t e c t e d L i n k >  
         < N a m e > 2 8 1 0 0   T B   2 0 1 9   5 1 1 x   F i n a l < / N a m e >  
         < E n t i t y E n u m > 9 < / E n t i t y E n u m >  
         < I t e m O r d e r L i s t / >  
         < S e l e c t e d I t e m L i s t / >  
         < S e l e c t e d C o l u m n L i s t / >  
         < H a s V a l u e > t r u e < / H a s V a l u e >  
         < T B C h a r t I D > 2 2 1 3 5 8 7 4 8 5 7 0 0 0 0 0 6 9 5 < / T B C h a r t I D >  
         < C o n s o l i d a t e d C o m p a n y I D   x s i : n i l = " t r u e " / >  
         < T B D o c u m e n t I D > 2 2 1 3 5 8 7 4 8 5 7 0 0 0 0 0 0 0 5 < / T B D o c u m e n t I D >  
         < N u m e r i c V a l u e > 3 1 2 9 8 . 0 0 0 0 < / N u m e r i c V a l u e >  
         < V a l u e > 3 1 2 9 8 , 0 0 0 0 < / V a l u e >  
         < C h a r t T y p e > c t D e t a i l < / C h a r t T y p e >  
         < R e f e r e n c e > 2 8 1 0 0 < / R e f e r e n c e >  
         < T B D o c N a m e > T B   2 0 1 9 < / T B D o c N a m e >  
         < T B C h a r t N a m e > D e t a i l < / T B C h a r t N a m e >  
         < C o l u m n N a m e > F i n a l B a l a n c e < / C o l u m n N a m e >  
         < U s e r F r i e n d l y C o l u m n N a m e > F i n a l < / U s e r F r i e n d l y C o l u m n N a m e >  
         < A c c o u n t N u m b e r > 5 1 1 x < / A c c o u n t N u m b e r >  
         < R o u n d e d > f a l s e < / R o u n d e d >  
     < / T B L i n k >  
     < T B L i n k >  
         < V e r s i o n > 4 < / V e r s i o n >  
         < C o l u m n F i l t e r s / >  
         < D A L i n k I D > 8 8 7 d 8 7 2 f - e 3 3 8 - 4 e a 5 - 9 2 4 c - 1 4 a 8 0 2 f 1 7 e b a < / D A L i n k I D >  
         < L i n k T y p e > 0 < / L i n k T y p e >  
         < P a r a m e t e r s / >  
         < I n c l u d e A l l I t e m s > f a l s e < / I n c l u d e A l l I t e m s >  
         < A c t i v e > t r u e < / A c t i v e >  
         < P r o t e c t e d L i n k > f a l s e < / P r o t e c t e d L i n k >  
         < N a m e > 2 8 1 0 0   T B   2 0 1 9   5 1 2 x   F i n a l < / N a m e >  
         < E n t i t y E n u m > 9 < / E n t i t y E n u m >  
         < I t e m O r d e r L i s t / >  
         < S e l e c t e d I t e m L i s t / >  
         < S e l e c t e d C o l u m n L i s t / >  
         < H a s V a l u e > t r u e < / H a s V a l u e >  
         < T B C h a r t I D > 2 2 1 3 5 8 7 4 8 5 7 0 0 0 0 0 6 9 5 < / T B C h a r t I D >  
         < C o n s o l i d a t e d C o m p a n y I D   x s i : n i l = " t r u e " / >  
         < T B D o c u m e n t I D > 2 2 1 3 5 8 7 4 8 5 7 0 0 0 0 0 0 0 5 < / T B D o c u m e n t I D >  
         < N u m e r i c V a l u e > 2 1 5 4 . 0 0 0 0 < / N u m e r i c V a l u e >  
         < V a l u e > 2 1 5 4 , 0 0 0 0 < / V a l u e >  
         < C h a r t T y p e > c t D e t a i l < / C h a r t T y p e >  
         < R e f e r e n c e > 2 8 1 0 0 < / R e f e r e n c e >  
         < T B D o c N a m e > T B   2 0 1 9 < / T B D o c N a m e >  
         < T B C h a r t N a m e > D e t a i l < / T B C h a r t N a m e >  
         < C o l u m n N a m e > F i n a l B a l a n c e < / C o l u m n N a m e >  
         < U s e r F r i e n d l y C o l u m n N a m e > F i n a l < / U s e r F r i e n d l y C o l u m n N a m e >  
         < A c c o u n t N u m b e r > 5 1 2 x < / A c c o u n t N u m b e r >  
         < R o u n d e d > f a l s e < / R o u n d e d >  
     < / T B L i n k >  
     < T B L i n k >  
         < V e r s i o n > 4 < / V e r s i o n >  
         < C o l u m n F i l t e r s / >  
         < D A L i n k I D > 4 9 7 2 d e 2 5 - 0 0 b 7 - 4 1 e 0 - a 6 9 2 - 2 1 6 2 c 5 d 5 c d 5 4 < / D A L i n k I D >  
         < L i n k T y p e > 0 < / L i n k T y p e >  
         < P a r a m e t e r s / >  
         < I n c l u d e A l l I t e m s > f a l s e < / I n c l u d e A l l I t e m s >  
         < A c t i v e > t r u e < / A c t i v e >  
         < P r o t e c t e d L i n k > f a l s e < / P r o t e c t e d L i n k >  
         < N a m e > 2 8 1 0 0   T B   2 0 1 9   5 1 3 x   F i n a l < / N a m e >  
         < E n t i t y E n u m > 9 < / E n t i t y E n u m >  
         < I t e m O r d e r L i s t / >  
         < S e l e c t e d I t e m L i s t / >  
         < S e l e c t e d C o l u m n L i s t / >  
         < H a s V a l u e > t r u e < / H a s V a l u e >  
         < T B C h a r t I D > 2 2 1 3 5 8 7 4 8 5 7 0 0 0 0 0 6 9 5 < / T B C h a r t I D >  
         < C o n s o l i d a t e d C o m p a n y I D   x s i : n i l = " t r u e " / >  
         < T B D o c u m e n t I D > 2 2 1 3 5 8 7 4 8 5 7 0 0 0 0 0 0 0 5 < / T B D o c u m e n t I D >  
         < N u m e r i c V a l u e > 1 3 7 9 . 0 0 0 0 < / N u m e r i c V a l u e >  
         < V a l u e > 1 3 7 9 , 0 0 0 0 < / V a l u e >  
         < C h a r t T y p e > c t D e t a i l < / C h a r t T y p e >  
         < R e f e r e n c e > 2 8 1 0 0 < / R e f e r e n c e >  
         < T B D o c N a m e > T B   2 0 1 9 < / T B D o c N a m e >  
         < T B C h a r t N a m e > D e t a i l < / T B C h a r t N a m e >  
         < C o l u m n N a m e > F i n a l B a l a n c e < / C o l u m n N a m e >  
         < U s e r F r i e n d l y C o l u m n N a m e > F i n a l < / U s e r F r i e n d l y C o l u m n N a m e >  
         < A c c o u n t N u m b e r > 5 1 3 x < / A c c o u n t N u m b e r >  
         < R o u n d e d > f a l s e < / R o u n d e d >  
     < / T B L i n k >  
     < T B L i n k >  
         < V e r s i o n > 4 < / V e r s i o n >  
         < C o l u m n F i l t e r s / >  
         < D A L i n k I D > b a e c 1 3 2 f - 8 5 c 2 - 4 f c 6 - 9 5 e a - 7 d 6 3 1 c b f b 3 4 9 < / D A L i n k I D >  
         < L i n k T y p e > 0 < / L i n k T y p e >  
         < P a r a m e t e r s / >  
         < I n c l u d e A l l I t e m s > f a l s e < / I n c l u d e A l l I t e m s >  
         < A c t i v e > t r u e < / A c t i v e >  
         < P r o t e c t e d L i n k > f a l s e < / P r o t e c t e d L i n k >  
         < N a m e > 2 8 1 0 0   T B   2 0 1 9   5 1 8 a   F i n a l < / N a m e >  
         < E n t i t y E n u m > 9 < / E n t i t y E n u m >  
         < I t e m O r d e r L i s t / >  
         < S e l e c t e d I t e m L i s t / >  
         < S e l e c t e d C o l u m n L i s t / >  
         < H a s V a l u e > t r u e < / H a s V a l u e >  
         < T B C h a r t I D > 2 2 1 3 5 8 7 4 8 5 7 0 0 0 0 0 6 9 5 < / T B C h a r t I D >  
         < C o n s o l i d a t e d C o m p a n y I D   x s i : n i l = " t r u e " / >  
         < T B D o c u m e n t I D > 2 2 1 3 5 8 7 4 8 5 7 0 0 0 0 0 0 0 5 < / T B D o c u m e n t I D >  
         < N u m e r i c V a l u e > 7 7 1 1 3 3 . 0 0 0 0 < / N u m e r i c V a l u e >  
         < V a l u e > 7 7 1 1 3 3 , 0 0 0 0 < / V a l u e >  
         < C h a r t T y p e > c t D e t a i l < / C h a r t T y p e >  
         < R e f e r e n c e > 2 8 1 0 0 < / R e f e r e n c e >  
         < T B D o c N a m e > T B   2 0 1 9 < / T B D o c N a m e >  
         < T B C h a r t N a m e > D e t a i l < / T B C h a r t N a m e >  
         < C o l u m n N a m e > F i n a l B a l a n c e < / C o l u m n N a m e >  
         < U s e r F r i e n d l y C o l u m n N a m e > F i n a l < / U s e r F r i e n d l y C o l u m n N a m e >  
         < A c c o u n t N u m b e r > 5 1 8 a < / A c c o u n t N u m b e r >  
         < R o u n d e d > f a l s e < / R o u n d e d >  
     < / T B L i n k >  
     < T B L i n k >  
         < V e r s i o n > 4 < / V e r s i o n >  
         < C o l u m n F i l t e r s / >  
         < D A L i n k I D > a 8 9 8 e 0 1 e - 1 3 7 6 - 4 c 6 7 - b 4 9 f - a 8 3 c 7 7 d 5 a 7 b 0 < / D A L i n k I D >  
         < L i n k T y p e > 0 < / L i n k T y p e >  
         < P a r a m e t e r s / >  
         < I n c l u d e A l l I t e m s > f a l s e < / I n c l u d e A l l I t e m s >  
         < A c t i v e > t r u e < / A c t i v e >  
         < P r o t e c t e d L i n k > f a l s e < / P r o t e c t e d L i n k >  
         < N a m e > 2 8 1 0 0   T B   2 0 1 9   5 1 8 b 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 5 1 8 b < / A c c o u n t N u m b e r >  
         < R o u n d e d > f a l s e < / R o u n d e d >  
     < / T B L i n k >  
     < T B L i n k >  
         < V e r s i o n > 4 < / V e r s i o n >  
         < C o l u m n F i l t e r s / >  
         < D A L i n k I D > c 2 c 3 4 c b 1 - c c 2 b - 4 4 c b - 9 c 9 4 - 8 a a 6 b e 9 3 3 a f 2 < / D A L i n k I D >  
         < L i n k T y p e > 0 < / L i n k T y p e >  
         < P a r a m e t e r s / >  
         < I n c l u d e A l l I t e m s > f a l s e < / I n c l u d e A l l I t e m s >  
         < A c t i v e > t r u e < / A c t i v e >  
         < P r o t e c t e d L i n k > f a l s e < / P r o t e c t e d L i n k >  
         < N a m e > 2 8 1 0 0   T B   2 0 1 9   5 1 8 c 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 5 1 8 c < / A c c o u n t N u m b e r >  
         < R o u n d e d > f a l s e < / R o u n d e d >  
     < / T B L i n k >  
     < T B L i n k >  
         < V e r s i o n > 4 < / V e r s i o n >  
         < C o l u m n F i l t e r s / >  
         < D A L i n k I D > a 5 0 d 9 7 8 f - b 8 d 7 - 4 8 b b - 9 5 b 3 - b 6 9 8 3 d f c 1 2 0 6 < / D A L i n k I D >  
         < L i n k T y p e > 0 < / L i n k T y p e >  
         < P a r a m e t e r s / >  
         < I n c l u d e A l l I t e m s > f a l s e < / I n c l u d e A l l I t e m s >  
         < A c t i v e > t r u e < / A c t i v e >  
         < P r o t e c t e d L i n k > f a l s e < / P r o t e c t e d L i n k >  
         < N a m e > 2 8 1 0 0   T B   2 0 1 9   5 2 1 x   F i n a l < / N a m e >  
         < E n t i t y E n u m > 9 < / E n t i t y E n u m >  
         < I t e m O r d e r L i s t / >  
         < S e l e c t e d I t e m L i s t / >  
         < S e l e c t e d C o l u m n L i s t / >  
         < H a s V a l u e > t r u e < / H a s V a l u e >  
         < T B C h a r t I D > 2 2 1 3 5 8 7 4 8 5 7 0 0 0 0 0 6 9 5 < / T B C h a r t I D >  
         < C o n s o l i d a t e d C o m p a n y I D   x s i : n i l = " t r u e " / >  
         < T B D o c u m e n t I D > 2 2 1 3 5 8 7 4 8 5 7 0 0 0 0 0 0 0 5 < / T B D o c u m e n t I D >  
         < N u m e r i c V a l u e > 1 7 2 0 8 0 0 . 0 0 0 0 < / N u m e r i c V a l u e >  
         < V a l u e > 1 7 2 0 8 0 0 , 0 0 0 0 < / V a l u e >  
         < C h a r t T y p e > c t D e t a i l < / C h a r t T y p e >  
         < R e f e r e n c e > 2 8 1 0 0 < / R e f e r e n c e >  
         < T B D o c N a m e > T B   2 0 1 9 < / T B D o c N a m e >  
         < T B C h a r t N a m e > D e t a i l < / T B C h a r t N a m e >  
         < C o l u m n N a m e > F i n a l B a l a n c e < / C o l u m n N a m e >  
         < U s e r F r i e n d l y C o l u m n N a m e > F i n a l < / U s e r F r i e n d l y C o l u m n N a m e >  
         < A c c o u n t N u m b e r > 5 2 1 x < / A c c o u n t N u m b e r >  
         < R o u n d e d > f a l s e < / R o u n d e d >  
     < / T B L i n k >  
     < T B L i n k >  
         < V e r s i o n > 4 < / V e r s i o n >  
         < C o l u m n F i l t e r s / >  
         < D A L i n k I D > 5 b a 0 c 0 c b - 6 9 c c - 4 b 5 e - 8 b d d - b 1 0 8 8 a 7 3 9 4 9 c < / D A L i n k I D >  
         < L i n k T y p e > 0 < / L i n k T y p e >  
         < P a r a m e t e r s / >  
         < I n c l u d e A l l I t e m s > f a l s e < / I n c l u d e A l l I t e m s >  
         < A c t i v e > t r u e < / A c t i v e >  
         < P r o t e c t e d L i n k > f a l s e < / P r o t e c t e d L i n k >  
         < N a m e > 2 8 1 0 0   T B   2 0 1 9   5 2 2 x 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 5 2 2 x < / A c c o u n t N u m b e r >  
         < R o u n d e d > f a l s e < / R o u n d e d >  
     < / T B L i n k >  
     < T B L i n k >  
         < V e r s i o n > 4 < / V e r s i o n >  
         < C o l u m n F i l t e r s / >  
         < D A L i n k I D > 0 e f 6 6 e 3 e - 9 d 6 3 - 4 e 5 a - 9 8 f a - 9 f 2 b 5 c c 4 b 2 1 c < / D A L i n k I D >  
         < L i n k T y p e > 0 < / L i n k T y p e >  
         < P a r a m e t e r s / >  
         < I n c l u d e A l l I t e m s > f a l s e < / I n c l u d e A l l I t e m s >  
         < A c t i v e > t r u e < / A c t i v e >  
         < P r o t e c t e d L i n k > f a l s e < / P r o t e c t e d L i n k >  
         < N a m e > 2 8 1 0 0   T B   2 0 1 9   5 2 3 x 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 5 2 3 x < / A c c o u n t N u m b e r >  
         < R o u n d e d > f a l s e < / R o u n d e d >  
     < / T B L i n k >  
     < T B L i n k >  
         < V e r s i o n > 4 < / V e r s i o n >  
         < C o l u m n F i l t e r s / >  
         < D A L i n k I D > 9 0 7 b f d e d - 3 b b 1 - 4 f 5 3 - a 9 3 1 - 6 c a 5 7 b 9 3 3 4 a 8 < / D A L i n k I D >  
         < L i n k T y p e > 0 < / L i n k T y p e >  
         < P a r a m e t e r s / >  
         < I n c l u d e A l l I t e m s > f a l s e < / I n c l u d e A l l I t e m s >  
         < A c t i v e > t r u e < / A c t i v e >  
         < P r o t e c t e d L i n k > f a l s e < / P r o t e c t e d L i n k >  
         < N a m e > 2 8 1 0 0   T B   2 0 1 9   5 2 4 x   F i n a l < / N a m e >  
         < E n t i t y E n u m > 9 < / E n t i t y E n u m >  
         < I t e m O r d e r L i s t / >  
         < S e l e c t e d I t e m L i s t / >  
         < S e l e c t e d C o l u m n L i s t / >  
         < H a s V a l u e > t r u e < / H a s V a l u e >  
         < T B C h a r t I D > 2 2 1 3 5 8 7 4 8 5 7 0 0 0 0 0 6 9 5 < / T B C h a r t I D >  
         < C o n s o l i d a t e d C o m p a n y I D   x s i : n i l = " t r u e " / >  
         < T B D o c u m e n t I D > 2 2 1 3 5 8 7 4 8 5 7 0 0 0 0 0 0 0 5 < / T B D o c u m e n t I D >  
         < N u m e r i c V a l u e > 5 7 5 3 1 8 . 0 0 0 0 < / N u m e r i c V a l u e >  
         < V a l u e > 5 7 5 3 1 8 , 0 0 0 0 < / V a l u e >  
         < C h a r t T y p e > c t D e t a i l < / C h a r t T y p e >  
         < R e f e r e n c e > 2 8 1 0 0 < / R e f e r e n c e >  
         < T B D o c N a m e > T B   2 0 1 9 < / T B D o c N a m e >  
         < T B C h a r t N a m e > D e t a i l < / T B C h a r t N a m e >  
         < C o l u m n N a m e > F i n a l B a l a n c e < / C o l u m n N a m e >  
         < U s e r F r i e n d l y C o l u m n N a m e > F i n a l < / U s e r F r i e n d l y C o l u m n N a m e >  
         < A c c o u n t N u m b e r > 5 2 4 x < / A c c o u n t N u m b e r >  
         < R o u n d e d > f a l s e < / R o u n d e d >  
     < / T B L i n k >  
     < T B L i n k >  
         < V e r s i o n > 4 < / V e r s i o n >  
         < C o l u m n F i l t e r s / >  
         < D A L i n k I D > 2 a 6 1 8 a 8 f - 9 2 4 0 - 4 e f 0 - a 1 3 c - 6 c 6 1 9 b d 9 a 5 a 6 < / D A L i n k I D >  
         < L i n k T y p e > 0 < / L i n k T y p e >  
         < P a r a m e t e r s / >  
         < I n c l u d e A l l I t e m s > f a l s e < / I n c l u d e A l l I t e m s >  
         < A c t i v e > t r u e < / A c t i v e >  
         < P r o t e c t e d L i n k > f a l s e < / P r o t e c t e d L i n k >  
         < N a m e > 2 8 1 0 0   T B   2 0 1 9   5 2 5 x   F i n a l < / N a m e >  
         < E n t i t y E n u m > 9 < / E n t i t y E n u m >  
         < I t e m O r d e r L i s t / >  
         < S e l e c t e d I t e m L i s t / >  
         < S e l e c t e d C o l u m n L i s t / >  
         < H a s V a l u e > t r u e < / H a s V a l u e >  
         < T B C h a r t I D > 2 2 1 3 5 8 7 4 8 5 7 0 0 0 0 0 6 9 5 < / T B C h a r t I D >  
         < C o n s o l i d a t e d C o m p a n y I D   x s i : n i l = " t r u e " / >  
         < T B D o c u m e n t I D > 2 2 1 3 5 8 7 4 8 5 7 0 0 0 0 0 0 0 5 < / T B D o c u m e n t I D >  
         < N u m e r i c V a l u e > 6 0 2 2 . 0 0 0 0 < / N u m e r i c V a l u e >  
         < V a l u e > 6 0 2 2 , 0 0 0 0 < / V a l u e >  
         < C h a r t T y p e > c t D e t a i l < / C h a r t T y p e >  
         < R e f e r e n c e > 2 8 1 0 0 < / R e f e r e n c e >  
         < T B D o c N a m e > T B   2 0 1 9 < / T B D o c N a m e >  
         < T B C h a r t N a m e > D e t a i l < / T B C h a r t N a m e >  
         < C o l u m n N a m e > F i n a l B a l a n c e < / C o l u m n N a m e >  
         < U s e r F r i e n d l y C o l u m n N a m e > F i n a l < / U s e r F r i e n d l y C o l u m n N a m e >  
         < A c c o u n t N u m b e r > 5 2 5 x < / A c c o u n t N u m b e r >  
         < R o u n d e d > f a l s e < / R o u n d e d >  
     < / T B L i n k >  
     < T B L i n k >  
         < V e r s i o n > 4 < / V e r s i o n >  
         < C o l u m n F i l t e r s / >  
         < D A L i n k I D > 7 9 c 6 6 9 a b - 0 b d f - 4 c 6 3 - 8 9 3 0 - 8 7 c 2 5 5 5 7 1 b e c < / D A L i n k I D >  
         < L i n k T y p e > 0 < / L i n k T y p e >  
         < P a r a m e t e r s / >  
         < I n c l u d e A l l I t e m s > f a l s e < / I n c l u d e A l l I t e m s >  
         < A c t i v e > t r u e < / A c t i v e >  
         < P r o t e c t e d L i n k > f a l s e < / P r o t e c t e d L i n k >  
         < N a m e > 2 8 1 0 0   T B   2 0 1 9   5 2 6 x 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 5 2 6 x < / A c c o u n t N u m b e r >  
         < R o u n d e d > f a l s e < / R o u n d e d >  
     < / T B L i n k >  
     < T B L i n k >  
         < V e r s i o n > 4 < / V e r s i o n >  
         < C o l u m n F i l t e r s / >  
         < D A L i n k I D > 9 d e e 0 c 6 0 - a d 0 1 - 4 6 3 4 - 9 5 2 3 - 6 5 1 f 8 7 1 8 3 e 6 6 < / D A L i n k I D >  
         < L i n k T y p e > 0 < / L i n k T y p e >  
         < P a r a m e t e r s / >  
         < I n c l u d e A l l I t e m s > f a l s e < / I n c l u d e A l l I t e m s >  
         < A c t i v e > t r u e < / A c t i v e >  
         < P r o t e c t e d L i n k > f a l s e < / P r o t e c t e d L i n k >  
         < N a m e > 2 8 1 0 0   T B   2 0 1 9   5 2 7 x   F i n a l < / N a m e >  
         < E n t i t y E n u m > 9 < / E n t i t y E n u m >  
         < I t e m O r d e r L i s t / >  
         < S e l e c t e d I t e m L i s t / >  
         < S e l e c t e d C o l u m n L i s t / >  
         < H a s V a l u e > t r u e < / H a s V a l u e >  
         < T B C h a r t I D > 2 2 1 3 5 8 7 4 8 5 7 0 0 0 0 0 6 9 5 < / T B C h a r t I D >  
         < C o n s o l i d a t e d C o m p a n y I D   x s i : n i l = " t r u e " / >  
         < T B D o c u m e n t I D > 2 2 1 3 5 8 7 4 8 5 7 0 0 0 0 0 0 0 5 < / T B D o c u m e n t I D >  
         < N u m e r i c V a l u e > 5 0 9 5 5 . 0 0 0 0 < / N u m e r i c V a l u e >  
         < V a l u e > 5 0 9 5 5 , 0 0 0 0 < / V a l u e >  
         < C h a r t T y p e > c t D e t a i l < / C h a r t T y p e >  
         < R e f e r e n c e > 2 8 1 0 0 < / R e f e r e n c e >  
         < T B D o c N a m e > T B   2 0 1 9 < / T B D o c N a m e >  
         < T B C h a r t N a m e > D e t a i l < / T B C h a r t N a m e >  
         < C o l u m n N a m e > F i n a l B a l a n c e < / C o l u m n N a m e >  
         < U s e r F r i e n d l y C o l u m n N a m e > F i n a l < / U s e r F r i e n d l y C o l u m n N a m e >  
         < A c c o u n t N u m b e r > 5 2 7 x < / A c c o u n t N u m b e r >  
         < R o u n d e d > f a l s e < / R o u n d e d >  
     < / T B L i n k >  
     < T B L i n k >  
         < V e r s i o n > 4 < / V e r s i o n >  
         < C o l u m n F i l t e r s / >  
         < D A L i n k I D > 6 2 5 4 f a d 3 - 5 5 b d - 4 5 0 6 - 9 3 5 6 - e 5 e 1 6 7 8 2 e 6 6 9 < / D A L i n k I D >  
         < L i n k T y p e > 0 < / L i n k T y p e >  
         < P a r a m e t e r s / >  
         < I n c l u d e A l l I t e m s > f a l s e < / I n c l u d e A l l I t e m s >  
         < A c t i v e > t r u e < / A c t i v e >  
         < P r o t e c t e d L i n k > f a l s e < / P r o t e c t e d L i n k >  
         < N a m e > 2 8 1 0 0   T B   2 0 1 9   5 2 8 x   F i n a l < / N a m e >  
         < E n t i t y E n u m > 9 < / E n t i t y E n u m >  
         < I t e m O r d e r L i s t / >  
         < S e l e c t e d I t e m L i s t / >  
         < S e l e c t e d C o l u m n L i s t / >  
         < H a s V a l u e > t r u e < / H a s V a l u e >  
         < T B C h a r t I D > 2 2 1 3 5 8 7 4 8 5 7 0 0 0 0 0 6 9 5 < / T B C h a r t I D >  
         < C o n s o l i d a t e d C o m p a n y I D   x s i : n i l = " t r u e " / >  
         < T B D o c u m e n t I D > 2 2 1 3 5 8 7 4 8 5 7 0 0 0 0 0 0 0 5 < / T B D o c u m e n t I D >  
         < N u m e r i c V a l u e > 2 7 5 . 0 0 0 0 < / N u m e r i c V a l u e >  
         < V a l u e > 2 7 5 , 0 0 0 0 < / V a l u e >  
         < C h a r t T y p e > c t D e t a i l < / C h a r t T y p e >  
         < R e f e r e n c e > 2 8 1 0 0 < / R e f e r e n c e >  
         < T B D o c N a m e > T B   2 0 1 9 < / T B D o c N a m e >  
         < T B C h a r t N a m e > D e t a i l < / T B C h a r t N a m e >  
         < C o l u m n N a m e > F i n a l B a l a n c e < / C o l u m n N a m e >  
         < U s e r F r i e n d l y C o l u m n N a m e > F i n a l < / U s e r F r i e n d l y C o l u m n N a m e >  
         < A c c o u n t N u m b e r > 5 2 8 x < / A c c o u n t N u m b e r >  
         < R o u n d e d > f a l s e < / R o u n d e d >  
     < / T B L i n k >  
     < T B L i n k >  
         < V e r s i o n > 4 < / V e r s i o n >  
         < C o l u m n F i l t e r s / >  
         < D A L i n k I D > 7 6 b c 6 2 f 8 - 1 d d 7 - 4 b a b - 8 d a 0 - e 7 e 4 f b d 1 f d 5 4 < / D A L i n k I D >  
         < L i n k T y p e > 0 < / L i n k T y p e >  
         < P a r a m e t e r s / >  
         < I n c l u d e A l l I t e m s > f a l s e < / I n c l u d e A l l I t e m s >  
         < A c t i v e > t r u e < / A c t i v e >  
         < P r o t e c t e d L i n k > f a l s e < / P r o t e c t e d L i n k >  
         < N a m e > 2 8 1 0 0   T B   2 0 1 9   5 3 1 x   F i n a l < / N a m e >  
         < E n t i t y E n u m > 9 < / E n t i t y E n u m >  
         < I t e m O r d e r L i s t / >  
         < S e l e c t e d I t e m L i s t / >  
         < S e l e c t e d C o l u m n L i s t / >  
         < H a s V a l u e > t r u e < / H a s V a l u e >  
         < T B C h a r t I D > 2 2 1 3 5 8 7 4 8 5 7 0 0 0 0 0 6 9 5 < / T B C h a r t I D >  
         < C o n s o l i d a t e d C o m p a n y I D   x s i : n i l = " t r u e " / >  
         < T B D o c u m e n t I D > 2 2 1 3 5 8 7 4 8 5 7 0 0 0 0 0 0 0 5 < / T B D o c u m e n t I D >  
         < N u m e r i c V a l u e > 4 3 6 3 . 0 0 0 0 < / N u m e r i c V a l u e >  
         < V a l u e > 4 3 6 3 , 0 0 0 0 < / V a l u e >  
         < C h a r t T y p e > c t D e t a i l < / C h a r t T y p e >  
         < R e f e r e n c e > 2 8 1 0 0 < / R e f e r e n c e >  
         < T B D o c N a m e > T B   2 0 1 9 < / T B D o c N a m e >  
         < T B C h a r t N a m e > D e t a i l < / T B C h a r t N a m e >  
         < C o l u m n N a m e > F i n a l B a l a n c e < / C o l u m n N a m e >  
         < U s e r F r i e n d l y C o l u m n N a m e > F i n a l < / U s e r F r i e n d l y C o l u m n N a m e >  
         < A c c o u n t N u m b e r > 5 3 1 x < / A c c o u n t N u m b e r >  
         < R o u n d e d > f a l s e < / R o u n d e d >  
     < / T B L i n k >  
     < T B L i n k >  
         < V e r s i o n > 4 < / V e r s i o n >  
         < C o l u m n F i l t e r s / >  
         < D A L i n k I D > 5 8 e 7 7 7 f 9 - 3 7 8 0 - 4 7 d d - a 5 e 2 - b 8 e a 1 5 b 9 1 a 8 f < / D A L i n k I D >  
         < L i n k T y p e > 0 < / L i n k T y p e >  
         < P a r a m e t e r s / >  
         < I n c l u d e A l l I t e m s > f a l s e < / I n c l u d e A l l I t e m s >  
         < A c t i v e > t r u e < / A c t i v e >  
         < P r o t e c t e d L i n k > f a l s e < / P r o t e c t e d L i n k >  
         < N a m e > 2 8 1 0 0   T B   2 0 1 9   5 3 2 x   F i n a l < / N a m e >  
         < E n t i t y E n u m > 9 < / E n t i t y E n u m >  
         < I t e m O r d e r L i s t / >  
         < S e l e c t e d I t e m L i s t / >  
         < S e l e c t e d C o l u m n L i s t / >  
         < H a s V a l u e > t r u e < / H a s V a l u e >  
         < T B C h a r t I D > 2 2 1 3 5 8 7 4 8 5 7 0 0 0 0 0 6 9 5 < / T B C h a r t I D >  
         < C o n s o l i d a t e d C o m p a n y I D   x s i : n i l = " t r u e " / >  
         < T B D o c u m e n t I D > 2 2 1 3 5 8 7 4 8 5 7 0 0 0 0 0 0 0 5 < / T B D o c u m e n t I D >  
         < N u m e r i c V a l u e > 2 2 6 7 3 4 . 0 0 0 0 < / N u m e r i c V a l u e >  
         < V a l u e > 2 2 6 7 3 4 , 0 0 0 0 < / V a l u e >  
         < C h a r t T y p e > c t D e t a i l < / C h a r t T y p e >  
         < R e f e r e n c e > 2 8 1 0 0 < / R e f e r e n c e >  
         < T B D o c N a m e > T B   2 0 1 9 < / T B D o c N a m e >  
         < T B C h a r t N a m e > D e t a i l < / T B C h a r t N a m e >  
         < C o l u m n N a m e > F i n a l B a l a n c e < / C o l u m n N a m e >  
         < U s e r F r i e n d l y C o l u m n N a m e > F i n a l < / U s e r F r i e n d l y C o l u m n N a m e >  
         < A c c o u n t N u m b e r > 5 3 2 x < / A c c o u n t N u m b e r >  
         < R o u n d e d > f a l s e < / R o u n d e d >  
     < / T B L i n k >  
     < T B L i n k >  
         < V e r s i o n > 4 < / V e r s i o n >  
         < C o l u m n F i l t e r s / >  
         < D A L i n k I D > 6 8 b f 7 d 6 8 - d 5 4 2 - 4 9 e 2 - 9 0 5 c - 6 3 a 1 0 f 3 2 3 7 9 6 < / D A L i n k I D >  
         < L i n k T y p e > 0 < / L i n k T y p e >  
         < P a r a m e t e r s / >  
         < I n c l u d e A l l I t e m s > f a l s e < / I n c l u d e A l l I t e m s >  
         < A c t i v e > t r u e < / A c t i v e >  
         < P r o t e c t e d L i n k > f a l s e < / P r o t e c t e d L i n k >  
         < N a m e > 2 8 1 0 0   T B   2 0 1 9   5 3 8 x   F i n a l < / N a m e >  
         < E n t i t y E n u m > 9 < / E n t i t y E n u m >  
         < I t e m O r d e r L i s t / >  
         < S e l e c t e d I t e m L i s t / >  
         < S e l e c t e d C o l u m n L i s t / >  
         < H a s V a l u e > t r u e < / H a s V a l u e >  
         < T B C h a r t I D > 2 2 1 3 5 8 7 4 8 5 7 0 0 0 0 0 6 9 5 < / T B C h a r t I D >  
         < C o n s o l i d a t e d C o m p a n y I D   x s i : n i l = " t r u e " / >  
         < T B D o c u m e n t I D > 2 2 1 3 5 8 7 4 8 5 7 0 0 0 0 0 0 0 5 < / T B D o c u m e n t I D >  
         < N u m e r i c V a l u e > 8 5 7 3 . 0 0 0 0 < / N u m e r i c V a l u e >  
         < V a l u e > 8 5 7 3 , 0 0 0 0 < / V a l u e >  
         < C h a r t T y p e > c t D e t a i l < / C h a r t T y p e >  
         < R e f e r e n c e > 2 8 1 0 0 < / R e f e r e n c e >  
         < T B D o c N a m e > T B   2 0 1 9 < / T B D o c N a m e >  
         < T B C h a r t N a m e > D e t a i l < / T B C h a r t N a m e >  
         < C o l u m n N a m e > F i n a l B a l a n c e < / C o l u m n N a m e >  
         < U s e r F r i e n d l y C o l u m n N a m e > F i n a l < / U s e r F r i e n d l y C o l u m n N a m e >  
         < A c c o u n t N u m b e r > 5 3 8 x < / A c c o u n t N u m b e r >  
         < R o u n d e d > f a l s e < / R o u n d e d >  
     < / T B L i n k >  
     < T B L i n k >  
         < V e r s i o n > 4 < / V e r s i o n >  
         < C o l u m n F i l t e r s / >  
         < D A L i n k I D > e 5 2 0 a c 2 4 - 5 f 8 e - 4 1 5 b - b 6 d c - a b 7 2 9 6 c 0 7 a 5 c < / D A L i n k I D >  
         < L i n k T y p e > 0 < / L i n k T y p e >  
         < P a r a m e t e r s / >  
         < I n c l u d e A l l I t e m s > f a l s e < / I n c l u d e A l l I t e m s >  
         < A c t i v e > t r u e < / A c t i v e >  
         < P r o t e c t e d L i n k > f a l s e < / P r o t e c t e d L i n k >  
         < N a m e > 2 8 1 0 0   T B   2 0 1 9   5 4 1 x   F i n a l < / N a m e >  
         < E n t i t y E n u m > 9 < / E n t i t y E n u m >  
         < I t e m O r d e r L i s t / >  
         < S e l e c t e d I t e m L i s t / >  
         < S e l e c t e d C o l u m n L i s t / >  
         < H a s V a l u e > t r u e < / H a s V a l u e >  
         < T B C h a r t I D > 2 2 1 3 5 8 7 4 8 5 7 0 0 0 0 0 6 9 5 < / T B C h a r t I D >  
         < C o n s o l i d a t e d C o m p a n y I D   x s i : n i l = " t r u e " / >  
         < T B D o c u m e n t I D > 2 2 1 3 5 8 7 4 8 5 7 0 0 0 0 0 0 0 5 < / T B D o c u m e n t I D >  
         < N u m e r i c V a l u e > 3 7 5 8 7 5 . 0 0 0 0 < / N u m e r i c V a l u e >  
         < V a l u e > 3 7 5 8 7 5 , 0 0 0 0 < / V a l u e >  
         < C h a r t T y p e > c t D e t a i l < / C h a r t T y p e >  
         < R e f e r e n c e > 2 8 1 0 0 < / R e f e r e n c e >  
         < T B D o c N a m e > T B   2 0 1 9 < / T B D o c N a m e >  
         < T B C h a r t N a m e > D e t a i l < / T B C h a r t N a m e >  
         < C o l u m n N a m e > F i n a l B a l a n c e < / C o l u m n N a m e >  
         < U s e r F r i e n d l y C o l u m n N a m e > F i n a l < / U s e r F r i e n d l y C o l u m n N a m e >  
         < A c c o u n t N u m b e r > 5 4 1 x < / A c c o u n t N u m b e r >  
         < R o u n d e d > f a l s e < / R o u n d e d >  
     < / T B L i n k >  
     < T B L i n k >  
         < V e r s i o n > 4 < / V e r s i o n >  
         < C o l u m n F i l t e r s / >  
         < D A L i n k I D > 6 b b f 4 2 e b - 9 c c 1 - 4 8 5 8 - 8 c f 0 - a 2 7 7 f a 0 3 2 2 0 c < / D A L i n k I D >  
         < L i n k T y p e > 0 < / L i n k T y p e >  
         < P a r a m e t e r s / >  
         < I n c l u d e A l l I t e m s > f a l s e < / I n c l u d e A l l I t e m s >  
         < A c t i v e > t r u e < / A c t i v e >  
         < P r o t e c t e d L i n k > f a l s e < / P r o t e c t e d L i n k >  
         < N a m e > 2 8 1 0 0   T B   2 0 1 9   5 4 2 x   F i n a l < / N a m e >  
         < E n t i t y E n u m > 9 < / E n t i t y E n u m >  
         < I t e m O r d e r L i s t / >  
         < S e l e c t e d I t e m L i s t / >  
         < S e l e c t e d C o l u m n L i s t / >  
         < H a s V a l u e > t r u e < / H a s V a l u e >  
         < T B C h a r t I D > 2 2 1 3 5 8 7 4 8 5 7 0 0 0 0 0 6 9 5 < / T B C h a r t I D >  
         < C o n s o l i d a t e d C o m p a n y I D   x s i : n i l = " t r u e " / >  
         < T B D o c u m e n t I D > 2 2 1 3 5 8 7 4 8 5 7 0 0 0 0 0 0 0 5 < / T B D o c u m e n t I D >  
         < N u m e r i c V a l u e > 6 2 6 5 6 0 . 0 0 0 0 < / N u m e r i c V a l u e >  
         < V a l u e > 6 2 6 5 6 0 , 0 0 0 0 < / V a l u e >  
         < C h a r t T y p e > c t D e t a i l < / C h a r t T y p e >  
         < R e f e r e n c e > 2 8 1 0 0 < / R e f e r e n c e >  
         < T B D o c N a m e > T B   2 0 1 9 < / T B D o c N a m e >  
         < T B C h a r t N a m e > D e t a i l < / T B C h a r t N a m e >  
         < C o l u m n N a m e > F i n a l B a l a n c e < / C o l u m n N a m e >  
         < U s e r F r i e n d l y C o l u m n N a m e > F i n a l < / U s e r F r i e n d l y C o l u m n N a m e >  
         < A c c o u n t N u m b e r > 5 4 2 x < / A c c o u n t N u m b e r >  
         < R o u n d e d > f a l s e < / R o u n d e d >  
     < / T B L i n k >  
     < T B L i n k >  
         < V e r s i o n > 4 < / V e r s i o n >  
         < C o l u m n F i l t e r s / >  
         < D A L i n k I D > 4 6 4 6 f 8 6 9 - d 4 2 0 - 4 0 b a - b 4 c 2 - 4 e a b e a 4 a d f e 3 < / D A L i n k I D >  
         < L i n k T y p e > 0 < / L i n k T y p e >  
         < P a r a m e t e r s / >  
         < I n c l u d e A l l I t e m s > f a l s e < / I n c l u d e A l l I t e m s >  
         < A c t i v e > t r u e < / A c t i v e >  
         < P r o t e c t e d L i n k > f a l s e < / P r o t e c t e d L i n k >  
         < N a m e > 2 8 1 0 0   T B   2 0 1 9   5 4 3 x 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 5 4 3 x < / A c c o u n t N u m b e r >  
         < R o u n d e d > f a l s e < / R o u n d e d >  
     < / T B L i n k >  
     < T B L i n k >  
         < V e r s i o n > 4 < / V e r s i o n >  
         < C o l u m n F i l t e r s / >  
         < D A L i n k I D > 1 d b 1 b 0 4 5 - 3 8 f d - 4 c 2 8 - 9 c 7 6 - 9 9 b 3 a 0 5 e c 2 3 8 < / D A L i n k I D >  
         < L i n k T y p e > 0 < / L i n k T y p e >  
         < P a r a m e t e r s / >  
         < I n c l u d e A l l I t e m s > f a l s e < / I n c l u d e A l l I t e m s >  
         < A c t i v e > t r u e < / A c t i v e >  
         < P r o t e c t e d L i n k > f a l s e < / P r o t e c t e d L i n k >  
         < N a m e > 2 8 1 0 0   T B   2 0 1 9   5 4 4 x 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 5 4 4 x < / A c c o u n t N u m b e r >  
         < R o u n d e d > f a l s e < / R o u n d e d >  
     < / T B L i n k >  
     < T B L i n k >  
         < V e r s i o n > 4 < / V e r s i o n >  
         < C o l u m n F i l t e r s / >  
         < D A L i n k I D > 6 7 a e 2 7 b 9 - a a f 2 - 4 a 9 3 - b d 2 4 - 0 c a e f b 5 4 d 4 4 e < / D A L i n k I D >  
         < L i n k T y p e > 0 < / L i n k T y p e >  
         < P a r a m e t e r s / >  
         < I n c l u d e A l l I t e m s > f a l s e < / I n c l u d e A l l I t e m s >  
         < A c t i v e > t r u e < / A c t i v e >  
         < P r o t e c t e d L i n k > f a l s e < / P r o t e c t e d L i n k >  
         < N a m e > 2 8 1 0 0   T B   2 0 1 9   5 4 5 x   F i n a l < / N a m e >  
         < E n t i t y E n u m > 9 < / E n t i t y E n u m >  
         < I t e m O r d e r L i s t / >  
         < S e l e c t e d I t e m L i s t / >  
         < S e l e c t e d C o l u m n L i s t / >  
         < H a s V a l u e > t r u e < / H a s V a l u e >  
         < T B C h a r t I D > 2 2 1 3 5 8 7 4 8 5 7 0 0 0 0 0 6 9 5 < / T B C h a r t I D >  
         < C o n s o l i d a t e d C o m p a n y I D   x s i : n i l = " t r u e " / >  
         < T B D o c u m e n t I D > 2 2 1 3 5 8 7 4 8 5 7 0 0 0 0 0 0 0 5 < / T B D o c u m e n t I D >  
         < N u m e r i c V a l u e > 1 2 1 7 . 0 0 0 0 < / N u m e r i c V a l u e >  
         < V a l u e > 1 2 1 7 , 0 0 0 0 < / V a l u e >  
         < C h a r t T y p e > c t D e t a i l < / C h a r t T y p e >  
         < R e f e r e n c e > 2 8 1 0 0 < / R e f e r e n c e >  
         < T B D o c N a m e > T B   2 0 1 9 < / T B D o c N a m e >  
         < T B C h a r t N a m e > D e t a i l < / T B C h a r t N a m e >  
         < C o l u m n N a m e > F i n a l B a l a n c e < / C o l u m n N a m e >  
         < U s e r F r i e n d l y C o l u m n N a m e > F i n a l < / U s e r F r i e n d l y C o l u m n N a m e >  
         < A c c o u n t N u m b e r > 5 4 5 x < / A c c o u n t N u m b e r >  
         < R o u n d e d > f a l s e < / R o u n d e d >  
     < / T B L i n k >  
     < T B L i n k >  
         < V e r s i o n > 4 < / V e r s i o n >  
         < C o l u m n F i l t e r s / >  
         < D A L i n k I D > 7 1 8 7 4 e 0 1 - 4 6 f c - 4 9 1 1 - b 6 3 a - 4 7 9 2 d e 6 d b 7 b 9 < / D A L i n k I D >  
         < L i n k T y p e > 0 < / L i n k T y p e >  
         < P a r a m e t e r s / >  
         < I n c l u d e A l l I t e m s > f a l s e < / I n c l u d e A l l I t e m s >  
         < A c t i v e > t r u e < / A c t i v e >  
         < P r o t e c t e d L i n k > f a l s e < / P r o t e c t e d L i n k >  
         < N a m e > 2 8 1 0 0   T B   2 0 1 9   5 4 6 x   F i n a l < / N a m e >  
         < E n t i t y E n u m > 9 < / E n t i t y E n u m >  
         < I t e m O r d e r L i s t / >  
         < S e l e c t e d I t e m L i s t / >  
         < S e l e c t e d C o l u m n L i s t / >  
         < H a s V a l u e > t r u e < / H a s V a l u e >  
         < T B C h a r t I D > 2 2 1 3 5 8 7 4 8 5 7 0 0 0 0 0 6 9 5 < / T B C h a r t I D >  
         < C o n s o l i d a t e d C o m p a n y I D   x s i : n i l = " t r u e " / >  
         < T B D o c u m e n t I D > 2 2 1 3 5 8 7 4 8 5 7 0 0 0 0 0 0 0 5 < / T B D o c u m e n t I D >  
         < N u m e r i c V a l u e > 1 4 5 3 5 4 . 0 0 0 0 < / N u m e r i c V a l u e >  
         < V a l u e > 1 4 5 3 5 4 , 0 0 0 0 < / V a l u e >  
         < C h a r t T y p e > c t D e t a i l < / C h a r t T y p e >  
         < R e f e r e n c e > 2 8 1 0 0 < / R e f e r e n c e >  
         < T B D o c N a m e > T B   2 0 1 9 < / T B D o c N a m e >  
         < T B C h a r t N a m e > D e t a i l < / T B C h a r t N a m e >  
         < C o l u m n N a m e > F i n a l B a l a n c e < / C o l u m n N a m e >  
         < U s e r F r i e n d l y C o l u m n N a m e > F i n a l < / U s e r F r i e n d l y C o l u m n N a m e >  
         < A c c o u n t N u m b e r > 5 4 6 x < / A c c o u n t N u m b e r >  
         < R o u n d e d > f a l s e < / R o u n d e d >  
     < / T B L i n k >  
     < T B L i n k >  
         < V e r s i o n > 4 < / V e r s i o n >  
         < C o l u m n F i l t e r s / >  
         < D A L i n k I D > b b b f e 4 2 d - 0 d f 1 - 4 d 4 d - a 0 0 e - 1 5 7 a d e c 0 2 0 d 6 < / D A L i n k I D >  
         < L i n k T y p e > 0 < / L i n k T y p e >  
         < P a r a m e t e r s / >  
         < I n c l u d e A l l I t e m s > f a l s e < / I n c l u d e A l l I t e m s >  
         < A c t i v e > t r u e < / A c t i v e >  
         < P r o t e c t e d L i n k > f a l s e < / P r o t e c t e d L i n k >  
         < N a m e > 2 8 1 0 0   T B   2 0 1 9   5 4 7 x   F i n a l < / N a m e >  
         < E n t i t y E n u m > 9 < / E n t i t y E n u m >  
         < I t e m O r d e r L i s t / >  
         < S e l e c t e d I t e m L i s t / >  
         < S e l e c t e d C o l u m n L i s t / >  
         < H a s V a l u e > t r u e < / H a s V a l u e >  
         < T B C h a r t I D > 2 2 1 3 5 8 7 4 8 5 7 0 0 0 0 0 6 9 5 < / T B C h a r t I D >  
         < C o n s o l i d a t e d C o m p a n y I D   x s i : n i l = " t r u e " / >  
         < T B D o c u m e n t I D > 2 2 1 3 5 8 7 4 8 5 7 0 0 0 0 0 0 0 5 < / T B D o c u m e n t I D >  
         < N u m e r i c V a l u e > - 2 2 1 4 9 . 0 0 0 0 < / N u m e r i c V a l u e >  
         < V a l u e > - 2 2 1 4 9 , 0 0 0 0 < / V a l u e >  
         < C h a r t T y p e > c t D e t a i l < / C h a r t T y p e >  
         < R e f e r e n c e > 2 8 1 0 0 < / R e f e r e n c e >  
         < T B D o c N a m e > T B   2 0 1 9 < / T B D o c N a m e >  
         < T B C h a r t N a m e > D e t a i l < / T B C h a r t N a m e >  
         < C o l u m n N a m e > F i n a l B a l a n c e < / C o l u m n N a m e >  
         < U s e r F r i e n d l y C o l u m n N a m e > F i n a l < / U s e r F r i e n d l y C o l u m n N a m e >  
         < A c c o u n t N u m b e r > 5 4 7 x < / A c c o u n t N u m b e r >  
         < R o u n d e d > f a l s e < / R o u n d e d >  
     < / T B L i n k >  
     < T B L i n k >  
         < V e r s i o n > 4 < / V e r s i o n >  
         < C o l u m n F i l t e r s / >  
         < D A L i n k I D > 9 b 2 5 2 4 c 3 - 6 6 2 2 - 4 2 c 4 - a b 0 a - 4 2 3 d 1 e e 6 8 1 f 5 < / D A L i n k I D >  
         < L i n k T y p e > 0 < / L i n k T y p e >  
         < P a r a m e t e r s / >  
         < I n c l u d e A l l I t e m s > f a l s e < / I n c l u d e A l l I t e m s >  
         < A c t i v e > t r u e < / A c t i v e >  
         < P r o t e c t e d L i n k > f a l s e < / P r o t e c t e d L i n k >  
         < N a m e > 2 8 1 0 0   T B   2 0 1 9   5 4 8 x   F i n a l < / N a m e >  
         < E n t i t y E n u m > 9 < / E n t i t y E n u m >  
         < I t e m O r d e r L i s t / >  
         < S e l e c t e d I t e m L i s t / >  
         < S e l e c t e d C o l u m n L i s t / >  
         < H a s V a l u e > t r u e < / H a s V a l u e >  
         < T B C h a r t I D > 2 2 1 3 5 8 7 4 8 5 7 0 0 0 0 0 6 9 5 < / T B C h a r t I D >  
         < C o n s o l i d a t e d C o m p a n y I D   x s i : n i l = " t r u e " / >  
         < T B D o c u m e n t I D > 2 2 1 3 5 8 7 4 8 5 7 0 0 0 0 0 0 0 5 < / T B D o c u m e n t I D >  
         < N u m e r i c V a l u e > 2 4 4 8 9 6 . 0 0 0 0 < / N u m e r i c V a l u e >  
         < V a l u e > 2 4 4 8 9 6 , 0 0 0 0 < / V a l u e >  
         < C h a r t T y p e > c t D e t a i l < / C h a r t T y p e >  
         < R e f e r e n c e > 2 8 1 0 0 < / R e f e r e n c e >  
         < T B D o c N a m e > T B   2 0 1 9 < / T B D o c N a m e >  
         < T B C h a r t N a m e > D e t a i l < / T B C h a r t N a m e >  
         < C o l u m n N a m e > F i n a l B a l a n c e < / C o l u m n N a m e >  
         < U s e r F r i e n d l y C o l u m n N a m e > F i n a l < / U s e r F r i e n d l y C o l u m n N a m e >  
         < A c c o u n t N u m b e r > 5 4 8 x < / A c c o u n t N u m b e r >  
         < R o u n d e d > f a l s e < / R o u n d e d >  
     < / T B L i n k >  
     < T B L i n k >  
         < V e r s i o n > 4 < / V e r s i o n >  
         < C o l u m n F i l t e r s / >  
         < D A L i n k I D > 7 2 7 a 3 d e 0 - b a f 0 - 4 2 c 1 - b c e 4 - 0 c 7 8 1 7 5 8 2 9 5 1 < / D A L i n k I D >  
         < L i n k T y p e > 0 < / L i n k T y p e >  
         < P a r a m e t e r s / >  
         < I n c l u d e A l l I t e m s > f a l s e < / I n c l u d e A l l I t e m s >  
         < A c t i v e > t r u e < / A c t i v e >  
         < P r o t e c t e d L i n k > f a l s e < / P r o t e c t e d L i n k >  
         < N a m e > 2 8 1 0 0   T B   2 0 1 9   5 4 9 x   F i n a l < / N a m e >  
         < E n t i t y E n u m > 9 < / E n t i t y E n u m >  
         < I t e m O r d e r L i s t / >  
         < S e l e c t e d I t e m L i s t / >  
         < S e l e c t e d C o l u m n L i s t / >  
         < H a s V a l u e > t r u e < / H a s V a l u e >  
         < T B C h a r t I D > 2 2 1 3 5 8 7 4 8 5 7 0 0 0 0 0 6 9 5 < / T B C h a r t I D >  
         < C o n s o l i d a t e d C o m p a n y I D   x s i : n i l = " t r u e " / >  
         < T B D o c u m e n t I D > 2 2 1 3 5 8 7 4 8 5 7 0 0 0 0 0 0 0 5 < / T B D o c u m e n t I D >  
         < N u m e r i c V a l u e > 1 6 6 9 7 8 . 0 0 0 0 < / N u m e r i c V a l u e >  
         < V a l u e > 1 6 6 9 7 8 , 0 0 0 0 < / V a l u e >  
         < C h a r t T y p e > c t D e t a i l < / C h a r t T y p e >  
         < R e f e r e n c e > 2 8 1 0 0 < / R e f e r e n c e >  
         < T B D o c N a m e > T B   2 0 1 9 < / T B D o c N a m e >  
         < T B C h a r t N a m e > D e t a i l < / T B C h a r t N a m e >  
         < C o l u m n N a m e > F i n a l B a l a n c e < / C o l u m n N a m e >  
         < U s e r F r i e n d l y C o l u m n N a m e > F i n a l < / U s e r F r i e n d l y C o l u m n N a m e >  
         < A c c o u n t N u m b e r > 5 4 9 x < / A c c o u n t N u m b e r >  
         < R o u n d e d > f a l s e < / R o u n d e d >  
     < / T B L i n k >  
     < T B L i n k >  
         < V e r s i o n > 4 < / V e r s i o n >  
         < C o l u m n F i l t e r s / >  
         < D A L i n k I D > a e 1 1 9 e c 3 - 9 6 a c - 4 5 5 e - b d 8 8 - a e e f 6 c 2 b b 9 1 d < / D A L i n k I D >  
         < L i n k T y p e > 0 < / L i n k T y p e >  
         < P a r a m e t e r s / >  
         < I n c l u d e A l l I t e m s > f a l s e < / I n c l u d e A l l I t e m s >  
         < A c t i v e > t r u e < / A c t i v e >  
         < P r o t e c t e d L i n k > f a l s e < / P r o t e c t e d L i n k >  
         < N a m e > 2 8 1 0 0   T B   2 0 1 9   5 5 1 x   F i n a l < / N a m e >  
         < E n t i t y E n u m > 9 < / E n t i t y E n u m >  
         < I t e m O r d e r L i s t / >  
         < S e l e c t e d I t e m L i s t / >  
         < S e l e c t e d C o l u m n L i s t / >  
         < H a s V a l u e > t r u e < / H a s V a l u e >  
         < T B C h a r t I D > 2 2 1 3 5 8 7 4 8 5 7 0 0 0 0 0 6 9 5 < / T B C h a r t I D >  
         < C o n s o l i d a t e d C o m p a n y I D   x s i : n i l = " t r u e " / >  
         < T B D o c u m e n t I D > 2 2 1 3 5 8 7 4 8 5 7 0 0 0 0 0 0 0 5 < / T B D o c u m e n t I D >  
         < N u m e r i c V a l u e > 2 0 9 6 9 4 6 . 0 0 0 0 < / N u m e r i c V a l u e >  
         < V a l u e > 2 0 9 6 9 4 6 , 0 0 0 0 < / V a l u e >  
         < C h a r t T y p e > c t D e t a i l < / C h a r t T y p e >  
         < R e f e r e n c e > 2 8 1 0 0 < / R e f e r e n c e >  
         < T B D o c N a m e > T B   2 0 1 9 < / T B D o c N a m e >  
         < T B C h a r t N a m e > D e t a i l < / T B C h a r t N a m e >  
         < C o l u m n N a m e > F i n a l B a l a n c e < / C o l u m n N a m e >  
         < U s e r F r i e n d l y C o l u m n N a m e > F i n a l < / U s e r F r i e n d l y C o l u m n N a m e >  
         < A c c o u n t N u m b e r > 5 5 1 x < / A c c o u n t N u m b e r >  
         < R o u n d e d > f a l s e < / R o u n d e d >  
     < / T B L i n k >  
     < T B L i n k >  
         < V e r s i o n > 4 < / V e r s i o n >  
         < C o l u m n F i l t e r s / >  
         < D A L i n k I D > 0 e 6 b 9 8 f 0 - 9 c 1 5 - 4 0 c 4 - 9 e 9 2 - 3 f 6 4 2 8 3 c f f 0 8 < / D A L i n k I D >  
         < L i n k T y p e > 0 < / L i n k T y p e >  
         < P a r a m e t e r s / >  
         < I n c l u d e A l l I t e m s > f a l s e < / I n c l u d e A l l I t e m s >  
         < A c t i v e > t r u e < / A c t i v e >  
         < P r o t e c t e d L i n k > f a l s e < / P r o t e c t e d L i n k >  
         < N a m e > 2 8 1 0 0   T B   2 0 1 9   5 5 3 x   F i n a l < / N a m e >  
         < E n t i t y E n u m > 9 < / E n t i t y E n u m >  
         < I t e m O r d e r L i s t / >  
         < S e l e c t e d I t e m L i s t / >  
         < S e l e c t e d C o l u m n L i s t / >  
         < H a s V a l u e > t r u e < / H a s V a l u e >  
         < T B C h a r t I D > 2 2 1 3 5 8 7 4 8 5 7 0 0 0 0 0 6 9 5 < / T B C h a r t I D >  
         < C o n s o l i d a t e d C o m p a n y I D   x s i : n i l = " t r u e " / >  
         < T B D o c u m e n t I D > 2 2 1 3 5 8 7 4 8 5 7 0 0 0 0 0 0 0 5 < / T B D o c u m e n t I D >  
         < N u m e r i c V a l u e > 5 0 4 9 8 5 0 . 0 0 0 0 < / N u m e r i c V a l u e >  
         < V a l u e > 5 0 4 9 8 5 0 , 0 0 0 0 < / V a l u e >  
         < C h a r t T y p e > c t D e t a i l < / C h a r t T y p e >  
         < R e f e r e n c e > 2 8 1 0 0 < / R e f e r e n c e >  
         < T B D o c N a m e > T B   2 0 1 9 < / T B D o c N a m e >  
         < T B C h a r t N a m e > D e t a i l < / T B C h a r t N a m e >  
         < C o l u m n N a m e > F i n a l B a l a n c e < / C o l u m n N a m e >  
         < U s e r F r i e n d l y C o l u m n N a m e > F i n a l < / U s e r F r i e n d l y C o l u m n N a m e >  
         < A c c o u n t N u m b e r > 5 5 3 x < / A c c o u n t N u m b e r >  
         < R o u n d e d > f a l s e < / R o u n d e d >  
     < / T B L i n k >  
     < T B L i n k >  
         < V e r s i o n > 4 < / V e r s i o n >  
         < C o l u m n F i l t e r s / >  
         < D A L i n k I D > d b 8 a 7 1 a 9 - 0 5 1 6 - 4 6 a b - 8 d 7 3 - 6 0 b 7 8 d 5 e e 3 2 b < / D A L i n k I D >  
         < L i n k T y p e > 0 < / L i n k T y p e >  
         < P a r a m e t e r s / >  
         < I n c l u d e A l l I t e m s > f a l s e < / I n c l u d e A l l I t e m s >  
         < A c t i v e > t r u e < / A c t i v e >  
         < P r o t e c t e d L i n k > f a l s e < / P r o t e c t e d L i n k >  
         < N a m e > 2 8 1 0 0   T B   2 0 1 9   5 5 5 x 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 5 5 5 x < / A c c o u n t N u m b e r >  
         < R o u n d e d > f a l s e < / R o u n d e d >  
     < / T B L i n k >  
     < T B L i n k >  
         < V e r s i o n > 4 < / V e r s i o n >  
         < C o l u m n F i l t e r s / >  
         < D A L i n k I D > d 4 7 3 1 2 3 5 - 1 9 f 5 - 4 a 0 0 - a b d 8 - 8 d f 1 8 7 c 0 6 c 2 8 < / D A L i n k I D >  
         < L i n k T y p e > 0 < / L i n k T y p e >  
         < P a r a m e t e r s / >  
         < I n c l u d e A l l I t e m s > f a l s e < / I n c l u d e A l l I t e m s >  
         < A c t i v e > t r u e < / A c t i v e >  
         < P r o t e c t e d L i n k > f a l s e < / P r o t e c t e d L i n k >  
         < N a m e > 2 8 1 0 0   T B   2 0 1 9   5 5 7 x 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 5 5 7 x < / A c c o u n t N u m b e r >  
         < R o u n d e d > f a l s e < / R o u n d e d >  
     < / T B L i n k >  
     < T B L i n k >  
         < V e r s i o n > 4 < / V e r s i o n >  
         < C o l u m n F i l t e r s / >  
         < D A L i n k I D > d c 2 3 5 3 6 e - b 8 7 7 - 4 f 8 6 - b e 5 4 - f 7 8 c 6 f 2 0 c 2 9 5 < / D A L i n k I D >  
         < L i n k T y p e > 0 < / L i n k T y p e >  
         < P a r a m e t e r s / >  
         < I n c l u d e A l l I t e m s > f a l s e < / I n c l u d e A l l I t e m s >  
         < A c t i v e > t r u e < / A c t i v e >  
         < P r o t e c t e d L i n k > f a l s e < / P r o t e c t e d L i n k >  
         < N a m e > 2 8 1 0 0   T B   2 0 1 9   5 6 1 x 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 5 6 1 x < / A c c o u n t N u m b e r >  
         < R o u n d e d > f a l s e < / R o u n d e d >  
     < / T B L i n k >  
     < T B L i n k >  
         < V e r s i o n > 4 < / V e r s i o n >  
         < C o l u m n F i l t e r s / >  
         < D A L i n k I D > e c 3 0 6 6 b 8 - 8 7 5 d - 4 4 0 3 - 8 0 9 0 - 2 e e 2 d a e 8 5 7 9 3 < / D A L i n k I D >  
         < L i n k T y p e > 0 < / L i n k T y p e >  
         < P a r a m e t e r s / >  
         < I n c l u d e A l l I t e m s > f a l s e < / I n c l u d e A l l I t e m s >  
         < A c t i v e > t r u e < / A c t i v e >  
         < P r o t e c t e d L i n k > f a l s e < / P r o t e c t e d L i n k >  
         < N a m e > 2 8 1 0 0   T B   2 0 1 9   5 6 2 a   F i n a l < / N a m e >  
         < E n t i t y E n u m > 9 < / E n t i t y E n u m >  
         < I t e m O r d e r L i s t / >  
         < S e l e c t e d I t e m L i s t / >  
         < S e l e c t e d C o l u m n L i s t / >  
         < H a s V a l u e > t r u e < / H a s V a l u e >  
         < T B C h a r t I D > 2 2 1 3 5 8 7 4 8 5 7 0 0 0 0 0 6 9 5 < / T B C h a r t I D >  
         < C o n s o l i d a t e d C o m p a n y I D   x s i : n i l = " t r u e " / >  
         < T B D o c u m e n t I D > 2 2 1 3 5 8 7 4 8 5 7 0 0 0 0 0 0 0 5 < / T B D o c u m e n t I D >  
         < N u m e r i c V a l u e > 1 9 4 1 8 5 . 0 0 0 0 < / N u m e r i c V a l u e >  
         < V a l u e > 1 9 4 1 8 5 , 0 0 0 0 < / V a l u e >  
         < C h a r t T y p e > c t D e t a i l < / C h a r t T y p e >  
         < R e f e r e n c e > 2 8 1 0 0 < / R e f e r e n c e >  
         < T B D o c N a m e > T B   2 0 1 9 < / T B D o c N a m e >  
         < T B C h a r t N a m e > D e t a i l < / T B C h a r t N a m e >  
         < C o l u m n N a m e > F i n a l B a l a n c e < / C o l u m n N a m e >  
         < U s e r F r i e n d l y C o l u m n N a m e > F i n a l < / U s e r F r i e n d l y C o l u m n N a m e >  
         < A c c o u n t N u m b e r > 5 6 2 a < / A c c o u n t N u m b e r >  
         < R o u n d e d > f a l s e < / R o u n d e d >  
     < / T B L i n k >  
     < T B L i n k >  
         < V e r s i o n > 4 < / V e r s i o n >  
         < C o l u m n F i l t e r s / >  
         < D A L i n k I D > 7 1 6 f f e c 4 - 1 d e a - 4 3 b 6 - 9 3 2 1 - 7 1 6 b a 8 4 5 7 9 8 b < / D A L i n k I D >  
         < L i n k T y p e > 0 < / L i n k T y p e >  
         < P a r a m e t e r s / >  
         < I n c l u d e A l l I t e m s > f a l s e < / I n c l u d e A l l I t e m s >  
         < A c t i v e > t r u e < / A c t i v e >  
         < P r o t e c t e d L i n k > f a l s e < / P r o t e c t e d L i n k >  
         < N a m e > 2 8 1 0 0   T B   2 0 1 9   5 6 2 b   F i n a l < / N a m e >  
         < E n t i t y E n u m > 9 < / E n t i t y E n u m >  
         < I t e m O r d e r L i s t / >  
         < S e l e c t e d I t e m L i s t / >  
         < S e l e c t e d C o l u m n L i s t / >  
         < H a s V a l u e > t r u e < / H a s V a l u e >  
         < T B C h a r t I D > 2 2 1 3 5 8 7 4 8 5 7 0 0 0 0 0 6 9 5 < / T B C h a r t I D >  
         < C o n s o l i d a t e d C o m p a n y I D   x s i : n i l = " t r u e " / >  
         < T B D o c u m e n t I D > 2 2 1 3 5 8 7 4 8 5 7 0 0 0 0 0 0 0 5 < / T B D o c u m e n t I D >  
         < N u m e r i c V a l u e > 1 0 6 6 0 2 . 0 0 0 0 < / N u m e r i c V a l u e >  
         < V a l u e > 1 0 6 6 0 2 , 0 0 0 0 < / V a l u e >  
         < C h a r t T y p e > c t D e t a i l < / C h a r t T y p e >  
         < R e f e r e n c e > 2 8 1 0 0 < / R e f e r e n c e >  
         < T B D o c N a m e > T B   2 0 1 9 < / T B D o c N a m e >  
         < T B C h a r t N a m e > D e t a i l < / T B C h a r t N a m e >  
         < C o l u m n N a m e > F i n a l B a l a n c e < / C o l u m n N a m e >  
         < U s e r F r i e n d l y C o l u m n N a m e > F i n a l < / U s e r F r i e n d l y C o l u m n N a m e >  
         < A c c o u n t N u m b e r > 5 6 2 b < / A c c o u n t N u m b e r >  
         < R o u n d e d > f a l s e < / R o u n d e d >  
     < / T B L i n k >  
     < T B L i n k >  
         < V e r s i o n > 4 < / V e r s i o n >  
         < C o l u m n F i l t e r s / >  
         < D A L i n k I D > 8 4 d f 2 2 2 0 - d 0 f 7 - 4 3 c 3 - b 9 a 2 - 6 2 1 4 5 5 9 0 7 e 1 9 < / D A L i n k I D >  
         < L i n k T y p e > 0 < / L i n k T y p e >  
         < P a r a m e t e r s / >  
         < I n c l u d e A l l I t e m s > f a l s e < / I n c l u d e A l l I t e m s >  
         < A c t i v e > t r u e < / A c t i v e >  
         < P r o t e c t e d L i n k > f a l s e < / P r o t e c t e d L i n k >  
         < N a m e > 2 8 1 0 0   T B   2 0 1 9   5 6 3 x   F i n a l < / N a m e >  
         < E n t i t y E n u m > 9 < / E n t i t y E n u m >  
         < I t e m O r d e r L i s t / >  
         < S e l e c t e d I t e m L i s t / >  
         < S e l e c t e d C o l u m n L i s t / >  
         < H a s V a l u e > t r u e < / H a s V a l u e >  
         < T B C h a r t I D > 2 2 1 3 5 8 7 4 8 5 7 0 0 0 0 0 6 9 5 < / T B C h a r t I D >  
         < C o n s o l i d a t e d C o m p a n y I D   x s i : n i l = " t r u e " / >  
         < T B D o c u m e n t I D > 2 2 1 3 5 8 7 4 8 5 7 0 0 0 0 0 0 0 5 < / T B D o c u m e n t I D >  
         < N u m e r i c V a l u e > 3 3 5 1 . 0 0 0 0 < / N u m e r i c V a l u e >  
         < V a l u e > 3 3 5 1 , 0 0 0 0 < / V a l u e >  
         < C h a r t T y p e > c t D e t a i l < / C h a r t T y p e >  
         < R e f e r e n c e > 2 8 1 0 0 < / R e f e r e n c e >  
         < T B D o c N a m e > T B   2 0 1 9 < / T B D o c N a m e >  
         < T B C h a r t N a m e > D e t a i l < / T B C h a r t N a m e >  
         < C o l u m n N a m e > F i n a l B a l a n c e < / C o l u m n N a m e >  
         < U s e r F r i e n d l y C o l u m n N a m e > F i n a l < / U s e r F r i e n d l y C o l u m n N a m e >  
         < A c c o u n t N u m b e r > 5 6 3 x < / A c c o u n t N u m b e r >  
         < R o u n d e d > f a l s e < / R o u n d e d >  
     < / T B L i n k >  
     < T B L i n k >  
         < V e r s i o n > 4 < / V e r s i o n >  
         < C o l u m n F i l t e r s / >  
         < D A L i n k I D > c 9 a 0 a d 9 6 - 0 b 9 9 - 4 5 d 7 - a 7 a 2 - 5 5 4 d 8 1 2 7 6 a d 2 < / D A L i n k I D >  
         < L i n k T y p e > 0 < / L i n k T y p e >  
         < P a r a m e t e r s / >  
         < I n c l u d e A l l I t e m s > f a l s e < / I n c l u d e A l l I t e m s >  
         < A c t i v e > t r u e < / A c t i v e >  
         < P r o t e c t e d L i n k > f a l s e < / P r o t e c t e d L i n k >  
         < N a m e > 2 8 1 0 0   T B   2 0 1 9   5 6 4 x 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 5 6 4 x < / A c c o u n t N u m b e r >  
         < R o u n d e d > f a l s e < / R o u n d e d >  
     < / T B L i n k >  
     < T B L i n k >  
         < V e r s i o n > 4 < / V e r s i o n >  
         < C o l u m n F i l t e r s / >  
         < D A L i n k I D > 1 f d 7 3 4 1 0 - 7 7 b d - 4 9 0 d - 8 0 f e - d 3 1 2 f 8 e c e b d 4 < / D A L i n k I D >  
         < L i n k T y p e > 0 < / L i n k T y p e >  
         < P a r a m e t e r s / >  
         < I n c l u d e A l l I t e m s > f a l s e < / I n c l u d e A l l I t e m s >  
         < A c t i v e > t r u e < / A c t i v e >  
         < P r o t e c t e d L i n k > f a l s e < / P r o t e c t e d L i n k >  
         < N a m e > 2 8 1 0 0   T B   2 0 1 9   5 6 5 x 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 5 6 5 x < / A c c o u n t N u m b e r >  
         < R o u n d e d > f a l s e < / R o u n d e d >  
     < / T B L i n k >  
     < T B L i n k >  
         < V e r s i o n > 4 < / V e r s i o n >  
         < C o l u m n F i l t e r s / >  
         < D A L i n k I D > f d 4 7 a a 0 e - 9 5 f 8 - 4 2 1 6 - 9 5 3 1 - d f 9 4 f a f c e 9 b 2 < / D A L i n k I D >  
         < L i n k T y p e > 0 < / L i n k T y p e >  
         < P a r a m e t e r s / >  
         < I n c l u d e A l l I t e m s > f a l s e < / I n c l u d e A l l I t e m s >  
         < A c t i v e > t r u e < / A c t i v e >  
         < P r o t e c t e d L i n k > f a l s e < / P r o t e c t e d L i n k >  
         < N a m e > 2 8 1 0 0   T B   2 0 1 9   5 6 6 x 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 5 6 6 x < / A c c o u n t N u m b e r >  
         < R o u n d e d > f a l s e < / R o u n d e d >  
     < / T B L i n k >  
     < T B L i n k >  
         < V e r s i o n > 4 < / V e r s i o n >  
         < C o l u m n F i l t e r s / >  
         < D A L i n k I D > 5 c 6 1 4 a 3 f - b d f a - 4 1 a 2 - 8 1 7 d - e 3 c d 2 e 7 2 a 1 a 9 < / D A L i n k I D >  
         < L i n k T y p e > 0 < / L i n k T y p e >  
         < P a r a m e t e r s / >  
         < I n c l u d e A l l I t e m s > f a l s e < / I n c l u d e A l l I t e m s >  
         < A c t i v e > t r u e < / A c t i v e >  
         < P r o t e c t e d L i n k > f a l s e < / P r o t e c t e d L i n k >  
         < N a m e > 2 8 1 0 0   T B   2 0 1 9   5 6 7 x 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 5 6 7 x < / A c c o u n t N u m b e r >  
         < R o u n d e d > f a l s e < / R o u n d e d >  
     < / T B L i n k >  
     < T B L i n k >  
         < V e r s i o n > 4 < / V e r s i o n >  
         < C o l u m n F i l t e r s / >  
         < D A L i n k I D > 6 3 5 0 3 8 1 4 - 1 c 4 2 - 4 b b 2 - 8 6 6 7 - 4 f e 4 d 1 f f c 1 0 9 < / D A L i n k I D >  
         < L i n k T y p e > 0 < / L i n k T y p e >  
         < P a r a m e t e r s / >  
         < I n c l u d e A l l I t e m s > f a l s e < / I n c l u d e A l l I t e m s >  
         < A c t i v e > t r u e < / A c t i v e >  
         < P r o t e c t e d L i n k > f a l s e < / P r o t e c t e d L i n k >  
         < N a m e > 2 8 1 0 0   T B   2 0 1 9   5 6 8 x   F i n a l < / N a m e >  
         < E n t i t y E n u m > 9 < / E n t i t y E n u m >  
         < I t e m O r d e r L i s t / >  
         < S e l e c t e d I t e m L i s t / >  
         < S e l e c t e d C o l u m n L i s t / >  
         < H a s V a l u e > t r u e < / H a s V a l u e >  
         < T B C h a r t I D > 2 2 1 3 5 8 7 4 8 5 7 0 0 0 0 0 6 9 5 < / T B C h a r t I D >  
         < C o n s o l i d a t e d C o m p a n y I D   x s i : n i l = " t r u e " / >  
         < T B D o c u m e n t I D > 2 2 1 3 5 8 7 4 8 5 7 0 0 0 0 0 0 0 5 < / T B D o c u m e n t I D >  
         < N u m e r i c V a l u e > 8 4 9 0 4 . 0 0 0 0 < / N u m e r i c V a l u e >  
         < V a l u e > 8 4 9 0 4 , 0 0 0 0 < / V a l u e >  
         < C h a r t T y p e > c t D e t a i l < / C h a r t T y p e >  
         < R e f e r e n c e > 2 8 1 0 0 < / R e f e r e n c e >  
         < T B D o c N a m e > T B   2 0 1 9 < / T B D o c N a m e >  
         < T B C h a r t N a m e > D e t a i l < / T B C h a r t N a m e >  
         < C o l u m n N a m e > F i n a l B a l a n c e < / C o l u m n N a m e >  
         < U s e r F r i e n d l y C o l u m n N a m e > F i n a l < / U s e r F r i e n d l y C o l u m n N a m e >  
         < A c c o u n t N u m b e r > 5 6 8 x < / A c c o u n t N u m b e r >  
         < R o u n d e d > f a l s e < / R o u n d e d >  
     < / T B L i n k >  
     < T B L i n k >  
         < V e r s i o n > 4 < / V e r s i o n >  
         < C o l u m n F i l t e r s / >  
         < D A L i n k I D > c e a c 9 f 5 1 - 8 2 b 1 - 4 a 3 1 - 9 6 6 c - 6 b 0 0 2 4 b 7 f 2 6 2 < / D A L i n k I D >  
         < L i n k T y p e > 0 < / L i n k T y p e >  
         < P a r a m e t e r s / >  
         < I n c l u d e A l l I t e m s > f a l s e < / I n c l u d e A l l I t e m s >  
         < A c t i v e > t r u e < / A c t i v e >  
         < P r o t e c t e d L i n k > f a l s e < / P r o t e c t e d L i n k >  
         < N a m e > 2 8 1 0 0   T B   2 0 1 9   5 6 9 x 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 5 6 9 x < / A c c o u n t N u m b e r >  
         < R o u n d e d > f a l s e < / R o u n d e d >  
     < / T B L i n k >  
     < T B L i n k >  
         < V e r s i o n > 4 < / V e r s i o n >  
         < C o l u m n F i l t e r s / >  
         < D A L i n k I D > 2 3 b 5 e a 7 b - 0 d 2 c - 4 b 6 d - 8 6 d b - c 4 5 0 2 e 5 1 7 5 2 0 < / D A L i n k I D >  
         < L i n k T y p e > 0 < / L i n k T y p e >  
         < P a r a m e t e r s / >  
         < I n c l u d e A l l I t e m s > f a l s e < / I n c l u d e A l l I t e m s >  
         < A c t i v e > t r u e < / A c t i v e >  
         < P r o t e c t e d L i n k > f a l s e < / P r o t e c t e d L i n k >  
         < N a m e > 2 8 1 0 0   T B   2 0 1 9   5 9 1 x 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 5 9 1 x < / A c c o u n t N u m b e r >  
         < R o u n d e d > f a l s e < / R o u n d e d >  
     < / T B L i n k >  
     < T B L i n k >  
         < V e r s i o n > 4 < / V e r s i o n >  
         < C o l u m n F i l t e r s / >  
         < D A L i n k I D > 4 9 1 e b 0 0 c - 7 f b f - 4 a f c - b 7 0 9 - a 8 a a b 2 4 6 3 e c 8 < / D A L i n k I D >  
         < L i n k T y p e > 0 < / L i n k T y p e >  
         < P a r a m e t e r s / >  
         < I n c l u d e A l l I t e m s > f a l s e < / I n c l u d e A l l I t e m s >  
         < A c t i v e > t r u e < / A c t i v e >  
         < P r o t e c t e d L i n k > f a l s e < / P r o t e c t e d L i n k >  
         < N a m e > 2 8 1 0 0   T B   2 0 1 9   5 9 2 x 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 5 9 2 x < / A c c o u n t N u m b e r >  
         < R o u n d e d > f a l s e < / R o u n d e d >  
     < / T B L i n k >  
     < T B L i n k >  
         < V e r s i o n > 4 < / V e r s i o n >  
         < C o l u m n F i l t e r s / >  
         < D A L i n k I D > 2 3 0 e d 9 7 8 - 9 f b c - 4 2 4 4 - b 1 1 c - b 0 d c 7 5 7 1 9 6 5 4 < / D A L i n k I D >  
         < L i n k T y p e > 0 < / L i n k T y p e >  
         < P a r a m e t e r s / >  
         < I n c l u d e A l l I t e m s > f a l s e < / I n c l u d e A l l I t e m s >  
         < A c t i v e > t r u e < / A c t i v e >  
         < P r o t e c t e d L i n k > f a l s e < / P r o t e c t e d L i n k >  
         < N a m e > 2 8 1 0 0   T B   2 0 1 9   5 9 5 x 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 5 9 5 x < / A c c o u n t N u m b e r >  
         < R o u n d e d > f a l s e < / R o u n d e d >  
     < / T B L i n k >  
     < T B L i n k >  
         < V e r s i o n > 4 < / V e r s i o n >  
         < C o l u m n F i l t e r s / >  
         < D A L i n k I D > 6 1 2 3 1 f 0 5 - 6 6 d c - 4 a 3 c - b 3 f e - e 9 f 3 6 f e c f 1 5 f < / D A L i n k I D >  
         < L i n k T y p e > 0 < / L i n k T y p e >  
         < P a r a m e t e r s / >  
         < I n c l u d e A l l I t e m s > f a l s e < / I n c l u d e A l l I t e m s >  
         < A c t i v e > t r u e < / A c t i v e >  
         < P r o t e c t e d L i n k > f a l s e < / P r o t e c t e d L i n k >  
         < N a m e > 2 8 1 0 0   T B   2 0 1 9   5 9 6 x 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 5 9 6 x < / A c c o u n t N u m b e r >  
         < R o u n d e d > f a l s e < / R o u n d e d >  
     < / T B L i n k >  
     < T B L i n k >  
         < V e r s i o n > 4 < / V e r s i o n >  
         < C o l u m n F i l t e r s / >  
         < D A L i n k I D > 1 0 1 7 c a 2 7 - 3 7 0 a - 4 b 5 c - a 0 0 7 - 4 8 1 3 d 4 8 6 f f 2 9 < / D A L i n k I D >  
         < L i n k T y p e > 0 < / L i n k T y p e >  
         < P a r a m e t e r s / >  
         < I n c l u d e A l l I t e m s > f a l s e < / I n c l u d e A l l I t e m s >  
         < A c t i v e > t r u e < / A c t i v e >  
         < P r o t e c t e d L i n k > f a l s e < / P r o t e c t e d L i n k >  
         < N a m e > 2 8 1 0 0   T B   2 0 1 9   6 0 1 a   F i n a l < / N a m e >  
         < E n t i t y E n u m > 9 < / E n t i t y E n u m >  
         < I t e m O r d e r L i s t / >  
         < S e l e c t e d I t e m L i s t / >  
         < S e l e c t e d C o l u m n L i s t / >  
         < H a s V a l u e > t r u e < / H a s V a l u e >  
         < T B C h a r t I D > 2 2 1 3 5 8 7 4 8 5 7 0 0 0 0 0 6 9 5 < / T B C h a r t I D >  
         < C o n s o l i d a t e d C o m p a n y I D   x s i : n i l = " t r u e " / >  
         < T B D o c u m e n t I D > 2 2 1 3 5 8 7 4 8 5 7 0 0 0 0 0 0 0 5 < / T B D o c u m e n t I D >  
         < N u m e r i c V a l u e > - 1 9 0 8 4 0 1 . 0 0 0 0 < / N u m e r i c V a l u e >  
         < V a l u e > - 1 9 0 8 4 0 1 , 0 0 0 0 < / V a l u e >  
         < C h a r t T y p e > c t D e t a i l < / C h a r t T y p e >  
         < R e f e r e n c e > 2 8 1 0 0 < / R e f e r e n c e >  
         < T B D o c N a m e > T B   2 0 1 9 < / T B D o c N a m e >  
         < T B C h a r t N a m e > D e t a i l < / T B C h a r t N a m e >  
         < C o l u m n N a m e > F i n a l B a l a n c e < / C o l u m n N a m e >  
         < U s e r F r i e n d l y C o l u m n N a m e > F i n a l < / U s e r F r i e n d l y C o l u m n N a m e >  
         < A c c o u n t N u m b e r > 6 0 1 a < / A c c o u n t N u m b e r >  
         < R o u n d e d > f a l s e < / R o u n d e d >  
     < / T B L i n k >  
     < T B L i n k >  
         < V e r s i o n > 4 < / V e r s i o n >  
         < C o l u m n F i l t e r s / >  
         < D A L i n k I D > 1 e c 0 f 5 4 c - 3 4 6 0 - 4 7 0 d - b 8 8 e - f 9 2 c 6 c e 4 d e 0 d < / D A L i n k I D >  
         < L i n k T y p e > 0 < / L i n k T y p e >  
         < P a r a m e t e r s / >  
         < I n c l u d e A l l I t e m s > f a l s e < / I n c l u d e A l l I t e m s >  
         < A c t i v e > t r u e < / A c t i v e >  
         < P r o t e c t e d L i n k > f a l s e < / P r o t e c t e d L i n k >  
         < N a m e > 2 8 1 0 0   T B   2 0 1 9   6 0 1 b 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 6 0 1 b < / A c c o u n t N u m b e r >  
         < R o u n d e d > f a l s e < / R o u n d e d >  
     < / T B L i n k >  
     < T B L i n k >  
         < V e r s i o n > 4 < / V e r s i o n >  
         < C o l u m n F i l t e r s / >  
         < D A L i n k I D > 6 4 a 2 c 4 c 5 - 2 1 9 c - 4 1 0 9 - b 8 d 4 - 1 6 d a 1 4 9 4 1 b b e < / D A L i n k I D >  
         < L i n k T y p e > 0 < / L i n k T y p e >  
         < P a r a m e t e r s / >  
         < I n c l u d e A l l I t e m s > f a l s e < / I n c l u d e A l l I t e m s >  
         < A c t i v e > t r u e < / A c t i v e >  
         < P r o t e c t e d L i n k > f a l s e < / P r o t e c t e d L i n k >  
         < N a m e > 2 8 1 0 0   T B   2 0 1 9   6 0 1 c 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 6 0 1 c < / A c c o u n t N u m b e r >  
         < R o u n d e d > f a l s e < / R o u n d e d >  
     < / T B L i n k >  
     < T B L i n k >  
         < V e r s i o n > 4 < / V e r s i o n >  
         < C o l u m n F i l t e r s / >  
         < D A L i n k I D > b 8 5 2 0 a 9 d - d 7 c a - 4 5 b b - a 7 8 4 - e 2 0 a 6 b 3 7 6 a f 3 < / D A L i n k I D >  
         < L i n k T y p e > 0 < / L i n k T y p e >  
         < P a r a m e t e r s / >  
         < I n c l u d e A l l I t e m s > f a l s e < / I n c l u d e A l l I t e m s >  
         < A c t i v e > t r u e < / A c t i v e >  
         < P r o t e c t e d L i n k > f a l s e < / P r o t e c t e d L i n k >  
         < N a m e > 2 8 1 0 0   T B   2 0 1 9   6 0 1 d 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 6 0 1 d < / A c c o u n t N u m b e r >  
         < R o u n d e d > f a l s e < / R o u n d e d >  
     < / T B L i n k >  
     < T B L i n k >  
         < V e r s i o n > 4 < / V e r s i o n >  
         < C o l u m n F i l t e r s / >  
         < D A L i n k I D > 7 6 e 0 9 3 9 2 - 6 3 b b - 4 a 5 c - 8 7 4 c - a f d b b c 3 1 b 4 a 9 < / D A L i n k I D >  
         < L i n k T y p e > 0 < / L i n k T y p e >  
         < P a r a m e t e r s / >  
         < I n c l u d e A l l I t e m s > f a l s e < / I n c l u d e A l l I t e m s >  
         < A c t i v e > t r u e < / A c t i v e >  
         < P r o t e c t e d L i n k > f a l s e < / P r o t e c t e d L i n k >  
         < N a m e > 2 8 1 0 0   T B   2 0 1 9   6 0 1 e 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 6 0 1 e < / A c c o u n t N u m b e r >  
         < R o u n d e d > f a l s e < / R o u n d e d >  
     < / T B L i n k >  
     < T B L i n k >  
         < V e r s i o n > 4 < / V e r s i o n >  
         < C o l u m n F i l t e r s / >  
         < D A L i n k I D > 7 6 6 2 3 7 3 8 - 8 3 8 8 - 4 1 f 3 - a 2 9 0 - e a 4 6 d 9 0 8 9 5 1 d < / D A L i n k I D >  
         < L i n k T y p e > 0 < / L i n k T y p e >  
         < P a r a m e t e r s / >  
         < I n c l u d e A l l I t e m s > f a l s e < / I n c l u d e A l l I t e m s >  
         < A c t i v e > t r u e < / A c t i v e >  
         < P r o t e c t e d L i n k > f a l s e < / P r o t e c t e d L i n k >  
         < N a m e > 2 8 1 0 0   T B   2 0 1 9   6 0 2 a   F i n a l < / N a m e >  
         < E n t i t y E n u m > 9 < / E n t i t y E n u m >  
         < I t e m O r d e r L i s t / >  
         < S e l e c t e d I t e m L i s t / >  
         < S e l e c t e d C o l u m n L i s t / >  
         < H a s V a l u e > t r u e < / H a s V a l u e >  
         < T B C h a r t I D > 2 2 1 3 5 8 7 4 8 5 7 0 0 0 0 0 6 9 5 < / T B C h a r t I D >  
         < C o n s o l i d a t e d C o m p a n y I D   x s i : n i l = " t r u e " / >  
         < T B D o c u m e n t I D > 2 2 1 3 5 8 7 4 8 5 7 0 0 0 0 0 0 0 5 < / T B D o c u m e n t I D >  
         < N u m e r i c V a l u e > - 1 2 5 2 9 1 2 . 0 0 0 0 < / N u m e r i c V a l u e >  
         < V a l u e > - 1 2 5 2 9 1 2 , 0 0 0 0 < / V a l u e >  
         < C h a r t T y p e > c t D e t a i l < / C h a r t T y p e >  
         < R e f e r e n c e > 2 8 1 0 0 < / R e f e r e n c e >  
         < T B D o c N a m e > T B   2 0 1 9 < / T B D o c N a m e >  
         < T B C h a r t N a m e > D e t a i l < / T B C h a r t N a m e >  
         < C o l u m n N a m e > F i n a l B a l a n c e < / C o l u m n N a m e >  
         < U s e r F r i e n d l y C o l u m n N a m e > F i n a l < / U s e r F r i e n d l y C o l u m n N a m e >  
         < A c c o u n t N u m b e r > 6 0 2 a < / A c c o u n t N u m b e r >  
         < R o u n d e d > f a l s e < / R o u n d e d >  
     < / T B L i n k >  
     < T B L i n k >  
         < V e r s i o n > 4 < / V e r s i o n >  
         < C o l u m n F i l t e r s / >  
         < D A L i n k I D > b 3 d 5 1 a e 0 - 0 f f 5 - 4 4 c 5 - 9 e a 4 - a 8 9 0 b c 8 0 3 d c 2 < / D A L i n k I D >  
         < L i n k T y p e > 0 < / L i n k T y p e >  
         < P a r a m e t e r s / >  
         < I n c l u d e A l l I t e m s > f a l s e < / I n c l u d e A l l I t e m s >  
         < A c t i v e > t r u e < / A c t i v e >  
         < P r o t e c t e d L i n k > f a l s e < / P r o t e c t e d L i n k >  
         < N a m e > 2 8 1 0 0   T B   2 0 1 9   6 0 2 b 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 6 0 2 b < / A c c o u n t N u m b e r >  
         < R o u n d e d > f a l s e < / R o u n d e d >  
     < / T B L i n k >  
     < T B L i n k >  
         < V e r s i o n > 4 < / V e r s i o n >  
         < C o l u m n F i l t e r s / >  
         < D A L i n k I D > a 6 6 8 2 6 a b - d 8 7 5 - 4 b c 6 - a 3 7 9 - 2 4 8 7 0 7 5 3 d 9 f 4 < / D A L i n k I D >  
         < L i n k T y p e > 0 < / L i n k T y p e >  
         < P a r a m e t e r s / >  
         < I n c l u d e A l l I t e m s > f a l s e < / I n c l u d e A l l I t e m s >  
         < A c t i v e > t r u e < / A c t i v e >  
         < P r o t e c t e d L i n k > f a l s e < / P r o t e c t e d L i n k >  
         < N a m e > 2 8 1 0 0   T B   2 0 1 9   6 0 2 c 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 6 0 2 c < / A c c o u n t N u m b e r >  
         < R o u n d e d > f a l s e < / R o u n d e d >  
     < / T B L i n k >  
     < T B L i n k >  
         < V e r s i o n > 4 < / V e r s i o n >  
         < C o l u m n F i l t e r s / >  
         < D A L i n k I D > 2 6 9 2 8 3 3 c - d 4 3 4 - 4 c 2 1 - b 8 c 2 - 9 0 7 d 7 4 b e 5 5 e 9 < / D A L i n k I D >  
         < L i n k T y p e > 0 < / L i n k T y p e >  
         < P a r a m e t e r s / >  
         < I n c l u d e A l l I t e m s > f a l s e < / I n c l u d e A l l I t e m s >  
         < A c t i v e > t r u e < / A c t i v e >  
         < P r o t e c t e d L i n k > f a l s e < / P r o t e c t e d L i n k >  
         < N a m e > 2 8 1 0 0   T B   2 0 1 9   6 0 2 d 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 6 0 2 d < / A c c o u n t N u m b e r >  
         < R o u n d e d > f a l s e < / R o u n d e d >  
     < / T B L i n k >  
     < T B L i n k >  
         < V e r s i o n > 4 < / V e r s i o n >  
         < C o l u m n F i l t e r s / >  
         < D A L i n k I D > 7 2 4 8 2 8 5 0 - f e e 2 - 4 2 7 5 - 8 9 6 4 - 5 8 1 6 f e c 5 7 d 8 b < / D A L i n k I D >  
         < L i n k T y p e > 0 < / L i n k T y p e >  
         < P a r a m e t e r s / >  
         < I n c l u d e A l l I t e m s > f a l s e < / I n c l u d e A l l I t e m s >  
         < A c t i v e > t r u e < / A c t i v e >  
         < P r o t e c t e d L i n k > f a l s e < / P r o t e c t e d L i n k >  
         < N a m e > 2 8 1 0 0   T B   2 0 1 9   6 0 2 e 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 6 0 2 e < / A c c o u n t N u m b e r >  
         < R o u n d e d > f a l s e < / R o u n d e d >  
     < / T B L i n k >  
     < T B L i n k >  
         < V e r s i o n > 4 < / V e r s i o n >  
         < C o l u m n F i l t e r s / >  
         < D A L i n k I D > c 2 b 4 d 3 8 3 - 0 c 4 c - 4 4 c 9 - a f d 4 - 4 b 4 1 4 b c 6 8 6 a c < / D A L i n k I D >  
         < L i n k T y p e > 0 < / L i n k T y p e >  
         < P a r a m e t e r s / >  
         < I n c l u d e A l l I t e m s > f a l s e < / I n c l u d e A l l I t e m s >  
         < A c t i v e > t r u e < / A c t i v e >  
         < P r o t e c t e d L i n k > f a l s e < / P r o t e c t e d L i n k >  
         < N a m e > 2 8 1 0 0   T B   2 0 1 9   6 0 4 a 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 6 0 4 a < / A c c o u n t N u m b e r >  
         < R o u n d e d > f a l s e < / R o u n d e d >  
     < / T B L i n k >  
     < T B L i n k >  
         < V e r s i o n > 4 < / V e r s i o n >  
         < C o l u m n F i l t e r s / >  
         < D A L i n k I D > b 5 6 4 b 4 c 3 - 4 2 f 9 - 4 b 6 c - a d 3 6 - 5 0 0 0 4 0 1 1 b 9 7 d < / D A L i n k I D >  
         < L i n k T y p e > 0 < / L i n k T y p e >  
         < P a r a m e t e r s / >  
         < I n c l u d e A l l I t e m s > f a l s e < / I n c l u d e A l l I t e m s >  
         < A c t i v e > t r u e < / A c t i v e >  
         < P r o t e c t e d L i n k > f a l s e < / P r o t e c t e d L i n k >  
         < N a m e > 2 8 1 0 0   T B   2 0 1 9   6 0 4 b 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 6 0 4 b < / A c c o u n t N u m b e r >  
         < R o u n d e d > f a l s e < / R o u n d e d >  
     < / T B L i n k >  
     < T B L i n k >  
         < V e r s i o n > 4 < / V e r s i o n >  
         < C o l u m n F i l t e r s / >  
         < D A L i n k I D > 3 c e e 2 d 7 4 - 1 e a b - 4 d a 0 - a 8 5 5 - 2 4 a 2 f 5 9 2 c 5 d c < / D A L i n k I D >  
         < L i n k T y p e > 0 < / L i n k T y p e >  
         < P a r a m e t e r s / >  
         < I n c l u d e A l l I t e m s > f a l s e < / I n c l u d e A l l I t e m s >  
         < A c t i v e > t r u e < / A c t i v e >  
         < P r o t e c t e d L i n k > f a l s e < / P r o t e c t e d L i n k >  
         < N a m e > 2 8 1 0 0   T B   2 0 1 9   6 0 4 c 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 6 0 4 c < / A c c o u n t N u m b e r >  
         < R o u n d e d > f a l s e < / R o u n d e d >  
     < / T B L i n k >  
     < T B L i n k >  
         < V e r s i o n > 4 < / V e r s i o n >  
         < C o l u m n F i l t e r s / >  
         < D A L i n k I D > 4 3 5 4 c 0 7 e - f a 9 e - 4 a 2 f - b 8 e 3 - f 1 9 7 e b 4 9 b 7 9 2 < / D A L i n k I D >  
         < L i n k T y p e > 0 < / L i n k T y p e >  
         < P a r a m e t e r s / >  
         < I n c l u d e A l l I t e m s > f a l s e < / I n c l u d e A l l I t e m s >  
         < A c t i v e > t r u e < / A c t i v e >  
         < P r o t e c t e d L i n k > f a l s e < / P r o t e c t e d L i n k >  
         < N a m e > 2 8 1 0 0   T B   2 0 1 9   6 0 4 d 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 6 0 4 d < / A c c o u n t N u m b e r >  
         < R o u n d e d > f a l s e < / R o u n d e d >  
     < / T B L i n k >  
     < T B L i n k >  
         < V e r s i o n > 4 < / V e r s i o n >  
         < C o l u m n F i l t e r s / >  
         < D A L i n k I D > 4 1 5 e 8 5 6 2 - c 6 e c - 4 9 3 8 - a f 6 3 - 2 d 5 9 d 7 b f d a c 2 < / D A L i n k I D >  
         < L i n k T y p e > 0 < / L i n k T y p e >  
         < P a r a m e t e r s / >  
         < I n c l u d e A l l I t e m s > f a l s e < / I n c l u d e A l l I t e m s >  
         < A c t i v e > t r u e < / A c t i v e >  
         < P r o t e c t e d L i n k > f a l s e < / P r o t e c t e d L i n k >  
         < N a m e > 2 8 1 0 0   T B   2 0 1 9   6 0 4 e 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 6 0 4 e < / A c c o u n t N u m b e r >  
         < R o u n d e d > f a l s e < / R o u n d e d >  
     < / T B L i n k >  
     < T B L i n k >  
         < V e r s i o n > 4 < / V e r s i o n >  
         < C o l u m n F i l t e r s / >  
         < D A L i n k I D > 2 3 9 3 d 4 6 c - 6 a 2 a - 4 a 1 8 - a 8 f f - c 6 2 4 5 d 9 3 d a c f < / D A L i n k I D >  
         < L i n k T y p e > 0 < / L i n k T y p e >  
         < P a r a m e t e r s / >  
         < I n c l u d e A l l I t e m s > f a l s e < / I n c l u d e A l l I t e m s >  
         < A c t i v e > t r u e < / A c t i v e >  
         < P r o t e c t e d L i n k > f a l s e < / P r o t e c t e d L i n k >  
         < N a m e > 2 8 1 0 0   T B   2 0 1 9   6 0 6 x 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 6 0 6 x < / A c c o u n t N u m b e r >  
         < R o u n d e d > f a l s e < / R o u n d e d >  
     < / T B L i n k >  
     < T B L i n k >  
         < V e r s i o n > 4 < / V e r s i o n >  
         < C o l u m n F i l t e r s / >  
         < D A L i n k I D > c 3 3 e 4 d 8 3 - 3 5 8 c - 4 6 1 f - 9 f a b - 8 0 e f 4 6 8 9 6 7 4 4 < / D A L i n k I D >  
         < L i n k T y p e > 0 < / L i n k T y p e >  
         < P a r a m e t e r s / >  
         < I n c l u d e A l l I t e m s > f a l s e < / I n c l u d e A l l I t e m s >  
         < A c t i v e > t r u e < / A c t i v e >  
         < P r o t e c t e d L i n k > f a l s e < / P r o t e c t e d L i n k >  
         < N a m e > 2 8 1 0 0   T B   2 0 1 9   6 0 7 x 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 6 0 7 x < / A c c o u n t N u m b e r >  
         < R o u n d e d > f a l s e < / R o u n d e d >  
     < / T B L i n k >  
     < T B L i n k >  
         < V e r s i o n > 4 < / V e r s i o n >  
         < C o l u m n F i l t e r s / >  
         < D A L i n k I D > 2 f c 9 5 7 f c - b 5 0 0 - 4 6 2 c - 9 1 9 6 - e 4 9 1 6 3 4 e 6 c 4 2 < / D A L i n k I D >  
         < L i n k T y p e > 0 < / L i n k T y p e >  
         < P a r a m e t e r s / >  
         < I n c l u d e A l l I t e m s > f a l s e < / I n c l u d e A l l I t e m s >  
         < A c t i v e > t r u e < / A c t i v e >  
         < P r o t e c t e d L i n k > f a l s e < / P r o t e c t e d L i n k >  
         < N a m e > 2 8 1 0 0   T B   2 0 1 9   6 1 1 x   F i n a l < / N a m e >  
         < E n t i t y E n u m > 9 < / E n t i t y E n u m >  
         < I t e m O r d e r L i s t / >  
         < S e l e c t e d I t e m L i s t / >  
         < S e l e c t e d C o l u m n L i s t / >  
         < H a s V a l u e > t r u e < / H a s V a l u e >  
         < T B C h a r t I D > 2 2 1 3 5 8 7 4 8 5 7 0 0 0 0 0 6 9 5 < / T B C h a r t I D >  
         < C o n s o l i d a t e d C o m p a n y I D   x s i : n i l = " t r u e " / >  
         < T B D o c u m e n t I D > 2 2 1 3 5 8 7 4 8 5 7 0 0 0 0 0 0 0 5 < / T B D o c u m e n t I D >  
         < N u m e r i c V a l u e > 4 6 6 0 8 3 . 0 0 0 0 < / N u m e r i c V a l u e >  
         < V a l u e > 4 6 6 0 8 3 , 0 0 0 0 < / V a l u e >  
         < C h a r t T y p e > c t D e t a i l < / C h a r t T y p e >  
         < R e f e r e n c e > 2 8 1 0 0 < / R e f e r e n c e >  
         < T B D o c N a m e > T B   2 0 1 9 < / T B D o c N a m e >  
         < T B C h a r t N a m e > D e t a i l < / T B C h a r t N a m e >  
         < C o l u m n N a m e > F i n a l B a l a n c e < / C o l u m n N a m e >  
         < U s e r F r i e n d l y C o l u m n N a m e > F i n a l < / U s e r F r i e n d l y C o l u m n N a m e >  
         < A c c o u n t N u m b e r > 6 1 1 x < / A c c o u n t N u m b e r >  
         < R o u n d e d > f a l s e < / R o u n d e d >  
     < / T B L i n k >  
     < T B L i n k >  
         < V e r s i o n > 4 < / V e r s i o n >  
         < C o l u m n F i l t e r s / >  
         < D A L i n k I D > a e a 1 b 1 6 f - 1 3 d c - 4 e d 5 - a 0 1 6 - 6 3 0 c 7 9 e 9 c d a b < / D A L i n k I D >  
         < L i n k T y p e > 0 < / L i n k T y p e >  
         < P a r a m e t e r s / >  
         < I n c l u d e A l l I t e m s > f a l s e < / I n c l u d e A l l I t e m s >  
         < A c t i v e > t r u e < / A c t i v e >  
         < P r o t e c t e d L i n k > f a l s e < / P r o t e c t e d L i n k >  
         < N a m e > 2 8 1 0 0   T B   2 0 1 9   6 1 2 x   F i n a l < / N a m e >  
         < E n t i t y E n u m > 9 < / E n t i t y E n u m >  
         < I t e m O r d e r L i s t / >  
         < S e l e c t e d I t e m L i s t / >  
         < S e l e c t e d C o l u m n L i s t / >  
         < H a s V a l u e > t r u e < / H a s V a l u e >  
         < T B C h a r t I D > 2 2 1 3 5 8 7 4 8 5 7 0 0 0 0 0 6 9 5 < / T B C h a r t I D >  
         < C o n s o l i d a t e d C o m p a n y I D   x s i : n i l = " t r u e " / >  
         < T B D o c u m e n t I D > 2 2 1 3 5 8 7 4 8 5 7 0 0 0 0 0 0 0 5 < / T B D o c u m e n t I D >  
         < N u m e r i c V a l u e > 9 5 1 6 4 . 0 0 0 0 < / N u m e r i c V a l u e >  
         < V a l u e > 9 5 1 6 4 , 0 0 0 0 < / V a l u e >  
         < C h a r t T y p e > c t D e t a i l < / C h a r t T y p e >  
         < R e f e r e n c e > 2 8 1 0 0 < / R e f e r e n c e >  
         < T B D o c N a m e > T B   2 0 1 9 < / T B D o c N a m e >  
         < T B C h a r t N a m e > D e t a i l < / T B C h a r t N a m e >  
         < C o l u m n N a m e > F i n a l B a l a n c e < / C o l u m n N a m e >  
         < U s e r F r i e n d l y C o l u m n N a m e > F i n a l < / U s e r F r i e n d l y C o l u m n N a m e >  
         < A c c o u n t N u m b e r > 6 1 2 x < / A c c o u n t N u m b e r >  
         < R o u n d e d > f a l s e < / R o u n d e d >  
     < / T B L i n k >  
     < T B L i n k >  
         < V e r s i o n > 4 < / V e r s i o n >  
         < C o l u m n F i l t e r s / >  
         < D A L i n k I D > 3 d 9 b 7 f 0 d - 0 6 9 2 - 4 8 2 a - a a b d - 4 9 5 f 8 c 6 1 d d 0 3 < / D A L i n k I D >  
         < L i n k T y p e > 0 < / L i n k T y p e >  
         < P a r a m e t e r s / >  
         < I n c l u d e A l l I t e m s > f a l s e < / I n c l u d e A l l I t e m s >  
         < A c t i v e > t r u e < / A c t i v e >  
         < P r o t e c t e d L i n k > f a l s e < / P r o t e c t e d L i n k >  
         < N a m e > 2 8 1 0 0   T B   2 0 1 9   6 1 3 x   F i n a l < / N a m e >  
         < E n t i t y E n u m > 9 < / E n t i t y E n u m >  
         < I t e m O r d e r L i s t / >  
         < S e l e c t e d I t e m L i s t / >  
         < S e l e c t e d C o l u m n L i s t / >  
         < H a s V a l u e > t r u e < / H a s V a l u e >  
         < T B C h a r t I D > 2 2 1 3 5 8 7 4 8 5 7 0 0 0 0 0 6 9 5 < / T B C h a r t I D >  
         < C o n s o l i d a t e d C o m p a n y I D   x s i : n i l = " t r u e " / >  
         < T B D o c u m e n t I D > 2 2 1 3 5 8 7 4 8 5 7 0 0 0 0 0 0 0 5 < / T B D o c u m e n t I D >  
         < N u m e r i c V a l u e > 3 9 6 2 5 . 0 0 0 0 < / N u m e r i c V a l u e >  
         < V a l u e > 3 9 6 2 5 , 0 0 0 0 < / V a l u e >  
         < C h a r t T y p e > c t D e t a i l < / C h a r t T y p e >  
         < R e f e r e n c e > 2 8 1 0 0 < / R e f e r e n c e >  
         < T B D o c N a m e > T B   2 0 1 9 < / T B D o c N a m e >  
         < T B C h a r t N a m e > D e t a i l < / T B C h a r t N a m e >  
         < C o l u m n N a m e > F i n a l B a l a n c e < / C o l u m n N a m e >  
         < U s e r F r i e n d l y C o l u m n N a m e > F i n a l < / U s e r F r i e n d l y C o l u m n N a m e >  
         < A c c o u n t N u m b e r > 6 1 3 x < / A c c o u n t N u m b e r >  
         < R o u n d e d > f a l s e < / R o u n d e d >  
     < / T B L i n k >  
     < T B L i n k >  
         < V e r s i o n > 4 < / V e r s i o n >  
         < C o l u m n F i l t e r s / >  
         < D A L i n k I D > b 9 3 1 c 8 a d - d b 2 b - 4 8 7 d - 9 8 3 8 - 7 f 9 0 5 e 8 9 b 7 1 e < / D A L i n k I D >  
         < L i n k T y p e > 0 < / L i n k T y p e >  
         < P a r a m e t e r s / >  
         < I n c l u d e A l l I t e m s > f a l s e < / I n c l u d e A l l I t e m s >  
         < A c t i v e > t r u e < / A c t i v e >  
         < P r o t e c t e d L i n k > f a l s e < / P r o t e c t e d L i n k >  
         < N a m e > 2 8 1 0 0   T B   2 0 1 9   6 1 4 x 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 6 1 4 x < / A c c o u n t N u m b e r >  
         < R o u n d e d > f a l s e < / R o u n d e d >  
     < / T B L i n k >  
     < T B L i n k >  
         < V e r s i o n > 4 < / V e r s i o n >  
         < C o l u m n F i l t e r s / >  
         < D A L i n k I D > 0 d 2 8 0 9 0 5 - 1 8 f e - 4 0 9 9 - 9 c 3 2 - 6 8 a f 1 2 c 1 8 5 9 9 < / D A L i n k I D >  
         < L i n k T y p e > 0 < / L i n k T y p e >  
         < P a r a m e t e r s / >  
         < I n c l u d e A l l I t e m s > f a l s e < / I n c l u d e A l l I t e m s >  
         < A c t i v e > t r u e < / A c t i v e >  
         < P r o t e c t e d L i n k > f a l s e < / P r o t e c t e d L i n k >  
         < N a m e > 2 8 1 0 0   T B   2 0 1 9   6 2 1 x   F i n a l < / N a m e >  
         < E n t i t y E n u m > 9 < / E n t i t y E n u m >  
         < I t e m O r d e r L i s t / >  
         < S e l e c t e d I t e m L i s t / >  
         < S e l e c t e d C o l u m n L i s t / >  
         < H a s V a l u e > t r u e < / H a s V a l u e >  
         < T B C h a r t I D > 2 2 1 3 5 8 7 4 8 5 7 0 0 0 0 0 6 9 5 < / T B C h a r t I D >  
         < C o n s o l i d a t e d C o m p a n y I D   x s i : n i l = " t r u e " / >  
         < T B D o c u m e n t I D > 2 2 1 3 5 8 7 4 8 5 7 0 0 0 0 0 0 0 5 < / T B D o c u m e n t I D >  
         < N u m e r i c V a l u e > - 1 5 0 3 5 7 . 0 0 0 0 < / N u m e r i c V a l u e >  
         < V a l u e > - 1 5 0 3 5 7 , 0 0 0 0 < / V a l u e >  
         < C h a r t T y p e > c t D e t a i l < / C h a r t T y p e >  
         < R e f e r e n c e > 2 8 1 0 0 < / R e f e r e n c e >  
         < T B D o c N a m e > T B   2 0 1 9 < / T B D o c N a m e >  
         < T B C h a r t N a m e > D e t a i l < / T B C h a r t N a m e >  
         < C o l u m n N a m e > F i n a l B a l a n c e < / C o l u m n N a m e >  
         < U s e r F r i e n d l y C o l u m n N a m e > F i n a l < / U s e r F r i e n d l y C o l u m n N a m e >  
         < A c c o u n t N u m b e r > 6 2 1 x < / A c c o u n t N u m b e r >  
         < R o u n d e d > f a l s e < / R o u n d e d >  
     < / T B L i n k >  
     < T B L i n k >  
         < V e r s i o n > 4 < / V e r s i o n >  
         < C o l u m n F i l t e r s / >  
         < D A L i n k I D > f 8 7 b 1 5 a 9 - 5 1 b 5 - 4 2 1 2 - 8 1 a f - b e c 3 6 7 7 7 b 8 3 5 < / D A L i n k I D >  
         < L i n k T y p e > 0 < / L i n k T y p e >  
         < P a r a m e t e r s / >  
         < I n c l u d e A l l I t e m s > f a l s e < / I n c l u d e A l l I t e m s >  
         < A c t i v e > t r u e < / A c t i v e >  
         < P r o t e c t e d L i n k > f a l s e < / P r o t e c t e d L i n k >  
         < N a m e > 2 8 1 0 0   T B   2 0 1 9   6 2 2 x 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 6 2 2 x < / A c c o u n t N u m b e r >  
         < R o u n d e d > f a l s e < / R o u n d e d >  
     < / T B L i n k >  
     < T B L i n k >  
         < V e r s i o n > 4 < / V e r s i o n >  
         < C o l u m n F i l t e r s / >  
         < D A L i n k I D > 5 6 d 3 2 3 0 6 - 3 3 2 3 - 4 5 3 7 - a 9 d 6 - 1 5 a 2 9 e b 1 7 a a b < / D A L i n k I D >  
         < L i n k T y p e > 0 < / L i n k T y p e >  
         < P a r a m e t e r s / >  
         < I n c l u d e A l l I t e m s > f a l s e < / I n c l u d e A l l I t e m s >  
         < A c t i v e > t r u e < / A c t i v e >  
         < P r o t e c t e d L i n k > f a l s e < / P r o t e c t e d L i n k >  
         < N a m e > 2 8 1 0 0   T B   2 0 1 9   6 2 3 x 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 6 2 3 x < / A c c o u n t N u m b e r >  
         < R o u n d e d > f a l s e < / R o u n d e d >  
     < / T B L i n k >  
     < T B L i n k >  
         < V e r s i o n > 4 < / V e r s i o n >  
         < C o l u m n F i l t e r s / >  
         < D A L i n k I D > f 0 3 8 e 9 d 2 - f 9 9 a - 4 0 4 d - b 8 e f - 9 0 6 8 0 c 1 6 5 a 2 1 < / D A L i n k I D >  
         < L i n k T y p e > 0 < / L i n k T y p e >  
         < P a r a m e t e r s / >  
         < I n c l u d e A l l I t e m s > f a l s e < / I n c l u d e A l l I t e m s >  
         < A c t i v e > t r u e < / A c t i v e >  
         < P r o t e c t e d L i n k > f a l s e < / P r o t e c t e d L i n k >  
         < N a m e > 2 8 1 0 0   T B   2 0 1 9   6 2 4 x 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 6 2 4 x < / A c c o u n t N u m b e r >  
         < R o u n d e d > f a l s e < / R o u n d e d >  
     < / T B L i n k >  
     < T B L i n k >  
         < V e r s i o n > 4 < / V e r s i o n >  
         < C o l u m n F i l t e r s / >  
         < D A L i n k I D > 3 6 8 d a 3 0 3 - d 7 b 0 - 4 1 f e - 8 9 a 9 - c 1 8 4 7 0 e f a 7 f 1 < / D A L i n k I D >  
         < L i n k T y p e > 0 < / L i n k T y p e >  
         < P a r a m e t e r s / >  
         < I n c l u d e A l l I t e m s > f a l s e < / I n c l u d e A l l I t e m s >  
         < A c t i v e > t r u e < / A c t i v e >  
         < P r o t e c t e d L i n k > f a l s e < / P r o t e c t e d L i n k >  
         < N a m e > 2 8 1 0 0   T B   2 0 1 9   6 4 1 x   F i n a l < / N a m e >  
         < E n t i t y E n u m > 9 < / E n t i t y E n u m >  
         < I t e m O r d e r L i s t / >  
         < S e l e c t e d I t e m L i s t / >  
         < S e l e c t e d C o l u m n L i s t / >  
         < H a s V a l u e > t r u e < / H a s V a l u e >  
         < T B C h a r t I D > 2 2 1 3 5 8 7 4 8 5 7 0 0 0 0 0 6 9 5 < / T B C h a r t I D >  
         < C o n s o l i d a t e d C o m p a n y I D   x s i : n i l = " t r u e " / >  
         < T B D o c u m e n t I D > 2 2 1 3 5 8 7 4 8 5 7 0 0 0 0 0 0 0 5 < / T B D o c u m e n t I D >  
         < N u m e r i c V a l u e > - 3 9 5 4 0 1 . 0 0 0 0 < / N u m e r i c V a l u e >  
         < V a l u e > - 3 9 5 4 0 1 , 0 0 0 0 < / V a l u e >  
         < C h a r t T y p e > c t D e t a i l < / C h a r t T y p e >  
         < R e f e r e n c e > 2 8 1 0 0 < / R e f e r e n c e >  
         < T B D o c N a m e > T B   2 0 1 9 < / T B D o c N a m e >  
         < T B C h a r t N a m e > D e t a i l < / T B C h a r t N a m e >  
         < C o l u m n N a m e > F i n a l B a l a n c e < / C o l u m n N a m e >  
         < U s e r F r i e n d l y C o l u m n N a m e > F i n a l < / U s e r F r i e n d l y C o l u m n N a m e >  
         < A c c o u n t N u m b e r > 6 4 1 x < / A c c o u n t N u m b e r >  
         < R o u n d e d > f a l s e < / R o u n d e d >  
     < / T B L i n k >  
     < T B L i n k >  
         < V e r s i o n > 4 < / V e r s i o n >  
         < C o l u m n F i l t e r s / >  
         < D A L i n k I D > 2 1 f a 0 a 5 6 - c c 8 9 - 4 6 d 2 - a 3 e 1 - b 8 0 2 b 7 8 a b b e b < / D A L i n k I D >  
         < L i n k T y p e > 0 < / L i n k T y p e >  
         < P a r a m e t e r s / >  
         < I n c l u d e A l l I t e m s > f a l s e < / I n c l u d e A l l I t e m s >  
         < A c t i v e > t r u e < / A c t i v e >  
         < P r o t e c t e d L i n k > f a l s e < / P r o t e c t e d L i n k >  
         < N a m e > 2 8 1 0 0   T B   2 0 1 9   6 4 2 x   F i n a l < / N a m e >  
         < E n t i t y E n u m > 9 < / E n t i t y E n u m >  
         < I t e m O r d e r L i s t / >  
         < S e l e c t e d I t e m L i s t / >  
         < S e l e c t e d C o l u m n L i s t / >  
         < H a s V a l u e > t r u e < / H a s V a l u e >  
         < T B C h a r t I D > 2 2 1 3 5 8 7 4 8 5 7 0 0 0 0 0 6 9 5 < / T B C h a r t I D >  
         < C o n s o l i d a t e d C o m p a n y I D   x s i : n i l = " t r u e " / >  
         < T B D o c u m e n t I D > 2 2 1 3 5 8 7 4 8 5 7 0 0 0 0 0 0 0 5 < / T B D o c u m e n t I D >  
         < N u m e r i c V a l u e > - 5 8 0 0 1 6 . 0 0 0 0 < / N u m e r i c V a l u e >  
         < V a l u e > - 5 8 0 0 1 6 , 0 0 0 0 < / V a l u e >  
         < C h a r t T y p e > c t D e t a i l < / C h a r t T y p e >  
         < R e f e r e n c e > 2 8 1 0 0 < / R e f e r e n c e >  
         < T B D o c N a m e > T B   2 0 1 9 < / T B D o c N a m e >  
         < T B C h a r t N a m e > D e t a i l < / T B C h a r t N a m e >  
         < C o l u m n N a m e > F i n a l B a l a n c e < / C o l u m n N a m e >  
         < U s e r F r i e n d l y C o l u m n N a m e > F i n a l < / U s e r F r i e n d l y C o l u m n N a m e >  
         < A c c o u n t N u m b e r > 6 4 2 x < / A c c o u n t N u m b e r >  
         < R o u n d e d > f a l s e < / R o u n d e d >  
     < / T B L i n k >  
     < T B L i n k >  
         < V e r s i o n > 4 < / V e r s i o n >  
         < C o l u m n F i l t e r s / >  
         < D A L i n k I D > c 0 e 0 9 4 7 0 - a 1 1 5 - 4 7 7 b - 8 3 f c - e 1 8 4 e 7 2 f 1 1 5 b < / D A L i n k I D >  
         < L i n k T y p e > 0 < / L i n k T y p e >  
         < P a r a m e t e r s / >  
         < I n c l u d e A l l I t e m s > f a l s e < / I n c l u d e A l l I t e m s >  
         < A c t i v e > t r u e < / A c t i v e >  
         < P r o t e c t e d L i n k > f a l s e < / P r o t e c t e d L i n k >  
         < N a m e > 2 8 1 0 0   T B   2 0 1 9   6 4 4 x 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 6 4 4 x < / A c c o u n t N u m b e r >  
         < R o u n d e d > f a l s e < / R o u n d e d >  
     < / T B L i n k >  
     < T B L i n k >  
         < V e r s i o n > 4 < / V e r s i o n >  
         < C o l u m n F i l t e r s / >  
         < D A L i n k I D > e c 2 9 c c 4 d - d 8 b 8 - 4 c 8 7 - a 4 9 3 - 8 f 4 c f f 2 7 3 d f 8 < / D A L i n k I D >  
         < L i n k T y p e > 0 < / L i n k T y p e >  
         < P a r a m e t e r s / >  
         < I n c l u d e A l l I t e m s > f a l s e < / I n c l u d e A l l I t e m s >  
         < A c t i v e > t r u e < / A c t i v e >  
         < P r o t e c t e d L i n k > f a l s e < / P r o t e c t e d L i n k >  
         < N a m e > 2 8 1 0 0   T B   2 0 1 9   6 4 5 x   F i n a l < / N a m e >  
         < E n t i t y E n u m > 9 < / E n t i t y E n u m >  
         < I t e m O r d e r L i s t / >  
         < S e l e c t e d I t e m L i s t / >  
         < S e l e c t e d C o l u m n L i s t / >  
         < H a s V a l u e > t r u e < / H a s V a l u e >  
         < T B C h a r t I D > 2 2 1 3 5 8 7 4 8 5 7 0 0 0 0 0 6 9 5 < / T B C h a r t I D >  
         < C o n s o l i d a t e d C o m p a n y I D   x s i : n i l = " t r u e " / >  
         < T B D o c u m e n t I D > 2 2 1 3 5 8 7 4 8 5 7 0 0 0 0 0 0 0 5 < / T B D o c u m e n t I D >  
         < N u m e r i c V a l u e > - 2 5 0 . 0 0 0 0 < / N u m e r i c V a l u e >  
         < V a l u e > - 2 5 0 , 0 0 0 0 < / V a l u e >  
         < C h a r t T y p e > c t D e t a i l < / C h a r t T y p e >  
         < R e f e r e n c e > 2 8 1 0 0 < / R e f e r e n c e >  
         < T B D o c N a m e > T B   2 0 1 9 < / T B D o c N a m e >  
         < T B C h a r t N a m e > D e t a i l < / T B C h a r t N a m e >  
         < C o l u m n N a m e > F i n a l B a l a n c e < / C o l u m n N a m e >  
         < U s e r F r i e n d l y C o l u m n N a m e > F i n a l < / U s e r F r i e n d l y C o l u m n N a m e >  
         < A c c o u n t N u m b e r > 6 4 5 x < / A c c o u n t N u m b e r >  
         < R o u n d e d > f a l s e < / R o u n d e d >  
     < / T B L i n k >  
     < T B L i n k >  
         < V e r s i o n > 4 < / V e r s i o n >  
         < C o l u m n F i l t e r s / >  
         < D A L i n k I D > d a 8 4 3 b 4 0 - c b b 1 - 4 a 5 8 - b 5 1 a - 7 b 3 f 9 7 6 d d 1 a f < / D A L i n k I D >  
         < L i n k T y p e > 0 < / L i n k T y p e >  
         < P a r a m e t e r s / >  
         < I n c l u d e A l l I t e m s > f a l s e < / I n c l u d e A l l I t e m s >  
         < A c t i v e > t r u e < / A c t i v e >  
         < P r o t e c t e d L i n k > f a l s e < / P r o t e c t e d L i n k >  
         < N a m e > 2 8 1 0 0   T B   2 0 1 9   6 4 6 x 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 6 4 6 x < / A c c o u n t N u m b e r >  
         < R o u n d e d > f a l s e < / R o u n d e d >  
     < / T B L i n k >  
     < T B L i n k >  
         < V e r s i o n > 4 < / V e r s i o n >  
         < C o l u m n F i l t e r s / >  
         < D A L i n k I D > f 2 1 5 6 4 1 2 - 5 e 5 1 - 4 9 2 7 - b 6 7 1 - b f 5 4 e 4 4 d c 1 d f < / D A L i n k I D >  
         < L i n k T y p e > 0 < / L i n k T y p e >  
         < P a r a m e t e r s / >  
         < I n c l u d e A l l I t e m s > f a l s e < / I n c l u d e A l l I t e m s >  
         < A c t i v e > t r u e < / A c t i v e >  
         < P r o t e c t e d L i n k > f a l s e < / P r o t e c t e d L i n k >  
         < N a m e > 2 8 1 0 0   T B   2 0 1 9   6 4 8 x   F i n a l < / N a m e >  
         < E n t i t y E n u m > 9 < / E n t i t y E n u m >  
         < I t e m O r d e r L i s t / >  
         < S e l e c t e d I t e m L i s t / >  
         < S e l e c t e d C o l u m n L i s t / >  
         < H a s V a l u e > t r u e < / H a s V a l u e >  
         < T B C h a r t I D > 2 2 1 3 5 8 7 4 8 5 7 0 0 0 0 0 6 9 5 < / T B C h a r t I D >  
         < C o n s o l i d a t e d C o m p a n y I D   x s i : n i l = " t r u e " / >  
         < T B D o c u m e n t I D > 2 2 1 3 5 8 7 4 8 5 7 0 0 0 0 0 0 0 5 < / T B D o c u m e n t I D >  
         < N u m e r i c V a l u e > - 2 1 5 6 7 3 . 0 0 0 0 < / N u m e r i c V a l u e >  
         < V a l u e > - 2 1 5 6 7 3 , 0 0 0 0 < / V a l u e >  
         < C h a r t T y p e > c t D e t a i l < / C h a r t T y p e >  
         < R e f e r e n c e > 2 8 1 0 0 < / R e f e r e n c e >  
         < T B D o c N a m e > T B   2 0 1 9 < / T B D o c N a m e >  
         < T B C h a r t N a m e > D e t a i l < / T B C h a r t N a m e >  
         < C o l u m n N a m e > F i n a l B a l a n c e < / C o l u m n N a m e >  
         < U s e r F r i e n d l y C o l u m n N a m e > F i n a l < / U s e r F r i e n d l y C o l u m n N a m e >  
         < A c c o u n t N u m b e r > 6 4 8 x < / A c c o u n t N u m b e r >  
         < R o u n d e d > f a l s e < / R o u n d e d >  
     < / T B L i n k >  
     < T B L i n k >  
         < V e r s i o n > 4 < / V e r s i o n >  
         < C o l u m n F i l t e r s / >  
         < D A L i n k I D > 9 b 9 5 5 d b 9 - c b 0 5 - 4 b 4 a - a 2 8 a - d 7 7 d e 3 4 d 4 d 0 6 < / D A L i n k I D >  
         < L i n k T y p e > 0 < / L i n k T y p e >  
         < P a r a m e t e r s / >  
         < I n c l u d e A l l I t e m s > f a l s e < / I n c l u d e A l l I t e m s >  
         < A c t i v e > t r u e < / A c t i v e >  
         < P r o t e c t e d L i n k > f a l s e < / P r o t e c t e d L i n k >  
         < N a m e > 2 8 1 0 0   T B   2 0 1 9   6 5 5 x 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 6 5 5 x < / A c c o u n t N u m b e r >  
         < R o u n d e d > f a l s e < / R o u n d e d >  
     < / T B L i n k >  
     < T B L i n k >  
         < V e r s i o n > 4 < / V e r s i o n >  
         < C o l u m n F i l t e r s / >  
         < D A L i n k I D > e 6 5 8 2 3 d 4 - 7 9 d 1 - 4 c d f - 9 0 3 4 - 2 b e 7 a d 0 2 b f c 0 < / D A L i n k I D >  
         < L i n k T y p e > 0 < / L i n k T y p e >  
         < P a r a m e t e r s / >  
         < I n c l u d e A l l I t e m s > f a l s e < / I n c l u d e A l l I t e m s >  
         < A c t i v e > t r u e < / A c t i v e >  
         < P r o t e c t e d L i n k > f a l s e < / P r o t e c t e d L i n k >  
         < N a m e > 2 8 1 0 0   T B   2 0 1 9   6 5 7 x 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 6 5 7 x < / A c c o u n t N u m b e r >  
         < R o u n d e d > f a l s e < / R o u n d e d >  
     < / T B L i n k >  
     < T B L i n k >  
         < V e r s i o n > 4 < / V e r s i o n >  
         < C o l u m n F i l t e r s / >  
         < D A L i n k I D > 5 9 7 c 7 1 d 9 - 9 c 8 c - 4 2 d b - 9 e c d - 9 6 4 4 5 e 3 b 4 4 1 d < / D A L i n k I D >  
         < L i n k T y p e > 0 < / L i n k T y p e >  
         < P a r a m e t e r s / >  
         < I n c l u d e A l l I t e m s > f a l s e < / I n c l u d e A l l I t e m s >  
         < A c t i v e > t r u e < / A c t i v e >  
         < P r o t e c t e d L i n k > f a l s e < / P r o t e c t e d L i n k >  
         < N a m e > 2 8 1 0 0   T B   2 0 1 9   6 6 1 x 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 6 6 1 x < / A c c o u n t N u m b e r >  
         < R o u n d e d > f a l s e < / R o u n d e d >  
     < / T B L i n k >  
     < T B L i n k >  
         < V e r s i o n > 4 < / V e r s i o n >  
         < C o l u m n F i l t e r s / >  
         < D A L i n k I D > e 8 0 3 c c 8 8 - f d 1 4 - 4 1 8 2 - 9 7 b 1 - d 6 9 f f 3 0 0 9 8 4 2 < / D A L i n k I D >  
         < L i n k T y p e > 0 < / L i n k T y p e >  
         < P a r a m e t e r s / >  
         < I n c l u d e A l l I t e m s > f a l s e < / I n c l u d e A l l I t e m s >  
         < A c t i v e > t r u e < / A c t i v e >  
         < P r o t e c t e d L i n k > f a l s e < / P r o t e c t e d L i n k >  
         < N a m e > 2 8 1 0 0   T B   2 0 1 9   6 6 2 a 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 6 6 2 a < / A c c o u n t N u m b e r >  
         < R o u n d e d > f a l s e < / R o u n d e d >  
     < / T B L i n k >  
     < T B L i n k >  
         < V e r s i o n > 4 < / V e r s i o n >  
         < C o l u m n F i l t e r s / >  
         < D A L i n k I D > 7 2 2 e b e d 9 - e e a a - 4 b 3 4 - b 0 7 f - 9 1 3 a 6 0 8 3 6 8 5 b < / D A L i n k I D >  
         < L i n k T y p e > 0 < / L i n k T y p e >  
         < P a r a m e t e r s / >  
         < I n c l u d e A l l I t e m s > f a l s e < / I n c l u d e A l l I t e m s >  
         < A c t i v e > t r u e < / A c t i v e >  
         < P r o t e c t e d L i n k > f a l s e < / P r o t e c t e d L i n k >  
         < N a m e > 2 8 1 0 0   T B   2 0 1 9   6 6 2 b 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 6 6 2 b < / A c c o u n t N u m b e r >  
         < R o u n d e d > f a l s e < / R o u n d e d >  
     < / T B L i n k >  
     < T B L i n k >  
         < V e r s i o n > 4 < / V e r s i o n >  
         < C o l u m n F i l t e r s / >  
         < D A L i n k I D > 8 b e 4 9 4 d 7 - 9 2 d 1 - 4 6 3 e - 8 d b 5 - c 8 5 9 b 0 6 d 0 f 6 3 < / D A L i n k I D >  
         < L i n k T y p e > 0 < / L i n k T y p e >  
         < P a r a m e t e r s / >  
         < I n c l u d e A l l I t e m s > f a l s e < / I n c l u d e A l l I t e m s >  
         < A c t i v e > t r u e < / A c t i v e >  
         < P r o t e c t e d L i n k > f a l s e < / P r o t e c t e d L i n k >  
         < N a m e > 2 8 1 0 0   T B   2 0 1 9   6 6 3 x   F i n a l < / N a m e >  
         < E n t i t y E n u m > 9 < / E n t i t y E n u m >  
         < I t e m O r d e r L i s t / >  
         < S e l e c t e d I t e m L i s t / >  
         < S e l e c t e d C o l u m n L i s t / >  
         < H a s V a l u e > t r u e < / H a s V a l u e >  
         < T B C h a r t I D > 2 2 1 3 5 8 7 4 8 5 7 0 0 0 0 0 6 9 5 < / T B C h a r t I D >  
         < C o n s o l i d a t e d C o m p a n y I D   x s i : n i l = " t r u e " / >  
         < T B D o c u m e n t I D > 2 2 1 3 5 8 7 4 8 5 7 0 0 0 0 0 0 0 5 < / T B D o c u m e n t I D >  
         < N u m e r i c V a l u e > - 2 1 . 0 0 0 0 < / N u m e r i c V a l u e >  
         < V a l u e > - 2 1 , 0 0 0 0 < / V a l u e >  
         < C h a r t T y p e > c t D e t a i l < / C h a r t T y p e >  
         < R e f e r e n c e > 2 8 1 0 0 < / R e f e r e n c e >  
         < T B D o c N a m e > T B   2 0 1 9 < / T B D o c N a m e >  
         < T B C h a r t N a m e > D e t a i l < / T B C h a r t N a m e >  
         < C o l u m n N a m e > F i n a l B a l a n c e < / C o l u m n N a m e >  
         < U s e r F r i e n d l y C o l u m n N a m e > F i n a l < / U s e r F r i e n d l y C o l u m n N a m e >  
         < A c c o u n t N u m b e r > 6 6 3 x < / A c c o u n t N u m b e r >  
         < R o u n d e d > f a l s e < / R o u n d e d >  
     < / T B L i n k >  
     < T B L i n k >  
         < V e r s i o n > 4 < / V e r s i o n >  
         < C o l u m n F i l t e r s / >  
         < D A L i n k I D > 3 b 8 8 d 3 a 6 - 5 f 3 5 - 4 2 d a - a 5 1 e - f e d 8 7 b 3 7 0 d c c < / D A L i n k I D >  
         < L i n k T y p e > 0 < / L i n k T y p e >  
         < P a r a m e t e r s / >  
         < I n c l u d e A l l I t e m s > f a l s e < / I n c l u d e A l l I t e m s >  
         < A c t i v e > t r u e < / A c t i v e >  
         < P r o t e c t e d L i n k > f a l s e < / P r o t e c t e d L i n k >  
         < N a m e > 2 8 1 0 0   T B   2 0 1 9   6 6 4 x 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 6 6 4 x < / A c c o u n t N u m b e r >  
         < R o u n d e d > f a l s e < / R o u n d e d >  
     < / T B L i n k >  
     < T B L i n k >  
         < V e r s i o n > 4 < / V e r s i o n >  
         < C o l u m n F i l t e r s / >  
         < D A L i n k I D > 4 6 4 4 c a 9 0 - 3 b a 2 - 4 1 3 e - a e 6 0 - c 5 9 0 d 3 6 a 7 6 8 3 < / D A L i n k I D >  
         < L i n k T y p e > 0 < / L i n k T y p e >  
         < P a r a m e t e r s / >  
         < I n c l u d e A l l I t e m s > f a l s e < / I n c l u d e A l l I t e m s >  
         < A c t i v e > t r u e < / A c t i v e >  
         < P r o t e c t e d L i n k > f a l s e < / P r o t e c t e d L i n k >  
         < N a m e > 2 8 1 0 0   T B   2 0 1 9   6 6 5 a 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 6 6 5 a < / A c c o u n t N u m b e r >  
         < R o u n d e d > f a l s e < / R o u n d e d >  
     < / T B L i n k >  
     < T B L i n k >  
         < V e r s i o n > 4 < / V e r s i o n >  
         < C o l u m n F i l t e r s / >  
         < D A L i n k I D > 4 b e 0 0 6 f f - 3 d c a - 4 9 8 6 - 9 4 8 6 - 7 0 4 f 6 1 0 d d 1 5 1 < / D A L i n k I D >  
         < L i n k T y p e > 0 < / L i n k T y p e >  
         < P a r a m e t e r s / >  
         < I n c l u d e A l l I t e m s > f a l s e < / I n c l u d e A l l I t e m s >  
         < A c t i v e > t r u e < / A c t i v e >  
         < P r o t e c t e d L i n k > f a l s e < / P r o t e c t e d L i n k >  
         < N a m e > 2 8 1 0 0   T B   2 0 1 9   6 6 5 b 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 6 6 5 b < / A c c o u n t N u m b e r >  
         < R o u n d e d > f a l s e < / R o u n d e d >  
     < / T B L i n k >  
     < T B L i n k >  
         < V e r s i o n > 4 < / V e r s i o n >  
         < C o l u m n F i l t e r s / >  
         < D A L i n k I D > 2 8 a 4 f 3 8 9 - 2 e d 4 - 4 1 e 4 - 9 f 8 8 - b 6 f d 9 8 4 6 9 d 7 2 < / D A L i n k I D >  
         < L i n k T y p e > 0 < / L i n k T y p e >  
         < P a r a m e t e r s / >  
         < I n c l u d e A l l I t e m s > f a l s e < / I n c l u d e A l l I t e m s >  
         < A c t i v e > t r u e < / A c t i v e >  
         < P r o t e c t e d L i n k > f a l s e < / P r o t e c t e d L i n k >  
         < N a m e > 2 8 1 0 0   T B   2 0 1 9   6 6 5 c 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 6 6 5 c < / A c c o u n t N u m b e r >  
         < R o u n d e d > f a l s e < / R o u n d e d >  
     < / T B L i n k >  
     < T B L i n k >  
         < V e r s i o n > 4 < / V e r s i o n >  
         < C o l u m n F i l t e r s / >  
         < D A L i n k I D > 9 5 d 3 4 b 3 6 - f 5 f d - 4 f 3 a - 8 a 6 0 - 9 5 2 e 5 c 1 a 6 e 2 1 < / D A L i n k I D >  
         < L i n k T y p e > 0 < / L i n k T y p e >  
         < P a r a m e t e r s / >  
         < I n c l u d e A l l I t e m s > f a l s e < / I n c l u d e A l l I t e m s >  
         < A c t i v e > t r u e < / A c t i v e >  
         < P r o t e c t e d L i n k > f a l s e < / P r o t e c t e d L i n k >  
         < N a m e > 2 8 1 0 0   T B   2 0 1 9   6 6 6 a 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 6 6 6 a < / A c c o u n t N u m b e r >  
         < R o u n d e d > f a l s e < / R o u n d e d >  
     < / T B L i n k >  
     < T B L i n k >  
         < V e r s i o n > 4 < / V e r s i o n >  
         < C o l u m n F i l t e r s / >  
         < D A L i n k I D > 5 1 9 c 2 c a 1 - 7 0 3 7 - 4 0 3 d - 8 e 3 d - 3 9 9 7 f 1 1 f a f f 7 < / D A L i n k I D >  
         < L i n k T y p e > 0 < / L i n k T y p e >  
         < P a r a m e t e r s / >  
         < I n c l u d e A l l I t e m s > f a l s e < / I n c l u d e A l l I t e m s >  
         < A c t i v e > t r u e < / A c t i v e >  
         < P r o t e c t e d L i n k > f a l s e < / P r o t e c t e d L i n k >  
         < N a m e > 2 8 1 0 0   T B   2 0 1 9   6 6 6 b 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 6 6 6 b < / A c c o u n t N u m b e r >  
         < R o u n d e d > f a l s e < / R o u n d e d >  
     < / T B L i n k >  
     < T B L i n k >  
         < V e r s i o n > 4 < / V e r s i o n >  
         < C o l u m n F i l t e r s / >  
         < D A L i n k I D > 3 a 3 b 7 a d d - f 7 a 9 - 4 3 3 2 - a 9 8 7 - c 0 6 f f 5 2 7 6 6 0 9 < / D A L i n k I D >  
         < L i n k T y p e > 0 < / L i n k T y p e >  
         < P a r a m e t e r s / >  
         < I n c l u d e A l l I t e m s > f a l s e < / I n c l u d e A l l I t e m s >  
         < A c t i v e > t r u e < / A c t i v e >  
         < P r o t e c t e d L i n k > f a l s e < / P r o t e c t e d L i n k >  
         < N a m e > 2 8 1 0 0   T B   2 0 1 9   6 6 6 c 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 6 6 6 c < / A c c o u n t N u m b e r >  
         < R o u n d e d > f a l s e < / R o u n d e d >  
     < / T B L i n k >  
     < T B L i n k >  
         < V e r s i o n > 4 < / V e r s i o n >  
         < C o l u m n F i l t e r s / >  
         < D A L i n k I D > 6 1 1 6 5 4 7 e - 0 e 7 4 - 4 a 3 8 - a d 5 2 - 8 7 7 1 6 a c f c 7 9 3 < / D A L i n k I D >  
         < L i n k T y p e > 0 < / L i n k T y p e >  
         < P a r a m e t e r s / >  
         < I n c l u d e A l l I t e m s > f a l s e < / I n c l u d e A l l I t e m s >  
         < A c t i v e > t r u e < / A c t i v e >  
         < P r o t e c t e d L i n k > f a l s e < / P r o t e c t e d L i n k >  
         < N a m e > 2 8 1 0 0   T B   2 0 1 9   6 6 7 x 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 6 6 7 x < / A c c o u n t N u m b e r >  
         < R o u n d e d > f a l s e < / R o u n d e d >  
     < / T B L i n k >  
     < T B L i n k >  
         < V e r s i o n > 4 < / V e r s i o n >  
         < C o l u m n F i l t e r s / >  
         < D A L i n k I D > 1 9 6 6 4 d 8 d - b 4 d 5 - 4 6 0 6 - a 5 1 0 - c 2 a f 8 b 5 c 7 b 4 1 < / D A L i n k I D >  
         < L i n k T y p e > 0 < / L i n k T y p e >  
         < P a r a m e t e r s / >  
         < I n c l u d e A l l I t e m s > f a l s e < / I n c l u d e A l l I t e m s >  
         < A c t i v e > t r u e < / A c t i v e >  
         < P r o t e c t e d L i n k > f a l s e < / P r o t e c t e d L i n k >  
         < N a m e > 2 8 1 0 0   T B   2 0 1 9   6 6 8 x 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 6 6 8 x < / A c c o u n t N u m b e r >  
         < R o u n d e d > f a l s e < / R o u n d e d >  
     < / T B L i n k >  
     < T B L i n k >  
         < V e r s i o n > 4 < / V e r s i o n >  
         < C o l u m n F i l t e r s / >  
         < D A L i n k I D > a c 3 8 e f 5 0 - 2 5 7 0 - 4 7 d 4 - b d 1 d - e b 2 4 0 b 6 7 4 4 b a < / D A L i n k I D >  
         < L i n k T y p e > 0 < / L i n k T y p e >  
         < P a r a m e t e r s / >  
         < I n c l u d e A l l I t e m s > f a l s e < / I n c l u d e A l l I t e m s >  
         < A c t i v e > t r u e < / A c t i v e >  
         < P r o t e c t e d L i n k > f a l s e < / P r o t e c t e d L i n k >  
         < N a m e > 2 8 1 0 0   T B   2 0 1 9   0 1 2 x 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 0 1 2 x < / A c c o u n t N u m b e r >  
         < R o u n d e d > f a l s e < / R o u n d e d >  
     < / T B L i n k >  
     < T B L i n k >  
         < V e r s i o n > 4 < / V e r s i o n >  
         < C o l u m n F i l t e r s / >  
         < D A L i n k I D > 3 8 b 1 8 f 5 a - 9 9 6 c - 4 4 6 7 - 9 c f 0 - 0 f 9 5 1 b 8 5 6 e b 1 < / D A L i n k I D >  
         < L i n k T y p e > 0 < / L i n k T y p e >  
         < P a r a m e t e r s / >  
         < I n c l u d e A l l I t e m s > f a l s e < / I n c l u d e A l l I t e m s >  
         < A c t i v e > t r u e < / A c t i v e >  
         < P r o t e c t e d L i n k > f a l s e < / P r o t e c t e d L i n k >  
         < N a m e > 2 8 1 0 0   T B   2 0 1 9   0 1 3 x 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 7 4 7 1 2 . 0 0 0 0 < / N u m e r i c V a l u e >  
         < V a l u e > 7 4 7 1 2 , 0 0 0 0 < / V a l u e >  
         < C h a r t T y p e > c t D e t a i l < / C h a r t T y p e >  
         < R e f e r e n c e > 2 8 1 0 0 < / R e f e r e n c e >  
         < T B D o c N a m e > T B   2 0 1 9 < / T B D o c N a m e >  
         < T B C h a r t N a m e > D e t a i l < / T B C h a r t N a m e >  
         < C o l u m n N a m e > P r i o r P e r i o d 4 B a l a n c e < / C o l u m n N a m e >  
         < U s e r F r i e n d l y C o l u m n N a m e > 3 1 . 1 0 . 2 0 1 8 < / U s e r F r i e n d l y C o l u m n N a m e >  
         < A c c o u n t N u m b e r > 0 1 3 x < / A c c o u n t N u m b e r >  
         < R o u n d e d > f a l s e < / R o u n d e d >  
     < / T B L i n k >  
     < T B L i n k >  
         < V e r s i o n > 4 < / V e r s i o n >  
         < C o l u m n F i l t e r s / >  
         < D A L i n k I D > 3 e 7 8 8 b 1 7 - 0 9 3 3 - 4 9 7 1 - a 1 e d - 7 b 4 0 3 4 f b 3 6 5 a < / D A L i n k I D >  
         < L i n k T y p e > 0 < / L i n k T y p e >  
         < P a r a m e t e r s / >  
         < I n c l u d e A l l I t e m s > f a l s e < / I n c l u d e A l l I t e m s >  
         < A c t i v e > t r u e < / A c t i v e >  
         < P r o t e c t e d L i n k > f a l s e < / P r o t e c t e d L i n k >  
         < N a m e > 2 8 1 0 0   T B   2 0 1 9   0 1 4 x 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 0 1 4 x < / A c c o u n t N u m b e r >  
         < R o u n d e d > f a l s e < / R o u n d e d >  
     < / T B L i n k >  
     < T B L i n k >  
         < V e r s i o n > 4 < / V e r s i o n >  
         < C o l u m n F i l t e r s / >  
         < D A L i n k I D > 4 7 e e a 3 b 1 - 9 d a 0 - 4 1 6 8 - 9 7 2 7 - e a 8 1 6 9 0 0 c 6 a 5 < / D A L i n k I D >  
         < L i n k T y p e > 0 < / L i n k T y p e >  
         < P a r a m e t e r s / >  
         < I n c l u d e A l l I t e m s > f a l s e < / I n c l u d e A l l I t e m s >  
         < A c t i v e > t r u e < / A c t i v e >  
         < P r o t e c t e d L i n k > f a l s e < / P r o t e c t e d L i n k >  
         < N a m e > 2 8 1 0 0   T B   2 0 1 9   0 1 5 x 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 P r i o r P e r i o d 4 B a l a n c e < / C o l u m n N a m e >  
         < U s e r F r i e n d l y C o l u m n N a m e > 3 1 . 1 0 . 2 0 1 8 < / U s e r F r i e n d l y C o l u m n N a m e >  
         < A c c o u n t N u m b e r > 0 1 5 x < / A c c o u n t N u m b e r >  
         < R o u n d e d > f a l s e < / R o u n d e d >  
     < / T B L i n k >  
     < T B L i n k >  
         < V e r s i o n > 4 < / V e r s i o n >  
         < C o l u m n F i l t e r s / >  
         < D A L i n k I D > 2 7 c 9 c 1 e 6 - 7 6 8 a - 4 5 f 1 - 9 f 6 7 - 9 0 f 8 2 a 2 6 3 9 7 6 < / D A L i n k I D >  
         < L i n k T y p e > 0 < / L i n k T y p e >  
         < P a r a m e t e r s / >  
         < I n c l u d e A l l I t e m s > f a l s e < / I n c l u d e A l l I t e m s >  
         < A c t i v e > t r u e < / A c t i v e >  
         < P r o t e c t e d L i n k > f a l s e < / P r o t e c t e d L i n k >  
         < N a m e > 2 8 1 0 0   T B   2 0 1 9   0 1 9 x 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 0 1 9 x < / A c c o u n t N u m b e r >  
         < R o u n d e d > f a l s e < / R o u n d e d >  
     < / T B L i n k >  
     < T B L i n k >  
         < V e r s i o n > 4 < / V e r s i o n >  
         < C o l u m n F i l t e r s / >  
         < D A L i n k I D > c 4 a 7 e 1 c 8 - 2 7 c 9 - 4 1 9 b - 9 a a d - 1 8 d f a c 4 3 2 b b 5 < / D A L i n k I D >  
         < L i n k T y p e > 0 < / L i n k T y p e >  
         < P a r a m e t e r s / >  
         < I n c l u d e A l l I t e m s > f a l s e < / I n c l u d e A l l I t e m s >  
         < A c t i v e > t r u e < / A c t i v e >  
         < P r o t e c t e d L i n k > f a l s e < / P r o t e c t e d L i n k >  
         < N a m e > 2 8 1 0 0   T B   2 0 1 9   0 2 1 x 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 4 0 1 6 9 5 9 . 0 0 0 0 < / N u m e r i c V a l u e >  
         < V a l u e > 4 0 1 6 9 5 9 , 0 0 0 0 < / V a l u e >  
         < C h a r t T y p e > c t D e t a i l < / C h a r t T y p e >  
         < R e f e r e n c e > 2 8 1 0 0 < / R e f e r e n c e >  
         < T B D o c N a m e > T B   2 0 1 9 < / T B D o c N a m e >  
         < T B C h a r t N a m e > D e t a i l < / T B C h a r t N a m e >  
         < C o l u m n N a m e > P r i o r P e r i o d 4 B a l a n c e < / C o l u m n N a m e >  
         < U s e r F r i e n d l y C o l u m n N a m e > 3 1 . 1 0 . 2 0 1 8 < / U s e r F r i e n d l y C o l u m n N a m e >  
         < A c c o u n t N u m b e r > 0 2 1 x < / A c c o u n t N u m b e r >  
         < R o u n d e d > f a l s e < / R o u n d e d >  
     < / T B L i n k >  
     < T B L i n k >  
         < V e r s i o n > 4 < / V e r s i o n >  
         < C o l u m n F i l t e r s / >  
         < D A L i n k I D > 8 f f e d d 4 3 - d 8 d f - 4 4 4 d - b c e 5 - 0 8 f 2 9 2 4 a e 8 3 0 < / D A L i n k I D >  
         < L i n k T y p e > 0 < / L i n k T y p e >  
         < P a r a m e t e r s / >  
         < I n c l u d e A l l I t e m s > f a l s e < / I n c l u d e A l l I t e m s >  
         < A c t i v e > t r u e < / A c t i v e >  
         < P r o t e c t e d L i n k > f a l s e < / P r o t e c t e d L i n k >  
         < N a m e > 2 8 1 0 0   T B   2 0 1 9   0 2 2 x 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 1 3 6 8 8 8 5 2 . 0 0 0 0 < / N u m e r i c V a l u e >  
         < V a l u e > 1 3 6 8 8 8 5 2 , 0 0 0 0 < / V a l u e >  
         < C h a r t T y p e > c t D e t a i l < / C h a r t T y p e >  
         < R e f e r e n c e > 2 8 1 0 0 < / R e f e r e n c e >  
         < T B D o c N a m e > T B   2 0 1 9 < / T B D o c N a m e >  
         < T B C h a r t N a m e > D e t a i l < / T B C h a r t N a m e >  
         < C o l u m n N a m e > P r i o r P e r i o d 4 B a l a n c e < / C o l u m n N a m e >  
         < U s e r F r i e n d l y C o l u m n N a m e > 3 1 . 1 0 . 2 0 1 8 < / U s e r F r i e n d l y C o l u m n N a m e >  
         < A c c o u n t N u m b e r > 0 2 2 x < / A c c o u n t N u m b e r >  
         < R o u n d e d > f a l s e < / R o u n d e d >  
     < / T B L i n k >  
     < T B L i n k >  
         < V e r s i o n > 4 < / V e r s i o n >  
         < C o l u m n F i l t e r s / >  
         < D A L i n k I D > 7 f 6 2 3 4 8 c - 9 b e 4 - 4 1 c 8 - b d f 9 - 3 d a 5 5 7 2 0 3 0 a 9 < / D A L i n k I D >  
         < L i n k T y p e > 0 < / L i n k T y p e >  
         < P a r a m e t e r s / >  
         < I n c l u d e A l l I t e m s > f a l s e < / I n c l u d e A l l I t e m s >  
         < A c t i v e > t r u e < / A c t i v e >  
         < P r o t e c t e d L i n k > f a l s e < / P r o t e c t e d L i n k >  
         < N a m e > 2 8 1 0 0   T B   2 0 1 9   0 2 5 x 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 0 2 5 x < / A c c o u n t N u m b e r >  
         < R o u n d e d > f a l s e < / R o u n d e d >  
     < / T B L i n k >  
     < T B L i n k >  
         < V e r s i o n > 4 < / V e r s i o n >  
         < C o l u m n F i l t e r s / >  
         < D A L i n k I D > 5 9 e 1 e 2 a 1 - 9 f d 5 - 4 a f 3 - b f 4 a - 1 4 7 3 f 8 7 e c 6 1 1 < / D A L i n k I D >  
         < L i n k T y p e > 0 < / L i n k T y p e >  
         < P a r a m e t e r s / >  
         < I n c l u d e A l l I t e m s > f a l s e < / I n c l u d e A l l I t e m s >  
         < A c t i v e > t r u e < / A c t i v e >  
         < P r o t e c t e d L i n k > f a l s e < / P r o t e c t e d L i n k >  
         < N a m e > 2 8 1 0 0   T B   2 0 1 9   0 2 6 x 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 0 2 6 x < / A c c o u n t N u m b e r >  
         < R o u n d e d > f a l s e < / R o u n d e d >  
     < / T B L i n k >  
     < T B L i n k >  
         < V e r s i o n > 4 < / V e r s i o n >  
         < C o l u m n F i l t e r s / >  
         < D A L i n k I D > 5 8 b 7 a 0 8 6 - b 2 a 3 - 4 b 4 f - 9 a 8 2 - d 2 d d 6 4 5 c 7 1 b b < / D A L i n k I D >  
         < L i n k T y p e > 0 < / L i n k T y p e >  
         < P a r a m e t e r s / >  
         < I n c l u d e A l l I t e m s > f a l s e < / I n c l u d e A l l I t e m s >  
         < A c t i v e > t r u e < / A c t i v e >  
         < P r o t e c t e d L i n k > f a l s e < / P r o t e c t e d L i n k >  
         < N a m e > 2 8 1 0 0   T B   2 0 1 9   0 2 9 x 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 2 3 0 8 5 8 . 0 0 0 0 < / N u m e r i c V a l u e >  
         < V a l u e > 2 3 0 8 5 8 , 0 0 0 0 < / V a l u e >  
         < C h a r t T y p e > c t D e t a i l < / C h a r t T y p e >  
         < R e f e r e n c e > 2 8 1 0 0 < / R e f e r e n c e >  
         < T B D o c N a m e > T B   2 0 1 9 < / T B D o c N a m e >  
         < T B C h a r t N a m e > D e t a i l < / T B C h a r t N a m e >  
         < C o l u m n N a m e > P r i o r P e r i o d 4 B a l a n c e < / C o l u m n N a m e >  
         < U s e r F r i e n d l y C o l u m n N a m e > 3 1 . 1 0 . 2 0 1 8 < / U s e r F r i e n d l y C o l u m n N a m e >  
         < A c c o u n t N u m b e r > 0 2 9 x < / A c c o u n t N u m b e r >  
         < R o u n d e d > f a l s e < / R o u n d e d >  
     < / T B L i n k >  
     < T B L i n k >  
         < V e r s i o n > 4 < / V e r s i o n >  
         < C o l u m n F i l t e r s / >  
         < D A L i n k I D > 3 7 f 8 2 d 2 5 - 7 4 f b - 4 7 7 6 - a f 4 4 - 7 3 e c e 5 a 5 0 6 d e < / D A L i n k I D >  
         < L i n k T y p e > 0 < / L i n k T y p e >  
         < P a r a m e t e r s / >  
         < I n c l u d e A l l I t e m s > f a l s e < / I n c l u d e A l l I t e m s >  
         < A c t i v e > t r u e < / A c t i v e >  
         < P r o t e c t e d L i n k > f a l s e < / P r o t e c t e d L i n k >  
         < N a m e > 2 8 1 0 0   T B   2 0 1 9   0 3 1 x 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 1 2 4 6 5 5 2 . 0 0 0 0 < / N u m e r i c V a l u e >  
         < V a l u e > 1 2 4 6 5 5 2 , 0 0 0 0 < / V a l u e >  
         < C h a r t T y p e > c t D e t a i l < / C h a r t T y p e >  
         < R e f e r e n c e > 2 8 1 0 0 < / R e f e r e n c e >  
         < T B D o c N a m e > T B   2 0 1 9 < / T B D o c N a m e >  
         < T B C h a r t N a m e > D e t a i l < / T B C h a r t N a m e >  
         < C o l u m n N a m e > P r i o r P e r i o d 4 B a l a n c e < / C o l u m n N a m e >  
         < U s e r F r i e n d l y C o l u m n N a m e > 3 1 . 1 0 . 2 0 1 8 < / U s e r F r i e n d l y C o l u m n N a m e >  
         < A c c o u n t N u m b e r > 0 3 1 x < / A c c o u n t N u m b e r >  
         < R o u n d e d > f a l s e < / R o u n d e d >  
     < / T B L i n k >  
     < T B L i n k >  
         < V e r s i o n > 4 < / V e r s i o n >  
         < C o l u m n F i l t e r s / >  
         < D A L i n k I D > 7 b d e f 1 8 7 - 2 7 5 2 - 4 c e a - 9 d 6 9 - e 0 6 9 8 3 6 0 3 b c c < / D A L i n k I D >  
         < L i n k T y p e > 0 < / L i n k T y p e >  
         < P a r a m e t e r s / >  
         < I n c l u d e A l l I t e m s > f a l s e < / I n c l u d e A l l I t e m s >  
         < A c t i v e > t r u e < / A c t i v e >  
         < P r o t e c t e d L i n k > f a l s e < / P r o t e c t e d L i n k >  
         < N a m e > 2 8 1 0 0   T B   2 0 1 9   0 3 2 x 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 0 3 2 x < / A c c o u n t N u m b e r >  
         < R o u n d e d > f a l s e < / R o u n d e d >  
     < / T B L i n k >  
     < T B L i n k >  
         < V e r s i o n > 4 < / V e r s i o n >  
         < C o l u m n F i l t e r s / >  
         < D A L i n k I D > 2 4 1 9 5 a 7 5 - 9 d 1 6 - 4 7 3 f - b 1 c f - 8 9 3 0 7 5 1 d 6 b 5 7 < / D A L i n k I D >  
         < L i n k T y p e > 0 < / L i n k T y p e >  
         < P a r a m e t e r s / >  
         < I n c l u d e A l l I t e m s > f a l s e < / I n c l u d e A l l I t e m s >  
         < A c t i v e > t r u e < / A c t i v e >  
         < P r o t e c t e d L i n k > f a l s e < / P r o t e c t e d L i n k >  
         < N a m e > 2 8 1 0 0   T B   2 0 1 9   0 4 1 x 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 0 4 1 x < / A c c o u n t N u m b e r >  
         < R o u n d e d > f a l s e < / R o u n d e d >  
     < / T B L i n k >  
     < T B L i n k >  
         < V e r s i o n > 4 < / V e r s i o n >  
         < C o l u m n F i l t e r s / >  
         < D A L i n k I D > 2 4 3 a c 9 0 6 - f e 3 b - 4 b c 2 - 8 1 0 4 - 5 9 e 7 a d 0 8 d 4 d 1 < / D A L i n k I D >  
         < L i n k T y p e > 0 < / L i n k T y p e >  
         < P a r a m e t e r s / >  
         < I n c l u d e A l l I t e m s > f a l s e < / I n c l u d e A l l I t e m s >  
         < A c t i v e > t r u e < / A c t i v e >  
         < P r o t e c t e d L i n k > f a l s e < / P r o t e c t e d L i n k >  
         < N a m e > 2 8 1 0 0   T B   2 0 1 9   0 4 2 x 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 1 9 6 9 9 1 . 0 0 0 0 < / N u m e r i c V a l u e >  
         < V a l u e > 1 9 6 9 9 1 , 0 0 0 0 < / V a l u e >  
         < C h a r t T y p e > c t D e t a i l < / C h a r t T y p e >  
         < R e f e r e n c e > 2 8 1 0 0 < / R e f e r e n c e >  
         < T B D o c N a m e > T B   2 0 1 9 < / T B D o c N a m e >  
         < T B C h a r t N a m e > D e t a i l < / T B C h a r t N a m e >  
         < C o l u m n N a m e > P r i o r P e r i o d 4 B a l a n c e < / C o l u m n N a m e >  
         < U s e r F r i e n d l y C o l u m n N a m e > 3 1 . 1 0 . 2 0 1 8 < / U s e r F r i e n d l y C o l u m n N a m e >  
         < A c c o u n t N u m b e r > 0 4 2 x < / A c c o u n t N u m b e r >  
         < R o u n d e d > f a l s e < / R o u n d e d >  
     < / T B L i n k >  
     < T B L i n k >  
         < V e r s i o n > 4 < / V e r s i o n >  
         < C o l u m n F i l t e r s / >  
         < D A L i n k I D > a d a a 2 6 1 3 - f 7 f e - 4 c 4 2 - 8 8 9 7 - c f 9 b 6 c 2 b d 4 b 3 < / D A L i n k I D >  
         < L i n k T y p e > 0 < / L i n k T y p e >  
         < P a r a m e t e r s / >  
         < I n c l u d e A l l I t e m s > f a l s e < / I n c l u d e A l l I t e m s >  
         < A c t i v e > t r u e < / A c t i v e >  
         < P r o t e c t e d L i n k > f a l s e < / P r o t e c t e d L i n k >  
         < N a m e > 2 8 1 0 0   T B   2 0 1 9   0 4 3 x 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 0 4 3 x < / A c c o u n t N u m b e r >  
         < R o u n d e d > f a l s e < / R o u n d e d >  
     < / T B L i n k >  
     < T B L i n k >  
         < V e r s i o n > 4 < / V e r s i o n >  
         < C o l u m n F i l t e r s / >  
         < D A L i n k I D > 9 5 8 5 8 b 9 a - 4 d 4 f - 4 d 1 e - b 3 f e - c a 3 8 e b 2 c b 7 1 7 < / D A L i n k I D >  
         < L i n k T y p e > 0 < / L i n k T y p e >  
         < P a r a m e t e r s / >  
         < I n c l u d e A l l I t e m s > f a l s e < / I n c l u d e A l l I t e m s >  
         < A c t i v e > t r u e < / A c t i v e >  
         < P r o t e c t e d L i n k > f a l s e < / P r o t e c t e d L i n k >  
         < N a m e > 2 8 1 0 0   T B   2 0 1 9   0 5 1 x 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 0 5 1 x < / A c c o u n t N u m b e r >  
         < R o u n d e d > f a l s e < / R o u n d e d >  
     < / T B L i n k >  
     < T B L i n k >  
         < V e r s i o n > 4 < / V e r s i o n >  
         < C o l u m n F i l t e r s / >  
         < D A L i n k I D > 4 8 1 a 1 3 1 1 - 3 d 5 7 - 4 d 1 9 - 9 2 2 f - e b 0 d 5 3 b 0 9 e b a < / D A L i n k I D >  
         < L i n k T y p e > 0 < / L i n k T y p e >  
         < P a r a m e t e r s / >  
         < I n c l u d e A l l I t e m s > f a l s e < / I n c l u d e A l l I t e m s >  
         < A c t i v e > t r u e < / A c t i v e >  
         < P r o t e c t e d L i n k > f a l s e < / P r o t e c t e d L i n k >  
         < N a m e > 2 8 1 0 0   T B   2 0 1 9   0 5 2 x 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 0 5 2 x < / A c c o u n t N u m b e r >  
         < R o u n d e d > f a l s e < / R o u n d e d >  
     < / T B L i n k >  
     < T B L i n k >  
         < V e r s i o n > 4 < / V e r s i o n >  
         < C o l u m n F i l t e r s / >  
         < D A L i n k I D > d 2 9 b d c d 5 - e e 3 e - 4 4 9 9 - a f 4 b - 2 e 8 1 a 7 e c c 6 d b < / D A L i n k I D >  
         < L i n k T y p e > 0 < / L i n k T y p e >  
         < P a r a m e t e r s / >  
         < I n c l u d e A l l I t e m s > f a l s e < / I n c l u d e A l l I t e m s >  
         < A c t i v e > t r u e < / A c t i v e >  
         < P r o t e c t e d L i n k > f a l s e < / P r o t e c t e d L i n k >  
         < N a m e > 2 8 1 0 0   T B   2 0 1 9   0 5 3 x 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 0 5 3 x < / A c c o u n t N u m b e r >  
         < R o u n d e d > f a l s e < / R o u n d e d >  
     < / T B L i n k >  
     < T B L i n k >  
         < V e r s i o n > 4 < / V e r s i o n >  
         < C o l u m n F i l t e r s / >  
         < D A L i n k I D > 2 4 6 7 5 f c 9 - 5 5 e 5 - 4 b 9 5 - 8 a 4 a - 8 8 7 a 8 d 5 2 8 8 2 8 < / D A L i n k I D >  
         < L i n k T y p e > 0 < / L i n k T y p e >  
         < P a r a m e t e r s / >  
         < I n c l u d e A l l I t e m s > f a l s e < / I n c l u d e A l l I t e m s >  
         < A c t i v e > t r u e < / A c t i v e >  
         < P r o t e c t e d L i n k > f a l s e < / P r o t e c t e d L i n k >  
         < N a m e > 2 8 1 0 0   T B   2 0 1 9   0 6 1 x 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 5 0 0 0 . 0 0 0 0 < / N u m e r i c V a l u e >  
         < V a l u e > 5 0 0 0 , 0 0 0 0 < / V a l u e >  
         < C h a r t T y p e > c t D e t a i l < / C h a r t T y p e >  
         < R e f e r e n c e > 2 8 1 0 0 < / R e f e r e n c e >  
         < T B D o c N a m e > T B   2 0 1 9 < / T B D o c N a m e >  
         < T B C h a r t N a m e > D e t a i l < / T B C h a r t N a m e >  
         < C o l u m n N a m e > P r i o r P e r i o d 4 B a l a n c e < / C o l u m n N a m e >  
         < U s e r F r i e n d l y C o l u m n N a m e > 3 1 . 1 0 . 2 0 1 8 < / U s e r F r i e n d l y C o l u m n N a m e >  
         < A c c o u n t N u m b e r > 0 6 1 x < / A c c o u n t N u m b e r >  
         < R o u n d e d > f a l s e < / R o u n d e d >  
     < / T B L i n k >  
     < T B L i n k >  
         < V e r s i o n > 4 < / V e r s i o n >  
         < C o l u m n F i l t e r s / >  
         < D A L i n k I D > 2 0 d e 4 6 4 6 - 7 2 d 3 - 4 d 0 4 - 8 e 8 e - b 2 7 0 f 1 8 c 8 e 7 b < / D A L i n k I D >  
         < L i n k T y p e > 0 < / L i n k T y p e >  
         < P a r a m e t e r s / >  
         < I n c l u d e A l l I t e m s > f a l s e < / I n c l u d e A l l I t e m s >  
         < A c t i v e > t r u e < / A c t i v e >  
         < P r o t e c t e d L i n k > f a l s e < / P r o t e c t e d L i n k >  
         < N a m e > 2 8 1 0 0   T B   2 0 1 9   0 6 2 a 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 0 6 2 a < / A c c o u n t N u m b e r >  
         < R o u n d e d > f a l s e < / R o u n d e d >  
     < / T B L i n k >  
     < T B L i n k >  
         < V e r s i o n > 4 < / V e r s i o n >  
         < C o l u m n F i l t e r s / >  
         < D A L i n k I D > a a 7 d 4 6 1 c - 1 4 5 f - 4 c 1 4 - 9 a 2 d - 9 b e b 9 4 9 c b c 1 3 < / D A L i n k I D >  
         < L i n k T y p e > 0 < / L i n k T y p e >  
         < P a r a m e t e r s / >  
         < I n c l u d e A l l I t e m s > f a l s e < / I n c l u d e A l l I t e m s >  
         < A c t i v e > t r u e < / A c t i v e >  
         < P r o t e c t e d L i n k > f a l s e < / P r o t e c t e d L i n k >  
         < N a m e > 2 8 1 0 0   T B   2 0 1 9   0 6 2 b 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 0 6 2 b < / A c c o u n t N u m b e r >  
         < R o u n d e d > f a l s e < / R o u n d e d >  
     < / T B L i n k >  
     < T B L i n k >  
         < V e r s i o n > 4 < / V e r s i o n >  
         < C o l u m n F i l t e r s / >  
         < D A L i n k I D > 8 7 2 0 4 4 8 4 - e d 0 c - 4 3 4 5 - 9 1 8 6 - 9 b 6 1 a 6 3 d 7 0 2 1 < / D A L i n k I D >  
         < L i n k T y p e > 0 < / L i n k T y p e >  
         < P a r a m e t e r s / >  
         < I n c l u d e A l l I t e m s > f a l s e < / I n c l u d e A l l I t e m s >  
         < A c t i v e > t r u e < / A c t i v e >  
         < P r o t e c t e d L i n k > f a l s e < / P r o t e c t e d L i n k >  
         < N a m e > 2 8 1 0 0   T B   2 0 1 9   0 6 3 a 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 0 6 3 a < / A c c o u n t N u m b e r >  
         < R o u n d e d > f a l s e < / R o u n d e d >  
     < / T B L i n k >  
     < T B L i n k >  
         < V e r s i o n > 4 < / V e r s i o n >  
         < C o l u m n F i l t e r s / >  
         < D A L i n k I D > f d e 2 2 3 7 b - 2 c 0 2 - 4 d 3 6 - 9 c d 7 - c d d e 8 7 8 c f 5 3 c < / D A L i n k I D >  
         < L i n k T y p e > 0 < / L i n k T y p e >  
         < P a r a m e t e r s / >  
         < I n c l u d e A l l I t e m s > f a l s e < / I n c l u d e A l l I t e m s >  
         < A c t i v e > t r u e < / A c t i v e >  
         < P r o t e c t e d L i n k > f a l s e < / P r o t e c t e d L i n k >  
         < N a m e > 2 8 1 0 0   T B   2 0 1 9   0 6 3 b 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 0 6 3 b < / A c c o u n t N u m b e r >  
         < R o u n d e d > f a l s e < / R o u n d e d >  
     < / T B L i n k >  
     < T B L i n k >  
         < V e r s i o n > 4 < / V e r s i o n >  
         < C o l u m n F i l t e r s / >  
         < D A L i n k I D > e e 0 3 3 d d a - 5 4 5 9 - 4 b c 9 - 8 a 0 0 - a 5 8 f 5 5 8 f 9 a f 3 < / D A L i n k I D >  
         < L i n k T y p e > 0 < / L i n k T y p e >  
         < P a r a m e t e r s / >  
         < I n c l u d e A l l I t e m s > f a l s e < / I n c l u d e A l l I t e m s >  
         < A c t i v e > t r u e < / A c t i v e >  
         < P r o t e c t e d L i n k > f a l s e < / P r o t e c t e d L i n k >  
         < N a m e > 2 8 1 0 0   T B   2 0 1 9   0 6 5 x 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 0 6 5 x < / A c c o u n t N u m b e r >  
         < R o u n d e d > f a l s e < / R o u n d e d >  
     < / T B L i n k >  
     < T B L i n k >  
         < V e r s i o n > 4 < / V e r s i o n >  
         < C o l u m n F i l t e r s / >  
         < D A L i n k I D > e b 8 4 9 f e e - 5 d 8 c - 4 f e 8 - 9 a f 7 - 9 d 7 5 0 4 8 9 1 f 2 9 < / D A L i n k I D >  
         < L i n k T y p e > 0 < / L i n k T y p e >  
         < P a r a m e t e r s / >  
         < I n c l u d e A l l I t e m s > f a l s e < / I n c l u d e A l l I t e m s >  
         < A c t i v e > t r u e < / A c t i v e >  
         < P r o t e c t e d L i n k > f a l s e < / P r o t e c t e d L i n k >  
         < N a m e > 2 8 1 0 0   T B   2 0 1 9   0 6 6 a 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 0 6 6 a < / A c c o u n t N u m b e r >  
         < R o u n d e d > f a l s e < / R o u n d e d >  
     < / T B L i n k >  
     < T B L i n k >  
         < V e r s i o n > 4 < / V e r s i o n >  
         < C o l u m n F i l t e r s / >  
         < D A L i n k I D > 5 3 a e 8 7 c c - 5 6 9 9 - 4 6 d f - a 8 7 5 - d 9 2 a c 1 0 9 6 f b 0 < / D A L i n k I D >  
         < L i n k T y p e > 0 < / L i n k T y p e >  
         < P a r a m e t e r s / >  
         < I n c l u d e A l l I t e m s > f a l s e < / I n c l u d e A l l I t e m s >  
         < A c t i v e > t r u e < / A c t i v e >  
         < P r o t e c t e d L i n k > f a l s e < / P r o t e c t e d L i n k >  
         < N a m e > 2 8 1 0 0   T B   2 0 1 9   0 6 6 b 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 0 6 6 b < / A c c o u n t N u m b e r >  
         < R o u n d e d > f a l s e < / R o u n d e d >  
     < / T B L i n k >  
     < T B L i n k >  
         < V e r s i o n > 4 < / V e r s i o n >  
         < C o l u m n F i l t e r s / >  
         < D A L i n k I D > 6 c 8 0 1 6 1 9 - f 4 c e - 4 d 1 1 - 8 6 3 9 - 8 3 c 6 1 0 2 0 c b 3 1 < / D A L i n k I D >  
         < L i n k T y p e > 0 < / L i n k T y p e >  
         < P a r a m e t e r s / >  
         < I n c l u d e A l l I t e m s > f a l s e < / I n c l u d e A l l I t e m s >  
         < A c t i v e > t r u e < / A c t i v e >  
         < P r o t e c t e d L i n k > f a l s e < / P r o t e c t e d L i n k >  
         < N a m e > 2 8 1 0 0   T B   2 0 1 9   0 6 6 c 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 0 6 6 c < / A c c o u n t N u m b e r >  
         < R o u n d e d > f a l s e < / R o u n d e d >  
     < / T B L i n k >  
     < T B L i n k >  
         < V e r s i o n > 4 < / V e r s i o n >  
         < C o l u m n F i l t e r s / >  
         < D A L i n k I D > 1 e c e 8 6 4 6 - 4 1 6 9 - 4 f 5 e - b 9 d 4 - 3 b d 9 6 8 6 a 1 c 4 9 < / D A L i n k I D >  
         < L i n k T y p e > 0 < / L i n k T y p e >  
         < P a r a m e t e r s / >  
         < I n c l u d e A l l I t e m s > f a l s e < / I n c l u d e A l l I t e m s >  
         < A c t i v e > t r u e < / A c t i v e >  
         < P r o t e c t e d L i n k > f a l s e < / P r o t e c t e d L i n k >  
         < N a m e > 2 8 1 0 0   T B   2 0 1 9   0 6 7 a 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 0 6 7 a < / A c c o u n t N u m b e r >  
         < R o u n d e d > f a l s e < / R o u n d e d >  
     < / T B L i n k >  
     < T B L i n k >  
         < V e r s i o n > 4 < / V e r s i o n >  
         < C o l u m n F i l t e r s / >  
         < D A L i n k I D > 1 c e 0 b e 8 9 - 9 e 2 0 - 4 8 5 4 - 9 7 9 e - 0 6 5 3 7 2 2 c e 3 8 9 < / D A L i n k I D >  
         < L i n k T y p e > 0 < / L i n k T y p e >  
         < P a r a m e t e r s / >  
         < I n c l u d e A l l I t e m s > f a l s e < / I n c l u d e A l l I t e m s >  
         < A c t i v e > t r u e < / A c t i v e >  
         < P r o t e c t e d L i n k > f a l s e < / P r o t e c t e d L i n k >  
         < N a m e > 2 8 1 0 0   T B   2 0 1 9   0 6 7 b 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 0 6 7 b < / A c c o u n t N u m b e r >  
         < R o u n d e d > f a l s e < / R o u n d e d >  
     < / T B L i n k >  
     < T B L i n k >  
         < V e r s i o n > 4 < / V e r s i o n >  
         < C o l u m n F i l t e r s / >  
         < D A L i n k I D > 0 8 8 6 9 2 e 3 - 4 c 1 1 - 4 b 9 4 - 9 9 5 e - f 6 a d 7 4 7 6 1 0 7 7 < / D A L i n k I D >  
         < L i n k T y p e > 0 < / L i n k T y p e >  
         < P a r a m e t e r s / >  
         < I n c l u d e A l l I t e m s > f a l s e < / I n c l u d e A l l I t e m s >  
         < A c t i v e > t r u e < / A c t i v e >  
         < P r o t e c t e d L i n k > f a l s e < / P r o t e c t e d L i n k >  
         < N a m e > 2 8 1 0 0   T B   2 0 1 9   0 6 9 a 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 0 6 9 a < / A c c o u n t N u m b e r >  
         < R o u n d e d > f a l s e < / R o u n d e d >  
     < / T B L i n k >  
     < T B L i n k >  
         < V e r s i o n > 4 < / V e r s i o n >  
         < C o l u m n F i l t e r s / >  
         < D A L i n k I D > d 5 5 5 c 8 2 6 - 6 6 0 f - 4 1 7 5 - a 1 9 1 - 9 e 6 c 9 4 a 1 c 0 d 8 < / D A L i n k I D >  
         < L i n k T y p e > 0 < / L i n k T y p e >  
         < P a r a m e t e r s / >  
         < I n c l u d e A l l I t e m s > f a l s e < / I n c l u d e A l l I t e m s >  
         < A c t i v e > t r u e < / A c t i v e >  
         < P r o t e c t e d L i n k > f a l s e < / P r o t e c t e d L i n k >  
         < N a m e > 2 8 1 0 0   T B   2 0 1 9   0 6 9 b 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 0 6 9 b < / A c c o u n t N u m b e r >  
         < R o u n d e d > f a l s e < / R o u n d e d >  
     < / T B L i n k >  
     < T B L i n k >  
         < V e r s i o n > 4 < / V e r s i o n >  
         < C o l u m n F i l t e r s / >  
         < D A L i n k I D > 2 f 7 1 6 c b 6 - 2 6 3 a - 4 3 6 1 - 9 7 d 6 - 2 3 8 3 1 e 0 3 b 1 8 5 < / D A L i n k I D >  
         < L i n k T y p e > 0 < / L i n k T y p e >  
         < P a r a m e t e r s / >  
         < I n c l u d e A l l I t e m s > f a l s e < / I n c l u d e A l l I t e m s >  
         < A c t i v e > t r u e < / A c t i v e >  
         < P r o t e c t e d L i n k > f a l s e < / P r o t e c t e d L i n k >  
         < N a m e > 2 8 1 0 0   T B   2 0 1 9   0 7 2 x 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 0 7 2 x < / A c c o u n t N u m b e r >  
         < R o u n d e d > f a l s e < / R o u n d e d >  
     < / T B L i n k >  
     < T B L i n k >  
         < V e r s i o n > 4 < / V e r s i o n >  
         < C o l u m n F i l t e r s / >  
         < D A L i n k I D > 9 d 6 6 a 9 7 3 - 7 8 a 8 - 4 8 3 0 - a d e 5 - 9 c e 0 1 a 3 b 7 1 2 1 < / D A L i n k I D >  
         < L i n k T y p e > 0 < / L i n k T y p e >  
         < P a r a m e t e r s / >  
         < I n c l u d e A l l I t e m s > f a l s e < / I n c l u d e A l l I t e m s >  
         < A c t i v e > t r u e < / A c t i v e >  
         < P r o t e c t e d L i n k > f a l s e < / P r o t e c t e d L i n k >  
         < N a m e > 2 8 1 0 0   T B   2 0 1 9   0 7 3 x 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 - 5 4 2 0 0 . 0 0 0 0 < / N u m e r i c V a l u e >  
         < V a l u e > - 5 4 2 0 0 , 0 0 0 0 < / V a l u e >  
         < C h a r t T y p e > c t D e t a i l < / C h a r t T y p e >  
         < R e f e r e n c e > 2 8 1 0 0 < / R e f e r e n c e >  
         < T B D o c N a m e > T B   2 0 1 9 < / T B D o c N a m e >  
         < T B C h a r t N a m e > D e t a i l < / T B C h a r t N a m e >  
         < C o l u m n N a m e > P r i o r P e r i o d 4 B a l a n c e < / C o l u m n N a m e >  
         < U s e r F r i e n d l y C o l u m n N a m e > 3 1 . 1 0 . 2 0 1 8 < / U s e r F r i e n d l y C o l u m n N a m e >  
         < A c c o u n t N u m b e r > 0 7 3 x < / A c c o u n t N u m b e r >  
         < R o u n d e d > f a l s e < / R o u n d e d >  
     < / T B L i n k >  
     < T B L i n k >  
         < V e r s i o n > 4 < / V e r s i o n >  
         < C o l u m n F i l t e r s / >  
         < D A L i n k I D > e 2 f 0 5 2 6 5 - 2 2 9 d - 4 3 a 6 - a 9 a c - 2 2 d 8 c f 8 c e e a 6 < / D A L i n k I D >  
         < L i n k T y p e > 0 < / L i n k T y p e >  
         < P a r a m e t e r s / >  
         < I n c l u d e A l l I t e m s > f a l s e < / I n c l u d e A l l I t e m s >  
         < A c t i v e > t r u e < / A c t i v e >  
         < P r o t e c t e d L i n k > f a l s e < / P r o t e c t e d L i n k >  
         < N a m e > 2 8 1 0 0   T B   2 0 1 9   0 7 4 x 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 0 7 4 x < / A c c o u n t N u m b e r >  
         < R o u n d e d > f a l s e < / R o u n d e d >  
     < / T B L i n k >  
     < T B L i n k >  
         < V e r s i o n > 4 < / V e r s i o n >  
         < C o l u m n F i l t e r s / >  
         < D A L i n k I D > b 4 f 6 2 e 8 5 - 9 d e 7 - 4 4 0 3 - 9 5 f 8 - b d 5 a 4 e 9 6 5 1 7 8 < / D A L i n k I D >  
         < L i n k T y p e > 0 < / L i n k T y p e >  
         < P a r a m e t e r s / >  
         < I n c l u d e A l l I t e m s > f a l s e < / I n c l u d e A l l I t e m s >  
         < A c t i v e > t r u e < / A c t i v e >  
         < P r o t e c t e d L i n k > f a l s e < / P r o t e c t e d L i n k >  
         < N a m e > 2 8 1 0 0   T B   2 0 1 9   0 7 5 x 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 P r i o r P e r i o d 4 B a l a n c e < / C o l u m n N a m e >  
         < U s e r F r i e n d l y C o l u m n N a m e > 3 1 . 1 0 . 2 0 1 8 < / U s e r F r i e n d l y C o l u m n N a m e >  
         < A c c o u n t N u m b e r > 0 7 5 x < / A c c o u n t N u m b e r >  
         < R o u n d e d > f a l s e < / R o u n d e d >  
     < / T B L i n k >  
     < T B L i n k >  
         < V e r s i o n > 4 < / V e r s i o n >  
         < C o l u m n F i l t e r s / >  
         < D A L i n k I D > 5 3 2 0 b 8 8 9 - d b 7 6 - 4 d 8 e - a 0 b d - 9 1 1 b 1 3 2 b 0 7 1 a < / D A L i n k I D >  
         < L i n k T y p e > 0 < / L i n k T y p e >  
         < P a r a m e t e r s / >  
         < I n c l u d e A l l I t e m s > f a l s e < / I n c l u d e A l l I t e m s >  
         < A c t i v e > t r u e < / A c t i v e >  
         < P r o t e c t e d L i n k > f a l s e < / P r o t e c t e d L i n k >  
         < N a m e > 2 8 1 0 0   T B   2 0 1 9   0 7 9 x 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 0 7 9 x < / A c c o u n t N u m b e r >  
         < R o u n d e d > f a l s e < / R o u n d e d >  
     < / T B L i n k >  
     < T B L i n k >  
         < V e r s i o n > 4 < / V e r s i o n >  
         < C o l u m n F i l t e r s / >  
         < D A L i n k I D > 9 6 0 d d 5 7 b - e 1 c 8 - 4 c c a - 8 a 3 8 - 2 0 a f a 7 5 f 8 0 c 2 < / D A L i n k I D >  
         < L i n k T y p e > 0 < / L i n k T y p e >  
         < P a r a m e t e r s / >  
         < I n c l u d e A l l I t e m s > f a l s e < / I n c l u d e A l l I t e m s >  
         < A c t i v e > t r u e < / A c t i v e >  
         < P r o t e c t e d L i n k > f a l s e < / P r o t e c t e d L i n k >  
         < N a m e > 2 8 1 0 0   T B   2 0 1 9   0 8 1 x 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 - 5 6 3 7 5 1 . 0 0 0 0 < / N u m e r i c V a l u e >  
         < V a l u e > - 5 6 3 7 5 1 , 0 0 0 0 < / V a l u e >  
         < C h a r t T y p e > c t D e t a i l < / C h a r t T y p e >  
         < R e f e r e n c e > 2 8 1 0 0 < / R e f e r e n c e >  
         < T B D o c N a m e > T B   2 0 1 9 < / T B D o c N a m e >  
         < T B C h a r t N a m e > D e t a i l < / T B C h a r t N a m e >  
         < C o l u m n N a m e > P r i o r P e r i o d 4 B a l a n c e < / C o l u m n N a m e >  
         < U s e r F r i e n d l y C o l u m n N a m e > 3 1 . 1 0 . 2 0 1 8 < / U s e r F r i e n d l y C o l u m n N a m e >  
         < A c c o u n t N u m b e r > 0 8 1 x < / A c c o u n t N u m b e r >  
         < R o u n d e d > f a l s e < / R o u n d e d >  
     < / T B L i n k >  
     < T B L i n k >  
         < V e r s i o n > 4 < / V e r s i o n >  
         < C o l u m n F i l t e r s / >  
         < D A L i n k I D > 9 5 b 8 7 0 2 2 - 4 8 d 7 - 4 2 2 b - 8 e 4 3 - 8 b c 8 7 2 7 8 d 1 d 7 < / D A L i n k I D >  
         < L i n k T y p e > 0 < / L i n k T y p e >  
         < P a r a m e t e r s / >  
         < I n c l u d e A l l I t e m s > f a l s e < / I n c l u d e A l l I t e m s >  
         < A c t i v e > t r u e < / A c t i v e >  
         < P r o t e c t e d L i n k > f a l s e < / P r o t e c t e d L i n k >  
         < N a m e > 2 8 1 0 0   T B   2 0 1 9   0 8 2 x 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 - 4 0 5 5 8 7 8 . 0 0 0 0 < / N u m e r i c V a l u e >  
         < V a l u e > - 4 0 5 5 8 7 8 , 0 0 0 0 < / V a l u e >  
         < C h a r t T y p e > c t D e t a i l < / C h a r t T y p e >  
         < R e f e r e n c e > 2 8 1 0 0 < / R e f e r e n c e >  
         < T B D o c N a m e > T B   2 0 1 9 < / T B D o c N a m e >  
         < T B C h a r t N a m e > D e t a i l < / T B C h a r t N a m e >  
         < C o l u m n N a m e > P r i o r P e r i o d 4 B a l a n c e < / C o l u m n N a m e >  
         < U s e r F r i e n d l y C o l u m n N a m e > 3 1 . 1 0 . 2 0 1 8 < / U s e r F r i e n d l y C o l u m n N a m e >  
         < A c c o u n t N u m b e r > 0 8 2 x < / A c c o u n t N u m b e r >  
         < R o u n d e d > f a l s e < / R o u n d e d >  
     < / T B L i n k >  
     < T B L i n k >  
         < V e r s i o n > 4 < / V e r s i o n >  
         < C o l u m n F i l t e r s / >  
         < D A L i n k I D > 0 e 9 c f b 8 7 - c c 5 9 - 4 f 1 2 - a b d 2 - 8 5 5 b e e 3 b 6 3 5 2 < / D A L i n k I D >  
         < L i n k T y p e > 0 < / L i n k T y p e >  
         < P a r a m e t e r s / >  
         < I n c l u d e A l l I t e m s > f a l s e < / I n c l u d e A l l I t e m s >  
         < A c t i v e > t r u e < / A c t i v e >  
         < P r o t e c t e d L i n k > f a l s e < / P r o t e c t e d L i n k >  
         < N a m e > 2 8 1 0 0   T B   2 0 1 9   0 8 5 x 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 0 8 5 x < / A c c o u n t N u m b e r >  
         < R o u n d e d > f a l s e < / R o u n d e d >  
     < / T B L i n k >  
     < T B L i n k >  
         < V e r s i o n > 4 < / V e r s i o n >  
         < C o l u m n F i l t e r s / >  
         < D A L i n k I D > 2 1 6 e d 5 7 2 - e f 1 9 - 4 2 6 8 - 8 4 d 0 - 6 c d 1 6 5 8 7 0 d 6 a < / D A L i n k I D >  
         < L i n k T y p e > 0 < / L i n k T y p e >  
         < P a r a m e t e r s / >  
         < I n c l u d e A l l I t e m s > f a l s e < / I n c l u d e A l l I t e m s >  
         < A c t i v e > t r u e < / A c t i v e >  
         < P r o t e c t e d L i n k > f a l s e < / P r o t e c t e d L i n k >  
         < N a m e > 2 8 1 0 0   T B   2 0 1 9   0 8 6 x 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 0 8 6 x < / A c c o u n t N u m b e r >  
         < R o u n d e d > f a l s e < / R o u n d e d >  
     < / T B L i n k >  
     < T B L i n k >  
         < V e r s i o n > 4 < / V e r s i o n >  
         < C o l u m n F i l t e r s / >  
         < D A L i n k I D > 3 c 4 e 9 3 c 7 - 8 1 1 b - 4 0 7 d - a 4 f 8 - 4 6 d 8 2 a 9 f 2 a 6 0 < / D A L i n k I D >  
         < L i n k T y p e > 0 < / L i n k T y p e >  
         < P a r a m e t e r s / >  
         < I n c l u d e A l l I t e m s > f a l s e < / I n c l u d e A l l I t e m s >  
         < A c t i v e > t r u e < / A c t i v e >  
         < P r o t e c t e d L i n k > f a l s e < / P r o t e c t e d L i n k >  
         < N a m e > 2 8 1 0 0   T B   2 0 1 9   0 8 9 x 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 - 7 8 7 3 2 . 0 0 0 0 < / N u m e r i c V a l u e >  
         < V a l u e > - 7 8 7 3 2 , 0 0 0 0 < / V a l u e >  
         < C h a r t T y p e > c t D e t a i l < / C h a r t T y p e >  
         < R e f e r e n c e > 2 8 1 0 0 < / R e f e r e n c e >  
         < T B D o c N a m e > T B   2 0 1 9 < / T B D o c N a m e >  
         < T B C h a r t N a m e > D e t a i l < / T B C h a r t N a m e >  
         < C o l u m n N a m e > P r i o r P e r i o d 4 B a l a n c e < / C o l u m n N a m e >  
         < U s e r F r i e n d l y C o l u m n N a m e > 3 1 . 1 0 . 2 0 1 8 < / U s e r F r i e n d l y C o l u m n N a m e >  
         < A c c o u n t N u m b e r > 0 8 9 x < / A c c o u n t N u m b e r >  
         < R o u n d e d > f a l s e < / R o u n d e d >  
     < / T B L i n k >  
     < T B L i n k >  
         < V e r s i o n > 4 < / V e r s i o n >  
         < C o l u m n F i l t e r s / >  
         < D A L i n k I D > f 7 a 8 7 8 c 8 - 4 3 8 b - 4 8 2 8 - a 8 f 0 - 0 3 d 1 0 f b 1 f 0 e a < / D A L i n k I D >  
         < L i n k T y p e > 0 < / L i n k T y p e >  
         < P a r a m e t e r s / >  
         < I n c l u d e A l l I t e m s > f a l s e < / I n c l u d e A l l I t e m s >  
         < A c t i v e > t r u e < / A c t i v e >  
         < P r o t e c t e d L i n k > f a l s e < / P r o t e c t e d L i n k >  
         < N a m e > 2 8 1 0 0   T B   2 0 1 9   0 9 1 a 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 0 9 1 a < / A c c o u n t N u m b e r >  
         < R o u n d e d > f a l s e < / R o u n d e d >  
     < / T B L i n k >  
     < T B L i n k >  
         < V e r s i o n > 4 < / V e r s i o n >  
         < C o l u m n F i l t e r s / >  
         < D A L i n k I D > 7 4 2 3 4 2 5 e - d c a e - 4 3 4 c - b 9 1 0 - 0 0 7 c d f d 8 c 6 d 7 < / D A L i n k I D >  
         < L i n k T y p e > 0 < / L i n k T y p e >  
         < P a r a m e t e r s / >  
         < I n c l u d e A l l I t e m s > f a l s e < / I n c l u d e A l l I t e m s >  
         < A c t i v e > t r u e < / A c t i v e >  
         < P r o t e c t e d L i n k > f a l s e < / P r o t e c t e d L i n k >  
         < N a m e > 2 8 1 0 0   T B   2 0 1 9   0 9 1 b 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 0 9 1 b < / A c c o u n t N u m b e r >  
         < R o u n d e d > f a l s e < / R o u n d e d >  
     < / T B L i n k >  
     < T B L i n k >  
         < V e r s i o n > 4 < / V e r s i o n >  
         < C o l u m n F i l t e r s / >  
         < D A L i n k I D > a c a d c 9 7 1 - d a 5 7 - 4 7 4 f - 9 c 4 1 - 2 7 f 1 6 c 3 2 e c 0 5 < / D A L i n k I D >  
         < L i n k T y p e > 0 < / L i n k T y p e >  
         < P a r a m e t e r s / >  
         < I n c l u d e A l l I t e m s > f a l s e < / I n c l u d e A l l I t e m s >  
         < A c t i v e > t r u e < / A c t i v e >  
         < P r o t e c t e d L i n k > f a l s e < / P r o t e c t e d L i n k >  
         < N a m e > 2 8 1 0 0   T B   2 0 1 9   0 9 1 c 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 0 9 1 c < / A c c o u n t N u m b e r >  
         < R o u n d e d > f a l s e < / R o u n d e d >  
     < / T B L i n k >  
     < T B L i n k >  
         < V e r s i o n > 4 < / V e r s i o n >  
         < C o l u m n F i l t e r s / >  
         < D A L i n k I D > 7 4 3 4 8 f 3 2 - c a 3 6 - 4 d 7 e - a 4 2 4 - 7 c a f e 0 d 3 d b 1 9 < / D A L i n k I D >  
         < L i n k T y p e > 0 < / L i n k T y p e >  
         < P a r a m e t e r s / >  
         < I n c l u d e A l l I t e m s > f a l s e < / I n c l u d e A l l I t e m s >  
         < A c t i v e > t r u e < / A c t i v e >  
         < P r o t e c t e d L i n k > f a l s e < / P r o t e c t e d L i n k >  
         < N a m e > 2 8 1 0 0   T B   2 0 1 9   0 9 1 d 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 0 9 1 d < / A c c o u n t N u m b e r >  
         < R o u n d e d > f a l s e < / R o u n d e d >  
     < / T B L i n k >  
     < T B L i n k >  
         < V e r s i o n > 4 < / V e r s i o n >  
         < C o l u m n F i l t e r s / >  
         < D A L i n k I D > b 3 0 5 6 d 7 f - 8 4 5 6 - 4 d 3 c - a d b a - 1 1 e c 5 a a 7 0 3 c d < / D A L i n k I D >  
         < L i n k T y p e > 0 < / L i n k T y p e >  
         < P a r a m e t e r s / >  
         < I n c l u d e A l l I t e m s > f a l s e < / I n c l u d e A l l I t e m s >  
         < A c t i v e > t r u e < / A c t i v e >  
         < P r o t e c t e d L i n k > f a l s e < / P r o t e c t e d L i n k >  
         < N a m e > 2 8 1 0 0   T B   2 0 1 9   0 9 1 e 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 0 9 1 e < / A c c o u n t N u m b e r >  
         < R o u n d e d > f a l s e < / R o u n d e d >  
     < / T B L i n k >  
     < T B L i n k >  
         < V e r s i o n > 4 < / V e r s i o n >  
         < C o l u m n F i l t e r s / >  
         < D A L i n k I D > 9 9 9 8 3 1 3 6 - 4 c 9 5 - 4 8 7 5 - b 9 d a - 6 b 5 0 6 3 5 6 a d 8 8 < / D A L i n k I D >  
         < L i n k T y p e > 0 < / L i n k T y p e >  
         < P a r a m e t e r s / >  
         < I n c l u d e A l l I t e m s > f a l s e < / I n c l u d e A l l I t e m s >  
         < A c t i v e > t r u e < / A c t i v e >  
         < P r o t e c t e d L i n k > f a l s e < / P r o t e c t e d L i n k >  
         < N a m e > 2 8 1 0 0   T B   2 0 1 9   0 9 2 a 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 0 9 2 a < / A c c o u n t N u m b e r >  
         < R o u n d e d > f a l s e < / R o u n d e d >  
     < / T B L i n k >  
     < T B L i n k >  
         < V e r s i o n > 4 < / V e r s i o n >  
         < C o l u m n F i l t e r s / >  
         < D A L i n k I D > d f a 9 3 f 8 3 - f 3 7 c - 4 7 4 b - a 1 0 7 - 4 5 0 4 1 5 7 d 1 8 1 6 < / D A L i n k I D >  
         < L i n k T y p e > 0 < / L i n k T y p e >  
         < P a r a m e t e r s / >  
         < I n c l u d e A l l I t e m s > f a l s e < / I n c l u d e A l l I t e m s >  
         < A c t i v e > t r u e < / A c t i v e >  
         < P r o t e c t e d L i n k > f a l s e < / P r o t e c t e d L i n k >  
         < N a m e > 2 8 1 0 0   T B   2 0 1 9   0 9 2 b 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 0 9 2 b < / A c c o u n t N u m b e r >  
         < R o u n d e d > f a l s e < / R o u n d e d >  
     < / T B L i n k >  
     < T B L i n k >  
         < V e r s i o n > 4 < / V e r s i o n >  
         < C o l u m n F i l t e r s / >  
         < D A L i n k I D > 6 4 d 6 6 7 6 1 - 6 e 4 f - 4 f a d - 9 0 b 2 - 7 8 f 2 a c 9 4 6 3 1 2 < / D A L i n k I D >  
         < L i n k T y p e > 0 < / L i n k T y p e >  
         < P a r a m e t e r s / >  
         < I n c l u d e A l l I t e m s > f a l s e < / I n c l u d e A l l I t e m s >  
         < A c t i v e > t r u e < / A c t i v e >  
         < P r o t e c t e d L i n k > f a l s e < / P r o t e c t e d L i n k >  
         < N a m e > 2 8 1 0 0   T B   2 0 1 9   0 9 2 c 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 - 5 2 0 8 5 . 0 0 0 0 < / N u m e r i c V a l u e >  
         < V a l u e > - 5 2 0 8 5 , 0 0 0 0 < / V a l u e >  
         < C h a r t T y p e > c t D e t a i l < / C h a r t T y p e >  
         < R e f e r e n c e > 2 8 1 0 0 < / R e f e r e n c e >  
         < T B D o c N a m e > T B   2 0 1 9 < / T B D o c N a m e >  
         < T B C h a r t N a m e > D e t a i l < / T B C h a r t N a m e >  
         < C o l u m n N a m e > P r i o r P e r i o d 4 B a l a n c e < / C o l u m n N a m e >  
         < U s e r F r i e n d l y C o l u m n N a m e > 3 1 . 1 0 . 2 0 1 8 < / U s e r F r i e n d l y C o l u m n N a m e >  
         < A c c o u n t N u m b e r > 0 9 2 c < / A c c o u n t N u m b e r >  
         < R o u n d e d > f a l s e < / R o u n d e d >  
     < / T B L i n k >  
     < T B L i n k >  
         < V e r s i o n > 4 < / V e r s i o n >  
         < C o l u m n F i l t e r s / >  
         < D A L i n k I D > 8 c d 0 e 5 9 e - 3 9 7 7 - 4 9 a 8 - b 0 f e - 4 f f c 4 1 e 7 a a 2 d < / D A L i n k I D >  
         < L i n k T y p e > 0 < / L i n k T y p e >  
         < P a r a m e t e r s / >  
         < I n c l u d e A l l I t e m s > f a l s e < / I n c l u d e A l l I t e m s >  
         < A c t i v e > t r u e < / A c t i v e >  
         < P r o t e c t e d L i n k > f a l s e < / P r o t e c t e d L i n k >  
         < N a m e > 2 8 1 0 0   T B   2 0 1 9   0 9 2 d 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 0 9 2 d < / A c c o u n t N u m b e r >  
         < R o u n d e d > f a l s e < / R o u n d e d >  
     < / T B L i n k >  
     < T B L i n k >  
         < V e r s i o n > 4 < / V e r s i o n >  
         < C o l u m n F i l t e r s / >  
         < D A L i n k I D > 7 d 8 9 9 f 0 0 - d 3 2 6 - 4 6 2 6 - 9 a 8 9 - f 3 1 b 3 f d a 7 8 e b < / D A L i n k I D >  
         < L i n k T y p e > 0 < / L i n k T y p e >  
         < P a r a m e t e r s / >  
         < I n c l u d e A l l I t e m s > f a l s e < / I n c l u d e A l l I t e m s >  
         < A c t i v e > t r u e < / A c t i v e >  
         < P r o t e c t e d L i n k > f a l s e < / P r o t e c t e d L i n k >  
         < N a m e > 2 8 1 0 0   T B   2 0 1 9   0 9 2 e 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 0 9 2 e < / A c c o u n t N u m b e r >  
         < R o u n d e d > f a l s e < / R o u n d e d >  
     < / T B L i n k >  
     < T B L i n k >  
         < V e r s i o n > 4 < / V e r s i o n >  
         < C o l u m n F i l t e r s / >  
         < D A L i n k I D > 5 6 a e 8 d 9 a - 5 2 0 2 - 4 f 3 e - a 9 c c - b b d 5 b 7 a 8 b b 4 e < / D A L i n k I D >  
         < L i n k T y p e > 0 < / L i n k T y p e >  
         < P a r a m e t e r s / >  
         < I n c l u d e A l l I t e m s > f a l s e < / I n c l u d e A l l I t e m s >  
         < A c t i v e > t r u e < / A c t i v e >  
         < P r o t e c t e d L i n k > f a l s e < / P r o t e c t e d L i n k >  
         < N a m e > 2 8 1 0 0   T B   2 0 1 9   0 9 2 f 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 0 9 2 f < / A c c o u n t N u m b e r >  
         < R o u n d e d > f a l s e < / R o u n d e d >  
     < / T B L i n k >  
     < T B L i n k >  
         < V e r s i o n > 4 < / V e r s i o n >  
         < C o l u m n F i l t e r s / >  
         < D A L i n k I D > 2 7 5 b 1 a 3 0 - 0 3 0 3 - 4 7 0 a - 8 f 7 9 - d 4 b d c a 8 0 4 1 4 8 < / D A L i n k I D >  
         < L i n k T y p e > 0 < / L i n k T y p e >  
         < P a r a m e t e r s / >  
         < I n c l u d e A l l I t e m s > f a l s e < / I n c l u d e A l l I t e m s >  
         < A c t i v e > t r u e < / A c t i v e >  
         < P r o t e c t e d L i n k > f a l s e < / P r o t e c t e d L i n k >  
         < N a m e > 2 8 1 0 0   T B   2 0 1 9   0 9 3 x 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 0 9 3 x < / A c c o u n t N u m b e r >  
         < R o u n d e d > f a l s e < / R o u n d e d >  
     < / T B L i n k >  
     < T B L i n k >  
         < V e r s i o n > 4 < / V e r s i o n >  
         < C o l u m n F i l t e r s / >  
         < D A L i n k I D > 2 0 7 5 b 2 a 0 - d 9 4 6 - 4 6 3 6 - 8 9 8 9 - 3 e f c 7 a 3 e 4 6 2 5 < / D A L i n k I D >  
         < L i n k T y p e > 0 < / L i n k T y p e >  
         < P a r a m e t e r s / >  
         < I n c l u d e A l l I t e m s > f a l s e < / I n c l u d e A l l I t e m s >  
         < A c t i v e > t r u e < / A c t i v e >  
         < P r o t e c t e d L i n k > f a l s e < / P r o t e c t e d L i n k >  
         < N a m e > 2 8 1 0 0   T B   2 0 1 9   0 9 4 x 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 0 9 4 x < / A c c o u n t N u m b e r >  
         < R o u n d e d > f a l s e < / R o u n d e d >  
     < / T B L i n k >  
     < T B L i n k >  
         < V e r s i o n > 4 < / V e r s i o n >  
         < C o l u m n F i l t e r s / >  
         < D A L i n k I D > d 9 a 3 6 1 b 5 - 3 b 3 5 - 4 0 e 7 - b 0 3 4 - 4 a 2 9 5 2 f 3 9 e 2 1 < / D A L i n k I D >  
         < L i n k T y p e > 0 < / L i n k T y p e >  
         < P a r a m e t e r s / >  
         < I n c l u d e A l l I t e m s > f a l s e < / I n c l u d e A l l I t e m s >  
         < A c t i v e > t r u e < / A c t i v e >  
         < P r o t e c t e d L i n k > f a l s e < / P r o t e c t e d L i n k >  
         < N a m e > 2 8 1 0 0   T B   2 0 1 9   0 9 5 a 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 0 9 5 a < / A c c o u n t N u m b e r >  
         < R o u n d e d > f a l s e < / R o u n d e d >  
     < / T B L i n k >  
     < T B L i n k >  
         < V e r s i o n > 4 < / V e r s i o n >  
         < C o l u m n F i l t e r s / >  
         < D A L i n k I D > 0 d 5 7 3 9 9 1 - c 6 7 7 - 4 2 4 d - 9 3 0 f - 3 d 5 7 4 6 c a c a 6 5 < / D A L i n k I D >  
         < L i n k T y p e > 0 < / L i n k T y p e >  
         < P a r a m e t e r s / >  
         < I n c l u d e A l l I t e m s > f a l s e < / I n c l u d e A l l I t e m s >  
         < A c t i v e > t r u e < / A c t i v e >  
         < P r o t e c t e d L i n k > f a l s e < / P r o t e c t e d L i n k >  
         < N a m e > 2 8 1 0 0   T B   2 0 1 9   0 9 5 b 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 0 9 5 b < / A c c o u n t N u m b e r >  
         < R o u n d e d > f a l s e < / R o u n d e d >  
     < / T B L i n k >  
     < T B L i n k >  
         < V e r s i o n > 4 < / V e r s i o n >  
         < C o l u m n F i l t e r s / >  
         < D A L i n k I D > d b d 9 f 6 6 1 - 8 9 a d - 4 5 a 2 - b c 3 e - 1 8 b a a 2 0 8 b b 3 c < / D A L i n k I D >  
         < L i n k T y p e > 0 < / L i n k T y p e >  
         < P a r a m e t e r s / >  
         < I n c l u d e A l l I t e m s > f a l s e < / I n c l u d e A l l I t e m s >  
         < A c t i v e > t r u e < / A c t i v e >  
         < P r o t e c t e d L i n k > f a l s e < / P r o t e c t e d L i n k >  
         < N a m e > 2 8 1 0 0   T B   2 0 1 9   0 9 5 c 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 0 9 5 c < / A c c o u n t N u m b e r >  
         < R o u n d e d > f a l s e < / R o u n d e d >  
     < / T B L i n k >  
     < T B L i n k >  
         < V e r s i o n > 4 < / V e r s i o n >  
         < C o l u m n F i l t e r s / >  
         < D A L i n k I D > 9 7 c c 5 f 6 e - 4 c d 5 - 4 2 b 9 - a 5 b 2 - 4 4 2 f 9 2 d 0 8 6 e 9 < / D A L i n k I D >  
         < L i n k T y p e > 0 < / L i n k T y p e >  
         < P a r a m e t e r s / >  
         < I n c l u d e A l l I t e m s > f a l s e < / I n c l u d e A l l I t e m s >  
         < A c t i v e > t r u e < / A c t i v e >  
         < P r o t e c t e d L i n k > f a l s e < / P r o t e c t e d L i n k >  
         < N a m e > 2 8 1 0 0   T B   2 0 1 9   0 9 6 a 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 0 9 6 a < / A c c o u n t N u m b e r >  
         < R o u n d e d > f a l s e < / R o u n d e d >  
     < / T B L i n k >  
     < T B L i n k >  
         < V e r s i o n > 4 < / V e r s i o n >  
         < C o l u m n F i l t e r s / >  
         < D A L i n k I D > 3 a f a 3 b 8 5 - e 0 8 2 - 4 0 7 d - 8 e 4 f - 0 4 2 5 6 d 3 d c 9 8 d < / D A L i n k I D >  
         < L i n k T y p e > 0 < / L i n k T y p e >  
         < P a r a m e t e r s / >  
         < I n c l u d e A l l I t e m s > f a l s e < / I n c l u d e A l l I t e m s >  
         < A c t i v e > t r u e < / A c t i v e >  
         < P r o t e c t e d L i n k > f a l s e < / P r o t e c t e d L i n k >  
         < N a m e > 2 8 1 0 0   T B   2 0 1 9   0 9 6 b 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 0 9 6 b < / A c c o u n t N u m b e r >  
         < R o u n d e d > f a l s e < / R o u n d e d >  
     < / T B L i n k >  
     < T B L i n k >  
         < V e r s i o n > 4 < / V e r s i o n >  
         < C o l u m n F i l t e r s / >  
         < D A L i n k I D > 6 f e e a 5 f e - 3 8 c a - 4 e 0 f - a e 1 9 - 3 c 2 7 1 4 e b 9 2 2 3 < / D A L i n k I D >  
         < L i n k T y p e > 0 < / L i n k T y p e >  
         < P a r a m e t e r s / >  
         < I n c l u d e A l l I t e m s > f a l s e < / I n c l u d e A l l I t e m s >  
         < A c t i v e > t r u e < / A c t i v e >  
         < P r o t e c t e d L i n k > f a l s e < / P r o t e c t e d L i n k >  
         < N a m e > 2 8 1 0 0   T B   2 0 1 9   0 9 6 c 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 0 9 6 c < / A c c o u n t N u m b e r >  
         < R o u n d e d > f a l s e < / R o u n d e d >  
     < / T B L i n k >  
     < T B L i n k >  
         < V e r s i o n > 4 < / V e r s i o n >  
         < C o l u m n F i l t e r s / >  
         < D A L i n k I D > c d e 6 9 0 b 5 - d 3 f 9 - 4 5 e a - 9 9 d 0 - 4 d 2 2 c e d a f 6 b 7 < / D A L i n k I D >  
         < L i n k T y p e > 0 < / L i n k T y p e >  
         < P a r a m e t e r s / >  
         < I n c l u d e A l l I t e m s > f a l s e < / I n c l u d e A l l I t e m s >  
         < A c t i v e > t r u e < / A c t i v e >  
         < P r o t e c t e d L i n k > f a l s e < / P r o t e c t e d L i n k >  
         < N a m e > 2 8 1 0 0   T B   2 0 1 9   0 9 6 d 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 0 9 6 d < / A c c o u n t N u m b e r >  
         < R o u n d e d > f a l s e < / R o u n d e d >  
     < / T B L i n k >  
     < T B L i n k >  
         < V e r s i o n > 4 < / V e r s i o n >  
         < C o l u m n F i l t e r s / >  
         < D A L i n k I D > 9 d e e 8 b 7 5 - b 0 f 5 - 4 c e c - b 9 8 5 - 6 6 f 9 4 0 6 f c b d 0 < / D A L i n k I D >  
         < L i n k T y p e > 0 < / L i n k T y p e >  
         < P a r a m e t e r s / >  
         < I n c l u d e A l l I t e m s > f a l s e < / I n c l u d e A l l I t e m s >  
         < A c t i v e > t r u e < / A c t i v e >  
         < P r o t e c t e d L i n k > f a l s e < / P r o t e c t e d L i n k >  
         < N a m e > 2 8 1 0 0   T B   2 0 1 9   0 9 6 e 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 0 9 6 e < / A c c o u n t N u m b e r >  
         < R o u n d e d > f a l s e < / R o u n d e d >  
     < / T B L i n k >  
     < T B L i n k >  
         < V e r s i o n > 4 < / V e r s i o n >  
         < C o l u m n F i l t e r s / >  
         < D A L i n k I D > 3 0 1 e 3 4 3 7 - f d 6 4 - 4 8 9 f - 9 9 d e - e 5 0 4 4 f 9 0 5 9 1 3 < / D A L i n k I D >  
         < L i n k T y p e > 0 < / L i n k T y p e >  
         < P a r a m e t e r s / >  
         < I n c l u d e A l l I t e m s > f a l s e < / I n c l u d e A l l I t e m s >  
         < A c t i v e > t r u e < / A c t i v e >  
         < P r o t e c t e d L i n k > f a l s e < / P r o t e c t e d L i n k >  
         < N a m e > 2 8 1 0 0   T B   2 0 1 9   0 9 6 f 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 0 9 6 f < / A c c o u n t N u m b e r >  
         < R o u n d e d > f a l s e < / R o u n d e d >  
     < / T B L i n k >  
     < T B L i n k >  
         < V e r s i o n > 4 < / V e r s i o n >  
         < C o l u m n F i l t e r s / >  
         < D A L i n k I D > 0 2 e 1 8 9 9 f - 5 6 0 5 - 4 1 9 7 - a b 6 3 - 7 0 d d 3 a 6 e d c 2 f < / D A L i n k I D >  
         < L i n k T y p e > 0 < / L i n k T y p e >  
         < P a r a m e t e r s / >  
         < I n c l u d e A l l I t e m s > f a l s e < / I n c l u d e A l l I t e m s >  
         < A c t i v e > t r u e < / A c t i v e >  
         < P r o t e c t e d L i n k > f a l s e < / P r o t e c t e d L i n k >  
         < N a m e > 2 8 1 0 0   T B   2 0 1 9   0 9 6 g 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 0 9 6 g < / A c c o u n t N u m b e r >  
         < R o u n d e d > f a l s e < / R o u n d e d >  
     < / T B L i n k >  
     < T B L i n k >  
         < V e r s i o n > 4 < / V e r s i o n >  
         < C o l u m n F i l t e r s / >  
         < D A L i n k I D > a 4 3 4 4 1 2 6 - e 0 7 5 - 4 4 2 1 - 9 d b 8 - d 3 9 a 3 9 5 4 f b 4 f < / D A L i n k I D >  
         < L i n k T y p e > 0 < / L i n k T y p e >  
         < P a r a m e t e r s / >  
         < I n c l u d e A l l I t e m s > f a l s e < / I n c l u d e A l l I t e m s >  
         < A c t i v e > t r u e < / A c t i v e >  
         < P r o t e c t e d L i n k > f a l s e < / P r o t e c t e d L i n k >  
         < N a m e > 2 8 1 0 0   T B   2 0 1 9   0 9 6 h 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 0 9 6 h < / A c c o u n t N u m b e r >  
         < R o u n d e d > f a l s e < / R o u n d e d >  
     < / T B L i n k >  
     < T B L i n k >  
         < V e r s i o n > 4 < / V e r s i o n >  
         < C o l u m n F i l t e r s / >  
         < D A L i n k I D > c 5 4 4 4 b 1 6 - 2 0 3 7 - 4 b a f - 9 7 6 e - 5 2 4 8 8 7 c f 0 b 3 b < / D A L i n k I D >  
         < L i n k T y p e > 0 < / L i n k T y p e >  
         < P a r a m e t e r s / >  
         < I n c l u d e A l l I t e m s > f a l s e < / I n c l u d e A l l I t e m s >  
         < A c t i v e > t r u e < / A c t i v e >  
         < P r o t e c t e d L i n k > f a l s e < / P r o t e c t e d L i n k >  
         < N a m e > 2 8 1 0 0   T B   2 0 1 9   0 9 6 i 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 0 9 6 i < / A c c o u n t N u m b e r >  
         < R o u n d e d > f a l s e < / R o u n d e d >  
     < / T B L i n k >  
     < T B L i n k >  
         < V e r s i o n > 4 < / V e r s i o n >  
         < C o l u m n F i l t e r s / >  
         < D A L i n k I D > 6 3 9 6 5 3 0 1 - 7 a d e - 4 1 d 0 - b 5 8 c - e f f 2 2 4 1 2 3 5 b 3 < / D A L i n k I D >  
         < L i n k T y p e > 0 < / L i n k T y p e >  
         < P a r a m e t e r s / >  
         < I n c l u d e A l l I t e m s > f a l s e < / I n c l u d e A l l I t e m s >  
         < A c t i v e > t r u e < / A c t i v e >  
         < P r o t e c t e d L i n k > f a l s e < / P r o t e c t e d L i n k >  
         < N a m e > 2 8 1 0 0   T B   2 0 1 9   0 9 7 x 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 0 9 7 x < / A c c o u n t N u m b e r >  
         < R o u n d e d > f a l s e < / R o u n d e d >  
     < / T B L i n k >  
     < T B L i n k >  
         < V e r s i o n > 4 < / V e r s i o n >  
         < C o l u m n F i l t e r s / >  
         < D A L i n k I D > c a a d b f a 8 - 0 0 c e - 4 d 1 1 - 9 4 f 3 - 8 2 1 6 f a 3 8 f 1 8 e < / D A L i n k I D >  
         < L i n k T y p e > 0 < / L i n k T y p e >  
         < P a r a m e t e r s / >  
         < I n c l u d e A l l I t e m s > f a l s e < / I n c l u d e A l l I t e m s >  
         < A c t i v e > t r u e < / A c t i v e >  
         < P r o t e c t e d L i n k > f a l s e < / P r o t e c t e d L i n k >  
         < N a m e > 2 8 1 0 0   T B   2 0 1 9   0 9 8 x 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 0 9 8 x < / A c c o u n t N u m b e r >  
         < R o u n d e d > f a l s e < / R o u n d e d >  
     < / T B L i n k >  
     < T B L i n k >  
         < V e r s i o n > 4 < / V e r s i o n >  
         < C o l u m n F i l t e r s / >  
         < D A L i n k I D > 3 6 9 8 0 b b 3 - 6 5 e 2 - 4 c 2 9 - b 6 b 9 - 8 e b 8 4 e b 1 d 7 b 5 < / D A L i n k I D >  
         < L i n k T y p e > 0 < / L i n k T y p e >  
         < P a r a m e t e r s / >  
         < I n c l u d e A l l I t e m s > f a l s e < / I n c l u d e A l l I t e m s >  
         < A c t i v e > t r u e < / A c t i v e >  
         < P r o t e c t e d L i n k > f a l s e < / P r o t e c t e d L i n k >  
         < N a m e > 2 8 1 0 0   T B   2 0 1 9   1 1 1 x 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 3 5 1 0 6 . 0 0 0 0 < / N u m e r i c V a l u e >  
         < V a l u e > 3 5 1 0 6 , 0 0 0 0 < / V a l u e >  
         < C h a r t T y p e > c t D e t a i l < / C h a r t T y p e >  
         < R e f e r e n c e > 2 8 1 0 0 < / R e f e r e n c e >  
         < T B D o c N a m e > T B   2 0 1 9 < / T B D o c N a m e >  
         < T B C h a r t N a m e > D e t a i l < / T B C h a r t N a m e >  
         < C o l u m n N a m e > P r i o r P e r i o d 4 B a l a n c e < / C o l u m n N a m e >  
         < U s e r F r i e n d l y C o l u m n N a m e > 3 1 . 1 0 . 2 0 1 8 < / U s e r F r i e n d l y C o l u m n N a m e >  
         < A c c o u n t N u m b e r > 1 1 1 x < / A c c o u n t N u m b e r >  
         < R o u n d e d > f a l s e < / R o u n d e d >  
     < / T B L i n k >  
     < T B L i n k >  
         < V e r s i o n > 4 < / V e r s i o n >  
         < C o l u m n F i l t e r s / >  
         < D A L i n k I D > 3 8 5 0 b 5 0 2 - e 7 f 2 - 4 5 a 2 - b 2 c 1 - a d a 3 2 a e e 3 a 1 9 < / D A L i n k I D >  
         < L i n k T y p e > 0 < / L i n k T y p e >  
         < P a r a m e t e r s / >  
         < I n c l u d e A l l I t e m s > f a l s e < / I n c l u d e A l l I t e m s >  
         < A c t i v e > t r u e < / A c t i v e >  
         < P r o t e c t e d L i n k > f a l s e < / P r o t e c t e d L i n k >  
         < N a m e > 2 8 1 0 0   T B   2 0 1 9   1 1 2 x 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 1 8 8 9 5 8 3 . 0 0 0 0 < / N u m e r i c V a l u e >  
         < V a l u e > 1 8 8 9 5 8 3 , 0 0 0 0 < / V a l u e >  
         < C h a r t T y p e > c t D e t a i l < / C h a r t T y p e >  
         < R e f e r e n c e > 2 8 1 0 0 < / R e f e r e n c e >  
         < T B D o c N a m e > T B   2 0 1 9 < / T B D o c N a m e >  
         < T B C h a r t N a m e > D e t a i l < / T B C h a r t N a m e >  
         < C o l u m n N a m e > P r i o r P e r i o d 4 B a l a n c e < / C o l u m n N a m e >  
         < U s e r F r i e n d l y C o l u m n N a m e > 3 1 . 1 0 . 2 0 1 8 < / U s e r F r i e n d l y C o l u m n N a m e >  
         < A c c o u n t N u m b e r > 1 1 2 x < / A c c o u n t N u m b e r >  
         < R o u n d e d > f a l s e < / R o u n d e d >  
     < / T B L i n k >  
     < T B L i n k >  
         < V e r s i o n > 4 < / V e r s i o n >  
         < C o l u m n F i l t e r s / >  
         < D A L i n k I D > b b f 6 d 2 7 5 - 1 e 8 1 - 4 a 5 0 - b 8 7 7 - 7 3 e e 2 0 c c c 0 4 0 < / D A L i n k I D >  
         < L i n k T y p e > 0 < / L i n k T y p e >  
         < P a r a m e t e r s / >  
         < I n c l u d e A l l I t e m s > f a l s e < / I n c l u d e A l l I t e m s >  
         < A c t i v e > t r u e < / A c t i v e >  
         < P r o t e c t e d L i n k > f a l s e < / P r o t e c t e d L i n k >  
         < N a m e > 2 8 1 0 0   T B   2 0 1 9   1 1 9 x 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 7 5 4 3 . 0 0 0 0 < / N u m e r i c V a l u e >  
         < V a l u e > 7 5 4 3 , 0 0 0 0 < / V a l u e >  
         < C h a r t T y p e > c t D e t a i l < / C h a r t T y p e >  
         < R e f e r e n c e > 2 8 1 0 0 < / R e f e r e n c e >  
         < T B D o c N a m e > T B   2 0 1 9 < / T B D o c N a m e >  
         < T B C h a r t N a m e > D e t a i l < / T B C h a r t N a m e >  
         < C o l u m n N a m e > P r i o r P e r i o d 4 B a l a n c e < / C o l u m n N a m e >  
         < U s e r F r i e n d l y C o l u m n N a m e > 3 1 . 1 0 . 2 0 1 8 < / U s e r F r i e n d l y C o l u m n N a m e >  
         < A c c o u n t N u m b e r > 1 1 9 x < / A c c o u n t N u m b e r >  
         < R o u n d e d > f a l s e < / R o u n d e d >  
     < / T B L i n k >  
     < T B L i n k >  
         < V e r s i o n > 4 < / V e r s i o n >  
         < C o l u m n F i l t e r s / >  
         < D A L i n k I D > 0 e b 8 4 c 5 d - 3 a f d - 4 e 4 7 - a c b d - 7 5 e d e 0 8 6 0 e e 7 < / D A L i n k I D >  
         < L i n k T y p e > 0 < / L i n k T y p e >  
         < P a r a m e t e r s / >  
         < I n c l u d e A l l I t e m s > f a l s e < / I n c l u d e A l l I t e m s >  
         < A c t i v e > t r u e < / A c t i v e >  
         < P r o t e c t e d L i n k > f a l s e < / P r o t e c t e d L i n k >  
         < N a m e > 2 8 1 0 0   T B   2 0 1 9   1 2 1 x 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 5 4 9 2 7 3 . 0 0 0 0 < / N u m e r i c V a l u e >  
         < V a l u e > 5 4 9 2 7 3 , 0 0 0 0 < / V a l u e >  
         < C h a r t T y p e > c t D e t a i l < / C h a r t T y p e >  
         < R e f e r e n c e > 2 8 1 0 0 < / R e f e r e n c e >  
         < T B D o c N a m e > T B   2 0 1 9 < / T B D o c N a m e >  
         < T B C h a r t N a m e > D e t a i l < / T B C h a r t N a m e >  
         < C o l u m n N a m e > P r i o r P e r i o d 4 B a l a n c e < / C o l u m n N a m e >  
         < U s e r F r i e n d l y C o l u m n N a m e > 3 1 . 1 0 . 2 0 1 8 < / U s e r F r i e n d l y C o l u m n N a m e >  
         < A c c o u n t N u m b e r > 1 2 1 x < / A c c o u n t N u m b e r >  
         < R o u n d e d > f a l s e < / R o u n d e d >  
     < / T B L i n k >  
     < T B L i n k >  
         < V e r s i o n > 4 < / V e r s i o n >  
         < C o l u m n F i l t e r s / >  
         < D A L i n k I D > 9 5 8 a 4 2 e 6 - 1 0 5 2 - 4 9 b f - 8 7 c 7 - 2 0 d d 8 0 6 0 2 d 8 3 < / D A L i n k I D >  
         < L i n k T y p e > 0 < / L i n k T y p e >  
         < P a r a m e t e r s / >  
         < I n c l u d e A l l I t e m s > f a l s e < / I n c l u d e A l l I t e m s >  
         < A c t i v e > t r u e < / A c t i v e >  
         < P r o t e c t e d L i n k > f a l s e < / P r o t e c t e d L i n k >  
         < N a m e > 2 8 1 0 0   T B   2 0 1 9   1 2 2 x 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 2 0 7 6 7 2 . 0 0 0 0 < / N u m e r i c V a l u e >  
         < V a l u e > 2 0 7 6 7 2 , 0 0 0 0 < / V a l u e >  
         < C h a r t T y p e > c t D e t a i l < / C h a r t T y p e >  
         < R e f e r e n c e > 2 8 1 0 0 < / R e f e r e n c e >  
         < T B D o c N a m e > T B   2 0 1 9 < / T B D o c N a m e >  
         < T B C h a r t N a m e > D e t a i l < / T B C h a r t N a m e >  
         < C o l u m n N a m e > P r i o r P e r i o d 4 B a l a n c e < / C o l u m n N a m e >  
         < U s e r F r i e n d l y C o l u m n N a m e > 3 1 . 1 0 . 2 0 1 8 < / U s e r F r i e n d l y C o l u m n N a m e >  
         < A c c o u n t N u m b e r > 1 2 2 x < / A c c o u n t N u m b e r >  
         < R o u n d e d > f a l s e < / R o u n d e d >  
     < / T B L i n k >  
     < T B L i n k >  
         < V e r s i o n > 4 < / V e r s i o n >  
         < C o l u m n F i l t e r s / >  
         < D A L i n k I D > e 5 5 7 8 0 6 e - 6 0 7 e - 4 2 b 3 - 9 8 1 2 - 2 3 8 d b 5 5 5 1 1 f c < / D A L i n k I D >  
         < L i n k T y p e > 0 < / L i n k T y p e >  
         < P a r a m e t e r s / >  
         < I n c l u d e A l l I t e m s > f a l s e < / I n c l u d e A l l I t e m s >  
         < A c t i v e > t r u e < / A c t i v e >  
         < P r o t e c t e d L i n k > f a l s e < / P r o t e c t e d L i n k >  
         < N a m e > 2 8 1 0 0   T B   2 0 1 9   1 2 3 x 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 1 4 2 9 8 4 . 0 0 0 0 < / N u m e r i c V a l u e >  
         < V a l u e > 1 4 2 9 8 4 , 0 0 0 0 < / V a l u e >  
         < C h a r t T y p e > c t D e t a i l < / C h a r t T y p e >  
         < R e f e r e n c e > 2 8 1 0 0 < / R e f e r e n c e >  
         < T B D o c N a m e > T B   2 0 1 9 < / T B D o c N a m e >  
         < T B C h a r t N a m e > D e t a i l < / T B C h a r t N a m e >  
         < C o l u m n N a m e > P r i o r P e r i o d 4 B a l a n c e < / C o l u m n N a m e >  
         < U s e r F r i e n d l y C o l u m n N a m e > 3 1 . 1 0 . 2 0 1 8 < / U s e r F r i e n d l y C o l u m n N a m e >  
         < A c c o u n t N u m b e r > 1 2 3 x < / A c c o u n t N u m b e r >  
         < R o u n d e d > f a l s e < / R o u n d e d >  
     < / T B L i n k >  
     < T B L i n k >  
         < V e r s i o n > 4 < / V e r s i o n >  
         < C o l u m n F i l t e r s / >  
         < D A L i n k I D > 5 9 5 2 0 e 1 1 - d 9 c 2 - 4 1 9 c - b f 3 5 - 8 f b 7 0 9 2 e 2 4 b 6 < / D A L i n k I D >  
         < L i n k T y p e > 0 < / L i n k T y p e >  
         < P a r a m e t e r s / >  
         < I n c l u d e A l l I t e m s > f a l s e < / I n c l u d e A l l I t e m s >  
         < A c t i v e > t r u e < / A c t i v e >  
         < P r o t e c t e d L i n k > f a l s e < / P r o t e c t e d L i n k >  
         < N a m e > 2 8 1 0 0   T B   2 0 1 9   1 2 4 x 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 1 2 4 x < / A c c o u n t N u m b e r >  
         < R o u n d e d > f a l s e < / R o u n d e d >  
     < / T B L i n k >  
     < T B L i n k >  
         < V e r s i o n > 4 < / V e r s i o n >  
         < C o l u m n F i l t e r s / >  
         < D A L i n k I D > 5 8 2 f 6 2 6 e - e b 0 9 - 4 d 8 2 - b 1 0 9 - f d 1 0 e 3 d b e f d a < / D A L i n k I D >  
         < L i n k T y p e > 0 < / L i n k T y p e >  
         < P a r a m e t e r s / >  
         < I n c l u d e A l l I t e m s > f a l s e < / I n c l u d e A l l I t e m s >  
         < A c t i v e > t r u e < / A c t i v e >  
         < P r o t e c t e d L i n k > f a l s e < / P r o t e c t e d L i n k >  
         < N a m e > 2 8 1 0 0   T B   2 0 1 9   1 3 1 x 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 1 3 1 x < / A c c o u n t N u m b e r >  
         < R o u n d e d > f a l s e < / R o u n d e d >  
     < / T B L i n k >  
     < T B L i n k >  
         < V e r s i o n > 4 < / V e r s i o n >  
         < C o l u m n F i l t e r s / >  
         < D A L i n k I D > 9 e 5 f 9 7 4 9 - 9 2 e c - 4 e f 7 - a e a 9 - 0 c e 5 6 9 6 f 2 b a a < / D A L i n k I D >  
         < L i n k T y p e > 0 < / L i n k T y p e >  
         < P a r a m e t e r s / >  
         < I n c l u d e A l l I t e m s > f a l s e < / I n c l u d e A l l I t e m s >  
         < A c t i v e > t r u e < / A c t i v e >  
         < P r o t e c t e d L i n k > f a l s e < / P r o t e c t e d L i n k >  
         < N a m e > 2 8 1 0 0   T B   2 0 1 9   1 3 2 x 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 1 3 2 x < / A c c o u n t N u m b e r >  
         < R o u n d e d > f a l s e < / R o u n d e d >  
     < / T B L i n k >  
     < T B L i n k >  
         < V e r s i o n > 4 < / V e r s i o n >  
         < C o l u m n F i l t e r s / >  
         < D A L i n k I D > 2 c 5 9 6 2 1 0 - 1 5 2 d - 4 1 9 5 - 8 b 0 0 - 1 1 9 c 3 a 9 1 1 5 a 6 < / D A L i n k I D >  
         < L i n k T y p e > 0 < / L i n k T y p e >  
         < P a r a m e t e r s / >  
         < I n c l u d e A l l I t e m s > f a l s e < / I n c l u d e A l l I t e m s >  
         < A c t i v e > t r u e < / A c t i v e >  
         < P r o t e c t e d L i n k > f a l s e < / P r o t e c t e d L i n k >  
         < N a m e > 2 8 1 0 0   T B   2 0 1 9   1 3 3 x 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 1 3 3 x < / A c c o u n t N u m b e r >  
         < R o u n d e d > f a l s e < / R o u n d e d >  
     < / T B L i n k >  
     < T B L i n k >  
         < V e r s i o n > 4 < / V e r s i o n >  
         < C o l u m n F i l t e r s / >  
         < D A L i n k I D > a 3 7 9 1 6 8 e - f 7 9 9 - 4 5 8 8 - 8 d 8 3 - d 7 5 6 c b 8 7 3 5 2 2 < / D A L i n k I D >  
         < L i n k T y p e > 0 < / L i n k T y p e >  
         < P a r a m e t e r s / >  
         < I n c l u d e A l l I t e m s > f a l s e < / I n c l u d e A l l I t e m s >  
         < A c t i v e > t r u e < / A c t i v e >  
         < P r o t e c t e d L i n k > f a l s e < / P r o t e c t e d L i n k >  
         < N a m e > 2 8 1 0 0   T B   2 0 1 9   1 3 9 x 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 1 3 9 x < / A c c o u n t N u m b e r >  
         < R o u n d e d > f a l s e < / R o u n d e d >  
     < / T B L i n k >  
     < T B L i n k >  
         < V e r s i o n > 4 < / V e r s i o n >  
         < C o l u m n F i l t e r s / >  
         < D A L i n k I D > f 5 9 9 8 7 e 8 - b a c 7 - 4 0 1 a - b 2 b f - 8 2 f 4 f 4 b a a 3 9 e < / D A L i n k I D >  
         < L i n k T y p e > 0 < / L i n k T y p e >  
         < P a r a m e t e r s / >  
         < I n c l u d e A l l I t e m s > f a l s e < / I n c l u d e A l l I t e m s >  
         < A c t i v e > t r u e < / A c t i v e >  
         < P r o t e c t e d L i n k > f a l s e < / P r o t e c t e d L i n k >  
         < N a m e > 2 8 1 0 0   T B   2 0 1 9   1 9 1 x 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 - 1 8 2 1 0 5 . 0 0 0 0 < / N u m e r i c V a l u e >  
         < V a l u e > - 1 8 2 1 0 5 , 0 0 0 0 < / V a l u e >  
         < C h a r t T y p e > c t D e t a i l < / C h a r t T y p e >  
         < R e f e r e n c e > 2 8 1 0 0 < / R e f e r e n c e >  
         < T B D o c N a m e > T B   2 0 1 9 < / T B D o c N a m e >  
         < T B C h a r t N a m e > D e t a i l < / T B C h a r t N a m e >  
         < C o l u m n N a m e > P r i o r P e r i o d 4 B a l a n c e < / C o l u m n N a m e >  
         < U s e r F r i e n d l y C o l u m n N a m e > 3 1 . 1 0 . 2 0 1 8 < / U s e r F r i e n d l y C o l u m n N a m e >  
         < A c c o u n t N u m b e r > 1 9 1 x < / A c c o u n t N u m b e r >  
         < R o u n d e d > f a l s e < / R o u n d e d >  
     < / T B L i n k >  
     < T B L i n k >  
         < V e r s i o n > 4 < / V e r s i o n >  
         < C o l u m n F i l t e r s / >  
         < D A L i n k I D > b a e b 6 7 2 c - 3 a f 4 - 4 f 9 f - a 8 2 a - d 1 a e 0 2 3 7 7 6 0 4 < / D A L i n k I D >  
         < L i n k T y p e > 0 < / L i n k T y p e >  
         < P a r a m e t e r s / >  
         < I n c l u d e A l l I t e m s > f a l s e < / I n c l u d e A l l I t e m s >  
         < A c t i v e > t r u e < / A c t i v e >  
         < P r o t e c t e d L i n k > f a l s e < / P r o t e c t e d L i n k >  
         < N a m e > 2 8 1 0 0   T B   2 0 1 9   1 9 2 x 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 1 9 2 x < / A c c o u n t N u m b e r >  
         < R o u n d e d > f a l s e < / R o u n d e d >  
     < / T B L i n k >  
     < T B L i n k >  
         < V e r s i o n > 4 < / V e r s i o n >  
         < C o l u m n F i l t e r s / >  
         < D A L i n k I D > 6 9 0 c 1 2 1 9 - 1 5 a 6 - 4 b 4 5 - 8 3 5 f - 9 4 f f e 8 f f 5 0 d c < / D A L i n k I D >  
         < L i n k T y p e > 0 < / L i n k T y p e >  
         < P a r a m e t e r s / >  
         < I n c l u d e A l l I t e m s > f a l s e < / I n c l u d e A l l I t e m s >  
         < A c t i v e > t r u e < / A c t i v e >  
         < P r o t e c t e d L i n k > f a l s e < / P r o t e c t e d L i n k >  
         < N a m e > 2 8 1 0 0   T B   2 0 1 9   1 9 3 x 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 1 9 3 x < / A c c o u n t N u m b e r >  
         < R o u n d e d > f a l s e < / R o u n d e d >  
     < / T B L i n k >  
     < T B L i n k >  
         < V e r s i o n > 4 < / V e r s i o n >  
         < C o l u m n F i l t e r s / >  
         < D A L i n k I D > b 9 8 7 d f f f - 3 a a a - 4 7 d 2 - 9 2 4 c - 3 9 0 1 b 7 2 a 6 6 6 8 < / D A L i n k I D >  
         < L i n k T y p e > 0 < / L i n k T y p e >  
         < P a r a m e t e r s / >  
         < I n c l u d e A l l I t e m s > f a l s e < / I n c l u d e A l l I t e m s >  
         < A c t i v e > t r u e < / A c t i v e >  
         < P r o t e c t e d L i n k > f a l s e < / P r o t e c t e d L i n k >  
         < N a m e > 2 8 1 0 0   T B   2 0 1 9   1 9 4 x 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 1 9 4 x < / A c c o u n t N u m b e r >  
         < R o u n d e d > f a l s e < / R o u n d e d >  
     < / T B L i n k >  
     < T B L i n k >  
         < V e r s i o n > 4 < / V e r s i o n >  
         < C o l u m n F i l t e r s / >  
         < D A L i n k I D > 3 1 8 4 3 8 8 f - 0 f 2 f - 4 d 8 2 - a 9 f a - d 4 c 6 9 0 9 5 b b 9 5 < / D A L i n k I D >  
         < L i n k T y p e > 0 < / L i n k T y p e >  
         < P a r a m e t e r s / >  
         < I n c l u d e A l l I t e m s > f a l s e < / I n c l u d e A l l I t e m s >  
         < A c t i v e > t r u e < / A c t i v e >  
         < P r o t e c t e d L i n k > f a l s e < / P r o t e c t e d L i n k >  
         < N a m e > 2 8 1 0 0   T B   2 0 1 9   1 9 5 x 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 1 9 5 x < / A c c o u n t N u m b e r >  
         < R o u n d e d > f a l s e < / R o u n d e d >  
     < / T B L i n k >  
     < T B L i n k >  
         < V e r s i o n > 4 < / V e r s i o n >  
         < C o l u m n F i l t e r s / >  
         < D A L i n k I D > 7 4 a 7 a c 0 c - b a 6 4 - 4 8 4 d - 8 6 d 7 - e e 8 6 0 4 4 4 a f 0 6 < / D A L i n k I D >  
         < L i n k T y p e > 0 < / L i n k T y p e >  
         < P a r a m e t e r s / >  
         < I n c l u d e A l l I t e m s > f a l s e < / I n c l u d e A l l I t e m s >  
         < A c t i v e > t r u e < / A c t i v e >  
         < P r o t e c t e d L i n k > f a l s e < / P r o t e c t e d L i n k >  
         < N a m e > 2 8 1 0 0   T B   2 0 1 9   1 9 6 x 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 1 9 6 x < / A c c o u n t N u m b e r >  
         < R o u n d e d > f a l s e < / R o u n d e d >  
     < / T B L i n k >  
     < T B L i n k >  
         < V e r s i o n > 4 < / V e r s i o n >  
         < C o l u m n F i l t e r s / >  
         < D A L i n k I D > 8 9 f 1 e e e c - c d b 2 - 4 0 9 f - 9 f 0 b - 5 d 4 f 8 4 1 3 8 f 5 5 < / D A L i n k I D >  
         < L i n k T y p e > 0 < / L i n k T y p e >  
         < P a r a m e t e r s / >  
         < I n c l u d e A l l I t e m s > f a l s e < / I n c l u d e A l l I t e m s >  
         < A c t i v e > t r u e < / A c t i v e >  
         < P r o t e c t e d L i n k > f a l s e < / P r o t e c t e d L i n k >  
         < N a m e > 2 8 1 0 0   T B   2 0 1 9   2 1 1 x 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 8 7 9 . 0 0 0 0 < / N u m e r i c V a l u e >  
         < V a l u e > 8 7 9 , 0 0 0 0 < / V a l u e >  
         < C h a r t T y p e > c t D e t a i l < / C h a r t T y p e >  
         < R e f e r e n c e > 2 8 1 0 0 < / R e f e r e n c e >  
         < T B D o c N a m e > T B   2 0 1 9 < / T B D o c N a m e >  
         < T B C h a r t N a m e > D e t a i l < / T B C h a r t N a m e >  
         < C o l u m n N a m e > P r i o r P e r i o d 4 B a l a n c e < / C o l u m n N a m e >  
         < U s e r F r i e n d l y C o l u m n N a m e > 3 1 . 1 0 . 2 0 1 8 < / U s e r F r i e n d l y C o l u m n N a m e >  
         < A c c o u n t N u m b e r > 2 1 1 x < / A c c o u n t N u m b e r >  
         < R o u n d e d > f a l s e < / R o u n d e d >  
     < / T B L i n k >  
     < T B L i n k >  
         < V e r s i o n > 4 < / V e r s i o n >  
         < C o l u m n F i l t e r s / >  
         < D A L i n k I D > a 6 7 2 d d d f - 3 e a d - 4 e b 5 - 9 b 2 4 - 1 a b 6 8 6 1 3 f b 9 7 < / D A L i n k I D >  
         < L i n k T y p e > 0 < / L i n k T y p e >  
         < P a r a m e t e r s / >  
         < I n c l u d e A l l I t e m s > f a l s e < / I n c l u d e A l l I t e m s >  
         < A c t i v e > t r u e < / A c t i v e >  
         < P r o t e c t e d L i n k > f a l s e < / P r o t e c t e d L i n k >  
         < N a m e > 2 8 1 0 0   T B   2 0 1 9   2 1 3 x 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 6 6 2 . 0 0 0 0 < / N u m e r i c V a l u e >  
         < V a l u e > 6 6 2 , 0 0 0 0 < / V a l u e >  
         < C h a r t T y p e > c t D e t a i l < / C h a r t T y p e >  
         < R e f e r e n c e > 2 8 1 0 0 < / R e f e r e n c e >  
         < T B D o c N a m e > T B   2 0 1 9 < / T B D o c N a m e >  
         < T B C h a r t N a m e > D e t a i l < / T B C h a r t N a m e >  
         < C o l u m n N a m e > P r i o r P e r i o d 4 B a l a n c e < / C o l u m n N a m e >  
         < U s e r F r i e n d l y C o l u m n N a m e > 3 1 . 1 0 . 2 0 1 8 < / U s e r F r i e n d l y C o l u m n N a m e >  
         < A c c o u n t N u m b e r > 2 1 3 x < / A c c o u n t N u m b e r >  
         < R o u n d e d > f a l s e < / R o u n d e d >  
     < / T B L i n k >  
     < T B L i n k >  
         < V e r s i o n > 4 < / V e r s i o n >  
         < C o l u m n F i l t e r s / >  
         < D A L i n k I D > a 0 3 a 2 a 4 b - 5 0 6 4 - 4 9 7 f - 9 7 0 b - f 1 2 e b f 0 6 e 3 c 1 < / D A L i n k I D >  
         < L i n k T y p e > 0 < / L i n k T y p e >  
         < P a r a m e t e r s / >  
         < I n c l u d e A l l I t e m s > f a l s e < / I n c l u d e A l l I t e m s >  
         < A c t i v e > t r u e < / A c t i v e >  
         < P r o t e c t e d L i n k > f a l s e < / P r o t e c t e d L i n k >  
         < N a m e > 2 8 1 0 0   T B   2 0 1 9   2 2 1 a 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 3 5 0 7 . 0 0 0 0 < / N u m e r i c V a l u e >  
         < V a l u e > 3 5 0 7 , 0 0 0 0 < / V a l u e >  
         < C h a r t T y p e > c t D e t a i l < / C h a r t T y p e >  
         < R e f e r e n c e > 2 8 1 0 0 < / R e f e r e n c e >  
         < T B D o c N a m e > T B   2 0 1 9 < / T B D o c N a m e >  
         < T B C h a r t N a m e > D e t a i l < / T B C h a r t N a m e >  
         < C o l u m n N a m e > P r i o r P e r i o d 4 B a l a n c e < / C o l u m n N a m e >  
         < U s e r F r i e n d l y C o l u m n N a m e > 3 1 . 1 0 . 2 0 1 8 < / U s e r F r i e n d l y C o l u m n N a m e >  
         < A c c o u n t N u m b e r > 2 2 1 a < / A c c o u n t N u m b e r >  
         < R o u n d e d > f a l s e < / R o u n d e d >  
     < / T B L i n k >  
     < T B L i n k >  
         < V e r s i o n > 4 < / V e r s i o n >  
         < C o l u m n F i l t e r s / >  
         < D A L i n k I D > d 1 e 3 b b d a - 4 7 9 c - 4 8 3 d - a d 2 f - c 9 9 5 d b 2 7 6 2 2 a < / D A L i n k I D >  
         < L i n k T y p e > 0 < / L i n k T y p e >  
         < P a r a m e t e r s / >  
         < I n c l u d e A l l I t e m s > f a l s e < / I n c l u d e A l l I t e m s >  
         < A c t i v e > t r u e < / A c t i v e >  
         < P r o t e c t e d L i n k > f a l s e < / P r o t e c t e d L i n k >  
         < N a m e > 2 8 1 0 0   T B   2 0 1 9   2 2 1 b 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 2 2 1 b < / A c c o u n t N u m b e r >  
         < R o u n d e d > f a l s e < / R o u n d e d >  
     < / T B L i n k >  
     < T B L i n k >  
         < V e r s i o n > 4 < / V e r s i o n >  
         < C o l u m n F i l t e r s / >  
         < D A L i n k I D > d a 2 c 6 b 9 9 - 1 e b 2 - 4 4 a b - 8 d 0 7 - 1 3 2 b d b f e 5 7 c 9 < / D A L i n k I D >  
         < L i n k T y p e > 0 < / L i n k T y p e >  
         < P a r a m e t e r s / >  
         < I n c l u d e A l l I t e m s > f a l s e < / I n c l u d e A l l I t e m s >  
         < A c t i v e > t r u e < / A c t i v e >  
         < P r o t e c t e d L i n k > f a l s e < / P r o t e c t e d L i n k >  
         < N a m e > 2 8 1 0 0   T B   2 0 1 9   2 2 1 c 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 - 2 6 2 2 5 2 1 . 0 0 0 0 < / N u m e r i c V a l u e >  
         < V a l u e > - 2 6 2 2 5 2 1 , 0 0 0 0 < / V a l u e >  
         < C h a r t T y p e > c t D e t a i l < / C h a r t T y p e >  
         < R e f e r e n c e > 2 8 1 0 0 < / R e f e r e n c e >  
         < T B D o c N a m e > T B   2 0 1 9 < / T B D o c N a m e >  
         < T B C h a r t N a m e > D e t a i l < / T B C h a r t N a m e >  
         < C o l u m n N a m e > P r i o r P e r i o d 4 B a l a n c e < / C o l u m n N a m e >  
         < U s e r F r i e n d l y C o l u m n N a m e > 3 1 . 1 0 . 2 0 1 8 < / U s e r F r i e n d l y C o l u m n N a m e >  
         < A c c o u n t N u m b e r > 2 2 1 c < / A c c o u n t N u m b e r >  
         < R o u n d e d > f a l s e < / R o u n d e d >  
     < / T B L i n k >  
     < T B L i n k >  
         < V e r s i o n > 4 < / V e r s i o n >  
         < C o l u m n F i l t e r s / >  
         < D A L i n k I D > 6 b e 8 4 e 0 b - 0 4 c 1 - 4 a 8 c - 8 c 5 c - 9 a 1 f 3 d 2 9 0 7 d 1 < / D A L i n k I D >  
         < L i n k T y p e > 0 < / L i n k T y p e >  
         < P a r a m e t e r s / >  
         < I n c l u d e A l l I t e m s > f a l s e < / I n c l u d e A l l I t e m s >  
         < A c t i v e > t r u e < / A c t i v e >  
         < P r o t e c t e d L i n k > f a l s e < / P r o t e c t e d L i n k >  
         < N a m e > 2 8 1 0 0   T B   2 0 1 9   2 3 1 x 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 2 3 1 x < / A c c o u n t N u m b e r >  
         < R o u n d e d > f a l s e < / R o u n d e d >  
     < / T B L i n k >  
     < T B L i n k >  
         < V e r s i o n > 4 < / V e r s i o n >  
         < C o l u m n F i l t e r s / >  
         < D A L i n k I D > 1 6 e a c 9 2 3 - 3 b 0 3 - 4 2 1 5 - a 2 b 6 - d 8 4 7 4 d 9 a 8 9 9 b < / D A L i n k I D >  
         < L i n k T y p e > 0 < / L i n k T y p e >  
         < P a r a m e t e r s / >  
         < I n c l u d e A l l I t e m s > f a l s e < / I n c l u d e A l l I t e m s >  
         < A c t i v e > t r u e < / A c t i v e >  
         < P r o t e c t e d L i n k > f a l s e < / P r o t e c t e d L i n k >  
         < N a m e > 2 8 1 0 0   T B   2 0 1 9   2 3 2 x 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 2 3 2 x < / A c c o u n t N u m b e r >  
         < R o u n d e d > f a l s e < / R o u n d e d >  
     < / T B L i n k >  
     < T B L i n k >  
         < V e r s i o n > 4 < / V e r s i o n >  
         < C o l u m n F i l t e r s / >  
         < D A L i n k I D > a 1 d 2 f 8 5 5 - 5 3 8 3 - 4 a d 2 - 9 9 7 8 - 2 0 6 f 3 c 8 4 c 1 e c < / D A L i n k I D >  
         < L i n k T y p e > 0 < / L i n k T y p e >  
         < P a r a m e t e r s / >  
         < I n c l u d e A l l I t e m s > f a l s e < / I n c l u d e A l l I t e m s >  
         < A c t i v e > t r u e < / A c t i v e >  
         < P r o t e c t e d L i n k > f a l s e < / P r o t e c t e d L i n k >  
         < N a m e > 2 8 1 0 0   T B   2 0 1 9   2 4 1 x 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 2 4 1 x < / A c c o u n t N u m b e r >  
         < R o u n d e d > f a l s e < / R o u n d e d >  
     < / T B L i n k >  
     < T B L i n k >  
         < V e r s i o n > 4 < / V e r s i o n >  
         < C o l u m n F i l t e r s / >  
         < D A L i n k I D > f d 6 e e 0 7 c - f b 9 2 - 4 0 1 5 - b e a 0 - 1 5 0 1 7 b 1 0 3 0 d 6 < / D A L i n k I D >  
         < L i n k T y p e > 0 < / L i n k T y p e >  
         < P a r a m e t e r s / >  
         < I n c l u d e A l l I t e m s > f a l s e < / I n c l u d e A l l I t e m s >  
         < A c t i v e > t r u e < / A c t i v e >  
         < P r o t e c t e d L i n k > f a l s e < / P r o t e c t e d L i n k >  
         < N a m e > 2 8 1 0 0   T B   2 0 1 9   2 4 9 x 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 2 4 9 x < / A c c o u n t N u m b e r >  
         < R o u n d e d > f a l s e < / R o u n d e d >  
     < / T B L i n k >  
     < T B L i n k >  
         < V e r s i o n > 4 < / V e r s i o n >  
         < C o l u m n F i l t e r s / >  
         < D A L i n k I D > b 8 3 1 b 7 8 4 - 6 a 0 8 - 4 c c a - 9 1 3 9 - f b a d c d 2 8 0 2 d 7 < / D A L i n k I D >  
         < L i n k T y p e > 0 < / L i n k T y p e >  
         < P a r a m e t e r s / >  
         < I n c l u d e A l l I t e m s > f a l s e < / I n c l u d e A l l I t e m s >  
         < A c t i v e > t r u e < / A c t i v e >  
         < P r o t e c t e d L i n k > f a l s e < / P r o t e c t e d L i n k >  
         < N a m e > 2 8 1 0 0   T B   2 0 1 9   2 5 1 a 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 2 5 1 a < / A c c o u n t N u m b e r >  
         < R o u n d e d > f a l s e < / R o u n d e d >  
     < / T B L i n k >  
     < T B L i n k >  
         < V e r s i o n > 4 < / V e r s i o n >  
         < C o l u m n F i l t e r s / >  
         < D A L i n k I D > 5 d f 8 a a 2 7 - 5 c 4 c - 4 7 8 e - 9 d 9 4 - 7 e e 8 6 5 f a 2 5 4 c < / D A L i n k I D >  
         < L i n k T y p e > 0 < / L i n k T y p e >  
         < P a r a m e t e r s / >  
         < I n c l u d e A l l I t e m s > f a l s e < / I n c l u d e A l l I t e m s >  
         < A c t i v e > t r u e < / A c t i v e >  
         < P r o t e c t e d L i n k > f a l s e < / P r o t e c t e d L i n k >  
         < N a m e > 2 8 1 0 0   T B   2 0 1 9   2 5 1 b 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 2 5 1 b < / A c c o u n t N u m b e r >  
         < R o u n d e d > f a l s e < / R o u n d e d >  
     < / T B L i n k >  
     < T B L i n k >  
         < V e r s i o n > 4 < / V e r s i o n >  
         < C o l u m n F i l t e r s / >  
         < D A L i n k I D > 0 a 0 5 8 6 8 1 - 0 d 9 2 - 4 f c e - 8 e 0 5 - 5 e 5 5 6 3 4 c 3 9 9 7 < / D A L i n k I D >  
         < L i n k T y p e > 0 < / L i n k T y p e >  
         < P a r a m e t e r s / >  
         < I n c l u d e A l l I t e m s > f a l s e < / I n c l u d e A l l I t e m s >  
         < A c t i v e > t r u e < / A c t i v e >  
         < P r o t e c t e d L i n k > f a l s e < / P r o t e c t e d L i n k >  
         < N a m e > 2 8 1 0 0   T B   2 0 1 9   2 5 2 x 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 2 5 2 x < / A c c o u n t N u m b e r >  
         < R o u n d e d > f a l s e < / R o u n d e d >  
     < / T B L i n k >  
     < T B L i n k >  
         < V e r s i o n > 4 < / V e r s i o n >  
         < C o l u m n F i l t e r s / >  
         < D A L i n k I D > a a 7 8 e d c 0 - 8 9 6 1 - 4 6 4 7 - 9 8 1 5 - d 9 8 8 4 3 0 2 4 0 2 2 < / D A L i n k I D >  
         < L i n k T y p e > 0 < / L i n k T y p e >  
         < P a r a m e t e r s / >  
         < I n c l u d e A l l I t e m s > f a l s e < / I n c l u d e A l l I t e m s >  
         < A c t i v e > t r u e < / A c t i v e >  
         < P r o t e c t e d L i n k > f a l s e < / P r o t e c t e d L i n k >  
         < N a m e > 2 8 1 0 0   T B   2 0 1 9   2 5 3 a 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 2 5 3 a < / A c c o u n t N u m b e r >  
         < R o u n d e d > f a l s e < / R o u n d e d >  
     < / T B L i n k >  
     < T B L i n k >  
         < V e r s i o n > 4 < / V e r s i o n >  
         < C o l u m n F i l t e r s / >  
         < D A L i n k I D > 5 c 2 5 b 0 3 0 - 6 4 2 d - 4 0 e 6 - b 5 9 e - f c 3 9 2 f 4 b b f 1 0 < / D A L i n k I D >  
         < L i n k T y p e > 0 < / L i n k T y p e >  
         < P a r a m e t e r s / >  
         < I n c l u d e A l l I t e m s > f a l s e < / I n c l u d e A l l I t e m s >  
         < A c t i v e > t r u e < / A c t i v e >  
         < P r o t e c t e d L i n k > f a l s e < / P r o t e c t e d L i n k >  
         < N a m e > 2 8 1 0 0   T B   2 0 1 9   2 5 3 b 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 2 5 3 b < / A c c o u n t N u m b e r >  
         < R o u n d e d > f a l s e < / R o u n d e d >  
     < / T B L i n k >  
     < T B L i n k >  
         < V e r s i o n > 4 < / V e r s i o n >  
         < C o l u m n F i l t e r s / >  
         < D A L i n k I D > 2 f d c 3 d 8 a - e 1 5 e - 4 f a 3 - b c b 0 - 4 9 7 7 a 1 9 7 3 f 4 8 < / D A L i n k I D >  
         < L i n k T y p e > 0 < / L i n k T y p e >  
         < P a r a m e t e r s / >  
         < I n c l u d e A l l I t e m s > f a l s e < / I n c l u d e A l l I t e m s >  
         < A c t i v e > t r u e < / A c t i v e >  
         < P r o t e c t e d L i n k > f a l s e < / P r o t e c t e d L i n k >  
         < N a m e > 2 8 1 0 0   T B   2 0 1 9   2 5 5 a 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 2 5 5 a < / A c c o u n t N u m b e r >  
         < R o u n d e d > f a l s e < / R o u n d e d >  
     < / T B L i n k >  
     < T B L i n k >  
         < V e r s i o n > 4 < / V e r s i o n >  
         < C o l u m n F i l t e r s / >  
         < D A L i n k I D > a 1 2 7 6 0 1 e - 6 2 a 9 - 4 b 6 e - 9 a 4 d - c 7 3 3 9 4 d 7 a 5 e 5 < / D A L i n k I D >  
         < L i n k T y p e > 0 < / L i n k T y p e >  
         < P a r a m e t e r s / >  
         < I n c l u d e A l l I t e m s > f a l s e < / I n c l u d e A l l I t e m s >  
         < A c t i v e > t r u e < / A c t i v e >  
         < P r o t e c t e d L i n k > f a l s e < / P r o t e c t e d L i n k >  
         < N a m e > 2 8 1 0 0   T B   2 0 1 9   2 5 5 b 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 2 5 5 b < / A c c o u n t N u m b e r >  
         < R o u n d e d > f a l s e < / R o u n d e d >  
     < / T B L i n k >  
     < T B L i n k >  
         < V e r s i o n > 4 < / V e r s i o n >  
         < C o l u m n F i l t e r s / >  
         < D A L i n k I D > 0 3 c 0 0 d d 9 - 3 4 c 2 - 4 c 4 e - 8 d 9 c - 3 1 c a 3 9 5 f 8 4 9 2 < / D A L i n k I D >  
         < L i n k T y p e > 0 < / L i n k T y p e >  
         < P a r a m e t e r s / >  
         < I n c l u d e A l l I t e m s > f a l s e < / I n c l u d e A l l I t e m s >  
         < A c t i v e > t r u e < / A c t i v e >  
         < P r o t e c t e d L i n k > f a l s e < / P r o t e c t e d L i n k >  
         < N a m e > 2 8 1 0 0   T B   2 0 1 9   2 5 6 a 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 2 5 6 a < / A c c o u n t N u m b e r >  
         < R o u n d e d > f a l s e < / R o u n d e d >  
     < / T B L i n k >  
     < T B L i n k >  
         < V e r s i o n > 4 < / V e r s i o n >  
         < C o l u m n F i l t e r s / >  
         < D A L i n k I D > a e c 0 1 3 3 6 - b f b b - 4 1 c 3 - 8 c 9 2 - 8 f a e d 1 4 1 a 8 c 8 < / D A L i n k I D >  
         < L i n k T y p e > 0 < / L i n k T y p e >  
         < P a r a m e t e r s / >  
         < I n c l u d e A l l I t e m s > f a l s e < / I n c l u d e A l l I t e m s >  
         < A c t i v e > t r u e < / A c t i v e >  
         < P r o t e c t e d L i n k > f a l s e < / P r o t e c t e d L i n k >  
         < N a m e > 2 8 1 0 0   T B   2 0 1 9   2 5 6 b 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 2 5 6 b < / A c c o u n t N u m b e r >  
         < R o u n d e d > f a l s e < / R o u n d e d >  
     < / T B L i n k >  
     < T B L i n k >  
         < V e r s i o n > 4 < / V e r s i o n >  
         < C o l u m n F i l t e r s / >  
         < D A L i n k I D > d 4 3 b 1 e 9 4 - 5 0 e 6 - 4 e 6 6 - a 0 d d - f 8 4 a 4 d 4 e 1 2 3 e < / D A L i n k I D >  
         < L i n k T y p e > 0 < / L i n k T y p e >  
         < P a r a m e t e r s / >  
         < I n c l u d e A l l I t e m s > f a l s e < / I n c l u d e A l l I t e m s >  
         < A c t i v e > t r u e < / A c t i v e >  
         < P r o t e c t e d L i n k > f a l s e < / P r o t e c t e d L i n k >  
         < N a m e > 2 8 1 0 0   T B   2 0 1 9   2 5 7 a 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 2 5 7 a < / A c c o u n t N u m b e r >  
         < R o u n d e d > f a l s e < / R o u n d e d >  
     < / T B L i n k >  
     < T B L i n k >  
         < V e r s i o n > 4 < / V e r s i o n >  
         < C o l u m n F i l t e r s / >  
         < D A L i n k I D > 3 e f 4 3 2 7 8 - a b c 5 - 4 4 0 b - 8 4 a b - 0 e 6 6 c 2 b 3 0 3 9 c < / D A L i n k I D >  
         < L i n k T y p e > 0 < / L i n k T y p e >  
         < P a r a m e t e r s / >  
         < I n c l u d e A l l I t e m s > f a l s e < / I n c l u d e A l l I t e m s >  
         < A c t i v e > t r u e < / A c t i v e >  
         < P r o t e c t e d L i n k > f a l s e < / P r o t e c t e d L i n k >  
         < N a m e > 2 8 1 0 0   T B   2 0 1 9   2 5 7 b 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 2 5 7 b < / A c c o u n t N u m b e r >  
         < R o u n d e d > f a l s e < / R o u n d e d >  
     < / T B L i n k >  
     < T B L i n k >  
         < V e r s i o n > 4 < / V e r s i o n >  
         < C o l u m n F i l t e r s / >  
         < D A L i n k I D > b 3 1 c 1 0 0 a - e c f e - 4 f b 5 - 9 e 7 4 - 5 f 1 0 8 b 4 c c b d e < / D A L i n k I D >  
         < L i n k T y p e > 0 < / L i n k T y p e >  
         < P a r a m e t e r s / >  
         < I n c l u d e A l l I t e m s > f a l s e < / I n c l u d e A l l I t e m s >  
         < A c t i v e > t r u e < / A c t i v e >  
         < P r o t e c t e d L i n k > f a l s e < / P r o t e c t e d L i n k >  
         < N a m e > 2 8 1 0 0   T B   2 0 1 9   2 5 9 x 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 2 5 9 x < / A c c o u n t N u m b e r >  
         < R o u n d e d > f a l s e < / R o u n d e d >  
     < / T B L i n k >  
     < T B L i n k >  
         < V e r s i o n > 4 < / V e r s i o n >  
         < C o l u m n F i l t e r s / >  
         < D A L i n k I D > a d 6 3 2 8 a 6 - 3 b 2 3 - 4 4 2 d - 8 8 c 7 - c e a f 4 e a 8 1 7 3 6 < / D A L i n k I D >  
         < L i n k T y p e > 0 < / L i n k T y p e >  
         < P a r a m e t e r s / >  
         < I n c l u d e A l l I t e m s > f a l s e < / I n c l u d e A l l I t e m s >  
         < A c t i v e > t r u e < / A c t i v e >  
         < P r o t e c t e d L i n k > f a l s e < / P r o t e c t e d L i n k >  
         < N a m e > 2 8 1 0 0   T B   2 0 1 9   2 6 1 x 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 2 6 1 x < / A c c o u n t N u m b e r >  
         < R o u n d e d > f a l s e < / R o u n d e d >  
     < / T B L i n k >  
     < T B L i n k >  
         < V e r s i o n > 4 < / V e r s i o n >  
         < C o l u m n F i l t e r s / >  
         < D A L i n k I D > 9 5 3 d 6 7 2 1 - 9 e 6 4 - 4 a 6 5 - b 7 8 2 - c c b 8 a b b e 9 b b 2 < / D A L i n k I D >  
         < L i n k T y p e > 0 < / L i n k T y p e >  
         < P a r a m e t e r s / >  
         < I n c l u d e A l l I t e m s > f a l s e < / I n c l u d e A l l I t e m s >  
         < A c t i v e > t r u e < / A c t i v e >  
         < P r o t e c t e d L i n k > f a l s e < / P r o t e c t e d L i n k >  
         < N a m e > 2 8 1 0 0   T B   2 0 1 9   2 9 1 a 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 2 9 1 a < / A c c o u n t N u m b e r >  
         < R o u n d e d > f a l s e < / R o u n d e d >  
     < / T B L i n k >  
     < T B L i n k >  
         < V e r s i o n > 4 < / V e r s i o n >  
         < C o l u m n F i l t e r s / >  
         < D A L i n k I D > e 9 a 4 a a d 9 - f 6 8 7 - 4 1 b 6 - 9 f 4 1 - 5 3 3 1 1 8 6 1 2 d 3 9 < / D A L i n k I D >  
         < L i n k T y p e > 0 < / L i n k T y p e >  
         < P a r a m e t e r s / >  
         < I n c l u d e A l l I t e m s > f a l s e < / I n c l u d e A l l I t e m s >  
         < A c t i v e > t r u e < / A c t i v e >  
         < P r o t e c t e d L i n k > f a l s e < / P r o t e c t e d L i n k >  
         < N a m e > 2 8 1 0 0   T B   2 0 1 9   2 9 1 b 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 2 9 1 b < / A c c o u n t N u m b e r >  
         < R o u n d e d > f a l s e < / R o u n d e d >  
     < / T B L i n k >  
     < T B L i n k >  
         < V e r s i o n > 4 < / V e r s i o n >  
         < C o l u m n F i l t e r s / >  
         < D A L i n k I D > e 5 c f 0 f c c - 0 b d 9 - 4 c e 8 - 9 e 7 8 - 0 5 c f 0 3 2 1 e 4 8 2 < / D A L i n k I D >  
         < L i n k T y p e > 0 < / L i n k T y p e >  
         < P a r a m e t e r s / >  
         < I n c l u d e A l l I t e m s > f a l s e < / I n c l u d e A l l I t e m s >  
         < A c t i v e > t r u e < / A c t i v e >  
         < P r o t e c t e d L i n k > f a l s e < / P r o t e c t e d L i n k >  
         < N a m e > 2 8 1 0 0   T B   2 0 1 9   2 9 1 c 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 2 9 1 c < / A c c o u n t N u m b e r >  
         < R o u n d e d > f a l s e < / R o u n d e d >  
     < / T B L i n k >  
     < T B L i n k >  
         < V e r s i o n > 4 < / V e r s i o n >  
         < C o l u m n F i l t e r s / >  
         < D A L i n k I D > 1 3 0 1 e 3 f e - b 0 7 c - 4 4 1 8 - 9 8 b b - 9 a a f 3 f 9 2 e c 8 3 < / D A L i n k I D >  
         < L i n k T y p e > 0 < / L i n k T y p e >  
         < P a r a m e t e r s / >  
         < I n c l u d e A l l I t e m s > f a l s e < / I n c l u d e A l l I t e m s >  
         < A c t i v e > t r u e < / A c t i v e >  
         < P r o t e c t e d L i n k > f a l s e < / P r o t e c t e d L i n k >  
         < N a m e > 2 8 1 0 0   T B   2 0 1 9   3 1 1 a 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 3 1 1 a < / A c c o u n t N u m b e r >  
         < R o u n d e d > f a l s e < / R o u n d e d >  
     < / T B L i n k >  
     < T B L i n k >  
         < V e r s i o n > 4 < / V e r s i o n >  
         < C o l u m n F i l t e r s / >  
         < D A L i n k I D > 2 c a 6 d 6 6 6 - 8 a b 7 - 4 2 c e - a 4 0 0 - 6 7 a 5 7 6 3 e 7 e 2 9 < / D A L i n k I D >  
         < L i n k T y p e > 0 < / L i n k T y p e >  
         < P a r a m e t e r s / >  
         < I n c l u d e A l l I t e m s > f a l s e < / I n c l u d e A l l I t e m s >  
         < A c t i v e > t r u e < / A c t i v e >  
         < P r o t e c t e d L i n k > f a l s e < / P r o t e c t e d L i n k >  
         < N a m e > 2 8 1 0 0   T B   2 0 1 9   3 1 1 b 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 3 1 1 b < / A c c o u n t N u m b e r >  
         < R o u n d e d > f a l s e < / R o u n d e d >  
     < / T B L i n k >  
     < T B L i n k >  
         < V e r s i o n > 4 < / V e r s i o n >  
         < C o l u m n F i l t e r s / >  
         < D A L i n k I D > 9 4 c 7 a 1 d 8 - b 9 9 6 - 4 7 6 c - b 2 b a - 8 4 e 4 f 2 e 7 6 1 8 d < / D A L i n k I D >  
         < L i n k T y p e > 0 < / L i n k T y p e >  
         < P a r a m e t e r s / >  
         < I n c l u d e A l l I t e m s > f a l s e < / I n c l u d e A l l I t e m s >  
         < A c t i v e > t r u e < / A c t i v e >  
         < P r o t e c t e d L i n k > f a l s e < / P r o t e c t e d L i n k >  
         < N a m e > 2 8 1 0 0   T B   2 0 1 9   3 1 1 c 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 3 1 1 c < / A c c o u n t N u m b e r >  
         < R o u n d e d > f a l s e < / R o u n d e d >  
     < / T B L i n k >  
     < T B L i n k >  
         < V e r s i o n > 4 < / V e r s i o n >  
         < C o l u m n F i l t e r s / >  
         < D A L i n k I D > 4 a d 9 6 8 a 7 - 4 5 7 f - 4 e c 4 - 9 a d 0 - f 7 b 8 e 7 8 9 5 9 b 6 < / D A L i n k I D >  
         < L i n k T y p e > 0 < / L i n k T y p e >  
         < P a r a m e t e r s / >  
         < I n c l u d e A l l I t e m s > f a l s e < / I n c l u d e A l l I t e m s >  
         < A c t i v e > t r u e < / A c t i v e >  
         < P r o t e c t e d L i n k > f a l s e < / P r o t e c t e d L i n k >  
         < N a m e > 2 8 1 0 0   T B   2 0 1 9   3 1 1 d 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 6 1 8 4 1 6 . 0 0 0 0 < / N u m e r i c V a l u e >  
         < V a l u e > 6 1 8 4 1 6 , 0 0 0 0 < / V a l u e >  
         < C h a r t T y p e > c t D e t a i l < / C h a r t T y p e >  
         < R e f e r e n c e > 2 8 1 0 0 < / R e f e r e n c e >  
         < T B D o c N a m e > T B   2 0 1 9 < / T B D o c N a m e >  
         < T B C h a r t N a m e > D e t a i l < / T B C h a r t N a m e >  
         < C o l u m n N a m e > P r i o r P e r i o d 4 B a l a n c e < / C o l u m n N a m e >  
         < U s e r F r i e n d l y C o l u m n N a m e > 3 1 . 1 0 . 2 0 1 8 < / U s e r F r i e n d l y C o l u m n N a m e >  
         < A c c o u n t N u m b e r > 3 1 1 d < / A c c o u n t N u m b e r >  
         < R o u n d e d > f a l s e < / R o u n d e d >  
     < / T B L i n k >  
     < T B L i n k >  
         < V e r s i o n > 4 < / V e r s i o n >  
         < C o l u m n F i l t e r s / >  
         < D A L i n k I D > 3 3 0 c e 2 8 2 - 5 c 9 e - 4 3 1 c - a d 8 1 - 4 d 9 a 4 4 0 e 5 0 7 3 < / D A L i n k I D >  
         < L i n k T y p e > 0 < / L i n k T y p e >  
         < P a r a m e t e r s / >  
         < I n c l u d e A l l I t e m s > f a l s e < / I n c l u d e A l l I t e m s >  
         < A c t i v e > t r u e < / A c t i v e >  
         < P r o t e c t e d L i n k > f a l s e < / P r o t e c t e d L i n k >  
         < N a m e > 2 8 1 0 0   T B   2 0 1 9   3 1 1 e 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 3 1 1 e < / A c c o u n t N u m b e r >  
         < R o u n d e d > f a l s e < / R o u n d e d >  
     < / T B L i n k >  
     < T B L i n k >  
         < V e r s i o n > 4 < / V e r s i o n >  
         < C o l u m n F i l t e r s / >  
         < D A L i n k I D > 9 1 f 5 d 9 1 5 - 9 a 1 1 - 4 b d 3 - a 5 8 9 - 4 e 3 e b 4 c 9 f b 9 d < / D A L i n k I D >  
         < L i n k T y p e > 0 < / L i n k T y p e >  
         < P a r a m e t e r s / >  
         < I n c l u d e A l l I t e m s > f a l s e < / I n c l u d e A l l I t e m s >  
         < A c t i v e > t r u e < / A c t i v e >  
         < P r o t e c t e d L i n k > f a l s e < / P r o t e c t e d L i n k >  
         < N a m e > 2 8 1 0 0   T B   2 0 1 9   3 1 1 f 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 3 6 7 4 1 2 . 0 0 0 0 < / N u m e r i c V a l u e >  
         < V a l u e > 3 6 7 4 1 2 , 0 0 0 0 < / V a l u e >  
         < C h a r t T y p e > c t D e t a i l < / C h a r t T y p e >  
         < R e f e r e n c e > 2 8 1 0 0 < / R e f e r e n c e >  
         < T B D o c N a m e > T B   2 0 1 9 < / T B D o c N a m e >  
         < T B C h a r t N a m e > D e t a i l < / T B C h a r t N a m e >  
         < C o l u m n N a m e > P r i o r P e r i o d 4 B a l a n c e < / C o l u m n N a m e >  
         < U s e r F r i e n d l y C o l u m n N a m e > 3 1 . 1 0 . 2 0 1 8 < / U s e r F r i e n d l y C o l u m n N a m e >  
         < A c c o u n t N u m b e r > 3 1 1 f < / A c c o u n t N u m b e r >  
         < R o u n d e d > f a l s e < / R o u n d e d >  
     < / T B L i n k >  
     < T B L i n k >  
         < V e r s i o n > 4 < / V e r s i o n >  
         < C o l u m n F i l t e r s / >  
         < D A L i n k I D > 9 1 d e d c 1 e - 2 3 2 e - 4 b 4 1 - 8 f 6 7 - c 7 8 1 6 6 f 4 c a e 1 < / D A L i n k I D >  
         < L i n k T y p e > 0 < / L i n k T y p e >  
         < P a r a m e t e r s / >  
         < I n c l u d e A l l I t e m s > f a l s e < / I n c l u d e A l l I t e m s >  
         < A c t i v e > t r u e < / A c t i v e >  
         < P r o t e c t e d L i n k > f a l s e < / P r o t e c t e d L i n k >  
         < N a m e > 2 8 1 0 0   T B   2 0 1 9   3 1 2 a 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 3 1 2 a < / A c c o u n t N u m b e r >  
         < R o u n d e d > f a l s e < / R o u n d e d >  
     < / T B L i n k >  
     < T B L i n k >  
         < V e r s i o n > 4 < / V e r s i o n >  
         < C o l u m n F i l t e r s / >  
         < D A L i n k I D > 9 2 a 9 a c d 5 - a 0 3 6 - 4 6 4 f - 9 7 7 f - 5 f 6 f a 1 2 e b 2 a 8 < / D A L i n k I D >  
         < L i n k T y p e > 0 < / L i n k T y p e >  
         < P a r a m e t e r s / >  
         < I n c l u d e A l l I t e m s > f a l s e < / I n c l u d e A l l I t e m s >  
         < A c t i v e > t r u e < / A c t i v e >  
         < P r o t e c t e d L i n k > f a l s e < / P r o t e c t e d L i n k >  
         < N a m e > 2 8 1 0 0   T B   2 0 1 9   3 1 2 b 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 3 1 2 b < / A c c o u n t N u m b e r >  
         < R o u n d e d > f a l s e < / R o u n d e d >  
     < / T B L i n k >  
     < T B L i n k >  
         < V e r s i o n > 4 < / V e r s i o n >  
         < C o l u m n F i l t e r s / >  
         < D A L i n k I D > a a 7 2 b d a 2 - a 7 0 9 - 4 e 8 2 - 8 5 d 0 - 8 a 4 7 4 8 6 a 5 a 9 c < / D A L i n k I D >  
         < L i n k T y p e > 0 < / L i n k T y p e >  
         < P a r a m e t e r s / >  
         < I n c l u d e A l l I t e m s > f a l s e < / I n c l u d e A l l I t e m s >  
         < A c t i v e > t r u e < / A c t i v e >  
         < P r o t e c t e d L i n k > f a l s e < / P r o t e c t e d L i n k >  
         < N a m e > 2 8 1 0 0   T B   2 0 1 9   3 1 2 c 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 3 1 2 c < / A c c o u n t N u m b e r >  
         < R o u n d e d > f a l s e < / R o u n d e d >  
     < / T B L i n k >  
     < T B L i n k >  
         < V e r s i o n > 4 < / V e r s i o n >  
         < C o l u m n F i l t e r s / >  
         < D A L i n k I D > 2 2 6 d 4 8 3 4 - e d 9 d - 4 9 1 1 - 9 3 4 a - d 4 6 f e a d c 8 c 0 5 < / D A L i n k I D >  
         < L i n k T y p e > 0 < / L i n k T y p e >  
         < P a r a m e t e r s / >  
         < I n c l u d e A l l I t e m s > f a l s e < / I n c l u d e A l l I t e m s >  
         < A c t i v e > t r u e < / A c t i v e >  
         < P r o t e c t e d L i n k > f a l s e < / P r o t e c t e d L i n k >  
         < N a m e > 2 8 1 0 0   T B   2 0 1 9   3 1 2 d 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 3 1 2 d < / A c c o u n t N u m b e r >  
         < R o u n d e d > f a l s e < / R o u n d e d >  
     < / T B L i n k >  
     < T B L i n k >  
         < V e r s i o n > 4 < / V e r s i o n >  
         < C o l u m n F i l t e r s / >  
         < D A L i n k I D > e 9 1 b 2 3 e 7 - 8 0 0 3 - 4 a e 6 - a 1 c 4 - a c c 1 9 9 9 6 5 7 d 8 < / D A L i n k I D >  
         < L i n k T y p e > 0 < / L i n k T y p e >  
         < P a r a m e t e r s / >  
         < I n c l u d e A l l I t e m s > f a l s e < / I n c l u d e A l l I t e m s >  
         < A c t i v e > t r u e < / A c t i v e >  
         < P r o t e c t e d L i n k > f a l s e < / P r o t e c t e d L i n k >  
         < N a m e > 2 8 1 0 0   T B   2 0 1 9   3 1 2 e 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 3 1 2 e < / A c c o u n t N u m b e r >  
         < R o u n d e d > f a l s e < / R o u n d e d >  
     < / T B L i n k >  
     < T B L i n k >  
         < V e r s i o n > 4 < / V e r s i o n >  
         < C o l u m n F i l t e r s / >  
         < D A L i n k I D > f f 5 0 f 0 1 0 - a d d c - 4 b a d - b 4 9 2 - 6 0 6 5 0 b 6 e b 4 1 b < / D A L i n k I D >  
         < L i n k T y p e > 0 < / L i n k T y p e >  
         < P a r a m e t e r s / >  
         < I n c l u d e A l l I t e m s > f a l s e < / I n c l u d e A l l I t e m s >  
         < A c t i v e > t r u e < / A c t i v e >  
         < P r o t e c t e d L i n k > f a l s e < / P r o t e c t e d L i n k >  
         < N a m e > 2 8 1 0 0   T B   2 0 1 9   3 1 2 f 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 3 1 2 f < / A c c o u n t N u m b e r >  
         < R o u n d e d > f a l s e < / R o u n d e d >  
     < / T B L i n k >  
     < T B L i n k >  
         < V e r s i o n > 4 < / V e r s i o n >  
         < C o l u m n F i l t e r s / >  
         < D A L i n k I D > 7 7 5 9 8 f b d - c 9 9 b - 4 0 7 f - a f 7 8 - 4 6 3 3 0 8 9 9 b 0 a c < / D A L i n k I D >  
         < L i n k T y p e > 0 < / L i n k T y p e >  
         < P a r a m e t e r s / >  
         < I n c l u d e A l l I t e m s > f a l s e < / I n c l u d e A l l I t e m s >  
         < A c t i v e > t r u e < / A c t i v e >  
         < P r o t e c t e d L i n k > f a l s e < / P r o t e c t e d L i n k >  
         < N a m e > 2 8 1 0 0   T B   2 0 1 9   3 1 3 a 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 3 1 3 a < / A c c o u n t N u m b e r >  
         < R o u n d e d > f a l s e < / R o u n d e d >  
     < / T B L i n k >  
     < T B L i n k >  
         < V e r s i o n > 4 < / V e r s i o n >  
         < C o l u m n F i l t e r s / >  
         < D A L i n k I D > 1 1 9 a 2 7 8 d - 4 b 7 9 - 4 1 0 f - 8 d 4 2 - 6 f 8 4 e 4 8 3 5 1 c 0 < / D A L i n k I D >  
         < L i n k T y p e > 0 < / L i n k T y p e >  
         < P a r a m e t e r s / >  
         < I n c l u d e A l l I t e m s > f a l s e < / I n c l u d e A l l I t e m s >  
         < A c t i v e > t r u e < / A c t i v e >  
         < P r o t e c t e d L i n k > f a l s e < / P r o t e c t e d L i n k >  
         < N a m e > 2 8 1 0 0   T B   2 0 1 9   3 1 3 b 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 3 1 3 b < / A c c o u n t N u m b e r >  
         < R o u n d e d > f a l s e < / R o u n d e d >  
     < / T B L i n k >  
     < T B L i n k >  
         < V e r s i o n > 4 < / V e r s i o n >  
         < C o l u m n F i l t e r s / >  
         < D A L i n k I D > 1 f 6 7 b 1 7 a - a c 8 a - 4 1 9 d - a e 0 d - 6 c a 5 b 1 8 b c f e 9 < / D A L i n k I D >  
         < L i n k T y p e > 0 < / L i n k T y p e >  
         < P a r a m e t e r s / >  
         < I n c l u d e A l l I t e m s > f a l s e < / I n c l u d e A l l I t e m s >  
         < A c t i v e > t r u e < / A c t i v e >  
         < P r o t e c t e d L i n k > f a l s e < / P r o t e c t e d L i n k >  
         < N a m e > 2 8 1 0 0   T B   2 0 1 9   3 1 3 c 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 3 1 3 c < / A c c o u n t N u m b e r >  
         < R o u n d e d > f a l s e < / R o u n d e d >  
     < / T B L i n k >  
     < T B L i n k >  
         < V e r s i o n > 4 < / V e r s i o n >  
         < C o l u m n F i l t e r s / >  
         < D A L i n k I D > 8 7 9 5 1 b 0 d - 0 8 5 9 - 4 e 5 9 - 9 5 d 3 - b d 0 b 5 a b 2 e e b a < / D A L i n k I D >  
         < L i n k T y p e > 0 < / L i n k T y p e >  
         < P a r a m e t e r s / >  
         < I n c l u d e A l l I t e m s > f a l s e < / I n c l u d e A l l I t e m s >  
         < A c t i v e > t r u e < / A c t i v e >  
         < P r o t e c t e d L i n k > f a l s e < / P r o t e c t e d L i n k >  
         < N a m e > 2 8 1 0 0   T B   2 0 1 9   3 1 3 d 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 3 1 3 d < / A c c o u n t N u m b e r >  
         < R o u n d e d > f a l s e < / R o u n d e d >  
     < / T B L i n k >  
     < T B L i n k >  
         < V e r s i o n > 4 < / V e r s i o n >  
         < C o l u m n F i l t e r s / >  
         < D A L i n k I D > d c b f 1 1 c 4 - 9 2 e 8 - 4 b 0 8 - b 5 d f - 1 8 0 7 5 1 8 9 c f 9 6 < / D A L i n k I D >  
         < L i n k T y p e > 0 < / L i n k T y p e >  
         < P a r a m e t e r s / >  
         < I n c l u d e A l l I t e m s > f a l s e < / I n c l u d e A l l I t e m s >  
         < A c t i v e > t r u e < / A c t i v e >  
         < P r o t e c t e d L i n k > f a l s e < / P r o t e c t e d L i n k >  
         < N a m e > 2 8 1 0 0   T B   2 0 1 9   3 1 3 e 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 3 1 3 e < / A c c o u n t N u m b e r >  
         < R o u n d e d > f a l s e < / R o u n d e d >  
     < / T B L i n k >  
     < T B L i n k >  
         < V e r s i o n > 4 < / V e r s i o n >  
         < C o l u m n F i l t e r s / >  
         < D A L i n k I D > 1 9 6 8 2 2 d d - 7 2 f d - 4 d 9 c - a 3 2 8 - 0 d f 3 7 7 0 3 e 8 8 4 < / D A L i n k I D >  
         < L i n k T y p e > 0 < / L i n k T y p e >  
         < P a r a m e t e r s / >  
         < I n c l u d e A l l I t e m s > f a l s e < / I n c l u d e A l l I t e m s >  
         < A c t i v e > t r u e < / A c t i v e >  
         < P r o t e c t e d L i n k > f a l s e < / P r o t e c t e d L i n k >  
         < N a m e > 2 8 1 0 0   T B   2 0 1 9   3 1 3 f 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 3 1 3 f < / A c c o u n t N u m b e r >  
         < R o u n d e d > f a l s e < / R o u n d e d >  
     < / T B L i n k >  
     < T B L i n k >  
         < V e r s i o n > 4 < / V e r s i o n >  
         < C o l u m n F i l t e r s / >  
         < D A L i n k I D > 0 4 1 9 d 3 c 5 - 9 4 7 4 - 4 0 a 5 - 8 8 b 2 - 4 1 6 8 5 d a 6 2 d 5 7 < / D A L i n k I D >  
         < L i n k T y p e > 0 < / L i n k T y p e >  
         < P a r a m e t e r s / >  
         < I n c l u d e A l l I t e m s > f a l s e < / I n c l u d e A l l I t e m s >  
         < A c t i v e > t r u e < / A c t i v e >  
         < P r o t e c t e d L i n k > f a l s e < / P r o t e c t e d L i n k >  
         < N a m e > 2 8 1 0 0   T B   2 0 1 9   3 1 4 a 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 3 1 4 a < / A c c o u n t N u m b e r >  
         < R o u n d e d > f a l s e < / R o u n d e d >  
     < / T B L i n k >  
     < T B L i n k >  
         < V e r s i o n > 4 < / V e r s i o n >  
         < C o l u m n F i l t e r s / >  
         < D A L i n k I D > 6 0 6 a b 6 5 1 - 0 2 9 3 - 4 d 1 4 - 8 0 2 b - 0 5 a 5 a f 1 7 e 1 8 1 < / D A L i n k I D >  
         < L i n k T y p e > 0 < / L i n k T y p e >  
         < P a r a m e t e r s / >  
         < I n c l u d e A l l I t e m s > f a l s e < / I n c l u d e A l l I t e m s >  
         < A c t i v e > t r u e < / A c t i v e >  
         < P r o t e c t e d L i n k > f a l s e < / P r o t e c t e d L i n k >  
         < N a m e > 2 8 1 0 0   T B   2 0 1 9   3 1 4 b 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 3 1 4 b < / A c c o u n t N u m b e r >  
         < R o u n d e d > f a l s e < / R o u n d e d >  
     < / T B L i n k >  
     < T B L i n k >  
         < V e r s i o n > 4 < / V e r s i o n >  
         < C o l u m n F i l t e r s / >  
         < D A L i n k I D > b 0 9 9 f e c 5 - 1 c f 6 - 4 f 7 b - 9 6 3 0 - e b 4 d 1 9 7 e d 9 6 2 < / D A L i n k I D >  
         < L i n k T y p e > 0 < / L i n k T y p e >  
         < P a r a m e t e r s / >  
         < I n c l u d e A l l I t e m s > f a l s e < / I n c l u d e A l l I t e m s >  
         < A c t i v e > t r u e < / A c t i v e >  
         < P r o t e c t e d L i n k > f a l s e < / P r o t e c t e d L i n k >  
         < N a m e > 2 8 1 0 0   T B   2 0 1 9   3 1 4 c 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 3 1 4 c < / A c c o u n t N u m b e r >  
         < R o u n d e d > f a l s e < / R o u n d e d >  
     < / T B L i n k >  
     < T B L i n k >  
         < V e r s i o n > 4 < / V e r s i o n >  
         < C o l u m n F i l t e r s / >  
         < D A L i n k I D > e 0 5 4 5 7 1 4 - 4 9 c c - 4 c a a - 8 f 0 1 - 1 0 c 7 0 0 b 7 b 6 1 5 < / D A L i n k I D >  
         < L i n k T y p e > 0 < / L i n k T y p e >  
         < P a r a m e t e r s / >  
         < I n c l u d e A l l I t e m s > f a l s e < / I n c l u d e A l l I t e m s >  
         < A c t i v e > t r u e < / A c t i v e >  
         < P r o t e c t e d L i n k > f a l s e < / P r o t e c t e d L i n k >  
         < N a m e > 2 8 1 0 0   T B   2 0 1 9   3 1 4 d 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 3 1 4 d < / A c c o u n t N u m b e r >  
         < R o u n d e d > f a l s e < / R o u n d e d >  
     < / T B L i n k >  
     < T B L i n k >  
         < V e r s i o n > 4 < / V e r s i o n >  
         < C o l u m n F i l t e r s / >  
         < D A L i n k I D > b 9 f 4 b 5 d f - 1 8 3 b - 4 0 3 c - b a 5 7 - 6 8 8 e 2 0 5 c e f 6 e < / D A L i n k I D >  
         < L i n k T y p e > 0 < / L i n k T y p e >  
         < P a r a m e t e r s / >  
         < I n c l u d e A l l I t e m s > f a l s e < / I n c l u d e A l l I t e m s >  
         < A c t i v e > t r u e < / A c t i v e >  
         < P r o t e c t e d L i n k > f a l s e < / P r o t e c t e d L i n k >  
         < N a m e > 2 8 1 0 0   T B   2 0 1 9   3 1 4 e 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 3 1 4 e < / A c c o u n t N u m b e r >  
         < R o u n d e d > f a l s e < / R o u n d e d >  
     < / T B L i n k >  
     < T B L i n k >  
         < V e r s i o n > 4 < / V e r s i o n >  
         < C o l u m n F i l t e r s / >  
         < D A L i n k I D > d 8 4 8 3 5 b 9 - 2 d d 6 - 4 d b f - a 7 3 b - 3 d 3 b 3 6 6 f 4 9 c b < / D A L i n k I D >  
         < L i n k T y p e > 0 < / L i n k T y p e >  
         < P a r a m e t e r s / >  
         < I n c l u d e A l l I t e m s > f a l s e < / I n c l u d e A l l I t e m s >  
         < A c t i v e > t r u e < / A c t i v e >  
         < P r o t e c t e d L i n k > f a l s e < / P r o t e c t e d L i n k >  
         < N a m e > 2 8 1 0 0   T B   2 0 1 9   3 1 4 f 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 3 1 4 f < / A c c o u n t N u m b e r >  
         < R o u n d e d > f a l s e < / R o u n d e d >  
     < / T B L i n k >  
     < T B L i n k >  
         < V e r s i o n > 4 < / V e r s i o n >  
         < C o l u m n F i l t e r s / >  
         < D A L i n k I D > e 9 b 0 3 e 7 0 - 5 1 1 3 - 4 f 0 5 - a 3 6 7 - 1 d b a 8 0 7 a 6 6 6 a < / D A L i n k I D >  
         < L i n k T y p e > 0 < / L i n k T y p e >  
         < P a r a m e t e r s / >  
         < I n c l u d e A l l I t e m s > f a l s e < / I n c l u d e A l l I t e m s >  
         < A c t i v e > t r u e < / A c t i v e >  
         < P r o t e c t e d L i n k > f a l s e < / P r o t e c t e d L i n k >  
         < N a m e > 2 8 1 0 0   T B   2 0 1 9   3 1 4 g 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 2 2 6 7 2 . 0 0 0 0 < / N u m e r i c V a l u e >  
         < V a l u e > 2 2 6 7 2 , 0 0 0 0 < / V a l u e >  
         < C h a r t T y p e > c t D e t a i l < / C h a r t T y p e >  
         < R e f e r e n c e > 2 8 1 0 0 < / R e f e r e n c e >  
         < T B D o c N a m e > T B   2 0 1 9 < / T B D o c N a m e >  
         < T B C h a r t N a m e > D e t a i l < / T B C h a r t N a m e >  
         < C o l u m n N a m e > P r i o r P e r i o d 4 B a l a n c e < / C o l u m n N a m e >  
         < U s e r F r i e n d l y C o l u m n N a m e > 3 1 . 1 0 . 2 0 1 8 < / U s e r F r i e n d l y C o l u m n N a m e >  
         < A c c o u n t N u m b e r > 3 1 4 g < / A c c o u n t N u m b e r >  
         < R o u n d e d > f a l s e < / R o u n d e d >  
     < / T B L i n k >  
     < T B L i n k >  
         < V e r s i o n > 4 < / V e r s i o n >  
         < C o l u m n F i l t e r s / >  
         < D A L i n k I D > d 1 8 5 9 8 1 b - 9 e c 8 - 4 5 0 a - a f c 0 - f 8 b 0 8 e e 8 8 3 b 5 < / D A L i n k I D >  
         < L i n k T y p e > 0 < / L i n k T y p e >  
         < P a r a m e t e r s / >  
         < I n c l u d e A l l I t e m s > f a l s e < / I n c l u d e A l l I t e m s >  
         < A c t i v e > t r u e < / A c t i v e >  
         < P r o t e c t e d L i n k > f a l s e < / P r o t e c t e d L i n k >  
         < N a m e > 2 8 1 0 0   T B   2 0 1 9   3 1 4 h 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 3 1 4 h < / A c c o u n t N u m b e r >  
         < R o u n d e d > f a l s e < / R o u n d e d >  
     < / T B L i n k >  
     < T B L i n k >  
         < V e r s i o n > 4 < / V e r s i o n >  
         < C o l u m n F i l t e r s / >  
         < D A L i n k I D > 0 0 8 2 8 6 c d - 4 c 5 0 - 4 a 4 e - a 4 8 a - 2 0 d 5 7 4 d 2 2 6 f f < / D A L i n k I D >  
         < L i n k T y p e > 0 < / L i n k T y p e >  
         < P a r a m e t e r s / >  
         < I n c l u d e A l l I t e m s > f a l s e < / I n c l u d e A l l I t e m s >  
         < A c t i v e > t r u e < / A c t i v e >  
         < P r o t e c t e d L i n k > f a l s e < / P r o t e c t e d L i n k >  
         < N a m e > 2 8 1 0 0   T B   2 0 1 9   3 1 5 a 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 3 1 5 a < / A c c o u n t N u m b e r >  
         < R o u n d e d > f a l s e < / R o u n d e d >  
     < / T B L i n k >  
     < T B L i n k >  
         < V e r s i o n > 4 < / V e r s i o n >  
         < C o l u m n F i l t e r s / >  
         < D A L i n k I D > 3 8 9 f 4 9 4 5 - 6 d 4 c - 4 8 d b - 8 0 8 0 - 5 2 0 d 2 a 5 a 1 0 b 5 < / D A L i n k I D >  
         < L i n k T y p e > 0 < / L i n k T y p e >  
         < P a r a m e t e r s / >  
         < I n c l u d e A l l I t e m s > f a l s e < / I n c l u d e A l l I t e m s >  
         < A c t i v e > t r u e < / A c t i v e >  
         < P r o t e c t e d L i n k > f a l s e < / P r o t e c t e d L i n k >  
         < N a m e > 2 8 1 0 0   T B   2 0 1 9   3 1 5 b 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 3 1 5 b < / A c c o u n t N u m b e r >  
         < R o u n d e d > f a l s e < / R o u n d e d >  
     < / T B L i n k >  
     < T B L i n k >  
         < V e r s i o n > 4 < / V e r s i o n >  
         < C o l u m n F i l t e r s / >  
         < D A L i n k I D > 6 2 9 5 3 2 4 d - 0 d 1 c - 4 e 3 3 - a 0 c b - 8 d f a f f 3 6 4 0 6 4 < / D A L i n k I D >  
         < L i n k T y p e > 0 < / L i n k T y p e >  
         < P a r a m e t e r s / >  
         < I n c l u d e A l l I t e m s > f a l s e < / I n c l u d e A l l I t e m s >  
         < A c t i v e > t r u e < / A c t i v e >  
         < P r o t e c t e d L i n k > f a l s e < / P r o t e c t e d L i n k >  
         < N a m e > 2 8 1 0 0   T B   2 0 1 9   3 1 5 c 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 3 1 5 c < / A c c o u n t N u m b e r >  
         < R o u n d e d > f a l s e < / R o u n d e d >  
     < / T B L i n k >  
     < T B L i n k >  
         < V e r s i o n > 4 < / V e r s i o n >  
         < C o l u m n F i l t e r s / >  
         < D A L i n k I D > a a 8 1 0 7 a b - 1 9 9 a - 4 4 3 6 - a 6 6 d - 7 f 7 1 6 8 a b 3 c 5 3 < / D A L i n k I D >  
         < L i n k T y p e > 0 < / L i n k T y p e >  
         < P a r a m e t e r s / >  
         < I n c l u d e A l l I t e m s > f a l s e < / I n c l u d e A l l I t e m s >  
         < A c t i v e > t r u e < / A c t i v e >  
         < P r o t e c t e d L i n k > f a l s e < / P r o t e c t e d L i n k >  
         < N a m e > 2 8 1 0 0   T B   2 0 1 9   3 1 5 d 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 3 1 5 d < / A c c o u n t N u m b e r >  
         < R o u n d e d > f a l s e < / R o u n d e d >  
     < / T B L i n k >  
     < T B L i n k >  
         < V e r s i o n > 4 < / V e r s i o n >  
         < C o l u m n F i l t e r s / >  
         < D A L i n k I D > 6 6 a 1 8 a 9 a - 1 8 8 c - 4 e 5 7 - b 9 b 3 - 7 1 e a b f a 4 e b e a < / D A L i n k I D >  
         < L i n k T y p e > 0 < / L i n k T y p e >  
         < P a r a m e t e r s / >  
         < I n c l u d e A l l I t e m s > f a l s e < / I n c l u d e A l l I t e m s >  
         < A c t i v e > t r u e < / A c t i v e >  
         < P r o t e c t e d L i n k > f a l s e < / P r o t e c t e d L i n k >  
         < N a m e > 2 8 1 0 0   T B   2 0 1 9   3 1 5 e 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 3 1 5 e < / A c c o u n t N u m b e r >  
         < R o u n d e d > f a l s e < / R o u n d e d >  
     < / T B L i n k >  
     < T B L i n k >  
         < V e r s i o n > 4 < / V e r s i o n >  
         < C o l u m n F i l t e r s / >  
         < D A L i n k I D > b 4 7 d 5 4 b b - b 7 4 c - 4 6 0 7 - a 2 c e - 3 c 3 c e 4 c 2 2 e 4 0 < / D A L i n k I D >  
         < L i n k T y p e > 0 < / L i n k T y p e >  
         < P a r a m e t e r s / >  
         < I n c l u d e A l l I t e m s > f a l s e < / I n c l u d e A l l I t e m s >  
         < A c t i v e > t r u e < / A c t i v e >  
         < P r o t e c t e d L i n k > f a l s e < / P r o t e c t e d L i n k >  
         < N a m e > 2 8 1 0 0   T B   2 0 1 9   3 1 5 f 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 3 1 5 f < / A c c o u n t N u m b e r >  
         < R o u n d e d > f a l s e < / R o u n d e d >  
     < / T B L i n k >  
     < T B L i n k >  
         < V e r s i o n > 4 < / V e r s i o n >  
         < C o l u m n F i l t e r s / >  
         < D A L i n k I D > 5 3 2 8 d 9 d 3 - 4 1 b 8 - 4 2 f 8 - b e 1 9 - 1 3 0 7 3 e 3 6 1 4 c b < / D A L i n k I D >  
         < L i n k T y p e > 0 < / L i n k T y p e >  
         < P a r a m e t e r s / >  
         < I n c l u d e A l l I t e m s > f a l s e < / I n c l u d e A l l I t e m s >  
         < A c t i v e > t r u e < / A c t i v e >  
         < P r o t e c t e d L i n k > f a l s e < / P r o t e c t e d L i n k >  
         < N a m e > 2 8 1 0 0   T B   2 0 1 9   3 1 6 a 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 3 1 6 a < / A c c o u n t N u m b e r >  
         < R o u n d e d > f a l s e < / R o u n d e d >  
     < / T B L i n k >  
     < T B L i n k >  
         < V e r s i o n > 4 < / V e r s i o n >  
         < C o l u m n F i l t e r s / >  
         < D A L i n k I D > e 4 2 0 2 1 9 a - 8 f 4 6 - 4 e 3 f - a 5 e 7 - 8 1 f 3 0 5 e 9 5 6 8 2 < / D A L i n k I D >  
         < L i n k T y p e > 0 < / L i n k T y p e >  
         < P a r a m e t e r s / >  
         < I n c l u d e A l l I t e m s > f a l s e < / I n c l u d e A l l I t e m s >  
         < A c t i v e > t r u e < / A c t i v e >  
         < P r o t e c t e d L i n k > f a l s e < / P r o t e c t e d L i n k >  
         < N a m e > 2 8 1 0 0   T B   2 0 1 9   3 1 6 b 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 3 1 6 b < / A c c o u n t N u m b e r >  
         < R o u n d e d > f a l s e < / R o u n d e d >  
     < / T B L i n k >  
     < T B L i n k >  
         < V e r s i o n > 4 < / V e r s i o n >  
         < C o l u m n F i l t e r s / >  
         < D A L i n k I D > c 1 3 1 e 8 f 9 - d 7 6 2 - 4 f a d - 8 7 2 d - 0 a 9 6 3 5 0 3 d e c 1 < / D A L i n k I D >  
         < L i n k T y p e > 0 < / L i n k T y p e >  
         < P a r a m e t e r s / >  
         < I n c l u d e A l l I t e m s > f a l s e < / I n c l u d e A l l I t e m s >  
         < A c t i v e > t r u e < / A c t i v e >  
         < P r o t e c t e d L i n k > f a l s e < / P r o t e c t e d L i n k >  
         < N a m e > 2 8 1 0 0   T B   2 0 1 9   3 1 6 c 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 3 1 6 c < / A c c o u n t N u m b e r >  
         < R o u n d e d > f a l s e < / R o u n d e d >  
     < / T B L i n k >  
     < T B L i n k >  
         < V e r s i o n > 4 < / V e r s i o n >  
         < C o l u m n F i l t e r s / >  
         < D A L i n k I D > 2 c e 5 2 5 8 d - 0 f 9 0 - 4 4 5 7 - 8 1 2 1 - c 9 e b d e 1 3 2 a 3 d < / D A L i n k I D >  
         < L i n k T y p e > 0 < / L i n k T y p e >  
         < P a r a m e t e r s / >  
         < I n c l u d e A l l I t e m s > f a l s e < / I n c l u d e A l l I t e m s >  
         < A c t i v e > t r u e < / A c t i v e >  
         < P r o t e c t e d L i n k > f a l s e < / P r o t e c t e d L i n k >  
         < N a m e > 2 8 1 0 0   T B   2 0 1 9   3 1 6 d 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 3 1 6 d < / A c c o u n t N u m b e r >  
         < R o u n d e d > f a l s e < / R o u n d e d >  
     < / T B L i n k >  
     < T B L i n k >  
         < V e r s i o n > 4 < / V e r s i o n >  
         < C o l u m n F i l t e r s / >  
         < D A L i n k I D > b 1 c 9 e e 5 6 - a 0 0 2 - 4 d 2 b - 9 4 7 9 - a d 8 2 d 8 9 2 6 3 a 8 < / D A L i n k I D >  
         < L i n k T y p e > 0 < / L i n k T y p e >  
         < P a r a m e t e r s / >  
         < I n c l u d e A l l I t e m s > f a l s e < / I n c l u d e A l l I t e m s >  
         < A c t i v e > t r u e < / A c t i v e >  
         < P r o t e c t e d L i n k > f a l s e < / P r o t e c t e d L i n k >  
         < N a m e > 2 8 1 0 0   T B   2 0 1 9   3 2 1 a 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 3 2 1 a < / A c c o u n t N u m b e r >  
         < R o u n d e d > f a l s e < / R o u n d e d >  
     < / T B L i n k >  
     < T B L i n k >  
         < V e r s i o n > 4 < / V e r s i o n >  
         < C o l u m n F i l t e r s / >  
         < D A L i n k I D > 7 6 6 b 9 c 7 c - 1 9 d 4 - 4 6 d 1 - a 1 b d - 6 9 0 8 e d b 0 b a a e < / D A L i n k I D >  
         < L i n k T y p e > 0 < / L i n k T y p e >  
         < P a r a m e t e r s / >  
         < I n c l u d e A l l I t e m s > f a l s e < / I n c l u d e A l l I t e m s >  
         < A c t i v e > t r u e < / A c t i v e >  
         < P r o t e c t e d L i n k > f a l s e < / P r o t e c t e d L i n k >  
         < N a m e > 2 8 1 0 0   T B   2 0 1 9   3 2 1 b 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 3 2 1 b < / A c c o u n t N u m b e r >  
         < R o u n d e d > f a l s e < / R o u n d e d >  
     < / T B L i n k >  
     < T B L i n k >  
         < V e r s i o n > 4 < / V e r s i o n >  
         < C o l u m n F i l t e r s / >  
         < D A L i n k I D > 5 f 8 0 3 c 9 e - f 4 b 9 - 4 8 6 7 - a e 3 9 - c e 6 7 7 7 3 5 1 e 6 5 < / D A L i n k I D >  
         < L i n k T y p e > 0 < / L i n k T y p e >  
         < P a r a m e t e r s / >  
         < I n c l u d e A l l I t e m s > f a l s e < / I n c l u d e A l l I t e m s >  
         < A c t i v e > t r u e < / A c t i v e >  
         < P r o t e c t e d L i n k > f a l s e < / P r o t e c t e d L i n k >  
         < N a m e > 2 8 1 0 0   T B   2 0 1 9   3 2 1 c 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 3 2 1 c < / A c c o u n t N u m b e r >  
         < R o u n d e d > f a l s e < / R o u n d e d >  
     < / T B L i n k >  
     < T B L i n k >  
         < V e r s i o n > 4 < / V e r s i o n >  
         < C o l u m n F i l t e r s / >  
         < D A L i n k I D > 0 4 6 9 9 9 e 9 - 6 e a 0 - 4 7 8 a - a a c c - 9 4 4 4 b 5 9 c c f 8 9 < / D A L i n k I D >  
         < L i n k T y p e > 0 < / L i n k T y p e >  
         < P a r a m e t e r s / >  
         < I n c l u d e A l l I t e m s > f a l s e < / I n c l u d e A l l I t e m s >  
         < A c t i v e > t r u e < / A c t i v e >  
         < P r o t e c t e d L i n k > f a l s e < / P r o t e c t e d L i n k >  
         < N a m e > 2 8 1 0 0   T B   2 0 1 9   3 2 1 d 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 - 1 9 3 1 2 5 2 . 0 0 0 0 < / N u m e r i c V a l u e >  
         < V a l u e > - 1 9 3 1 2 5 2 , 0 0 0 0 < / V a l u e >  
         < C h a r t T y p e > c t D e t a i l < / C h a r t T y p e >  
         < R e f e r e n c e > 2 8 1 0 0 < / R e f e r e n c e >  
         < T B D o c N a m e > T B   2 0 1 9 < / T B D o c N a m e >  
         < T B C h a r t N a m e > D e t a i l < / T B C h a r t N a m e >  
         < C o l u m n N a m e > P r i o r P e r i o d 4 B a l a n c e < / C o l u m n N a m e >  
         < U s e r F r i e n d l y C o l u m n N a m e > 3 1 . 1 0 . 2 0 1 8 < / U s e r F r i e n d l y C o l u m n N a m e >  
         < A c c o u n t N u m b e r > 3 2 1 d < / A c c o u n t N u m b e r >  
         < R o u n d e d > f a l s e < / R o u n d e d >  
     < / T B L i n k >  
     < T B L i n k >  
         < V e r s i o n > 4 < / V e r s i o n >  
         < C o l u m n F i l t e r s / >  
         < D A L i n k I D > b 5 9 c 5 2 2 a - 5 5 7 8 - 4 3 0 c - b 5 7 3 - 4 8 a 5 b 3 9 9 9 8 9 7 < / D A L i n k I D >  
         < L i n k T y p e > 0 < / L i n k T y p e >  
         < P a r a m e t e r s / >  
         < I n c l u d e A l l I t e m s > f a l s e < / I n c l u d e A l l I t e m s >  
         < A c t i v e > t r u e < / A c t i v e >  
         < P r o t e c t e d L i n k > f a l s e < / P r o t e c t e d L i n k >  
         < N a m e > 2 8 1 0 0   T B   2 0 1 9   3 2 1 e 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 3 2 1 e < / A c c o u n t N u m b e r >  
         < R o u n d e d > f a l s e < / R o u n d e d >  
     < / T B L i n k >  
     < T B L i n k >  
         < V e r s i o n > 4 < / V e r s i o n >  
         < C o l u m n F i l t e r s / >  
         < D A L i n k I D > 5 2 0 b a e 1 4 - 2 c b a - 4 c 1 7 - 9 9 1 4 - e a 5 1 b a 5 7 5 a 6 3 < / D A L i n k I D >  
         < L i n k T y p e > 0 < / L i n k T y p e >  
         < P a r a m e t e r s / >  
         < I n c l u d e A l l I t e m s > f a l s e < / I n c l u d e A l l I t e m s >  
         < A c t i v e > t r u e < / A c t i v e >  
         < P r o t e c t e d L i n k > f a l s e < / P r o t e c t e d L i n k >  
         < N a m e > 2 8 1 0 0   T B   2 0 1 9   3 2 1 f 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 - 2 3 2 4 2 6 6 . 0 0 0 0 < / N u m e r i c V a l u e >  
         < V a l u e > - 2 3 2 4 2 6 6 , 0 0 0 0 < / V a l u e >  
         < C h a r t T y p e > c t D e t a i l < / C h a r t T y p e >  
         < R e f e r e n c e > 2 8 1 0 0 < / R e f e r e n c e >  
         < T B D o c N a m e > T B   2 0 1 9 < / T B D o c N a m e >  
         < T B C h a r t N a m e > D e t a i l < / T B C h a r t N a m e >  
         < C o l u m n N a m e > P r i o r P e r i o d 4 B a l a n c e < / C o l u m n N a m e >  
         < U s e r F r i e n d l y C o l u m n N a m e > 3 1 . 1 0 . 2 0 1 8 < / U s e r F r i e n d l y C o l u m n N a m e >  
         < A c c o u n t N u m b e r > 3 2 1 f < / A c c o u n t N u m b e r >  
         < R o u n d e d > f a l s e < / R o u n d e d >  
     < / T B L i n k >  
     < T B L i n k >  
         < V e r s i o n > 4 < / V e r s i o n >  
         < C o l u m n F i l t e r s / >  
         < D A L i n k I D > a b 6 6 b 0 f 9 - f 8 6 7 - 4 1 e d - 9 0 3 9 - b b 8 b e 1 0 f 7 a 1 1 < / D A L i n k I D >  
         < L i n k T y p e > 0 < / L i n k T y p e >  
         < P a r a m e t e r s / >  
         < I n c l u d e A l l I t e m s > f a l s e < / I n c l u d e A l l I t e m s >  
         < A c t i v e > t r u e < / A c t i v e >  
         < P r o t e c t e d L i n k > f a l s e < / P r o t e c t e d L i n k >  
         < N a m e > 2 8 1 0 0   T B   2 0 1 9   3 2 2 a 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 3 2 2 a < / A c c o u n t N u m b e r >  
         < R o u n d e d > f a l s e < / R o u n d e d >  
     < / T B L i n k >  
     < T B L i n k >  
         < V e r s i o n > 4 < / V e r s i o n >  
         < C o l u m n F i l t e r s / >  
         < D A L i n k I D > e f 7 c f 5 4 4 - b 8 6 a - 4 f e 1 - b 9 d 5 - 1 a 0 6 2 a 2 5 f a 4 0 < / D A L i n k I D >  
         < L i n k T y p e > 0 < / L i n k T y p e >  
         < P a r a m e t e r s / >  
         < I n c l u d e A l l I t e m s > f a l s e < / I n c l u d e A l l I t e m s >  
         < A c t i v e > t r u e < / A c t i v e >  
         < P r o t e c t e d L i n k > f a l s e < / P r o t e c t e d L i n k >  
         < N a m e > 2 8 1 0 0   T B   2 0 1 9   3 2 2 b 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 3 2 2 b < / A c c o u n t N u m b e r >  
         < R o u n d e d > f a l s e < / R o u n d e d >  
     < / T B L i n k >  
     < T B L i n k >  
         < V e r s i o n > 4 < / V e r s i o n >  
         < C o l u m n F i l t e r s / >  
         < D A L i n k I D > 2 a 1 2 8 b 9 5 - c d 6 4 - 4 e 3 b - a e 4 e - 0 9 7 c a e c 6 5 0 b d < / D A L i n k I D >  
         < L i n k T y p e > 0 < / L i n k T y p e >  
         < P a r a m e t e r s / >  
         < I n c l u d e A l l I t e m s > f a l s e < / I n c l u d e A l l I t e m s >  
         < A c t i v e > t r u e < / A c t i v e >  
         < P r o t e c t e d L i n k > f a l s e < / P r o t e c t e d L i n k >  
         < N a m e > 2 8 1 0 0   T B   2 0 1 9   3 2 2 c 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 3 2 2 c < / A c c o u n t N u m b e r >  
         < R o u n d e d > f a l s e < / R o u n d e d >  
     < / T B L i n k >  
     < T B L i n k >  
         < V e r s i o n > 4 < / V e r s i o n >  
         < C o l u m n F i l t e r s / >  
         < D A L i n k I D > 2 a 7 4 8 a 5 5 - 5 9 8 7 - 4 d 3 0 - b 1 e b - 4 8 a 7 f c f a c 4 6 7 < / D A L i n k I D >  
         < L i n k T y p e > 0 < / L i n k T y p e >  
         < P a r a m e t e r s / >  
         < I n c l u d e A l l I t e m s > f a l s e < / I n c l u d e A l l I t e m s >  
         < A c t i v e > t r u e < / A c t i v e >  
         < P r o t e c t e d L i n k > f a l s e < / P r o t e c t e d L i n k >  
         < N a m e > 2 8 1 0 0   T B   2 0 1 9   3 2 3 a 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 - 8 8 3 5 2 . 0 0 0 0 < / N u m e r i c V a l u e >  
         < V a l u e > - 8 8 3 5 2 , 0 0 0 0 < / V a l u e >  
         < C h a r t T y p e > c t D e t a i l < / C h a r t T y p e >  
         < R e f e r e n c e > 2 8 1 0 0 < / R e f e r e n c e >  
         < T B D o c N a m e > T B   2 0 1 9 < / T B D o c N a m e >  
         < T B C h a r t N a m e > D e t a i l < / T B C h a r t N a m e >  
         < C o l u m n N a m e > P r i o r P e r i o d 4 B a l a n c e < / C o l u m n N a m e >  
         < U s e r F r i e n d l y C o l u m n N a m e > 3 1 . 1 0 . 2 0 1 8 < / U s e r F r i e n d l y C o l u m n N a m e >  
         < A c c o u n t N u m b e r > 3 2 3 a < / A c c o u n t N u m b e r >  
         < R o u n d e d > f a l s e < / R o u n d e d >  
     < / T B L i n k >  
     < T B L i n k >  
         < V e r s i o n > 4 < / V e r s i o n >  
         < C o l u m n F i l t e r s / >  
         < D A L i n k I D > 9 9 9 f a 2 0 e - e 7 9 d - 4 5 e 6 - 9 d 3 f - 7 4 5 2 d 2 9 4 0 a 5 4 < / D A L i n k I D >  
         < L i n k T y p e > 0 < / L i n k T y p e >  
         < P a r a m e t e r s / >  
         < I n c l u d e A l l I t e m s > f a l s e < / I n c l u d e A l l I t e m s >  
         < A c t i v e > t r u e < / A c t i v e >  
         < P r o t e c t e d L i n k > f a l s e < / P r o t e c t e d L i n k >  
         < N a m e > 2 8 1 0 0   T B   2 0 1 9   3 2 3 b 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 - 1 1 1 4 5 3 . 0 0 0 0 < / N u m e r i c V a l u e >  
         < V a l u e > - 1 1 1 4 5 3 , 0 0 0 0 < / V a l u e >  
         < C h a r t T y p e > c t D e t a i l < / C h a r t T y p e >  
         < R e f e r e n c e > 2 8 1 0 0 < / R e f e r e n c e >  
         < T B D o c N a m e > T B   2 0 1 9 < / T B D o c N a m e >  
         < T B C h a r t N a m e > D e t a i l < / T B C h a r t N a m e >  
         < C o l u m n N a m e > P r i o r P e r i o d 4 B a l a n c e < / C o l u m n N a m e >  
         < U s e r F r i e n d l y C o l u m n N a m e > 3 1 . 1 0 . 2 0 1 8 < / U s e r F r i e n d l y C o l u m n N a m e >  
         < A c c o u n t N u m b e r > 3 2 3 b < / A c c o u n t N u m b e r >  
         < R o u n d e d > f a l s e < / R o u n d e d >  
     < / T B L i n k >  
     < T B L i n k >  
         < V e r s i o n > 4 < / V e r s i o n >  
         < C o l u m n F i l t e r s / >  
         < D A L i n k I D > 9 a 3 2 8 2 0 3 - a 0 1 6 - 4 2 6 a - 9 5 c 3 - 8 0 e 2 0 f 5 0 4 e f d < / D A L i n k I D >  
         < L i n k T y p e > 0 < / L i n k T y p e >  
         < P a r a m e t e r s / >  
         < I n c l u d e A l l I t e m s > f a l s e < / I n c l u d e A l l I t e m s >  
         < A c t i v e > t r u e < / A c t i v e >  
         < P r o t e c t e d L i n k > f a l s e < / P r o t e c t e d L i n k >  
         < N a m e > 2 8 1 0 0   T B   2 0 1 9   3 2 4 a 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 3 2 4 a < / A c c o u n t N u m b e r >  
         < R o u n d e d > f a l s e < / R o u n d e d >  
     < / T B L i n k >  
     < T B L i n k >  
         < V e r s i o n > 4 < / V e r s i o n >  
         < C o l u m n F i l t e r s / >  
         < D A L i n k I D > 1 f 0 d 1 4 1 0 - f 1 a 2 - 4 0 0 6 - a c e f - a 4 4 5 e b 9 e 8 d e b < / D A L i n k I D >  
         < L i n k T y p e > 0 < / L i n k T y p e >  
         < P a r a m e t e r s / >  
         < I n c l u d e A l l I t e m s > f a l s e < / I n c l u d e A l l I t e m s >  
         < A c t i v e > t r u e < / A c t i v e >  
         < P r o t e c t e d L i n k > f a l s e < / P r o t e c t e d L i n k >  
         < N a m e > 2 8 1 0 0   T B   2 0 1 9   3 2 4 b 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 3 2 4 b < / A c c o u n t N u m b e r >  
         < R o u n d e d > f a l s e < / R o u n d e d >  
     < / T B L i n k >  
     < T B L i n k >  
         < V e r s i o n > 4 < / V e r s i o n >  
         < C o l u m n F i l t e r s / >  
         < D A L i n k I D > d 3 f 5 4 6 f a - 6 c 9 8 - 4 2 b 7 - 9 1 7 4 - 5 d 6 d b 4 2 0 4 9 1 6 < / D A L i n k I D >  
         < L i n k T y p e > 0 < / L i n k T y p e >  
         < P a r a m e t e r s / >  
         < I n c l u d e A l l I t e m s > f a l s e < / I n c l u d e A l l I t e m s >  
         < A c t i v e > t r u e < / A c t i v e >  
         < P r o t e c t e d L i n k > f a l s e < / P r o t e c t e d L i n k >  
         < N a m e > 2 8 1 0 0   T B   2 0 1 9   3 2 4 c 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 - 1 4 0 0 0 . 0 0 0 0 < / N u m e r i c V a l u e >  
         < V a l u e > - 1 4 0 0 0 , 0 0 0 0 < / V a l u e >  
         < C h a r t T y p e > c t D e t a i l < / C h a r t T y p e >  
         < R e f e r e n c e > 2 8 1 0 0 < / R e f e r e n c e >  
         < T B D o c N a m e > T B   2 0 1 9 < / T B D o c N a m e >  
         < T B C h a r t N a m e > D e t a i l < / T B C h a r t N a m e >  
         < C o l u m n N a m e > P r i o r P e r i o d 4 B a l a n c e < / C o l u m n N a m e >  
         < U s e r F r i e n d l y C o l u m n N a m e > 3 1 . 1 0 . 2 0 1 8 < / U s e r F r i e n d l y C o l u m n N a m e >  
         < A c c o u n t N u m b e r > 3 2 4 c < / A c c o u n t N u m b e r >  
         < R o u n d e d > f a l s e < / R o u n d e d >  
     < / T B L i n k >  
     < T B L i n k >  
         < V e r s i o n > 4 < / V e r s i o n >  
         < C o l u m n F i l t e r s / >  
         < D A L i n k I D > 0 3 4 3 d d 4 7 - b d 6 c - 4 3 4 0 - a 4 6 0 - a 6 0 6 a 7 e b 4 5 5 a < / D A L i n k I D >  
         < L i n k T y p e > 0 < / L i n k T y p e >  
         < P a r a m e t e r s / >  
         < I n c l u d e A l l I t e m s > f a l s e < / I n c l u d e A l l I t e m s >  
         < A c t i v e > t r u e < / A c t i v e >  
         < P r o t e c t e d L i n k > f a l s e < / P r o t e c t e d L i n k >  
         < N a m e > 2 8 1 0 0   T B   2 0 1 9   3 2 5 a 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 3 2 5 a < / A c c o u n t N u m b e r >  
         < R o u n d e d > f a l s e < / R o u n d e d >  
     < / T B L i n k >  
     < T B L i n k >  
         < V e r s i o n > 4 < / V e r s i o n >  
         < C o l u m n F i l t e r s / >  
         < D A L i n k I D > 0 0 4 1 e 5 4 3 - a 5 9 2 - 4 8 d 0 - 8 6 e e - 2 4 1 1 4 c b 5 6 6 a f < / D A L i n k I D >  
         < L i n k T y p e > 0 < / L i n k T y p e >  
         < P a r a m e t e r s / >  
         < I n c l u d e A l l I t e m s > f a l s e < / I n c l u d e A l l I t e m s >  
         < A c t i v e > t r u e < / A c t i v e >  
         < P r o t e c t e d L i n k > f a l s e < / P r o t e c t e d L i n k >  
         < N a m e > 2 8 1 0 0   T B   2 0 1 9   3 2 5 b 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 3 2 5 b < / A c c o u n t N u m b e r >  
         < R o u n d e d > f a l s e < / R o u n d e d >  
     < / T B L i n k >  
     < T B L i n k >  
         < V e r s i o n > 4 < / V e r s i o n >  
         < C o l u m n F i l t e r s / >  
         < D A L i n k I D > f a 6 7 4 7 6 2 - e a c 4 - 4 6 1 1 - b 5 f 4 - 3 2 a 0 2 f 2 0 b f 6 c < / D A L i n k I D >  
         < L i n k T y p e > 0 < / L i n k T y p e >  
         < P a r a m e t e r s / >  
         < I n c l u d e A l l I t e m s > f a l s e < / I n c l u d e A l l I t e m s >  
         < A c t i v e > t r u e < / A c t i v e >  
         < P r o t e c t e d L i n k > f a l s e < / P r o t e c t e d L i n k >  
         < N a m e > 2 8 1 0 0   T B   2 0 1 9   3 2 5 c 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 - 1 1 6 1 . 0 0 0 0 < / N u m e r i c V a l u e >  
         < V a l u e > - 1 1 6 1 , 0 0 0 0 < / V a l u e >  
         < C h a r t T y p e > c t D e t a i l < / C h a r t T y p e >  
         < R e f e r e n c e > 2 8 1 0 0 < / R e f e r e n c e >  
         < T B D o c N a m e > T B   2 0 1 9 < / T B D o c N a m e >  
         < T B C h a r t N a m e > D e t a i l < / T B C h a r t N a m e >  
         < C o l u m n N a m e > P r i o r P e r i o d 4 B a l a n c e < / C o l u m n N a m e >  
         < U s e r F r i e n d l y C o l u m n N a m e > 3 1 . 1 0 . 2 0 1 8 < / U s e r F r i e n d l y C o l u m n N a m e >  
         < A c c o u n t N u m b e r > 3 2 5 c < / A c c o u n t N u m b e r >  
         < R o u n d e d > f a l s e < / R o u n d e d >  
     < / T B L i n k >  
     < T B L i n k >  
         < V e r s i o n > 4 < / V e r s i o n >  
         < C o l u m n F i l t e r s / >  
         < D A L i n k I D > a a 9 3 e 1 6 9 - 9 1 2 9 - 4 4 f 7 - 9 c a 2 - 4 9 6 d d e 6 b 3 8 6 5 < / D A L i n k I D >  
         < L i n k T y p e > 0 < / L i n k T y p e >  
         < P a r a m e t e r s / >  
         < I n c l u d e A l l I t e m s > f a l s e < / I n c l u d e A l l I t e m s >  
         < A c t i v e > t r u e < / A c t i v e >  
         < P r o t e c t e d L i n k > f a l s e < / P r o t e c t e d L i n k >  
         < N a m e > 2 8 1 0 0   T B   2 0 1 9   3 2 6 a 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 3 2 6 a < / A c c o u n t N u m b e r >  
         < R o u n d e d > f a l s e < / R o u n d e d >  
     < / T B L i n k >  
     < T B L i n k >  
         < V e r s i o n > 4 < / V e r s i o n >  
         < C o l u m n F i l t e r s / >  
         < D A L i n k I D > c f b 1 9 3 1 d - b 8 1 d - 4 6 a d - 8 a 4 2 - e 3 4 8 c 8 6 c 1 e a a < / D A L i n k I D >  
         < L i n k T y p e > 0 < / L i n k T y p e >  
         < P a r a m e t e r s / >  
         < I n c l u d e A l l I t e m s > f a l s e < / I n c l u d e A l l I t e m s >  
         < A c t i v e > t r u e < / A c t i v e >  
         < P r o t e c t e d L i n k > f a l s e < / P r o t e c t e d L i n k >  
         < N a m e > 2 8 1 0 0   T B   2 0 1 9   3 2 6 b 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 3 2 6 b < / A c c o u n t N u m b e r >  
         < R o u n d e d > f a l s e < / R o u n d e d >  
     < / T B L i n k >  
     < T B L i n k >  
         < V e r s i o n > 4 < / V e r s i o n >  
         < C o l u m n F i l t e r s / >  
         < D A L i n k I D > b f 8 d 5 8 7 0 - 7 d a e - 4 1 1 0 - b 9 d a - 7 c 4 9 e 7 6 4 f b b 2 < / D A L i n k I D >  
         < L i n k T y p e > 0 < / L i n k T y p e >  
         < P a r a m e t e r s / >  
         < I n c l u d e A l l I t e m s > f a l s e < / I n c l u d e A l l I t e m s >  
         < A c t i v e > t r u e < / A c t i v e >  
         < P r o t e c t e d L i n k > f a l s e < / P r o t e c t e d L i n k >  
         < N a m e > 2 8 1 0 0   T B   2 0 1 9   3 2 6 c 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 - 4 8 6 0 . 0 0 0 0 < / N u m e r i c V a l u e >  
         < V a l u e > - 4 8 6 0 , 0 0 0 0 < / V a l u e >  
         < C h a r t T y p e > c t D e t a i l < / C h a r t T y p e >  
         < R e f e r e n c e > 2 8 1 0 0 < / R e f e r e n c e >  
         < T B D o c N a m e > T B   2 0 1 9 < / T B D o c N a m e >  
         < T B C h a r t N a m e > D e t a i l < / T B C h a r t N a m e >  
         < C o l u m n N a m e > P r i o r P e r i o d 4 B a l a n c e < / C o l u m n N a m e >  
         < U s e r F r i e n d l y C o l u m n N a m e > 3 1 . 1 0 . 2 0 1 8 < / U s e r F r i e n d l y C o l u m n N a m e >  
         < A c c o u n t N u m b e r > 3 2 6 c < / A c c o u n t N u m b e r >  
         < R o u n d e d > f a l s e < / R o u n d e d >  
     < / T B L i n k >  
     < T B L i n k >  
         < V e r s i o n > 4 < / V e r s i o n >  
         < C o l u m n F i l t e r s / >  
         < D A L i n k I D > b f 1 a c a 4 e - 1 d b 8 - 4 c 5 0 - a e a 1 - b e 8 9 a 3 3 3 b f 3 c < / D A L i n k I D >  
         < L i n k T y p e > 0 < / L i n k T y p e >  
         < P a r a m e t e r s / >  
         < I n c l u d e A l l I t e m s > f a l s e < / I n c l u d e A l l I t e m s >  
         < A c t i v e > t r u e < / A c t i v e >  
         < P r o t e c t e d L i n k > f a l s e < / P r o t e c t e d L i n k >  
         < N a m e > 2 8 1 0 0   T B   2 0 1 9   3 3 1 x 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 - 1 6 2 0 4 8 . 0 0 0 0 < / N u m e r i c V a l u e >  
         < V a l u e > - 1 6 2 0 4 8 , 0 0 0 0 < / V a l u e >  
         < C h a r t T y p e > c t D e t a i l < / C h a r t T y p e >  
         < R e f e r e n c e > 2 8 1 0 0 < / R e f e r e n c e >  
         < T B D o c N a m e > T B   2 0 1 9 < / T B D o c N a m e >  
         < T B C h a r t N a m e > D e t a i l < / T B C h a r t N a m e >  
         < C o l u m n N a m e > P r i o r P e r i o d 4 B a l a n c e < / C o l u m n N a m e >  
         < U s e r F r i e n d l y C o l u m n N a m e > 3 1 . 1 0 . 2 0 1 8 < / U s e r F r i e n d l y C o l u m n N a m e >  
         < A c c o u n t N u m b e r > 3 3 1 x < / A c c o u n t N u m b e r >  
         < R o u n d e d > f a l s e < / R o u n d e d >  
     < / T B L i n k >  
     < T B L i n k >  
         < V e r s i o n > 4 < / V e r s i o n >  
         < C o l u m n F i l t e r s / >  
         < D A L i n k I D > c 3 d 4 d 2 4 f - a f c 8 - 4 7 1 a - 9 5 c 1 - c 6 2 c 5 0 7 7 7 d 7 2 < / D A L i n k I D >  
         < L i n k T y p e > 0 < / L i n k T y p e >  
         < P a r a m e t e r s / >  
         < I n c l u d e A l l I t e m s > f a l s e < / I n c l u d e A l l I t e m s >  
         < A c t i v e > t r u e < / A c t i v e >  
         < P r o t e c t e d L i n k > f a l s e < / P r o t e c t e d L i n k >  
         < N a m e > 2 8 1 0 0   T B   2 0 1 9   3 3 3 x 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 6 3 4 . 0 0 0 0 < / N u m e r i c V a l u e >  
         < V a l u e > 6 3 4 , 0 0 0 0 < / V a l u e >  
         < C h a r t T y p e > c t D e t a i l < / C h a r t T y p e >  
         < R e f e r e n c e > 2 8 1 0 0 < / R e f e r e n c e >  
         < T B D o c N a m e > T B   2 0 1 9 < / T B D o c N a m e >  
         < T B C h a r t N a m e > D e t a i l < / T B C h a r t N a m e >  
         < C o l u m n N a m e > P r i o r P e r i o d 4 B a l a n c e < / C o l u m n N a m e >  
         < U s e r F r i e n d l y C o l u m n N a m e > 3 1 . 1 0 . 2 0 1 8 < / U s e r F r i e n d l y C o l u m n N a m e >  
         < A c c o u n t N u m b e r > 3 3 3 x < / A c c o u n t N u m b e r >  
         < R o u n d e d > f a l s e < / R o u n d e d >  
     < / T B L i n k >  
     < T B L i n k >  
         < V e r s i o n > 4 < / V e r s i o n >  
         < C o l u m n F i l t e r s / >  
         < D A L i n k I D > b 9 d d a 3 d 4 - 2 9 2 a - 4 6 7 c - 9 5 d e - e d f 9 f 4 c 8 2 e 0 9 < / D A L i n k I D >  
         < L i n k T y p e > 0 < / L i n k T y p e >  
         < P a r a m e t e r s / >  
         < I n c l u d e A l l I t e m s > f a l s e < / I n c l u d e A l l I t e m s >  
         < A c t i v e > t r u e < / A c t i v e >  
         < P r o t e c t e d L i n k > f a l s e < / P r o t e c t e d L i n k >  
         < N a m e > 2 8 1 0 0   T B   2 0 1 9   3 3 5 a 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 3 3 5 a < / A c c o u n t N u m b e r >  
         < R o u n d e d > f a l s e < / R o u n d e d >  
     < / T B L i n k >  
     < T B L i n k >  
         < V e r s i o n > 4 < / V e r s i o n >  
         < C o l u m n F i l t e r s / >  
         < D A L i n k I D > 9 b 6 7 d c 0 4 - 0 b 6 6 - 4 4 6 a - 8 b 3 e - 2 b 8 f 0 7 a 5 9 2 5 3 < / D A L i n k I D >  
         < L i n k T y p e > 0 < / L i n k T y p e >  
         < P a r a m e t e r s / >  
         < I n c l u d e A l l I t e m s > f a l s e < / I n c l u d e A l l I t e m s >  
         < A c t i v e > t r u e < / A c t i v e >  
         < P r o t e c t e d L i n k > f a l s e < / P r o t e c t e d L i n k >  
         < N a m e > 2 8 1 0 0   T B   2 0 1 9   3 3 5 b 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 1 9 3 3 . 0 0 0 0 < / N u m e r i c V a l u e >  
         < V a l u e > 1 9 3 3 , 0 0 0 0 < / V a l u e >  
         < C h a r t T y p e > c t D e t a i l < / C h a r t T y p e >  
         < R e f e r e n c e > 2 8 1 0 0 < / R e f e r e n c e >  
         < T B D o c N a m e > T B   2 0 1 9 < / T B D o c N a m e >  
         < T B C h a r t N a m e > D e t a i l < / T B C h a r t N a m e >  
         < C o l u m n N a m e > P r i o r P e r i o d 4 B a l a n c e < / C o l u m n N a m e >  
         < U s e r F r i e n d l y C o l u m n N a m e > 3 1 . 1 0 . 2 0 1 8 < / U s e r F r i e n d l y C o l u m n N a m e >  
         < A c c o u n t N u m b e r > 3 3 5 b < / A c c o u n t N u m b e r >  
         < R o u n d e d > f a l s e < / R o u n d e d >  
     < / T B L i n k >  
     < T B L i n k >  
         < V e r s i o n > 4 < / V e r s i o n >  
         < C o l u m n F i l t e r s / >  
         < D A L i n k I D > 0 1 f f 2 9 6 9 - 5 1 a 2 - 4 9 6 f - 8 3 8 1 - 4 f 1 7 e b 9 1 c b 6 9 < / D A L i n k I D >  
         < L i n k T y p e > 0 < / L i n k T y p e >  
         < P a r a m e t e r s / >  
         < I n c l u d e A l l I t e m s > f a l s e < / I n c l u d e A l l I t e m s >  
         < A c t i v e > t r u e < / A c t i v e >  
         < P r o t e c t e d L i n k > f a l s e < / P r o t e c t e d L i n k >  
         < N a m e > 2 8 1 0 0   T B   2 0 1 9   3 3 6 a 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 3 3 6 a < / A c c o u n t N u m b e r >  
         < R o u n d e d > f a l s e < / R o u n d e d >  
     < / T B L i n k >  
     < T B L i n k >  
         < V e r s i o n > 4 < / V e r s i o n >  
         < C o l u m n F i l t e r s / >  
         < D A L i n k I D > a 3 4 3 c 3 e b - 9 e b a - 4 0 1 7 - 9 d 4 2 - d 0 1 0 5 b d 1 9 2 9 e < / D A L i n k I D >  
         < L i n k T y p e > 0 < / L i n k T y p e >  
         < P a r a m e t e r s / >  
         < I n c l u d e A l l I t e m s > f a l s e < / I n c l u d e A l l I t e m s >  
         < A c t i v e > t r u e < / A c t i v e >  
         < P r o t e c t e d L i n k > f a l s e < / P r o t e c t e d L i n k >  
         < N a m e > 2 8 1 0 0   T B   2 0 1 9   3 3 6 b 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 3 3 6 b < / A c c o u n t N u m b e r >  
         < R o u n d e d > f a l s e < / R o u n d e d >  
     < / T B L i n k >  
     < T B L i n k >  
         < V e r s i o n > 4 < / V e r s i o n >  
         < C o l u m n F i l t e r s / >  
         < D A L i n k I D > b 1 4 4 e 1 5 6 - 5 4 1 9 - 4 1 2 d - 8 d 8 a - a 9 0 b 1 5 f 7 f 7 0 f < / D A L i n k I D >  
         < L i n k T y p e > 0 < / L i n k T y p e >  
         < P a r a m e t e r s / >  
         < I n c l u d e A l l I t e m s > f a l s e < / I n c l u d e A l l I t e m s >  
         < A c t i v e > t r u e < / A c t i v e >  
         < P r o t e c t e d L i n k > f a l s e < / P r o t e c t e d L i n k >  
         < N a m e > 2 8 1 0 0   T B   2 0 1 9   3 3 6 c 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 - 1 0 0 7 9 9 . 0 0 0 0 < / N u m e r i c V a l u e >  
         < V a l u e > - 1 0 0 7 9 9 , 0 0 0 0 < / V a l u e >  
         < C h a r t T y p e > c t D e t a i l < / C h a r t T y p e >  
         < R e f e r e n c e > 2 8 1 0 0 < / R e f e r e n c e >  
         < T B D o c N a m e > T B   2 0 1 9 < / T B D o c N a m e >  
         < T B C h a r t N a m e > D e t a i l < / T B C h a r t N a m e >  
         < C o l u m n N a m e > P r i o r P e r i o d 4 B a l a n c e < / C o l u m n N a m e >  
         < U s e r F r i e n d l y C o l u m n N a m e > 3 1 . 1 0 . 2 0 1 8 < / U s e r F r i e n d l y C o l u m n N a m e >  
         < A c c o u n t N u m b e r > 3 3 6 c < / A c c o u n t N u m b e r >  
         < R o u n d e d > f a l s e < / R o u n d e d >  
     < / T B L i n k >  
     < T B L i n k >  
         < V e r s i o n > 4 < / V e r s i o n >  
         < C o l u m n F i l t e r s / >  
         < D A L i n k I D > 3 6 f f a e 9 a - 4 1 b 4 - 4 6 4 2 - 8 9 2 d - 1 a e 4 d 2 a 3 b 8 3 5 < / D A L i n k I D >  
         < L i n k T y p e > 0 < / L i n k T y p e >  
         < P a r a m e t e r s / >  
         < I n c l u d e A l l I t e m s > f a l s e < / I n c l u d e A l l I t e m s >  
         < A c t i v e > t r u e < / A c t i v e >  
         < P r o t e c t e d L i n k > f a l s e < / P r o t e c t e d L i n k >  
         < N a m e > 2 8 1 0 0   T B   2 0 1 9   3 3 6 d 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 3 3 6 d < / A c c o u n t N u m b e r >  
         < R o u n d e d > f a l s e < / R o u n d e d >  
     < / T B L i n k >  
     < T B L i n k >  
         < V e r s i o n > 4 < / V e r s i o n >  
         < C o l u m n F i l t e r s / >  
         < D A L i n k I D > f 2 0 f 4 0 6 7 - 2 9 d 5 - 4 7 a 7 - b e d e - 4 2 8 1 c 3 1 8 6 b e 6 < / D A L i n k I D >  
         < L i n k T y p e > 0 < / L i n k T y p e >  
         < P a r a m e t e r s / >  
         < I n c l u d e A l l I t e m s > f a l s e < / I n c l u d e A l l I t e m s >  
         < A c t i v e > t r u e < / A c t i v e >  
         < P r o t e c t e d L i n k > f a l s e < / P r o t e c t e d L i n k >  
         < N a m e > 2 8 1 0 0   T B   2 0 1 9   3 4 1 a 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 3 4 1 a < / A c c o u n t N u m b e r >  
         < R o u n d e d > f a l s e < / R o u n d e d >  
     < / T B L i n k >  
     < T B L i n k >  
         < V e r s i o n > 4 < / V e r s i o n >  
         < C o l u m n F i l t e r s / >  
         < D A L i n k I D > 4 7 3 c 7 0 a 1 - 1 f b 5 - 4 4 b 6 - b 7 6 0 - 2 8 1 1 b 6 f 7 7 6 e 7 < / D A L i n k I D >  
         < L i n k T y p e > 0 < / L i n k T y p e >  
         < P a r a m e t e r s / >  
         < I n c l u d e A l l I t e m s > f a l s e < / I n c l u d e A l l I t e m s >  
         < A c t i v e > t r u e < / A c t i v e >  
         < P r o t e c t e d L i n k > f a l s e < / P r o t e c t e d L i n k >  
         < N a m e > 2 8 1 0 0   T B   2 0 1 9   3 4 1 b 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 3 4 1 b < / A c c o u n t N u m b e r >  
         < R o u n d e d > f a l s e < / R o u n d e d >  
     < / T B L i n k >  
     < T B L i n k >  
         < V e r s i o n > 4 < / V e r s i o n >  
         < C o l u m n F i l t e r s / >  
         < D A L i n k I D > 3 a a 9 5 1 e 1 - e 2 2 9 - 4 0 4 d - 9 8 3 6 - 0 8 9 8 6 5 0 a f 7 a 4 < / D A L i n k I D >  
         < L i n k T y p e > 0 < / L i n k T y p e >  
         < P a r a m e t e r s / >  
         < I n c l u d e A l l I t e m s > f a l s e < / I n c l u d e A l l I t e m s >  
         < A c t i v e > t r u e < / A c t i v e >  
         < P r o t e c t e d L i n k > f a l s e < / P r o t e c t e d L i n k >  
         < N a m e > 2 8 1 0 0   T B   2 0 1 9   3 4 2 a 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 - 2 5 4 9 4 . 0 0 0 0 < / N u m e r i c V a l u e >  
         < V a l u e > - 2 5 4 9 4 , 0 0 0 0 < / V a l u e >  
         < C h a r t T y p e > c t D e t a i l < / C h a r t T y p e >  
         < R e f e r e n c e > 2 8 1 0 0 < / R e f e r e n c e >  
         < T B D o c N a m e > T B   2 0 1 9 < / T B D o c N a m e >  
         < T B C h a r t N a m e > D e t a i l < / T B C h a r t N a m e >  
         < C o l u m n N a m e > P r i o r P e r i o d 4 B a l a n c e < / C o l u m n N a m e >  
         < U s e r F r i e n d l y C o l u m n N a m e > 3 1 . 1 0 . 2 0 1 8 < / U s e r F r i e n d l y C o l u m n N a m e >  
         < A c c o u n t N u m b e r > 3 4 2 a < / A c c o u n t N u m b e r >  
         < R o u n d e d > f a l s e < / R o u n d e d >  
     < / T B L i n k >  
     < T B L i n k >  
         < V e r s i o n > 4 < / V e r s i o n >  
         < C o l u m n F i l t e r s / >  
         < D A L i n k I D > 8 8 c c b 1 6 c - 2 5 2 f - 4 5 9 e - b c 8 f - c 5 2 9 e c 0 0 8 1 c c < / D A L i n k I D >  
         < L i n k T y p e > 0 < / L i n k T y p e >  
         < P a r a m e t e r s / >  
         < I n c l u d e A l l I t e m s > f a l s e < / I n c l u d e A l l I t e m s >  
         < A c t i v e > t r u e < / A c t i v e >  
         < P r o t e c t e d L i n k > f a l s e < / P r o t e c t e d L i n k >  
         < N a m e > 2 8 1 0 0   T B   2 0 1 9   3 4 2 b 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 3 4 2 b < / A c c o u n t N u m b e r >  
         < R o u n d e d > f a l s e < / R o u n d e d >  
     < / T B L i n k >  
     < T B L i n k >  
         < V e r s i o n > 4 < / V e r s i o n >  
         < C o l u m n F i l t e r s / >  
         < D A L i n k I D > b d 5 9 6 5 5 7 - 2 9 4 4 - 4 7 b e - a e d 2 - 5 b f 0 e 6 c 3 a d 6 a < / D A L i n k I D >  
         < L i n k T y p e > 0 < / L i n k T y p e >  
         < P a r a m e t e r s / >  
         < I n c l u d e A l l I t e m s > f a l s e < / I n c l u d e A l l I t e m s >  
         < A c t i v e > t r u e < / A c t i v e >  
         < P r o t e c t e d L i n k > f a l s e < / P r o t e c t e d L i n k >  
         < N a m e > 2 8 1 0 0   T B   2 0 1 9   3 4 3 a 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 3 4 3 a < / A c c o u n t N u m b e r >  
         < R o u n d e d > f a l s e < / R o u n d e d >  
     < / T B L i n k >  
     < T B L i n k >  
         < V e r s i o n > 4 < / V e r s i o n >  
         < C o l u m n F i l t e r s / >  
         < D A L i n k I D > 5 5 e 0 c b 6 e - 9 7 0 b - 4 4 0 5 - 8 9 7 6 - 8 3 8 d 5 5 0 d d 6 7 b < / D A L i n k I D >  
         < L i n k T y p e > 0 < / L i n k T y p e >  
         < P a r a m e t e r s / >  
         < I n c l u d e A l l I t e m s > f a l s e < / I n c l u d e A l l I t e m s >  
         < A c t i v e > t r u e < / A c t i v e >  
         < P r o t e c t e d L i n k > f a l s e < / P r o t e c t e d L i n k >  
         < N a m e > 2 8 1 0 0   T B   2 0 1 9   3 4 3 b 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 1 1 9 5 5 3 . 0 0 0 0 < / N u m e r i c V a l u e >  
         < V a l u e > 1 1 9 5 5 3 , 0 0 0 0 < / V a l u e >  
         < C h a r t T y p e > c t D e t a i l < / C h a r t T y p e >  
         < R e f e r e n c e > 2 8 1 0 0 < / R e f e r e n c e >  
         < T B D o c N a m e > T B   2 0 1 9 < / T B D o c N a m e >  
         < T B C h a r t N a m e > D e t a i l < / T B C h a r t N a m e >  
         < C o l u m n N a m e > P r i o r P e r i o d 4 B a l a n c e < / C o l u m n N a m e >  
         < U s e r F r i e n d l y C o l u m n N a m e > 3 1 . 1 0 . 2 0 1 8 < / U s e r F r i e n d l y C o l u m n N a m e >  
         < A c c o u n t N u m b e r > 3 4 3 b < / A c c o u n t N u m b e r >  
         < R o u n d e d > f a l s e < / R o u n d e d >  
     < / T B L i n k >  
     < T B L i n k >  
         < V e r s i o n > 4 < / V e r s i o n >  
         < C o l u m n F i l t e r s / >  
         < D A L i n k I D > 8 a 1 3 e d e 8 - 1 1 4 6 - 4 c 9 d - b 6 b 6 - c 9 8 f e 5 3 a 0 5 1 b < / D A L i n k I D >  
         < L i n k T y p e > 0 < / L i n k T y p e >  
         < P a r a m e t e r s / >  
         < I n c l u d e A l l I t e m s > f a l s e < / I n c l u d e A l l I t e m s >  
         < A c t i v e > t r u e < / A c t i v e >  
         < P r o t e c t e d L i n k > f a l s e < / P r o t e c t e d L i n k >  
         < N a m e > 2 8 1 0 0   T B   2 0 1 9   3 4 5 a 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 - 7 0 4 . 0 0 0 0 < / N u m e r i c V a l u e >  
         < V a l u e > - 7 0 4 , 0 0 0 0 < / V a l u e >  
         < C h a r t T y p e > c t D e t a i l < / C h a r t T y p e >  
         < R e f e r e n c e > 2 8 1 0 0 < / R e f e r e n c e >  
         < T B D o c N a m e > T B   2 0 1 9 < / T B D o c N a m e >  
         < T B C h a r t N a m e > D e t a i l < / T B C h a r t N a m e >  
         < C o l u m n N a m e > P r i o r P e r i o d 4 B a l a n c e < / C o l u m n N a m e >  
         < U s e r F r i e n d l y C o l u m n N a m e > 3 1 . 1 0 . 2 0 1 8 < / U s e r F r i e n d l y C o l u m n N a m e >  
         < A c c o u n t N u m b e r > 3 4 5 a < / A c c o u n t N u m b e r >  
         < R o u n d e d > f a l s e < / R o u n d e d >  
     < / T B L i n k >  
     < T B L i n k >  
         < V e r s i o n > 4 < / V e r s i o n >  
         < C o l u m n F i l t e r s / >  
         < D A L i n k I D > 4 4 0 0 2 a 6 2 - 2 c 0 0 - 4 b 4 1 - 9 b 8 9 - c 7 5 3 8 1 e a c b 3 b < / D A L i n k I D >  
         < L i n k T y p e > 0 < / L i n k T y p e >  
         < P a r a m e t e r s / >  
         < I n c l u d e A l l I t e m s > f a l s e < / I n c l u d e A l l I t e m s >  
         < A c t i v e > t r u e < / A c t i v e >  
         < P r o t e c t e d L i n k > f a l s e < / P r o t e c t e d L i n k >  
         < N a m e > 2 8 1 0 0   T B   2 0 1 9   3 4 5 b 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 3 4 5 b < / A c c o u n t N u m b e r >  
         < R o u n d e d > f a l s e < / R o u n d e d >  
     < / T B L i n k >  
     < T B L i n k >  
         < V e r s i o n > 4 < / V e r s i o n >  
         < C o l u m n F i l t e r s / >  
         < D A L i n k I D > c 4 8 a 6 e b e - f 7 a e - 4 4 f a - 8 6 9 0 - 2 2 1 c c 5 5 a 9 1 8 1 < / D A L i n k I D >  
         < L i n k T y p e > 0 < / L i n k T y p e >  
         < P a r a m e t e r s / >  
         < I n c l u d e A l l I t e m s > f a l s e < / I n c l u d e A l l I t e m s >  
         < A c t i v e > t r u e < / A c t i v e >  
         < P r o t e c t e d L i n k > f a l s e < / P r o t e c t e d L i n k >  
         < N a m e > 2 8 1 0 0   T B   2 0 1 9   3 4 6 a 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 3 4 6 a < / A c c o u n t N u m b e r >  
         < R o u n d e d > f a l s e < / R o u n d e d >  
     < / T B L i n k >  
     < T B L i n k >  
         < V e r s i o n > 4 < / V e r s i o n >  
         < C o l u m n F i l t e r s / >  
         < D A L i n k I D > 7 f f b 0 1 3 2 - e 5 2 f - 4 a c 8 - 8 f 2 9 - 2 9 a 8 5 3 1 7 5 d a 2 < / D A L i n k I D >  
         < L i n k T y p e > 0 < / L i n k T y p e >  
         < P a r a m e t e r s / >  
         < I n c l u d e A l l I t e m s > f a l s e < / I n c l u d e A l l I t e m s >  
         < A c t i v e > t r u e < / A c t i v e >  
         < P r o t e c t e d L i n k > f a l s e < / P r o t e c t e d L i n k >  
         < N a m e > 2 8 1 0 0   T B   2 0 1 9   3 4 6 b 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 3 4 6 b < / A c c o u n t N u m b e r >  
         < R o u n d e d > f a l s e < / R o u n d e d >  
     < / T B L i n k >  
     < T B L i n k >  
         < V e r s i o n > 4 < / V e r s i o n >  
         < C o l u m n F i l t e r s / >  
         < D A L i n k I D > f 0 a e 2 c 9 2 - 2 7 8 e - 4 2 d 4 - b 7 3 c - a 4 c e d c 6 3 d e e 5 < / D A L i n k I D >  
         < L i n k T y p e > 0 < / L i n k T y p e >  
         < P a r a m e t e r s / >  
         < I n c l u d e A l l I t e m s > f a l s e < / I n c l u d e A l l I t e m s >  
         < A c t i v e > t r u e < / A c t i v e >  
         < P r o t e c t e d L i n k > f a l s e < / P r o t e c t e d L i n k >  
         < N a m e > 2 8 1 0 0   T B   2 0 1 9   3 4 7 a 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 3 4 7 a < / A c c o u n t N u m b e r >  
         < R o u n d e d > f a l s e < / R o u n d e d >  
     < / T B L i n k >  
     < T B L i n k >  
         < V e r s i o n > 4 < / V e r s i o n >  
         < C o l u m n F i l t e r s / >  
         < D A L i n k I D > d 4 9 6 f 4 6 d - 3 1 1 6 - 4 7 4 c - 9 3 7 7 - 4 a d 6 4 0 d 3 0 f c 4 < / D A L i n k I D >  
         < L i n k T y p e > 0 < / L i n k T y p e >  
         < P a r a m e t e r s / >  
         < I n c l u d e A l l I t e m s > f a l s e < / I n c l u d e A l l I t e m s >  
         < A c t i v e > t r u e < / A c t i v e >  
         < P r o t e c t e d L i n k > f a l s e < / P r o t e c t e d L i n k >  
         < N a m e > 2 8 1 0 0   T B   2 0 1 9   3 4 7 b 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 3 4 7 b < / A c c o u n t N u m b e r >  
         < R o u n d e d > f a l s e < / R o u n d e d >  
     < / T B L i n k >  
     < T B L i n k >  
         < V e r s i o n > 4 < / V e r s i o n >  
         < C o l u m n F i l t e r s / >  
         < D A L i n k I D > d e 3 f 3 7 6 c - 4 d 2 b - 4 7 b a - 9 7 f 9 - c d 5 7 f 3 a 4 e 8 5 d < / D A L i n k I D >  
         < L i n k T y p e > 0 < / L i n k T y p e >  
         < P a r a m e t e r s / >  
         < I n c l u d e A l l I t e m s > f a l s e < / I n c l u d e A l l I t e m s >  
         < A c t i v e > t r u e < / A c t i v e >  
         < P r o t e c t e d L i n k > f a l s e < / P r o t e c t e d L i n k >  
         < N a m e > 2 8 1 0 0   T B   2 0 1 9   3 5 1 a 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 3 5 1 a < / A c c o u n t N u m b e r >  
         < R o u n d e d > f a l s e < / R o u n d e d >  
     < / T B L i n k >  
     < T B L i n k >  
         < V e r s i o n > 4 < / V e r s i o n >  
         < C o l u m n F i l t e r s / >  
         < D A L i n k I D > e 7 1 d c 6 4 4 - 1 9 0 0 - 4 2 7 4 - 9 0 c 2 - 8 d 1 f f 7 8 3 d 9 8 0 < / D A L i n k I D >  
         < L i n k T y p e > 0 < / L i n k T y p e >  
         < P a r a m e t e r s / >  
         < I n c l u d e A l l I t e m s > f a l s e < / I n c l u d e A l l I t e m s >  
         < A c t i v e > t r u e < / A c t i v e >  
         < P r o t e c t e d L i n k > f a l s e < / P r o t e c t e d L i n k >  
         < N a m e > 2 8 1 0 0   T B   2 0 1 9   3 5 1 b 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 3 5 1 b < / A c c o u n t N u m b e r >  
         < R o u n d e d > f a l s e < / R o u n d e d >  
     < / T B L i n k >  
     < T B L i n k >  
         < V e r s i o n > 4 < / V e r s i o n >  
         < C o l u m n F i l t e r s / >  
         < D A L i n k I D > 8 f e 0 e f 1 f - 9 d c f - 4 6 5 1 - b 3 c d - c c 0 8 0 6 c 7 8 a 6 9 < / D A L i n k I D >  
         < L i n k T y p e > 0 < / L i n k T y p e >  
         < P a r a m e t e r s / >  
         < I n c l u d e A l l I t e m s > f a l s e < / I n c l u d e A l l I t e m s >  
         < A c t i v e > t r u e < / A c t i v e >  
         < P r o t e c t e d L i n k > f a l s e < / P r o t e c t e d L i n k >  
         < N a m e > 2 8 1 0 0   T B   2 0 1 9   3 5 1 c 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 3 5 1 c < / A c c o u n t N u m b e r >  
         < R o u n d e d > f a l s e < / R o u n d e d >  
     < / T B L i n k >  
     < T B L i n k >  
         < V e r s i o n > 4 < / V e r s i o n >  
         < C o l u m n F i l t e r s / >  
         < D A L i n k I D > 0 d 8 0 e c 8 f - 1 c d f - 4 3 8 c - b 8 0 d - 3 7 3 a a 2 5 1 1 9 9 9 < / D A L i n k I D >  
         < L i n k T y p e > 0 < / L i n k T y p e >  
         < P a r a m e t e r s / >  
         < I n c l u d e A l l I t e m s > f a l s e < / I n c l u d e A l l I t e m s >  
         < A c t i v e > t r u e < / A c t i v e >  
         < P r o t e c t e d L i n k > f a l s e < / P r o t e c t e d L i n k >  
         < N a m e > 2 8 1 0 0   T B   2 0 1 9   3 5 1 d 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 5 0 2 8 . 0 0 0 0 < / N u m e r i c V a l u e >  
         < V a l u e > 5 0 2 8 , 0 0 0 0 < / V a l u e >  
         < C h a r t T y p e > c t D e t a i l < / C h a r t T y p e >  
         < R e f e r e n c e > 2 8 1 0 0 < / R e f e r e n c e >  
         < T B D o c N a m e > T B   2 0 1 9 < / T B D o c N a m e >  
         < T B C h a r t N a m e > D e t a i l < / T B C h a r t N a m e >  
         < C o l u m n N a m e > P r i o r P e r i o d 4 B a l a n c e < / C o l u m n N a m e >  
         < U s e r F r i e n d l y C o l u m n N a m e > 3 1 . 1 0 . 2 0 1 8 < / U s e r F r i e n d l y C o l u m n N a m e >  
         < A c c o u n t N u m b e r > 3 5 1 d < / A c c o u n t N u m b e r >  
         < R o u n d e d > f a l s e < / R o u n d e d >  
     < / T B L i n k >  
     < T B L i n k >  
         < V e r s i o n > 4 < / V e r s i o n >  
         < C o l u m n F i l t e r s / >  
         < D A L i n k I D > f 8 4 7 6 2 9 5 - 7 7 d 9 - 4 d b a - 8 f 5 2 - d 7 0 e c 9 b 0 5 e 1 a < / D A L i n k I D >  
         < L i n k T y p e > 0 < / L i n k T y p e >  
         < P a r a m e t e r s / >  
         < I n c l u d e A l l I t e m s > f a l s e < / I n c l u d e A l l I t e m s >  
         < A c t i v e > t r u e < / A c t i v e >  
         < P r o t e c t e d L i n k > f a l s e < / P r o t e c t e d L i n k >  
         < N a m e > 2 8 1 0 0   T B   2 0 1 9   3 5 3 x 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 3 5 3 x < / A c c o u n t N u m b e r >  
         < R o u n d e d > f a l s e < / R o u n d e d >  
     < / T B L i n k >  
     < T B L i n k >  
         < V e r s i o n > 4 < / V e r s i o n >  
         < C o l u m n F i l t e r s / >  
         < D A L i n k I D > 8 e 1 2 8 4 6 f - 5 b 0 b - 4 a 8 d - 9 4 5 5 - a 8 4 7 7 a 6 5 5 0 8 f < / D A L i n k I D >  
         < L i n k T y p e > 0 < / L i n k T y p e >  
         < P a r a m e t e r s / >  
         < I n c l u d e A l l I t e m s > f a l s e < / I n c l u d e A l l I t e m s >  
         < A c t i v e > t r u e < / A c t i v e >  
         < P r o t e c t e d L i n k > f a l s e < / P r o t e c t e d L i n k >  
         < N a m e > 2 8 1 0 0   T B   2 0 1 9   3 5 4 a 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 3 5 4 a < / A c c o u n t N u m b e r >  
         < R o u n d e d > f a l s e < / R o u n d e d >  
     < / T B L i n k >  
     < T B L i n k >  
         < V e r s i o n > 4 < / V e r s i o n >  
         < C o l u m n F i l t e r s / >  
         < D A L i n k I D > c c 5 1 b 4 e 3 - b d b 5 - 4 6 2 3 - 8 6 d 5 - 0 7 f 2 c e 4 1 c 9 2 4 < / D A L i n k I D >  
         < L i n k T y p e > 0 < / L i n k T y p e >  
         < P a r a m e t e r s / >  
         < I n c l u d e A l l I t e m s > f a l s e < / I n c l u d e A l l I t e m s >  
         < A c t i v e > t r u e < / A c t i v e >  
         < P r o t e c t e d L i n k > f a l s e < / P r o t e c t e d L i n k >  
         < N a m e > 2 8 1 0 0   T B   2 0 1 9   3 5 4 b 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 3 5 4 b < / A c c o u n t N u m b e r >  
         < R o u n d e d > f a l s e < / R o u n d e d >  
     < / T B L i n k >  
     < T B L i n k >  
         < V e r s i o n > 4 < / V e r s i o n >  
         < C o l u m n F i l t e r s / >  
         < D A L i n k I D > f 6 4 8 7 5 0 9 - d c 4 c - 4 4 6 9 - 9 f 1 0 - 1 7 b 5 9 2 9 f 1 4 5 2 < / D A L i n k I D >  
         < L i n k T y p e > 0 < / L i n k T y p e >  
         < P a r a m e t e r s / >  
         < I n c l u d e A l l I t e m s > f a l s e < / I n c l u d e A l l I t e m s >  
         < A c t i v e > t r u e < / A c t i v e >  
         < P r o t e c t e d L i n k > f a l s e < / P r o t e c t e d L i n k >  
         < N a m e > 2 8 1 0 0   T B   2 0 1 9   3 5 5 a 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 3 5 5 a < / A c c o u n t N u m b e r >  
         < R o u n d e d > f a l s e < / R o u n d e d >  
     < / T B L i n k >  
     < T B L i n k >  
         < V e r s i o n > 4 < / V e r s i o n >  
         < C o l u m n F i l t e r s / >  
         < D A L i n k I D > b 1 7 4 e d 5 a - 4 a 0 8 - 4 9 9 7 - b 3 7 4 - 2 d d d 3 2 2 c 4 0 2 a < / D A L i n k I D >  
         < L i n k T y p e > 0 < / L i n k T y p e >  
         < P a r a m e t e r s / >  
         < I n c l u d e A l l I t e m s > f a l s e < / I n c l u d e A l l I t e m s >  
         < A c t i v e > t r u e < / A c t i v e >  
         < P r o t e c t e d L i n k > f a l s e < / P r o t e c t e d L i n k >  
         < N a m e > 2 8 1 0 0   T B   2 0 1 9   3 5 5 b 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 3 5 5 b < / A c c o u n t N u m b e r >  
         < R o u n d e d > f a l s e < / R o u n d e d >  
     < / T B L i n k >  
     < T B L i n k >  
         < V e r s i o n > 4 < / V e r s i o n >  
         < C o l u m n F i l t e r s / >  
         < D A L i n k I D > c 8 1 9 6 2 f a - 7 b b b - 4 c 9 0 - a d 1 f - 3 1 a 0 5 5 5 c a b a 2 < / D A L i n k I D >  
         < L i n k T y p e > 0 < / L i n k T y p e >  
         < P a r a m e t e r s / >  
         < I n c l u d e A l l I t e m s > f a l s e < / I n c l u d e A l l I t e m s >  
         < A c t i v e > t r u e < / A c t i v e >  
         < P r o t e c t e d L i n k > f a l s e < / P r o t e c t e d L i n k >  
         < N a m e > 2 8 1 0 0   T B   2 0 1 9   3 5 8 a 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 3 5 8 a < / A c c o u n t N u m b e r >  
         < R o u n d e d > f a l s e < / R o u n d e d >  
     < / T B L i n k >  
     < T B L i n k >  
         < V e r s i o n > 4 < / V e r s i o n >  
         < C o l u m n F i l t e r s / >  
         < D A L i n k I D > 8 0 a 0 a d 7 9 - 0 b f 9 - 4 b 4 9 - a 1 5 7 - 8 2 f 7 6 7 a 1 8 6 c 6 < / D A L i n k I D >  
         < L i n k T y p e > 0 < / L i n k T y p e >  
         < P a r a m e t e r s / >  
         < I n c l u d e A l l I t e m s > f a l s e < / I n c l u d e A l l I t e m s >  
         < A c t i v e > t r u e < / A c t i v e >  
         < P r o t e c t e d L i n k > f a l s e < / P r o t e c t e d L i n k >  
         < N a m e > 2 8 1 0 0   T B   2 0 1 9   3 5 8 b 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 3 5 8 b < / A c c o u n t N u m b e r >  
         < R o u n d e d > f a l s e < / R o u n d e d >  
     < / T B L i n k >  
     < T B L i n k >  
         < V e r s i o n > 4 < / V e r s i o n >  
         < C o l u m n F i l t e r s / >  
         < D A L i n k I D > 5 0 f f 1 5 c 9 - d 9 f 9 - 4 5 b a - b 8 c 9 - d c 9 e 1 7 5 9 3 f 2 b < / D A L i n k I D >  
         < L i n k T y p e > 0 < / L i n k T y p e >  
         < P a r a m e t e r s / >  
         < I n c l u d e A l l I t e m s > f a l s e < / I n c l u d e A l l I t e m s >  
         < A c t i v e > t r u e < / A c t i v e >  
         < P r o t e c t e d L i n k > f a l s e < / P r o t e c t e d L i n k >  
         < N a m e > 2 8 1 0 0   T B   2 0 1 9   3 6 1 a 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 - 3 9 8 3 9 9 8 . 0 0 0 0 < / N u m e r i c V a l u e >  
         < V a l u e > - 3 9 8 3 9 9 8 , 0 0 0 0 < / V a l u e >  
         < C h a r t T y p e > c t D e t a i l < / C h a r t T y p e >  
         < R e f e r e n c e > 2 8 1 0 0 < / R e f e r e n c e >  
         < T B D o c N a m e > T B   2 0 1 9 < / T B D o c N a m e >  
         < T B C h a r t N a m e > D e t a i l < / T B C h a r t N a m e >  
         < C o l u m n N a m e > P r i o r P e r i o d 4 B a l a n c e < / C o l u m n N a m e >  
         < U s e r F r i e n d l y C o l u m n N a m e > 3 1 . 1 0 . 2 0 1 8 < / U s e r F r i e n d l y C o l u m n N a m e >  
         < A c c o u n t N u m b e r > 3 6 1 a < / A c c o u n t N u m b e r >  
         < R o u n d e d > f a l s e < / R o u n d e d >  
     < / T B L i n k >  
     < T B L i n k >  
         < V e r s i o n > 4 < / V e r s i o n >  
         < C o l u m n F i l t e r s / >  
         < D A L i n k I D > a 7 b d d 1 a e - 2 a 5 f - 4 2 8 f - b b 6 1 - 6 c b 7 8 7 9 e 7 2 8 d < / D A L i n k I D >  
         < L i n k T y p e > 0 < / L i n k T y p e >  
         < P a r a m e t e r s / >  
         < I n c l u d e A l l I t e m s > f a l s e < / I n c l u d e A l l I t e m s >  
         < A c t i v e > t r u e < / A c t i v e >  
         < P r o t e c t e d L i n k > f a l s e < / P r o t e c t e d L i n k >  
         < N a m e > 2 8 1 0 0   T B   2 0 1 9   3 6 1 b 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 3 6 1 b < / A c c o u n t N u m b e r >  
         < R o u n d e d > f a l s e < / R o u n d e d >  
     < / T B L i n k >  
     < T B L i n k >  
         < V e r s i o n > 4 < / V e r s i o n >  
         < C o l u m n F i l t e r s / >  
         < D A L i n k I D > 7 8 3 4 d 2 3 5 - d 5 1 5 - 4 f 8 a - a 6 3 5 - a a 2 3 d a 1 6 7 c c e < / D A L i n k I D >  
         < L i n k T y p e > 0 < / L i n k T y p e >  
         < P a r a m e t e r s / >  
         < I n c l u d e A l l I t e m s > f a l s e < / I n c l u d e A l l I t e m s >  
         < A c t i v e > t r u e < / A c t i v e >  
         < P r o t e c t e d L i n k > f a l s e < / P r o t e c t e d L i n k >  
         < N a m e > 2 8 1 0 0   T B   2 0 1 9   3 6 4 x 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 3 6 4 x < / A c c o u n t N u m b e r >  
         < R o u n d e d > f a l s e < / R o u n d e d >  
     < / T B L i n k >  
     < T B L i n k >  
         < V e r s i o n > 4 < / V e r s i o n >  
         < C o l u m n F i l t e r s / >  
         < D A L i n k I D > 8 8 d b b d 8 8 - 2 5 b 6 - 4 f 9 5 - b 6 2 a - 3 4 e 4 c 0 9 6 6 c 8 8 < / D A L i n k I D >  
         < L i n k T y p e > 0 < / L i n k T y p e >  
         < P a r a m e t e r s / >  
         < I n c l u d e A l l I t e m s > f a l s e < / I n c l u d e A l l I t e m s >  
         < A c t i v e > t r u e < / A c t i v e >  
         < P r o t e c t e d L i n k > f a l s e < / P r o t e c t e d L i n k >  
         < N a m e > 2 8 1 0 0   T B   2 0 1 9   3 6 5 x 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 3 6 5 x < / A c c o u n t N u m b e r >  
         < R o u n d e d > f a l s e < / R o u n d e d >  
     < / T B L i n k >  
     < T B L i n k >  
         < V e r s i o n > 4 < / V e r s i o n >  
         < C o l u m n F i l t e r s / >  
         < D A L i n k I D > 5 a 0 a 2 4 6 e - 9 1 d 0 - 4 5 7 0 - 9 e 1 8 - f e 4 d 7 9 0 a d 0 0 8 < / D A L i n k I D >  
         < L i n k T y p e > 0 < / L i n k T y p e >  
         < P a r a m e t e r s / >  
         < I n c l u d e A l l I t e m s > f a l s e < / I n c l u d e A l l I t e m s >  
         < A c t i v e > t r u e < / A c t i v e >  
         < P r o t e c t e d L i n k > f a l s e < / P r o t e c t e d L i n k >  
         < N a m e > 2 8 1 0 0   T B   2 0 1 9   3 6 6 x 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 3 6 6 x < / A c c o u n t N u m b e r >  
         < R o u n d e d > f a l s e < / R o u n d e d >  
     < / T B L i n k >  
     < T B L i n k >  
         < V e r s i o n > 4 < / V e r s i o n >  
         < C o l u m n F i l t e r s / >  
         < D A L i n k I D > c f 4 4 d f 1 f - a 8 9 3 - 4 2 c 5 - b 6 9 f - 2 4 b 5 0 5 6 4 5 8 d 8 < / D A L i n k I D >  
         < L i n k T y p e > 0 < / L i n k T y p e >  
         < P a r a m e t e r s / >  
         < I n c l u d e A l l I t e m s > f a l s e < / I n c l u d e A l l I t e m s >  
         < A c t i v e > t r u e < / A c t i v e >  
         < P r o t e c t e d L i n k > f a l s e < / P r o t e c t e d L i n k >  
         < N a m e > 2 8 1 0 0   T B   2 0 1 9   3 6 7 x 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 3 6 7 x < / A c c o u n t N u m b e r >  
         < R o u n d e d > f a l s e < / R o u n d e d >  
     < / T B L i n k >  
     < T B L i n k >  
         < V e r s i o n > 4 < / V e r s i o n >  
         < C o l u m n F i l t e r s / >  
         < D A L i n k I D > d 3 2 5 1 5 d c - b b e 0 - 4 8 c b - b 1 3 b - b c 6 e 0 3 4 4 3 a 8 e < / D A L i n k I D >  
         < L i n k T y p e > 0 < / L i n k T y p e >  
         < P a r a m e t e r s / >  
         < I n c l u d e A l l I t e m s > f a l s e < / I n c l u d e A l l I t e m s >  
         < A c t i v e > t r u e < / A c t i v e >  
         < P r o t e c t e d L i n k > f a l s e < / P r o t e c t e d L i n k >  
         < N a m e > 2 8 1 0 0   T B   2 0 1 9   3 6 8 x 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 3 6 8 x < / A c c o u n t N u m b e r >  
         < R o u n d e d > f a l s e < / R o u n d e d >  
     < / T B L i n k >  
     < T B L i n k >  
         < V e r s i o n > 4 < / V e r s i o n >  
         < C o l u m n F i l t e r s / >  
         < D A L i n k I D > 4 2 b 9 5 6 8 e - 4 9 6 7 - 4 3 2 9 - a 2 7 e - 5 c f a b 1 2 8 8 2 1 8 < / D A L i n k I D >  
         < L i n k T y p e > 0 < / L i n k T y p e >  
         < P a r a m e t e r s / >  
         < I n c l u d e A l l I t e m s > f a l s e < / I n c l u d e A l l I t e m s >  
         < A c t i v e > t r u e < / A c t i v e >  
         < P r o t e c t e d L i n k > f a l s e < / P r o t e c t e d L i n k >  
         < N a m e > 2 8 1 0 0   T B   2 0 1 9   3 7 1 a 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 3 7 1 a < / A c c o u n t N u m b e r >  
         < R o u n d e d > f a l s e < / R o u n d e d >  
     < / T B L i n k >  
     < T B L i n k >  
         < V e r s i o n > 4 < / V e r s i o n >  
         < C o l u m n F i l t e r s / >  
         < D A L i n k I D > d c f c 1 2 0 c - d f 0 1 - 4 1 7 f - a 7 b b - b a c 3 d a 6 4 f 0 1 a < / D A L i n k I D >  
         < L i n k T y p e > 0 < / L i n k T y p e >  
         < P a r a m e t e r s / >  
         < I n c l u d e A l l I t e m s > f a l s e < / I n c l u d e A l l I t e m s >  
         < A c t i v e > t r u e < / A c t i v e >  
         < P r o t e c t e d L i n k > f a l s e < / P r o t e c t e d L i n k >  
         < N a m e > 2 8 1 0 0   T B   2 0 1 9   3 7 1 b 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 3 7 1 b < / A c c o u n t N u m b e r >  
         < R o u n d e d > f a l s e < / R o u n d e d >  
     < / T B L i n k >  
     < T B L i n k >  
         < V e r s i o n > 4 < / V e r s i o n >  
         < C o l u m n F i l t e r s / >  
         < D A L i n k I D > 2 a e 1 a 6 f 0 - 8 f d c - 4 c 9 7 - 9 2 3 0 - 0 d c 2 6 1 2 0 2 d b b < / D A L i n k I D >  
         < L i n k T y p e > 0 < / L i n k T y p e >  
         < P a r a m e t e r s / >  
         < I n c l u d e A l l I t e m s > f a l s e < / I n c l u d e A l l I t e m s >  
         < A c t i v e > t r u e < / A c t i v e >  
         < P r o t e c t e d L i n k > f a l s e < / P r o t e c t e d L i n k >  
         < N a m e > 2 8 1 0 0   T B   2 0 1 9   3 7 2 a 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 3 7 2 a < / A c c o u n t N u m b e r >  
         < R o u n d e d > f a l s e < / R o u n d e d >  
     < / T B L i n k >  
     < T B L i n k >  
         < V e r s i o n > 4 < / V e r s i o n >  
         < C o l u m n F i l t e r s / >  
         < D A L i n k I D > 8 5 8 6 b d 1 d - e c 9 6 - 4 0 f 2 - 9 3 9 d - 6 9 c 1 8 5 9 5 d f 6 5 < / D A L i n k I D >  
         < L i n k T y p e > 0 < / L i n k T y p e >  
         < P a r a m e t e r s / >  
         < I n c l u d e A l l I t e m s > f a l s e < / I n c l u d e A l l I t e m s >  
         < A c t i v e > t r u e < / A c t i v e >  
         < P r o t e c t e d L i n k > f a l s e < / P r o t e c t e d L i n k >  
         < N a m e > 2 8 1 0 0   T B   2 0 1 9   3 7 2 b 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 3 7 2 b < / A c c o u n t N u m b e r >  
         < R o u n d e d > f a l s e < / R o u n d e d >  
     < / T B L i n k >  
     < T B L i n k >  
         < V e r s i o n > 4 < / V e r s i o n >  
         < C o l u m n F i l t e r s / >  
         < D A L i n k I D > b 1 4 2 8 c 9 9 - 4 3 0 2 - 4 5 6 8 - 9 a b b - 9 5 b f 6 2 b f a 5 7 4 < / D A L i n k I D >  
         < L i n k T y p e > 0 < / L i n k T y p e >  
         < P a r a m e t e r s / >  
         < I n c l u d e A l l I t e m s > f a l s e < / I n c l u d e A l l I t e m s >  
         < A c t i v e > t r u e < / A c t i v e >  
         < P r o t e c t e d L i n k > f a l s e < / P r o t e c t e d L i n k >  
         < N a m e > 2 8 1 0 0   T B   2 0 1 9   3 7 3 a 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 3 7 3 a < / A c c o u n t N u m b e r >  
         < R o u n d e d > f a l s e < / R o u n d e d >  
     < / T B L i n k >  
     < T B L i n k >  
         < V e r s i o n > 4 < / V e r s i o n >  
         < C o l u m n F i l t e r s / >  
         < D A L i n k I D > 1 d a 9 f 0 0 9 - 8 1 b c - 4 2 3 9 - 8 0 b 6 - 9 3 f d 1 0 3 0 c 7 3 9 < / D A L i n k I D >  
         < L i n k T y p e > 0 < / L i n k T y p e >  
         < P a r a m e t e r s / >  
         < I n c l u d e A l l I t e m s > f a l s e < / I n c l u d e A l l I t e m s >  
         < A c t i v e > t r u e < / A c t i v e >  
         < P r o t e c t e d L i n k > f a l s e < / P r o t e c t e d L i n k >  
         < N a m e > 2 8 1 0 0   T B   2 0 1 9   3 7 3 b 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 3 7 3 b < / A c c o u n t N u m b e r >  
         < R o u n d e d > f a l s e < / R o u n d e d >  
     < / T B L i n k >  
     < T B L i n k >  
         < V e r s i o n > 4 < / V e r s i o n >  
         < C o l u m n F i l t e r s / >  
         < D A L i n k I D > c 6 4 7 6 8 e 3 - f 1 9 3 - 4 6 b b - 9 5 7 d - 3 a 2 f 6 3 4 a 5 e f 2 < / D A L i n k I D >  
         < L i n k T y p e > 0 < / L i n k T y p e >  
         < P a r a m e t e r s / >  
         < I n c l u d e A l l I t e m s > f a l s e < / I n c l u d e A l l I t e m s >  
         < A c t i v e > t r u e < / A c t i v e >  
         < P r o t e c t e d L i n k > f a l s e < / P r o t e c t e d L i n k >  
         < N a m e > 2 8 1 0 0   T B   2 0 1 9   3 7 3 c 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 3 7 3 c < / A c c o u n t N u m b e r >  
         < R o u n d e d > f a l s e < / R o u n d e d >  
     < / T B L i n k >  
     < T B L i n k >  
         < V e r s i o n > 4 < / V e r s i o n >  
         < C o l u m n F i l t e r s / >  
         < D A L i n k I D > 7 3 f a f 9 8 4 - f 2 5 a - 4 1 c b - a 1 6 c - d 1 e a 2 0 b 2 4 c a e < / D A L i n k I D >  
         < L i n k T y p e > 0 < / L i n k T y p e >  
         < P a r a m e t e r s / >  
         < I n c l u d e A l l I t e m s > f a l s e < / I n c l u d e A l l I t e m s >  
         < A c t i v e > t r u e < / A c t i v e >  
         < P r o t e c t e d L i n k > f a l s e < / P r o t e c t e d L i n k >  
         < N a m e > 2 8 1 0 0   T B   2 0 1 9   3 7 3 d 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 3 7 3 d < / A c c o u n t N u m b e r >  
         < R o u n d e d > f a l s e < / R o u n d e d >  
     < / T B L i n k >  
     < T B L i n k >  
         < V e r s i o n > 4 < / V e r s i o n >  
         < C o l u m n F i l t e r s / >  
         < D A L i n k I D > 3 5 d f f 1 8 8 - c 7 2 0 - 4 a d 3 - 8 b 1 a - a d f 1 e f 0 e 5 9 a 2 < / D A L i n k I D >  
         < L i n k T y p e > 0 < / L i n k T y p e >  
         < P a r a m e t e r s / >  
         < I n c l u d e A l l I t e m s > f a l s e < / I n c l u d e A l l I t e m s >  
         < A c t i v e > t r u e < / A c t i v e >  
         < P r o t e c t e d L i n k > f a l s e < / P r o t e c t e d L i n k >  
         < N a m e > 2 8 1 0 0   T B   2 0 1 9   3 7 4 a 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 3 7 4 a < / A c c o u n t N u m b e r >  
         < R o u n d e d > f a l s e < / R o u n d e d >  
     < / T B L i n k >  
     < T B L i n k >  
         < V e r s i o n > 4 < / V e r s i o n >  
         < C o l u m n F i l t e r s / >  
         < D A L i n k I D > b 9 c 8 f a b b - 9 4 0 b - 4 1 8 a - a 1 b 7 - 2 f 5 a b a 9 9 c 7 e b < / D A L i n k I D >  
         < L i n k T y p e > 0 < / L i n k T y p e >  
         < P a r a m e t e r s / >  
         < I n c l u d e A l l I t e m s > f a l s e < / I n c l u d e A l l I t e m s >  
         < A c t i v e > t r u e < / A c t i v e >  
         < P r o t e c t e d L i n k > f a l s e < / P r o t e c t e d L i n k >  
         < N a m e > 2 8 1 0 0   T B   2 0 1 9   3 7 4 b 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 3 7 4 b < / A c c o u n t N u m b e r >  
         < R o u n d e d > f a l s e < / R o u n d e d >  
     < / T B L i n k >  
     < T B L i n k >  
         < V e r s i o n > 4 < / V e r s i o n >  
         < C o l u m n F i l t e r s / >  
         < D A L i n k I D > 0 9 b 8 6 2 b 9 - a 1 f 5 - 4 b 8 0 - 8 b 6 2 - c 0 7 1 f 1 f a 0 c 1 a < / D A L i n k I D >  
         < L i n k T y p e > 0 < / L i n k T y p e >  
         < P a r a m e t e r s / >  
         < I n c l u d e A l l I t e m s > f a l s e < / I n c l u d e A l l I t e m s >  
         < A c t i v e > t r u e < / A c t i v e >  
         < P r o t e c t e d L i n k > f a l s e < / P r o t e c t e d L i n k >  
         < N a m e > 2 8 1 0 0   T B   2 0 1 9   3 7 5 a 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 3 7 5 a < / A c c o u n t N u m b e r >  
         < R o u n d e d > f a l s e < / R o u n d e d >  
     < / T B L i n k >  
     < T B L i n k >  
         < V e r s i o n > 4 < / V e r s i o n >  
         < C o l u m n F i l t e r s / >  
         < D A L i n k I D > 6 e e e 7 c 5 c - 3 5 c b - 4 e 4 5 - 8 0 f 9 - 9 7 1 6 b a 6 0 6 4 e 9 < / D A L i n k I D >  
         < L i n k T y p e > 0 < / L i n k T y p e >  
         < P a r a m e t e r s / >  
         < I n c l u d e A l l I t e m s > f a l s e < / I n c l u d e A l l I t e m s >  
         < A c t i v e > t r u e < / A c t i v e >  
         < P r o t e c t e d L i n k > f a l s e < / P r o t e c t e d L i n k >  
         < N a m e > 2 8 1 0 0   T B   2 0 1 9   3 7 5 b 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 3 7 5 b < / A c c o u n t N u m b e r >  
         < R o u n d e d > f a l s e < / R o u n d e d >  
     < / T B L i n k >  
     < T B L i n k >  
         < V e r s i o n > 4 < / V e r s i o n >  
         < C o l u m n F i l t e r s / >  
         < D A L i n k I D > 1 c f 1 3 3 f a - 3 2 1 5 - 4 1 4 5 - b 4 3 d - 3 6 6 8 e 5 5 e 3 4 6 3 < / D A L i n k I D >  
         < L i n k T y p e > 0 < / L i n k T y p e >  
         < P a r a m e t e r s / >  
         < I n c l u d e A l l I t e m s > f a l s e < / I n c l u d e A l l I t e m s >  
         < A c t i v e > t r u e < / A c t i v e >  
         < P r o t e c t e d L i n k > f a l s e < / P r o t e c t e d L i n k >  
         < N a m e > 2 8 1 0 0   T B   2 0 1 9   3 7 6 a 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 3 7 6 a < / A c c o u n t N u m b e r >  
         < R o u n d e d > f a l s e < / R o u n d e d >  
     < / T B L i n k >  
     < T B L i n k >  
         < V e r s i o n > 4 < / V e r s i o n >  
         < C o l u m n F i l t e r s / >  
         < D A L i n k I D > 2 d f 9 0 3 e 9 - 9 f e 0 - 4 5 5 6 - b 5 4 f - 4 5 c f e e 6 4 3 7 e 1 < / D A L i n k I D >  
         < L i n k T y p e > 0 < / L i n k T y p e >  
         < P a r a m e t e r s / >  
         < I n c l u d e A l l I t e m s > f a l s e < / I n c l u d e A l l I t e m s >  
         < A c t i v e > t r u e < / A c t i v e >  
         < P r o t e c t e d L i n k > f a l s e < / P r o t e c t e d L i n k >  
         < N a m e > 2 8 1 0 0   T B   2 0 1 9   3 7 6 b 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 3 7 6 b < / A c c o u n t N u m b e r >  
         < R o u n d e d > f a l s e < / R o u n d e d >  
     < / T B L i n k >  
     < T B L i n k >  
         < V e r s i o n > 4 < / V e r s i o n >  
         < C o l u m n F i l t e r s / >  
         < D A L i n k I D > 1 6 2 f 3 7 b 9 - f 6 7 4 - 4 4 4 6 - 9 7 6 6 - 1 3 c 0 7 b 0 6 3 6 2 4 < / D A L i n k I D >  
         < L i n k T y p e > 0 < / L i n k T y p e >  
         < P a r a m e t e r s / >  
         < I n c l u d e A l l I t e m s > f a l s e < / I n c l u d e A l l I t e m s >  
         < A c t i v e > t r u e < / A c t i v e >  
         < P r o t e c t e d L i n k > f a l s e < / P r o t e c t e d L i n k >  
         < N a m e > 2 8 1 0 0   T B   2 0 1 9   3 7 7 a 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 3 7 7 a < / A c c o u n t N u m b e r >  
         < R o u n d e d > f a l s e < / R o u n d e d >  
     < / T B L i n k >  
     < T B L i n k >  
         < V e r s i o n > 4 < / V e r s i o n >  
         < C o l u m n F i l t e r s / >  
         < D A L i n k I D > b 4 2 8 4 1 3 9 - 6 8 b 6 - 4 4 3 5 - 9 a b c - 9 c d a c 2 3 1 e 7 b 0 < / D A L i n k I D >  
         < L i n k T y p e > 0 < / L i n k T y p e >  
         < P a r a m e t e r s / >  
         < I n c l u d e A l l I t e m s > f a l s e < / I n c l u d e A l l I t e m s >  
         < A c t i v e > t r u e < / A c t i v e >  
         < P r o t e c t e d L i n k > f a l s e < / P r o t e c t e d L i n k >  
         < N a m e > 2 8 1 0 0   T B   2 0 1 9   3 7 7 b 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 3 7 7 b < / A c c o u n t N u m b e r >  
         < R o u n d e d > f a l s e < / R o u n d e d >  
     < / T B L i n k >  
     < T B L i n k >  
         < V e r s i o n > 4 < / V e r s i o n >  
         < C o l u m n F i l t e r s / >  
         < D A L i n k I D > d 2 b d b 4 3 8 - 6 4 e a - 4 a 2 0 - a 8 8 7 - c 9 a 2 7 b c 6 d 5 d 6 < / D A L i n k I D >  
         < L i n k T y p e > 0 < / L i n k T y p e >  
         < P a r a m e t e r s / >  
         < I n c l u d e A l l I t e m s > f a l s e < / I n c l u d e A l l I t e m s >  
         < A c t i v e > t r u e < / A c t i v e >  
         < P r o t e c t e d L i n k > f a l s e < / P r o t e c t e d L i n k >  
         < N a m e > 2 8 1 0 0   T B   2 0 1 9   3 7 8 a 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 3 7 8 a < / A c c o u n t N u m b e r >  
         < R o u n d e d > f a l s e < / R o u n d e d >  
     < / T B L i n k >  
     < T B L i n k >  
         < V e r s i o n > 4 < / V e r s i o n >  
         < C o l u m n F i l t e r s / >  
         < D A L i n k I D > e 7 0 b 1 7 6 9 - 0 f 7 1 - 4 1 0 f - 9 9 3 f - 8 b a a 5 3 6 9 4 1 8 d < / D A L i n k I D >  
         < L i n k T y p e > 0 < / L i n k T y p e >  
         < P a r a m e t e r s / >  
         < I n c l u d e A l l I t e m s > f a l s e < / I n c l u d e A l l I t e m s >  
         < A c t i v e > t r u e < / A c t i v e >  
         < P r o t e c t e d L i n k > f a l s e < / P r o t e c t e d L i n k >  
         < N a m e > 2 8 1 0 0   T B   2 0 1 9   3 7 8 b 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 3 4 5 5 0 . 0 0 0 0 < / N u m e r i c V a l u e >  
         < V a l u e > 3 4 5 5 0 , 0 0 0 0 < / V a l u e >  
         < C h a r t T y p e > c t D e t a i l < / C h a r t T y p e >  
         < R e f e r e n c e > 2 8 1 0 0 < / R e f e r e n c e >  
         < T B D o c N a m e > T B   2 0 1 9 < / T B D o c N a m e >  
         < T B C h a r t N a m e > D e t a i l < / T B C h a r t N a m e >  
         < C o l u m n N a m e > P r i o r P e r i o d 4 B a l a n c e < / C o l u m n N a m e >  
         < U s e r F r i e n d l y C o l u m n N a m e > 3 1 . 1 0 . 2 0 1 8 < / U s e r F r i e n d l y C o l u m n N a m e >  
         < A c c o u n t N u m b e r > 3 7 8 b < / A c c o u n t N u m b e r >  
         < R o u n d e d > f a l s e < / R o u n d e d >  
     < / T B L i n k >  
     < T B L i n k >  
         < V e r s i o n > 4 < / V e r s i o n >  
         < C o l u m n F i l t e r s / >  
         < D A L i n k I D > 3 e 6 1 4 8 5 d - 2 d 8 4 - 4 e f 6 - 9 a 3 b - 8 6 a e 5 b 9 e e 7 3 a < / D A L i n k I D >  
         < L i n k T y p e > 0 < / L i n k T y p e >  
         < P a r a m e t e r s / >  
         < I n c l u d e A l l I t e m s > f a l s e < / I n c l u d e A l l I t e m s >  
         < A c t i v e > t r u e < / A c t i v e >  
         < P r o t e c t e d L i n k > f a l s e < / P r o t e c t e d L i n k >  
         < N a m e > 2 8 1 0 0   T B   2 0 1 9   3 7 9 x 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 - 4 2 5 0 . 0 0 0 0 < / N u m e r i c V a l u e >  
         < V a l u e > - 4 2 5 0 , 0 0 0 0 < / V a l u e >  
         < C h a r t T y p e > c t D e t a i l < / C h a r t T y p e >  
         < R e f e r e n c e > 2 8 1 0 0 < / R e f e r e n c e >  
         < T B D o c N a m e > T B   2 0 1 9 < / T B D o c N a m e >  
         < T B C h a r t N a m e > D e t a i l < / T B C h a r t N a m e >  
         < C o l u m n N a m e > P r i o r P e r i o d 4 B a l a n c e < / C o l u m n N a m e >  
         < U s e r F r i e n d l y C o l u m n N a m e > 3 1 . 1 0 . 2 0 1 8 < / U s e r F r i e n d l y C o l u m n N a m e >  
         < A c c o u n t N u m b e r > 3 7 9 x < / A c c o u n t N u m b e r >  
         < R o u n d e d > f a l s e < / R o u n d e d >  
     < / T B L i n k >  
     < T B L i n k >  
         < V e r s i o n > 4 < / V e r s i o n >  
         < C o l u m n F i l t e r s / >  
         < D A L i n k I D > b 5 4 1 9 9 b 4 - e e 9 8 - 4 6 1 7 - 9 f d 4 - c 6 0 7 d 1 c e 7 0 f 5 < / D A L i n k I D >  
         < L i n k T y p e > 0 < / L i n k T y p e >  
         < P a r a m e t e r s / >  
         < I n c l u d e A l l I t e m s > f a l s e < / I n c l u d e A l l I t e m s >  
         < A c t i v e > t r u e < / A c t i v e >  
         < P r o t e c t e d L i n k > f a l s e < / P r o t e c t e d L i n k >  
         < N a m e > 2 8 1 0 0   T B   2 0 1 9   3 8 1 a 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 3 8 1 a < / A c c o u n t N u m b e r >  
         < R o u n d e d > f a l s e < / R o u n d e d >  
     < / T B L i n k >  
     < T B L i n k >  
         < V e r s i o n > 4 < / V e r s i o n >  
         < C o l u m n F i l t e r s / >  
         < D A L i n k I D > e b 1 a d 1 e e - a d 0 4 - 4 e 5 1 - b e 1 9 - 0 f 2 5 2 7 b e 8 0 7 8 < / D A L i n k I D >  
         < L i n k T y p e > 0 < / L i n k T y p e >  
         < P a r a m e t e r s / >  
         < I n c l u d e A l l I t e m s > f a l s e < / I n c l u d e A l l I t e m s >  
         < A c t i v e > t r u e < / A c t i v e >  
         < P r o t e c t e d L i n k > f a l s e < / P r o t e c t e d L i n k >  
         < N a m e > 2 8 1 0 0   T B   2 0 1 9   3 8 1 b 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 7 0 7 0 7 . 0 0 0 0 < / N u m e r i c V a l u e >  
         < V a l u e > 7 0 7 0 7 , 0 0 0 0 < / V a l u e >  
         < C h a r t T y p e > c t D e t a i l < / C h a r t T y p e >  
         < R e f e r e n c e > 2 8 1 0 0 < / R e f e r e n c e >  
         < T B D o c N a m e > T B   2 0 1 9 < / T B D o c N a m e >  
         < T B C h a r t N a m e > D e t a i l < / T B C h a r t N a m e >  
         < C o l u m n N a m e > P r i o r P e r i o d 4 B a l a n c e < / C o l u m n N a m e >  
         < U s e r F r i e n d l y C o l u m n N a m e > 3 1 . 1 0 . 2 0 1 8 < / U s e r F r i e n d l y C o l u m n N a m e >  
         < A c c o u n t N u m b e r > 3 8 1 b < / A c c o u n t N u m b e r >  
         < R o u n d e d > f a l s e < / R o u n d e d >  
     < / T B L i n k >  
     < T B L i n k >  
         < V e r s i o n > 4 < / V e r s i o n >  
         < C o l u m n F i l t e r s / >  
         < D A L i n k I D > 1 0 0 9 d 1 5 f - 7 0 1 7 - 4 3 f 5 - 8 4 2 0 - 0 8 8 3 c c e f 6 7 7 3 < / D A L i n k I D >  
         < L i n k T y p e > 0 < / L i n k T y p e >  
         < P a r a m e t e r s / >  
         < I n c l u d e A l l I t e m s > f a l s e < / I n c l u d e A l l I t e m s >  
         < A c t i v e > t r u e < / A c t i v e >  
         < P r o t e c t e d L i n k > f a l s e < / P r o t e c t e d L i n k >  
         < N a m e > 2 8 1 0 0   T B   2 0 1 9   3 8 2 a 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 3 8 2 a < / A c c o u n t N u m b e r >  
         < R o u n d e d > f a l s e < / R o u n d e d >  
     < / T B L i n k >  
     < T B L i n k >  
         < V e r s i o n > 4 < / V e r s i o n >  
         < C o l u m n F i l t e r s / >  
         < D A L i n k I D > e a 2 b 1 3 a 0 - 0 7 7 0 - 4 0 f 1 - 8 2 3 8 - f 5 1 1 e 2 4 0 d 3 0 4 < / D A L i n k I D >  
         < L i n k T y p e > 0 < / L i n k T y p e >  
         < P a r a m e t e r s / >  
         < I n c l u d e A l l I t e m s > f a l s e < / I n c l u d e A l l I t e m s >  
         < A c t i v e > t r u e < / A c t i v e >  
         < P r o t e c t e d L i n k > f a l s e < / P r o t e c t e d L i n k >  
         < N a m e > 2 8 1 0 0   T B   2 0 1 9   3 8 2 b 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 3 8 2 b < / A c c o u n t N u m b e r >  
         < R o u n d e d > f a l s e < / R o u n d e d >  
     < / T B L i n k >  
     < T B L i n k >  
         < V e r s i o n > 4 < / V e r s i o n >  
         < C o l u m n F i l t e r s / >  
         < D A L i n k I D > 7 5 2 c 8 b 8 b - f 2 7 2 - 4 8 6 f - a 2 7 2 - 6 6 e e 6 2 7 d 0 b b a < / D A L i n k I D >  
         < L i n k T y p e > 0 < / L i n k T y p e >  
         < P a r a m e t e r s / >  
         < I n c l u d e A l l I t e m s > f a l s e < / I n c l u d e A l l I t e m s >  
         < A c t i v e > t r u e < / A c t i v e >  
         < P r o t e c t e d L i n k > f a l s e < / P r o t e c t e d L i n k >  
         < N a m e > 2 8 1 0 0   T B   2 0 1 9   3 8 3 a 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 3 8 3 a < / A c c o u n t N u m b e r >  
         < R o u n d e d > f a l s e < / R o u n d e d >  
     < / T B L i n k >  
     < T B L i n k >  
         < V e r s i o n > 4 < / V e r s i o n >  
         < C o l u m n F i l t e r s / >  
         < D A L i n k I D > c c 9 6 4 e d b - 6 a d 4 - 4 a a 7 - 8 8 5 a - f 7 1 1 b c 5 c 8 6 2 5 < / D A L i n k I D >  
         < L i n k T y p e > 0 < / L i n k T y p e >  
         < P a r a m e t e r s / >  
         < I n c l u d e A l l I t e m s > f a l s e < / I n c l u d e A l l I t e m s >  
         < A c t i v e > t r u e < / A c t i v e >  
         < P r o t e c t e d L i n k > f a l s e < / P r o t e c t e d L i n k >  
         < N a m e > 2 8 1 0 0   T B   2 0 1 9   3 8 3 b 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 3 8 3 b < / A c c o u n t N u m b e r >  
         < R o u n d e d > f a l s e < / R o u n d e d >  
     < / T B L i n k >  
     < T B L i n k >  
         < V e r s i o n > 4 < / V e r s i o n >  
         < C o l u m n F i l t e r s / >  
         < D A L i n k I D > b 8 3 5 f 6 6 1 - 6 1 6 4 - 4 7 0 a - 9 a c a - a a a f d 3 4 1 2 0 3 a < / D A L i n k I D >  
         < L i n k T y p e > 0 < / L i n k T y p e >  
         < P a r a m e t e r s / >  
         < I n c l u d e A l l I t e m s > f a l s e < / I n c l u d e A l l I t e m s >  
         < A c t i v e > t r u e < / A c t i v e >  
         < P r o t e c t e d L i n k > f a l s e < / P r o t e c t e d L i n k >  
         < N a m e > 2 8 1 0 0   T B   2 0 1 9   3 8 4 a 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 3 8 4 a < / A c c o u n t N u m b e r >  
         < R o u n d e d > f a l s e < / R o u n d e d >  
     < / T B L i n k >  
     < T B L i n k >  
         < V e r s i o n > 4 < / V e r s i o n >  
         < C o l u m n F i l t e r s / >  
         < D A L i n k I D > 5 5 2 3 8 7 0 b - b 9 2 2 - 4 a 2 a - 8 8 9 1 - a b 7 3 8 4 8 d 6 0 b 9 < / D A L i n k I D >  
         < L i n k T y p e > 0 < / L i n k T y p e >  
         < P a r a m e t e r s / >  
         < I n c l u d e A l l I t e m s > f a l s e < / I n c l u d e A l l I t e m s >  
         < A c t i v e > t r u e < / A c t i v e >  
         < P r o t e c t e d L i n k > f a l s e < / P r o t e c t e d L i n k >  
         < N a m e > 2 8 1 0 0   T B   2 0 1 9   3 8 4 b 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 3 8 4 b < / A c c o u n t N u m b e r >  
         < R o u n d e d > f a l s e < / R o u n d e d >  
     < / T B L i n k >  
     < T B L i n k >  
         < V e r s i o n > 4 < / V e r s i o n >  
         < C o l u m n F i l t e r s / >  
         < D A L i n k I D > f c 9 4 3 8 7 3 - 7 7 1 b - 4 b 8 e - 8 7 6 a - 6 6 5 4 7 3 a b c 1 b 9 < / D A L i n k I D >  
         < L i n k T y p e > 0 < / L i n k T y p e >  
         < P a r a m e t e r s / >  
         < I n c l u d e A l l I t e m s > f a l s e < / I n c l u d e A l l I t e m s >  
         < A c t i v e > t r u e < / A c t i v e >  
         < P r o t e c t e d L i n k > f a l s e < / P r o t e c t e d L i n k >  
         < N a m e > 2 8 1 0 0   T B   2 0 1 9   3 8 5 a 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 3 8 5 a < / A c c o u n t N u m b e r >  
         < R o u n d e d > f a l s e < / R o u n d e d >  
     < / T B L i n k >  
     < T B L i n k >  
         < V e r s i o n > 4 < / V e r s i o n >  
         < C o l u m n F i l t e r s / >  
         < D A L i n k I D > f b 6 e b 1 2 1 - f f c 7 - 4 e 4 7 - 9 0 4 d - 0 b b d d 0 9 d 3 f 4 f < / D A L i n k I D >  
         < L i n k T y p e > 0 < / L i n k T y p e >  
         < P a r a m e t e r s / >  
         < I n c l u d e A l l I t e m s > f a l s e < / I n c l u d e A l l I t e m s >  
         < A c t i v e > t r u e < / A c t i v e >  
         < P r o t e c t e d L i n k > f a l s e < / P r o t e c t e d L i n k >  
         < N a m e > 2 8 1 0 0   T B   2 0 1 9   3 8 5 b 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 3 8 5 b < / A c c o u n t N u m b e r >  
         < R o u n d e d > f a l s e < / R o u n d e d >  
     < / T B L i n k >  
     < T B L i n k >  
         < V e r s i o n > 4 < / V e r s i o n >  
         < C o l u m n F i l t e r s / >  
         < D A L i n k I D > 4 7 1 7 6 1 f 5 - 0 5 7 9 - 4 a d 5 - a 2 8 2 - 7 d 6 9 a 1 d 1 c 7 d 3 < / D A L i n k I D >  
         < L i n k T y p e > 0 < / L i n k T y p e >  
         < P a r a m e t e r s / >  
         < I n c l u d e A l l I t e m s > f a l s e < / I n c l u d e A l l I t e m s >  
         < A c t i v e > t r u e < / A c t i v e >  
         < P r o t e c t e d L i n k > f a l s e < / P r o t e c t e d L i n k >  
         < N a m e > 2 8 1 0 0   T B   2 0 1 9   3 9 1 a 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 3 9 1 a < / A c c o u n t N u m b e r >  
         < R o u n d e d > f a l s e < / R o u n d e d >  
     < / T B L i n k >  
     < T B L i n k >  
         < V e r s i o n > 4 < / V e r s i o n >  
         < C o l u m n F i l t e r s / >  
         < D A L i n k I D > 4 1 5 f b 0 1 9 - 7 2 6 3 - 4 b 9 8 - b 2 8 9 - a a f e d 5 2 b 0 b a f < / D A L i n k I D >  
         < L i n k T y p e > 0 < / L i n k T y p e >  
         < P a r a m e t e r s / >  
         < I n c l u d e A l l I t e m s > f a l s e < / I n c l u d e A l l I t e m s >  
         < A c t i v e > t r u e < / A c t i v e >  
         < P r o t e c t e d L i n k > f a l s e < / P r o t e c t e d L i n k >  
         < N a m e > 2 8 1 0 0   T B   2 0 1 9   3 9 1 b 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 3 9 1 b < / A c c o u n t N u m b e r >  
         < R o u n d e d > f a l s e < / R o u n d e d >  
     < / T B L i n k >  
     < T B L i n k >  
         < V e r s i o n > 4 < / V e r s i o n >  
         < C o l u m n F i l t e r s / >  
         < D A L i n k I D > b b f e 7 3 a 8 - 3 0 e c - 4 a d e - b 9 a 7 - a 8 e c 3 f f e f 3 6 c < / D A L i n k I D >  
         < L i n k T y p e > 0 < / L i n k T y p e >  
         < P a r a m e t e r s / >  
         < I n c l u d e A l l I t e m s > f a l s e < / I n c l u d e A l l I t e m s >  
         < A c t i v e > t r u e < / A c t i v e >  
         < P r o t e c t e d L i n k > f a l s e < / P r o t e c t e d L i n k >  
         < N a m e > 2 8 1 0 0   T B   2 0 1 9   3 9 1 c 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 3 9 1 c < / A c c o u n t N u m b e r >  
         < R o u n d e d > f a l s e < / R o u n d e d >  
     < / T B L i n k >  
     < T B L i n k >  
         < V e r s i o n > 4 < / V e r s i o n >  
         < C o l u m n F i l t e r s / >  
         < D A L i n k I D > e 2 4 9 2 f 8 a - 4 c 7 9 - 4 7 9 2 - 8 9 f a - a 0 3 0 0 8 2 e 9 6 8 8 < / D A L i n k I D >  
         < L i n k T y p e > 0 < / L i n k T y p e >  
         < P a r a m e t e r s / >  
         < I n c l u d e A l l I t e m s > f a l s e < / I n c l u d e A l l I t e m s >  
         < A c t i v e > t r u e < / A c t i v e >  
         < P r o t e c t e d L i n k > f a l s e < / P r o t e c t e d L i n k >  
         < N a m e > 2 8 1 0 0   T B   2 0 1 9   3 9 1 d 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 3 9 1 d < / A c c o u n t N u m b e r >  
         < R o u n d e d > f a l s e < / R o u n d e d >  
     < / T B L i n k >  
     < T B L i n k >  
         < V e r s i o n > 4 < / V e r s i o n >  
         < C o l u m n F i l t e r s / >  
         < D A L i n k I D > a f f d c 2 f 6 - 9 b e 6 - 4 3 5 b - a e c 3 - 7 f 5 2 e e 1 c 2 8 0 4 < / D A L i n k I D >  
         < L i n k T y p e > 0 < / L i n k T y p e >  
         < P a r a m e t e r s / >  
         < I n c l u d e A l l I t e m s > f a l s e < / I n c l u d e A l l I t e m s >  
         < A c t i v e > t r u e < / A c t i v e >  
         < P r o t e c t e d L i n k > f a l s e < / P r o t e c t e d L i n k >  
         < N a m e > 2 8 1 0 0   T B   2 0 1 9   3 9 1 e 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 3 9 1 e < / A c c o u n t N u m b e r >  
         < R o u n d e d > f a l s e < / R o u n d e d >  
     < / T B L i n k >  
     < T B L i n k >  
         < V e r s i o n > 4 < / V e r s i o n >  
         < C o l u m n F i l t e r s / >  
         < D A L i n k I D > f 3 7 0 f 8 4 5 - d 3 a 1 - 4 2 2 8 - 9 1 1 6 - 7 2 8 7 6 a 0 6 a 5 7 4 < / D A L i n k I D >  
         < L i n k T y p e > 0 < / L i n k T y p e >  
         < P a r a m e t e r s / >  
         < I n c l u d e A l l I t e m s > f a l s e < / I n c l u d e A l l I t e m s >  
         < A c t i v e > t r u e < / A c t i v e >  
         < P r o t e c t e d L i n k > f a l s e < / P r o t e c t e d L i n k >  
         < N a m e > 2 8 1 0 0   T B   2 0 1 9   3 9 1 f 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 3 9 1 f < / A c c o u n t N u m b e r >  
         < R o u n d e d > f a l s e < / R o u n d e d >  
     < / T B L i n k >  
     < T B L i n k >  
         < V e r s i o n > 4 < / V e r s i o n >  
         < C o l u m n F i l t e r s / >  
         < D A L i n k I D > 3 4 7 3 f 3 9 c - 4 1 6 7 - 4 1 b a - 9 9 e 5 - 3 f 7 9 a 3 c e 3 a 7 c < / D A L i n k I D >  
         < L i n k T y p e > 0 < / L i n k T y p e >  
         < P a r a m e t e r s / >  
         < I n c l u d e A l l I t e m s > f a l s e < / I n c l u d e A l l I t e m s >  
         < A c t i v e > t r u e < / A c t i v e >  
         < P r o t e c t e d L i n k > f a l s e < / P r o t e c t e d L i n k >  
         < N a m e > 2 8 1 0 0   T B   2 0 1 9   3 9 1 g 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 3 9 1 g < / A c c o u n t N u m b e r >  
         < R o u n d e d > f a l s e < / R o u n d e d >  
     < / T B L i n k >  
     < T B L i n k >  
         < V e r s i o n > 4 < / V e r s i o n >  
         < C o l u m n F i l t e r s / >  
         < D A L i n k I D > 6 5 c 5 c 0 4 5 - 9 3 3 a - 4 0 0 5 - 8 f 8 2 - 5 d 7 5 2 e c d a e 8 7 < / D A L i n k I D >  
         < L i n k T y p e > 0 < / L i n k T y p e >  
         < P a r a m e t e r s / >  
         < I n c l u d e A l l I t e m s > f a l s e < / I n c l u d e A l l I t e m s >  
         < A c t i v e > t r u e < / A c t i v e >  
         < P r o t e c t e d L i n k > f a l s e < / P r o t e c t e d L i n k >  
         < N a m e > 2 8 1 0 0   T B   2 0 1 9   3 9 1 h 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 3 9 1 h < / A c c o u n t N u m b e r >  
         < R o u n d e d > f a l s e < / R o u n d e d >  
     < / T B L i n k >  
     < T B L i n k >  
         < V e r s i o n > 4 < / V e r s i o n >  
         < C o l u m n F i l t e r s / >  
         < D A L i n k I D > f a c 2 9 2 b e - 6 1 6 e - 4 0 b 6 - b b a 9 - b 6 c 3 0 f d 1 1 a 0 d < / D A L i n k I D >  
         < L i n k T y p e > 0 < / L i n k T y p e >  
         < P a r a m e t e r s / >  
         < I n c l u d e A l l I t e m s > f a l s e < / I n c l u d e A l l I t e m s >  
         < A c t i v e > t r u e < / A c t i v e >  
         < P r o t e c t e d L i n k > f a l s e < / P r o t e c t e d L i n k >  
         < N a m e > 2 8 1 0 0   T B   2 0 1 9   3 9 1 i 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 3 9 1 i < / A c c o u n t N u m b e r >  
         < R o u n d e d > f a l s e < / R o u n d e d >  
     < / T B L i n k >  
     < T B L i n k >  
         < V e r s i o n > 4 < / V e r s i o n >  
         < C o l u m n F i l t e r s / >  
         < D A L i n k I D > c 1 d 2 a 7 3 b - b 8 8 f - 4 0 6 b - a 9 2 0 - 0 6 6 a 7 3 c 7 0 2 7 9 < / D A L i n k I D >  
         < L i n k T y p e > 0 < / L i n k T y p e >  
         < P a r a m e t e r s / >  
         < I n c l u d e A l l I t e m s > f a l s e < / I n c l u d e A l l I t e m s >  
         < A c t i v e > t r u e < / A c t i v e >  
         < P r o t e c t e d L i n k > f a l s e < / P r o t e c t e d L i n k >  
         < N a m e > 2 8 1 0 0   T B   2 0 1 9   3 9 1 j   3 1 . 1 0 . 2 0 1 8 < / N a m e >  
         < E n t i t y E n u m > 9 < / E n t i t y E n u m >  
         < I t e m O r d e r L i s t / >  
         < S e l e c t e d I t e m L i s t / >  
         < S e l e c t e d C o l u m n L i s t / >  
         < H a s V a l u e > t r u e < / H a s V a l u e >  
         < T B C h a r t I D > 2 2 1 3 5 8 7 4 8 5 7 0 0 0 0 0 6 9 5 < / T B C h a r t I D >  
         < C o n s o l i d a t e d C o m p a n y I D   x s i : n i l = " t r u e " / >  
         < T B D o c u m e n t I D > 2 2 1 3 5 8 7 4 8 5 7 0 0 0 0 0 0 0 5 < / T B D o c u m e n t I D >  
         < N u m e r i c V a l u e > - 3 2 6 3 7 . 0 0 0 0 < / N u m e r i c V a l u e >  
         < V a l u e > - 3 2 6 3 7 , 0 0 0 0 < / V a l u e >  
         < C h a r t T y p e > c t D e t a i l < / C h a r t T y p e >  
         < R e f e r e n c e > 2 8 1 0 0 < / R e f e r e n c e >  
         < T B D o c N a m e > T B   2 0 1 9 < / T B D o c N a m e >  
         < T B C h a r t N a m e > D e t a i l < / T B C h a r t N a m e >  
         < C o l u m n N a m e > P r i o r P e r i o d 4 B a l a n c e < / C o l u m n N a m e >  
         < U s e r F r i e n d l y C o l u m n N a m e > 3 1 . 1 0 . 2 0 1 8 < / U s e r F r i e n d l y C o l u m n N a m e >  
         < A c c o u n t N u m b e r > 3 9 1 j < / A c c o u n t N u m b e r >  
         < R o u n d e d > f a l s e < / R o u n d e d >  
     < / T B L i n k >  
     < T B L i n k >  
         < V e r s i o n > 4 < / V e r s i o n >  
         < C o l u m n F i l t e r s / >  
         < D A L i n k I D > c f f 3 8 e 4 d - 3 4 b e - 4 f e 0 - a 3 b 3 - 4 9 f f c 1 a b f 9 8 2 < / D A L i n k I D >  
         < L i n k T y p e > 0 < / L i n k T y p e >  
         < P a r a m e t e r s / >  
         < I n c l u d e A l l I t e m s > f a l s e < / I n c l u d e A l l I t e m s >  
         < A c t i v e > t r u e < / A c t i v e >  
         < P r o t e c t e d L i n k > f a l s e < / P r o t e c t e d L i n k >  
         < N a m e > 2 8 1 0 0   T B   2 0 1 9   3 9 1 k 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 3 9 1 k < / A c c o u n t N u m b e r >  
         < R o u n d e d > f a l s e < / R o u n d e d >  
     < / T B L i n k >  
     < T B L i n k >  
         < V e r s i o n > 4 < / V e r s i o n >  
         < C o l u m n F i l t e r s / >  
         < D A L i n k I D > 9 2 1 a 8 9 e c - 3 b a 6 - 4 f 4 e - 8 4 5 8 - a d d e b d 3 5 3 a a 1 < / D A L i n k I D >  
         < L i n k T y p e > 0 < / L i n k T y p e >  
         < P a r a m e t e r s / >  
         < I n c l u d e A l l I t e m s > f a l s e < / I n c l u d e A l l I t e m s >  
         < A c t i v e > t r u e < / A c t i v e >  
         < P r o t e c t e d L i n k > f a l s e < / P r o t e c t e d L i n k >  
         < N a m e > 2 8 1 0 0   T B   2 0 1 9   3 9 1 l 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 3 9 1 l < / A c c o u n t N u m b e r >  
         < R o u n d e d > f a l s e < / R o u n d e d >  
     < / T B L i n k >  
     < T B L i n k >  
         < V e r s i o n > 4 < / V e r s i o n >  
         < C o l u m n F i l t e r s / >  
         < D A L i n k I D > e f b d f 4 c b - 4 d e 6 - 4 8 4 e - 8 3 9 7 - 4 2 a 5 4 1 7 b b 5 5 4 < / D A L i n k I D >  
         < L i n k T y p e > 0 < / L i n k T y p e >  
         < P a r a m e t e r s / >  
         < I n c l u d e A l l I t e m s > f a l s e < / I n c l u d e A l l I t e m s >  
         < A c t i v e > t r u e < / A c t i v e >  
         < P r o t e c t e d L i n k > f a l s e < / P r o t e c t e d L i n k >  
         < N a m e > 2 8 1 0 0   T B   2 0 1 9   3 9 1 m 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 3 9 1 m < / A c c o u n t N u m b e r >  
         < R o u n d e d > f a l s e < / R o u n d e d >  
     < / T B L i n k >  
     < T B L i n k >  
         < V e r s i o n > 4 < / V e r s i o n >  
         < C o l u m n F i l t e r s / >  
         < D A L i n k I D > 4 f b 0 c 5 6 0 - 6 5 1 c - 4 6 4 2 - a 8 b 1 - 4 e f a 5 4 a f 5 2 4 f < / D A L i n k I D >  
         < L i n k T y p e > 0 < / L i n k T y p e >  
         < P a r a m e t e r s / >  
         < I n c l u d e A l l I t e m s > f a l s e < / I n c l u d e A l l I t e m s >  
         < A c t i v e > t r u e < / A c t i v e >  
         < P r o t e c t e d L i n k > f a l s e < / P r o t e c t e d L i n k >  
         < N a m e > 2 8 1 0 0   T B   2 0 1 9   3 9 1 n 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 3 9 1 n < / A c c o u n t N u m b e r >  
         < R o u n d e d > f a l s e < / R o u n d e d >  
     < / T B L i n k >  
     < T B L i n k >  
         < V e r s i o n > 4 < / V e r s i o n >  
         < C o l u m n F i l t e r s / >  
         < D A L i n k I D > d d 0 4 3 d 9 5 - 1 9 6 f - 4 0 1 1 - 9 4 0 8 - 6 2 5 d 0 1 e 9 0 a c b < / D A L i n k I D >  
         < L i n k T y p e > 0 < / L i n k T y p e >  
         < P a r a m e t e r s / >  
         < I n c l u d e A l l I t e m s > f a l s e < / I n c l u d e A l l I t e m s >  
         < A c t i v e > t r u e < / A c t i v e >  
         < P r o t e c t e d L i n k > f a l s e < / P r o t e c t e d L i n k >  
         < N a m e > 2 8 1 0 0   T B   2 0 1 9   3 9 1 o 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 3 9 1 o < / A c c o u n t N u m b e r >  
         < R o u n d e d > f a l s e < / R o u n d e d >  
     < / T B L i n k >  
     < T B L i n k >  
         < V e r s i o n > 4 < / V e r s i o n >  
         < C o l u m n F i l t e r s / >  
         < D A L i n k I D > a d 9 6 c 5 e 4 - 5 6 2 5 - 4 7 3 1 - b b a b - 0 3 5 4 3 7 c 2 b c 5 b < / D A L i n k I D >  
         < L i n k T y p e > 0 < / L i n k T y p e >  
         < P a r a m e t e r s / >  
         < I n c l u d e A l l I t e m s > f a l s e < / I n c l u d e A l l I t e m s >  
         < A c t i v e > t r u e < / A c t i v e >  
         < P r o t e c t e d L i n k > f a l s e < / P r o t e c t e d L i n k >  
         < N a m e > 2 8 1 0 0   T B   2 0 1 9   3 9 1 p 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 3 9 1 p < / A c c o u n t N u m b e r >  
         < R o u n d e d > f a l s e < / R o u n d e d >  
     < / T B L i n k >  
     < T B L i n k >  
         < V e r s i o n > 4 < / V e r s i o n >  
         < C o l u m n F i l t e r s / >  
         < D A L i n k I D > b 0 6 3 a b 6 9 - f c 9 2 - 4 4 b e - a c a c - d b e d e 0 3 a c b 1 d < / D A L i n k I D >  
         < L i n k T y p e > 0 < / L i n k T y p e >  
         < P a r a m e t e r s / >  
         < I n c l u d e A l l I t e m s > f a l s e < / I n c l u d e A l l I t e m s >  
         < A c t i v e > t r u e < / A c t i v e >  
         < P r o t e c t e d L i n k > f a l s e < / P r o t e c t e d L i n k >  
         < N a m e > 2 8 1 0 0   T B   2 0 1 9   3 9 1 r 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 3 9 1 r < / A c c o u n t N u m b e r >  
         < R o u n d e d > f a l s e < / R o u n d e d >  
     < / T B L i n k >  
     < T B L i n k >  
         < V e r s i o n > 4 < / V e r s i o n >  
         < C o l u m n F i l t e r s / >  
         < D A L i n k I D > d d a 6 a 9 e 9 - 1 4 1 2 - 4 6 7 0 - 8 b 8 1 - f 8 f 5 6 4 4 d 1 b 9 0 < / D A L i n k I D >  
         < L i n k T y p e > 0 < / L i n k T y p e >  
         < P a r a m e t e r s / >  
         < I n c l u d e A l l I t e m s > f a l s e < / I n c l u d e A l l I t e m s >  
         < A c t i v e > t r u e < / A c t i v e >  
         < P r o t e c t e d L i n k > f a l s e < / P r o t e c t e d L i n k >  
         < N a m e > 2 8 1 0 0   T B   2 0 1 9   3 9 8 a 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 3 9 8 a < / A c c o u n t N u m b e r >  
         < R o u n d e d > f a l s e < / R o u n d e d >  
     < / T B L i n k >  
     < T B L i n k >  
         < V e r s i o n > 4 < / V e r s i o n >  
         < C o l u m n F i l t e r s / >  
         < D A L i n k I D > 9 4 c a 9 c c 5 - b 2 3 7 - 4 4 a 5 - a b 3 4 - 6 4 3 7 0 7 8 9 2 f 2 b < / D A L i n k I D >  
         < L i n k T y p e > 0 < / L i n k T y p e >  
         < P a r a m e t e r s / >  
         < I n c l u d e A l l I t e m s > f a l s e < / I n c l u d e A l l I t e m s >  
         < A c t i v e > t r u e < / A c t i v e >  
         < P r o t e c t e d L i n k > f a l s e < / P r o t e c t e d L i n k >  
         < N a m e > 2 8 1 0 0   T B   2 0 1 9   3 9 8 b 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 3 9 8 b < / A c c o u n t N u m b e r >  
         < R o u n d e d > f a l s e < / R o u n d e d >  
     < / T B L i n k >  
     < T B L i n k >  
         < V e r s i o n > 4 < / V e r s i o n >  
         < C o l u m n F i l t e r s / >  
         < D A L i n k I D > 4 a 2 7 a f 0 1 - 5 3 9 e - 4 2 e 9 - b c 5 7 - 0 b 5 2 b 2 a b e 4 e 6 < / D A L i n k I D >  
         < L i n k T y p e > 0 < / L i n k T y p e >  
         < P a r a m e t e r s / >  
         < I n c l u d e A l l I t e m s > f a l s e < / I n c l u d e A l l I t e m s >  
         < A c t i v e > t r u e < / A c t i v e >  
         < P r o t e c t e d L i n k > f a l s e < / P r o t e c t e d L i n k >  
         < N a m e > 2 8 1 0 0   T B   2 0 1 9   4 1 1 x 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 - 2 5 2 5 0 0 0 . 0 0 0 0 < / N u m e r i c V a l u e >  
         < V a l u e > - 2 5 2 5 0 0 0 , 0 0 0 0 < / V a l u e >  
         < C h a r t T y p e > c t D e t a i l < / C h a r t T y p e >  
         < R e f e r e n c e > 2 8 1 0 0 < / R e f e r e n c e >  
         < T B D o c N a m e > T B   2 0 1 9 < / T B D o c N a m e >  
         < T B C h a r t N a m e > D e t a i l < / T B C h a r t N a m e >  
         < C o l u m n N a m e > P r i o r P e r i o d 4 B a l a n c e < / C o l u m n N a m e >  
         < U s e r F r i e n d l y C o l u m n N a m e > 3 1 . 1 0 . 2 0 1 8 < / U s e r F r i e n d l y C o l u m n N a m e >  
         < A c c o u n t N u m b e r > 4 1 1 x < / A c c o u n t N u m b e r >  
         < R o u n d e d > f a l s e < / R o u n d e d >  
     < / T B L i n k >  
     < T B L i n k >  
         < V e r s i o n > 4 < / V e r s i o n >  
         < C o l u m n F i l t e r s / >  
         < D A L i n k I D > 8 c 2 9 e 5 f 0 - 5 c 7 7 - 4 e 7 b - b 2 9 5 - d 8 9 f 9 4 6 2 e 3 e d < / D A L i n k I D >  
         < L i n k T y p e > 0 < / L i n k T y p e >  
         < P a r a m e t e r s / >  
         < I n c l u d e A l l I t e m s > f a l s e < / I n c l u d e A l l I t e m s >  
         < A c t i v e > t r u e < / A c t i v e >  
         < P r o t e c t e d L i n k > f a l s e < / P r o t e c t e d L i n k >  
         < N a m e > 2 8 1 0 0   T B   2 0 1 9   4 1 2 x 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 - 2 5 0 0 . 0 0 0 0 < / N u m e r i c V a l u e >  
         < V a l u e > - 2 5 0 0 , 0 0 0 0 < / V a l u e >  
         < C h a r t T y p e > c t D e t a i l < / C h a r t T y p e >  
         < R e f e r e n c e > 2 8 1 0 0 < / R e f e r e n c e >  
         < T B D o c N a m e > T B   2 0 1 9 < / T B D o c N a m e >  
         < T B C h a r t N a m e > D e t a i l < / T B C h a r t N a m e >  
         < C o l u m n N a m e > P r i o r P e r i o d 4 B a l a n c e < / C o l u m n N a m e >  
         < U s e r F r i e n d l y C o l u m n N a m e > 3 1 . 1 0 . 2 0 1 8 < / U s e r F r i e n d l y C o l u m n N a m e >  
         < A c c o u n t N u m b e r > 4 1 2 x < / A c c o u n t N u m b e r >  
         < R o u n d e d > f a l s e < / R o u n d e d >  
     < / T B L i n k >  
     < T B L i n k >  
         < V e r s i o n > 4 < / V e r s i o n >  
         < C o l u m n F i l t e r s / >  
         < D A L i n k I D > 4 0 c 7 0 9 c b - 5 3 3 1 - 4 2 8 4 - 9 7 9 2 - f a 4 a c 2 8 7 3 b 6 5 < / D A L i n k I D >  
         < L i n k T y p e > 0 < / L i n k T y p e >  
         < P a r a m e t e r s / >  
         < I n c l u d e A l l I t e m s > f a l s e < / I n c l u d e A l l I t e m s >  
         < A c t i v e > t r u e < / A c t i v e >  
         < P r o t e c t e d L i n k > f a l s e < / P r o t e c t e d L i n k >  
         < N a m e > 2 8 1 0 0   T B   2 0 1 9   4 1 3 x 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 - 5 9 8 4 9 4 6 . 0 0 0 0 < / N u m e r i c V a l u e >  
         < V a l u e > - 5 9 8 4 9 4 6 , 0 0 0 0 < / V a l u e >  
         < C h a r t T y p e > c t D e t a i l < / C h a r t T y p e >  
         < R e f e r e n c e > 2 8 1 0 0 < / R e f e r e n c e >  
         < T B D o c N a m e > T B   2 0 1 9 < / T B D o c N a m e >  
         < T B C h a r t N a m e > D e t a i l < / T B C h a r t N a m e >  
         < C o l u m n N a m e > P r i o r P e r i o d 4 B a l a n c e < / C o l u m n N a m e >  
         < U s e r F r i e n d l y C o l u m n N a m e > 3 1 . 1 0 . 2 0 1 8 < / U s e r F r i e n d l y C o l u m n N a m e >  
         < A c c o u n t N u m b e r > 4 1 3 x < / A c c o u n t N u m b e r >  
         < R o u n d e d > f a l s e < / R o u n d e d >  
     < / T B L i n k >  
     < T B L i n k >  
         < V e r s i o n > 4 < / V e r s i o n >  
         < C o l u m n F i l t e r s / >  
         < D A L i n k I D > 8 a c 8 5 8 3 4 - e 9 d a - 4 4 e c - a c 7 5 - 8 4 2 e 0 0 d a 9 2 a f < / D A L i n k I D >  
         < L i n k T y p e > 0 < / L i n k T y p e >  
         < P a r a m e t e r s / >  
         < I n c l u d e A l l I t e m s > f a l s e < / I n c l u d e A l l I t e m s >  
         < A c t i v e > t r u e < / A c t i v e >  
         < P r o t e c t e d L i n k > f a l s e < / P r o t e c t e d L i n k >  
         < N a m e > 2 8 1 0 0   T B   2 0 1 9   4 1 4 x 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 4 1 4 x < / A c c o u n t N u m b e r >  
         < R o u n d e d > f a l s e < / R o u n d e d >  
     < / T B L i n k >  
     < T B L i n k >  
         < V e r s i o n > 4 < / V e r s i o n >  
         < C o l u m n F i l t e r s / >  
         < D A L i n k I D > 2 e d 0 d 5 b f - 7 1 8 4 - 4 5 0 1 - 9 4 e 9 - c 5 5 2 1 7 f a 3 a 3 d < / D A L i n k I D >  
         < L i n k T y p e > 0 < / L i n k T y p e >  
         < P a r a m e t e r s / >  
         < I n c l u d e A l l I t e m s > f a l s e < / I n c l u d e A l l I t e m s >  
         < A c t i v e > t r u e < / A c t i v e >  
         < P r o t e c t e d L i n k > f a l s e < / P r o t e c t e d L i n k >  
         < N a m e > 2 8 1 0 0   T B   2 0 1 9   4 1 5 x 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 4 1 5 x < / A c c o u n t N u m b e r >  
         < R o u n d e d > f a l s e < / R o u n d e d >  
     < / T B L i n k >  
     < T B L i n k >  
         < V e r s i o n > 4 < / V e r s i o n >  
         < C o l u m n F i l t e r s / >  
         < D A L i n k I D > 8 9 b b 1 6 1 0 - d e 0 1 - 4 6 9 d - 9 3 8 a - 1 4 2 1 8 f 1 5 e 1 c f < / D A L i n k I D >  
         < L i n k T y p e > 0 < / L i n k T y p e >  
         < P a r a m e t e r s / >  
         < I n c l u d e A l l I t e m s > f a l s e < / I n c l u d e A l l I t e m s >  
         < A c t i v e > t r u e < / A c t i v e >  
         < P r o t e c t e d L i n k > f a l s e < / P r o t e c t e d L i n k >  
         < N a m e > 2 8 1 0 0   T B   2 0 1 9   4 1 6 x 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 4 1 6 x < / A c c o u n t N u m b e r >  
         < R o u n d e d > f a l s e < / R o u n d e d >  
     < / T B L i n k >  
     < T B L i n k >  
         < V e r s i o n > 4 < / V e r s i o n >  
         < C o l u m n F i l t e r s / >  
         < D A L i n k I D > 0 4 c 0 a e e c - 4 a 0 e - 4 f 4 c - b b 5 a - e 2 9 9 0 c 4 d 1 f c c < / D A L i n k I D >  
         < L i n k T y p e > 0 < / L i n k T y p e >  
         < P a r a m e t e r s / >  
         < I n c l u d e A l l I t e m s > f a l s e < / I n c l u d e A l l I t e m s >  
         < A c t i v e > t r u e < / A c t i v e >  
         < P r o t e c t e d L i n k > f a l s e < / P r o t e c t e d L i n k >  
         < N a m e > 2 8 1 0 0   T B   2 0 1 9   4 1 7 a 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 4 1 7 a < / A c c o u n t N u m b e r >  
         < R o u n d e d > f a l s e < / R o u n d e d >  
     < / T B L i n k >  
     < T B L i n k >  
         < V e r s i o n > 4 < / V e r s i o n >  
         < C o l u m n F i l t e r s / >  
         < D A L i n k I D > 5 3 f 1 5 9 7 d - 4 9 b b - 4 7 2 4 - 8 c 4 c - 1 1 5 7 5 f f a b 8 7 0 < / D A L i n k I D >  
         < L i n k T y p e > 0 < / L i n k T y p e >  
         < P a r a m e t e r s / >  
         < I n c l u d e A l l I t e m s > f a l s e < / I n c l u d e A l l I t e m s >  
         < A c t i v e > t r u e < / A c t i v e >  
         < P r o t e c t e d L i n k > f a l s e < / P r o t e c t e d L i n k >  
         < N a m e > 2 8 1 0 0   T B   2 0 1 9   4 1 7 b 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 4 1 7 b < / A c c o u n t N u m b e r >  
         < R o u n d e d > f a l s e < / R o u n d e d >  
     < / T B L i n k >  
     < T B L i n k >  
         < V e r s i o n > 4 < / V e r s i o n >  
         < C o l u m n F i l t e r s / >  
         < D A L i n k I D > 8 5 3 b 2 3 d d - 0 e 3 8 - 4 d e f - a f 6 9 - 8 f 8 e 4 5 2 e 9 b 5 1 < / D A L i n k I D >  
         < L i n k T y p e > 0 < / L i n k T y p e >  
         < P a r a m e t e r s / >  
         < I n c l u d e A l l I t e m s > f a l s e < / I n c l u d e A l l I t e m s >  
         < A c t i v e > t r u e < / A c t i v e >  
         < P r o t e c t e d L i n k > f a l s e < / P r o t e c t e d L i n k >  
         < N a m e > 2 8 1 0 0   T B   2 0 1 9   4 1 8 x 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 4 1 8 x < / A c c o u n t N u m b e r >  
         < R o u n d e d > f a l s e < / R o u n d e d >  
     < / T B L i n k >  
     < T B L i n k >  
         < V e r s i o n > 4 < / V e r s i o n >  
         < C o l u m n F i l t e r s / >  
         < D A L i n k I D > 4 3 f 6 0 3 1 e - e d f 4 - 4 f e a - 8 e d 2 - f 2 0 1 5 7 8 b c b 0 7 < / D A L i n k I D >  
         < L i n k T y p e > 0 < / L i n k T y p e >  
         < P a r a m e t e r s / >  
         < I n c l u d e A l l I t e m s > f a l s e < / I n c l u d e A l l I t e m s >  
         < A c t i v e > t r u e < / A c t i v e >  
         < P r o t e c t e d L i n k > f a l s e < / P r o t e c t e d L i n k >  
         < N a m e > 2 8 1 0 0   T B   2 0 1 9   4 1 9 x 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 4 1 9 x < / A c c o u n t N u m b e r >  
         < R o u n d e d > f a l s e < / R o u n d e d >  
     < / T B L i n k >  
     < T B L i n k >  
         < V e r s i o n > 4 < / V e r s i o n >  
         < C o l u m n F i l t e r s / >  
         < D A L i n k I D > e 1 3 9 a c 0 e - 4 1 9 2 - 4 2 9 a - 9 c 3 2 - d 1 0 9 b 4 4 9 0 6 7 3 < / D A L i n k I D >  
         < L i n k T y p e > 0 < / L i n k T y p e >  
         < P a r a m e t e r s / >  
         < I n c l u d e A l l I t e m s > f a l s e < / I n c l u d e A l l I t e m s >  
         < A c t i v e > t r u e < / A c t i v e >  
         < P r o t e c t e d L i n k > f a l s e < / P r o t e c t e d L i n k >  
         < N a m e > 2 8 1 0 0   T B   2 0 1 9   4 2 1 a 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 - 5 0 5 0 0 0 . 0 0 0 0 < / N u m e r i c V a l u e >  
         < V a l u e > - 5 0 5 0 0 0 , 0 0 0 0 < / V a l u e >  
         < C h a r t T y p e > c t D e t a i l < / C h a r t T y p e >  
         < R e f e r e n c e > 2 8 1 0 0 < / R e f e r e n c e >  
         < T B D o c N a m e > T B   2 0 1 9 < / T B D o c N a m e >  
         < T B C h a r t N a m e > D e t a i l < / T B C h a r t N a m e >  
         < C o l u m n N a m e > P r i o r P e r i o d 4 B a l a n c e < / C o l u m n N a m e >  
         < U s e r F r i e n d l y C o l u m n N a m e > 3 1 . 1 0 . 2 0 1 8 < / U s e r F r i e n d l y C o l u m n N a m e >  
         < A c c o u n t N u m b e r > 4 2 1 a < / A c c o u n t N u m b e r >  
         < R o u n d e d > f a l s e < / R o u n d e d >  
     < / T B L i n k >  
     < T B L i n k >  
         < V e r s i o n > 4 < / V e r s i o n >  
         < C o l u m n F i l t e r s / >  
         < D A L i n k I D > 4 d a e 0 c 2 7 - e f 7 1 - 4 1 5 9 - 9 0 8 f - 1 f f 1 3 b 5 e a a 8 5 < / D A L i n k I D >  
         < L i n k T y p e > 0 < / L i n k T y p e >  
         < P a r a m e t e r s / >  
         < I n c l u d e A l l I t e m s > f a l s e < / I n c l u d e A l l I t e m s >  
         < A c t i v e > t r u e < / A c t i v e >  
         < P r o t e c t e d L i n k > f a l s e < / P r o t e c t e d L i n k >  
         < N a m e > 2 8 1 0 0   T B   2 0 1 9   4 2 1 b 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 4 2 1 b < / A c c o u n t N u m b e r >  
         < R o u n d e d > f a l s e < / R o u n d e d >  
     < / T B L i n k >  
     < T B L i n k >  
         < V e r s i o n > 4 < / V e r s i o n >  
         < C o l u m n F i l t e r s / >  
         < D A L i n k I D > 7 b 4 6 1 5 e 5 - 8 c b 7 - 4 9 4 6 - a 4 a d - d 5 4 6 4 e a d b d e 4 < / D A L i n k I D >  
         < L i n k T y p e > 0 < / L i n k T y p e >  
         < P a r a m e t e r s / >  
         < I n c l u d e A l l I t e m s > f a l s e < / I n c l u d e A l l I t e m s >  
         < A c t i v e > t r u e < / A c t i v e >  
         < P r o t e c t e d L i n k > f a l s e < / P r o t e c t e d L i n k >  
         < N a m e > 2 8 1 0 0   T B   2 0 1 9   4 2 2 x 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 4 2 2 x < / A c c o u n t N u m b e r >  
         < R o u n d e d > f a l s e < / R o u n d e d >  
     < / T B L i n k >  
     < T B L i n k >  
         < V e r s i o n > 4 < / V e r s i o n >  
         < C o l u m n F i l t e r s / >  
         < D A L i n k I D > a 4 d f e 0 2 d - 5 6 e 6 - 4 4 0 d - b f c f - 6 7 3 2 6 3 b 8 a 3 9 2 < / D A L i n k I D >  
         < L i n k T y p e > 0 < / L i n k T y p e >  
         < P a r a m e t e r s / >  
         < I n c l u d e A l l I t e m s > f a l s e < / I n c l u d e A l l I t e m s >  
         < A c t i v e > t r u e < / A c t i v e >  
         < P r o t e c t e d L i n k > f a l s e < / P r o t e c t e d L i n k >  
         < N a m e > 2 8 1 0 0   T B   2 0 1 9   4 2 3 x 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 4 2 3 x < / A c c o u n t N u m b e r >  
         < R o u n d e d > f a l s e < / R o u n d e d >  
     < / T B L i n k >  
     < T B L i n k >  
         < V e r s i o n > 4 < / V e r s i o n >  
         < C o l u m n F i l t e r s / >  
         < D A L i n k I D > 4 2 8 5 9 1 8 1 - a 1 7 c - 4 b 0 b - 9 b 4 8 - 8 2 6 f a e c 4 5 b e 0 < / D A L i n k I D >  
         < L i n k T y p e > 0 < / L i n k T y p e >  
         < P a r a m e t e r s / >  
         < I n c l u d e A l l I t e m s > f a l s e < / I n c l u d e A l l I t e m s >  
         < A c t i v e > t r u e < / A c t i v e >  
         < P r o t e c t e d L i n k > f a l s e < / P r o t e c t e d L i n k >  
         < N a m e > 2 8 1 0 0   T B   2 0 1 9   4 2 7 x 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 4 2 7 x < / A c c o u n t N u m b e r >  
         < R o u n d e d > f a l s e < / R o u n d e d >  
     < / T B L i n k >  
     < T B L i n k >  
         < V e r s i o n > 4 < / V e r s i o n >  
         < C o l u m n F i l t e r s / >  
         < D A L i n k I D > 2 0 b 5 5 5 0 8 - 9 4 1 1 - 4 e 1 1 - 8 a 3 b - 1 6 4 0 3 a c b 7 9 6 1 < / D A L i n k I D >  
         < L i n k T y p e > 0 < / L i n k T y p e >  
         < P a r a m e t e r s / >  
         < I n c l u d e A l l I t e m s > f a l s e < / I n c l u d e A l l I t e m s >  
         < A c t i v e > t r u e < / A c t i v e >  
         < P r o t e c t e d L i n k > f a l s e < / P r o t e c t e d L i n k >  
         < N a m e > 2 8 1 0 0   T B   2 0 1 9   4 2 8 x 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 - 6 9 8 7 5 1 7 . 0 0 0 0 < / N u m e r i c V a l u e >  
         < V a l u e > - 6 9 8 7 5 1 7 , 0 0 0 0 < / V a l u e >  
         < C h a r t T y p e > c t D e t a i l < / C h a r t T y p e >  
         < R e f e r e n c e > 2 8 1 0 0 < / R e f e r e n c e >  
         < T B D o c N a m e > T B   2 0 1 9 < / T B D o c N a m e >  
         < T B C h a r t N a m e > D e t a i l < / T B C h a r t N a m e >  
         < C o l u m n N a m e > P r i o r P e r i o d 4 B a l a n c e < / C o l u m n N a m e >  
         < U s e r F r i e n d l y C o l u m n N a m e > 3 1 . 1 0 . 2 0 1 8 < / U s e r F r i e n d l y C o l u m n N a m e >  
         < A c c o u n t N u m b e r > 4 2 8 x < / A c c o u n t N u m b e r >  
         < R o u n d e d > f a l s e < / R o u n d e d >  
     < / T B L i n k >  
     < T B L i n k >  
         < V e r s i o n > 4 < / V e r s i o n >  
         < C o l u m n F i l t e r s / >  
         < D A L i n k I D > 4 1 8 e 0 1 5 f - a 4 b c - 4 7 3 8 - a e b c - d d c 8 a 3 7 3 5 9 e e < / D A L i n k I D >  
         < L i n k T y p e > 0 < / L i n k T y p e >  
         < P a r a m e t e r s / >  
         < I n c l u d e A l l I t e m s > f a l s e < / I n c l u d e A l l I t e m s >  
         < A c t i v e > t r u e < / A c t i v e >  
         < P r o t e c t e d L i n k > f a l s e < / P r o t e c t e d L i n k >  
         < N a m e > 2 8 1 0 0   T B   2 0 1 9   4 2 9 x 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 8 8 8 8 4 4 7 . 0 0 0 0 < / N u m e r i c V a l u e >  
         < V a l u e > 8 8 8 8 4 4 7 , 0 0 0 0 < / V a l u e >  
         < C h a r t T y p e > c t D e t a i l < / C h a r t T y p e >  
         < R e f e r e n c e > 2 8 1 0 0 < / R e f e r e n c e >  
         < T B D o c N a m e > T B   2 0 1 9 < / T B D o c N a m e >  
         < T B C h a r t N a m e > D e t a i l < / T B C h a r t N a m e >  
         < C o l u m n N a m e > P r i o r P e r i o d 4 B a l a n c e < / C o l u m n N a m e >  
         < U s e r F r i e n d l y C o l u m n N a m e > 3 1 . 1 0 . 2 0 1 8 < / U s e r F r i e n d l y C o l u m n N a m e >  
         < A c c o u n t N u m b e r > 4 2 9 x < / A c c o u n t N u m b e r >  
         < R o u n d e d > f a l s e < / R o u n d e d >  
     < / T B L i n k >  
     < T B L i n k >  
         < V e r s i o n > 4 < / V e r s i o n >  
         < C o l u m n F i l t e r s / >  
         < D A L i n k I D > c 6 9 4 d 8 8 1 - e 5 9 b - 4 0 3 4 - 9 9 4 4 - 7 e 3 d 3 4 9 b d 5 0 3 < / D A L i n k I D >  
         < L i n k T y p e > 0 < / L i n k T y p e >  
         < P a r a m e t e r s / >  
         < I n c l u d e A l l I t e m s > f a l s e < / I n c l u d e A l l I t e m s >  
         < A c t i v e > t r u e < / A c t i v e >  
         < P r o t e c t e d L i n k > f a l s e < / P r o t e c t e d L i n k >  
         < N a m e > 2 8 1 0 0   T B   2 0 1 9   4 3 1 x 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 4 3 1 x < / A c c o u n t N u m b e r >  
         < R o u n d e d > f a l s e < / R o u n d e d >  
     < / T B L i n k >  
     < T B L i n k >  
         < V e r s i o n > 4 < / V e r s i o n >  
         < C o l u m n F i l t e r s / >  
         < D A L i n k I D > 3 f 2 d 3 1 0 5 - 3 f 9 d - 4 1 0 1 - 8 1 b 1 - 6 b b 2 a 6 a b 4 b 4 f < / D A L i n k I D >  
         < L i n k T y p e > 0 < / L i n k T y p e >  
         < P a r a m e t e r s / >  
         < I n c l u d e A l l I t e m s > f a l s e < / I n c l u d e A l l I t e m s >  
         < A c t i v e > t r u e < / A c t i v e >  
         < P r o t e c t e d L i n k > f a l s e < / P r o t e c t e d L i n k >  
         < N a m e > 2 8 1 0 0   T B   2 0 1 9   4 5 1 a 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 4 5 1 a < / A c c o u n t N u m b e r >  
         < R o u n d e d > f a l s e < / R o u n d e d >  
     < / T B L i n k >  
     < T B L i n k >  
         < V e r s i o n > 4 < / V e r s i o n >  
         < C o l u m n F i l t e r s / >  
         < D A L i n k I D > 0 3 5 7 7 9 6 2 - 8 b 0 f - 4 9 6 5 - 8 f 5 b - 2 9 e a 8 8 0 2 c d 0 b < / D A L i n k I D >  
         < L i n k T y p e > 0 < / L i n k T y p e >  
         < P a r a m e t e r s / >  
         < I n c l u d e A l l I t e m s > f a l s e < / I n c l u d e A l l I t e m s >  
         < A c t i v e > t r u e < / A c t i v e >  
         < P r o t e c t e d L i n k > f a l s e < / P r o t e c t e d L i n k >  
         < N a m e > 2 8 1 0 0   T B   2 0 1 9   4 5 1 b 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 4 5 1 b < / A c c o u n t N u m b e r >  
         < R o u n d e d > f a l s e < / R o u n d e d >  
     < / T B L i n k >  
     < T B L i n k >  
         < V e r s i o n > 4 < / V e r s i o n >  
         < C o l u m n F i l t e r s / >  
         < D A L i n k I D > 0 d 6 f 9 3 7 c - a 3 9 f - 4 7 2 0 - 9 2 5 b - e 4 e a a 8 0 3 6 7 f 8 < / D A L i n k I D >  
         < L i n k T y p e > 0 < / L i n k T y p e >  
         < P a r a m e t e r s / >  
         < I n c l u d e A l l I t e m s > f a l s e < / I n c l u d e A l l I t e m s >  
         < A c t i v e > t r u e < / A c t i v e >  
         < P r o t e c t e d L i n k > f a l s e < / P r o t e c t e d L i n k >  
         < N a m e > 2 8 1 0 0   T B   2 0 1 9   4 5 9 a 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 4 5 9 a < / A c c o u n t N u m b e r >  
         < R o u n d e d > f a l s e < / R o u n d e d >  
     < / T B L i n k >  
     < T B L i n k >  
         < V e r s i o n > 4 < / V e r s i o n >  
         < C o l u m n F i l t e r s / >  
         < D A L i n k I D > 5 f 8 4 f 0 5 5 - 3 1 f 0 - 4 a 2 a - 8 f a 6 - b 1 e f 2 a 8 c e 4 7 a < / D A L i n k I D >  
         < L i n k T y p e > 0 < / L i n k T y p e >  
         < P a r a m e t e r s / >  
         < I n c l u d e A l l I t e m s > f a l s e < / I n c l u d e A l l I t e m s >  
         < A c t i v e > t r u e < / A c t i v e >  
         < P r o t e c t e d L i n k > f a l s e < / P r o t e c t e d L i n k >  
         < N a m e > 2 8 1 0 0   T B   2 0 1 9   4 5 9 b 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 4 5 9 b < / A c c o u n t N u m b e r >  
         < R o u n d e d > f a l s e < / R o u n d e d >  
     < / T B L i n k >  
     < T B L i n k >  
         < V e r s i o n > 4 < / V e r s i o n >  
         < C o l u m n F i l t e r s / >  
         < D A L i n k I D > 4 6 7 a e 6 0 7 - a b 3 a - 4 3 0 3 - 8 7 9 5 - 7 b 5 2 4 d 6 5 0 e 4 7 < / D A L i n k I D >  
         < L i n k T y p e > 0 < / L i n k T y p e >  
         < P a r a m e t e r s / >  
         < I n c l u d e A l l I t e m s > f a l s e < / I n c l u d e A l l I t e m s >  
         < A c t i v e > t r u e < / A c t i v e >  
         < P r o t e c t e d L i n k > f a l s e < / P r o t e c t e d L i n k >  
         < N a m e > 2 8 1 0 0   T B   2 0 1 9   4 6 1 a 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 4 6 1 a < / A c c o u n t N u m b e r >  
         < R o u n d e d > f a l s e < / R o u n d e d >  
     < / T B L i n k >  
     < T B L i n k >  
         < V e r s i o n > 4 < / V e r s i o n >  
         < C o l u m n F i l t e r s / >  
         < D A L i n k I D > 9 5 c 0 5 f 5 6 - 9 3 9 8 - 4 6 4 2 - 9 3 9 d - 0 c c d c 8 2 3 b e 7 8 < / D A L i n k I D >  
         < L i n k T y p e > 0 < / L i n k T y p e >  
         < P a r a m e t e r s / >  
         < I n c l u d e A l l I t e m s > f a l s e < / I n c l u d e A l l I t e m s >  
         < A c t i v e > t r u e < / A c t i v e >  
         < P r o t e c t e d L i n k > f a l s e < / P r o t e c t e d L i n k >  
         < N a m e > 2 8 1 0 0   T B   2 0 1 9   4 6 1 b 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 - 3 2 2 7 3 7 9 . 0 0 0 0 < / N u m e r i c V a l u e >  
         < V a l u e > - 3 2 2 7 3 7 9 , 0 0 0 0 < / V a l u e >  
         < C h a r t T y p e > c t D e t a i l < / C h a r t T y p e >  
         < R e f e r e n c e > 2 8 1 0 0 < / R e f e r e n c e >  
         < T B D o c N a m e > T B   2 0 1 9 < / T B D o c N a m e >  
         < T B C h a r t N a m e > D e t a i l < / T B C h a r t N a m e >  
         < C o l u m n N a m e > P r i o r P e r i o d 4 B a l a n c e < / C o l u m n N a m e >  
         < U s e r F r i e n d l y C o l u m n N a m e > 3 1 . 1 0 . 2 0 1 8 < / U s e r F r i e n d l y C o l u m n N a m e >  
         < A c c o u n t N u m b e r > 4 6 1 b < / A c c o u n t N u m b e r >  
         < R o u n d e d > f a l s e < / R o u n d e d >  
     < / T B L i n k >  
     < T B L i n k >  
         < V e r s i o n > 4 < / V e r s i o n >  
         < C o l u m n F i l t e r s / >  
         < D A L i n k I D > 5 b 8 0 e c 1 9 - 9 7 f a - 4 c 6 0 - b a e 3 - f 5 1 6 4 f b b 0 2 1 f < / D A L i n k I D >  
         < L i n k T y p e > 0 < / L i n k T y p e >  
         < P a r a m e t e r s / >  
         < I n c l u d e A l l I t e m s > f a l s e < / I n c l u d e A l l I t e m s >  
         < A c t i v e > t r u e < / A c t i v e >  
         < P r o t e c t e d L i n k > f a l s e < / P r o t e c t e d L i n k >  
         < N a m e > 2 8 1 0 0   T B   2 0 1 9   4 7 1 a 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 4 7 1 a < / A c c o u n t N u m b e r >  
         < R o u n d e d > f a l s e < / R o u n d e d >  
     < / T B L i n k >  
     < T B L i n k >  
         < V e r s i o n > 4 < / V e r s i o n >  
         < C o l u m n F i l t e r s / >  
         < D A L i n k I D > 7 7 f 8 0 f 9 e - 3 2 0 f - 4 9 4 c - 8 e b b - 8 1 8 c f 5 2 a 8 3 2 d < / D A L i n k I D >  
         < L i n k T y p e > 0 < / L i n k T y p e >  
         < P a r a m e t e r s / >  
         < I n c l u d e A l l I t e m s > f a l s e < / I n c l u d e A l l I t e m s >  
         < A c t i v e > t r u e < / A c t i v e >  
         < P r o t e c t e d L i n k > f a l s e < / P r o t e c t e d L i n k >  
         < N a m e > 2 8 1 0 0   T B   2 0 1 9   4 7 1 b 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 4 7 1 b < / A c c o u n t N u m b e r >  
         < R o u n d e d > f a l s e < / R o u n d e d >  
     < / T B L i n k >  
     < T B L i n k >  
         < V e r s i o n > 4 < / V e r s i o n >  
         < C o l u m n F i l t e r s / >  
         < D A L i n k I D > 9 8 3 c d 5 6 2 - a c 9 4 - 4 f 8 0 - 9 5 5 f - f 6 9 8 9 4 2 3 2 4 e d < / D A L i n k I D >  
         < L i n k T y p e > 0 < / L i n k T y p e >  
         < P a r a m e t e r s / >  
         < I n c l u d e A l l I t e m s > f a l s e < / I n c l u d e A l l I t e m s >  
         < A c t i v e > t r u e < / A c t i v e >  
         < P r o t e c t e d L i n k > f a l s e < / P r o t e c t e d L i n k >  
         < N a m e > 2 8 1 0 0   T B   2 0 1 9   4 7 1 c 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 4 7 1 c < / A c c o u n t N u m b e r >  
         < R o u n d e d > f a l s e < / R o u n d e d >  
     < / T B L i n k >  
     < T B L i n k >  
         < V e r s i o n > 4 < / V e r s i o n >  
         < C o l u m n F i l t e r s / >  
         < D A L i n k I D > 6 c f 2 d e c 0 - e c 5 8 - 4 7 7 2 - a f e 9 - 5 e e e c e f 1 6 f 7 e < / D A L i n k I D >  
         < L i n k T y p e > 0 < / L i n k T y p e >  
         < P a r a m e t e r s / >  
         < I n c l u d e A l l I t e m s > f a l s e < / I n c l u d e A l l I t e m s >  
         < A c t i v e > t r u e < / A c t i v e >  
         < P r o t e c t e d L i n k > f a l s e < / P r o t e c t e d L i n k >  
         < N a m e > 2 8 1 0 0   T B   2 0 1 9   4 7 1 d 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 4 7 1 d < / A c c o u n t N u m b e r >  
         < R o u n d e d > f a l s e < / R o u n d e d >  
     < / T B L i n k >  
     < T B L i n k >  
         < V e r s i o n > 4 < / V e r s i o n >  
         < C o l u m n F i l t e r s / >  
         < D A L i n k I D > d c 4 4 f 6 0 6 - 1 9 c c - 4 2 4 8 - 8 7 5 0 - 8 e 7 6 2 f 0 a 8 9 c a < / D A L i n k I D >  
         < L i n k T y p e > 0 < / L i n k T y p e >  
         < P a r a m e t e r s / >  
         < I n c l u d e A l l I t e m s > f a l s e < / I n c l u d e A l l I t e m s >  
         < A c t i v e > t r u e < / A c t i v e >  
         < P r o t e c t e d L i n k > f a l s e < / P r o t e c t e d L i n k >  
         < N a m e > 2 8 1 0 0   T B   2 0 1 9   4 7 2 x 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 - 6 3 8 6 . 0 0 0 0 < / N u m e r i c V a l u e >  
         < V a l u e > - 6 3 8 6 , 0 0 0 0 < / V a l u e >  
         < C h a r t T y p e > c t D e t a i l < / C h a r t T y p e >  
         < R e f e r e n c e > 2 8 1 0 0 < / R e f e r e n c e >  
         < T B D o c N a m e > T B   2 0 1 9 < / T B D o c N a m e >  
         < T B C h a r t N a m e > D e t a i l < / T B C h a r t N a m e >  
         < C o l u m n N a m e > P r i o r P e r i o d 4 B a l a n c e < / C o l u m n N a m e >  
         < U s e r F r i e n d l y C o l u m n N a m e > 3 1 . 1 0 . 2 0 1 8 < / U s e r F r i e n d l y C o l u m n N a m e >  
         < A c c o u n t N u m b e r > 4 7 2 x < / A c c o u n t N u m b e r >  
         < R o u n d e d > f a l s e < / R o u n d e d >  
     < / T B L i n k >  
     < T B L i n k >  
         < V e r s i o n > 4 < / V e r s i o n >  
         < C o l u m n F i l t e r s / >  
         < D A L i n k I D > b a a d a d 2 a - f d c 2 - 4 f 2 7 - 9 9 1 c - 6 1 9 4 c 0 9 b f c a 9 < / D A L i n k I D >  
         < L i n k T y p e > 0 < / L i n k T y p e >  
         < P a r a m e t e r s / >  
         < I n c l u d e A l l I t e m s > f a l s e < / I n c l u d e A l l I t e m s >  
         < A c t i v e > t r u e < / A c t i v e >  
         < P r o t e c t e d L i n k > f a l s e < / P r o t e c t e d L i n k >  
         < N a m e > 2 8 1 0 0   T B   2 0 1 9   4 7 3 a 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 4 7 3 a < / A c c o u n t N u m b e r >  
         < R o u n d e d > f a l s e < / R o u n d e d >  
     < / T B L i n k >  
     < T B L i n k >  
         < V e r s i o n > 4 < / V e r s i o n >  
         < C o l u m n F i l t e r s / >  
         < D A L i n k I D > 6 4 d f 7 e 6 5 - b e 6 7 - 4 0 2 0 - 9 4 d 7 - 5 d d d 5 b b 9 b 1 9 7 < / D A L i n k I D >  
         < L i n k T y p e > 0 < / L i n k T y p e >  
         < P a r a m e t e r s / >  
         < I n c l u d e A l l I t e m s > f a l s e < / I n c l u d e A l l I t e m s >  
         < A c t i v e > t r u e < / A c t i v e >  
         < P r o t e c t e d L i n k > f a l s e < / P r o t e c t e d L i n k >  
         < N a m e > 2 8 1 0 0   T B   2 0 1 9   4 7 3 b 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 4 7 3 b < / A c c o u n t N u m b e r >  
         < R o u n d e d > f a l s e < / R o u n d e d >  
     < / T B L i n k >  
     < T B L i n k >  
         < V e r s i o n > 4 < / V e r s i o n >  
         < C o l u m n F i l t e r s / >  
         < D A L i n k I D > 5 5 6 0 4 1 6 6 - f 1 d 8 - 4 f c 1 - a a 2 f - a e 1 4 9 b 5 6 b 3 a b < / D A L i n k I D >  
         < L i n k T y p e > 0 < / L i n k T y p e >  
         < P a r a m e t e r s / >  
         < I n c l u d e A l l I t e m s > f a l s e < / I n c l u d e A l l I t e m s >  
         < A c t i v e > t r u e < / A c t i v e >  
         < P r o t e c t e d L i n k > f a l s e < / P r o t e c t e d L i n k >  
         < N a m e > 2 8 1 0 0   T B   2 0 1 9   4 7 4 a 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 4 7 4 a < / A c c o u n t N u m b e r >  
         < R o u n d e d > f a l s e < / R o u n d e d >  
     < / T B L i n k >  
     < T B L i n k >  
         < V e r s i o n > 4 < / V e r s i o n >  
         < C o l u m n F i l t e r s / >  
         < D A L i n k I D > 1 7 0 e 6 0 3 d - 7 8 1 6 - 4 e 1 1 - b e c d - f 9 3 7 5 f 2 b 9 1 4 c < / D A L i n k I D >  
         < L i n k T y p e > 0 < / L i n k T y p e >  
         < P a r a m e t e r s / >  
         < I n c l u d e A l l I t e m s > f a l s e < / I n c l u d e A l l I t e m s >  
         < A c t i v e > t r u e < / A c t i v e >  
         < P r o t e c t e d L i n k > f a l s e < / P r o t e c t e d L i n k >  
         < N a m e > 2 8 1 0 0   T B   2 0 1 9   4 7 4 b 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 4 7 4 b < / A c c o u n t N u m b e r >  
         < R o u n d e d > f a l s e < / R o u n d e d >  
     < / T B L i n k >  
     < T B L i n k >  
         < V e r s i o n > 4 < / V e r s i o n >  
         < C o l u m n F i l t e r s / >  
         < D A L i n k I D > 9 7 1 4 8 9 0 c - b e f b - 4 4 6 a - b b a d - a 4 3 e 0 3 7 f d f a c < / D A L i n k I D >  
         < L i n k T y p e > 0 < / L i n k T y p e >  
         < P a r a m e t e r s / >  
         < I n c l u d e A l l I t e m s > f a l s e < / I n c l u d e A l l I t e m s >  
         < A c t i v e > t r u e < / A c t i v e >  
         < P r o t e c t e d L i n k > f a l s e < / P r o t e c t e d L i n k >  
         < N a m e > 2 8 1 0 0   T B   2 0 1 9   4 7 5 a 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 4 7 5 a < / A c c o u n t N u m b e r >  
         < R o u n d e d > f a l s e < / R o u n d e d >  
     < / T B L i n k >  
     < T B L i n k >  
         < V e r s i o n > 4 < / V e r s i o n >  
         < C o l u m n F i l t e r s / >  
         < D A L i n k I D > 3 c d c 4 5 5 9 - 9 e 3 1 - 4 1 1 c - 8 f 5 f - a e 2 c 7 1 9 4 3 6 3 e < / D A L i n k I D >  
         < L i n k T y p e > 0 < / L i n k T y p e >  
         < P a r a m e t e r s / >  
         < I n c l u d e A l l I t e m s > f a l s e < / I n c l u d e A l l I t e m s >  
         < A c t i v e > t r u e < / A c t i v e >  
         < P r o t e c t e d L i n k > f a l s e < / P r o t e c t e d L i n k >  
         < N a m e > 2 8 1 0 0   T B   2 0 1 9   4 7 5 b 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 4 7 5 b < / A c c o u n t N u m b e r >  
         < R o u n d e d > f a l s e < / R o u n d e d >  
     < / T B L i n k >  
     < T B L i n k >  
         < V e r s i o n > 4 < / V e r s i o n >  
         < C o l u m n F i l t e r s / >  
         < D A L i n k I D > 4 1 a 5 2 e 5 6 - 7 1 d 6 - 4 6 7 e - b c 2 4 - d c 7 9 2 e 3 6 3 4 b 6 < / D A L i n k I D >  
         < L i n k T y p e > 0 < / L i n k T y p e >  
         < P a r a m e t e r s / >  
         < I n c l u d e A l l I t e m s > f a l s e < / I n c l u d e A l l I t e m s >  
         < A c t i v e > t r u e < / A c t i v e >  
         < P r o t e c t e d L i n k > f a l s e < / P r o t e c t e d L i n k >  
         < N a m e > 2 8 1 0 0   T B   2 0 1 9   4 7 5 c 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 4 7 5 c < / A c c o u n t N u m b e r >  
         < R o u n d e d > f a l s e < / R o u n d e d >  
     < / T B L i n k >  
     < T B L i n k >  
         < V e r s i o n > 4 < / V e r s i o n >  
         < C o l u m n F i l t e r s / >  
         < D A L i n k I D > a a b 0 c 8 0 a - 9 6 0 0 - 4 b 5 b - 9 d 4 7 - 9 0 0 3 8 d 4 a 5 7 0 0 < / D A L i n k I D >  
         < L i n k T y p e > 0 < / L i n k T y p e >  
         < P a r a m e t e r s / >  
         < I n c l u d e A l l I t e m s > f a l s e < / I n c l u d e A l l I t e m s >  
         < A c t i v e > t r u e < / A c t i v e >  
         < P r o t e c t e d L i n k > f a l s e < / P r o t e c t e d L i n k >  
         < N a m e > 2 8 1 0 0   T B   2 0 1 9   4 7 5 d 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 4 7 5 d < / A c c o u n t N u m b e r >  
         < R o u n d e d > f a l s e < / R o u n d e d >  
     < / T B L i n k >  
     < T B L i n k >  
         < V e r s i o n > 4 < / V e r s i o n >  
         < C o l u m n F i l t e r s / >  
         < D A L i n k I D > 3 b 1 1 e 8 b 8 - 4 b 5 9 - 4 2 5 9 - 9 0 9 f - a 2 b 6 9 1 e 1 7 d d 5 < / D A L i n k I D >  
         < L i n k T y p e > 0 < / L i n k T y p e >  
         < P a r a m e t e r s / >  
         < I n c l u d e A l l I t e m s > f a l s e < / I n c l u d e A l l I t e m s >  
         < A c t i v e > t r u e < / A c t i v e >  
         < P r o t e c t e d L i n k > f a l s e < / P r o t e c t e d L i n k >  
         < N a m e > 2 8 1 0 0   T B   2 0 1 9   4 7 5 e 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 4 7 5 e < / A c c o u n t N u m b e r >  
         < R o u n d e d > f a l s e < / R o u n d e d >  
     < / T B L i n k >  
     < T B L i n k >  
         < V e r s i o n > 4 < / V e r s i o n >  
         < C o l u m n F i l t e r s / >  
         < D A L i n k I D > 5 a 7 8 0 0 8 0 - f 6 a 2 - 4 a 7 a - 9 9 3 3 - 1 1 7 4 3 6 e 9 e 8 1 0 < / D A L i n k I D >  
         < L i n k T y p e > 0 < / L i n k T y p e >  
         < P a r a m e t e r s / >  
         < I n c l u d e A l l I t e m s > f a l s e < / I n c l u d e A l l I t e m s >  
         < A c t i v e > t r u e < / A c t i v e >  
         < P r o t e c t e d L i n k > f a l s e < / P r o t e c t e d L i n k >  
         < N a m e > 2 8 1 0 0   T B   2 0 1 9   4 7 5 f 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 4 7 5 f < / A c c o u n t N u m b e r >  
         < R o u n d e d > f a l s e < / R o u n d e d >  
     < / T B L i n k >  
     < T B L i n k >  
         < V e r s i o n > 4 < / V e r s i o n >  
         < C o l u m n F i l t e r s / >  
         < D A L i n k I D > e 8 a e 5 e 9 d - 6 e 7 4 - 4 1 8 b - 9 1 b 3 - e 8 0 6 4 1 2 5 d 6 5 4 < / D A L i n k I D >  
         < L i n k T y p e > 0 < / L i n k T y p e >  
         < P a r a m e t e r s / >  
         < I n c l u d e A l l I t e m s > f a l s e < / I n c l u d e A l l I t e m s >  
         < A c t i v e > t r u e < / A c t i v e >  
         < P r o t e c t e d L i n k > f a l s e < / P r o t e c t e d L i n k >  
         < N a m e > 2 8 1 0 0   T B   2 0 1 9   4 7 5 g 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 4 7 5 g < / A c c o u n t N u m b e r >  
         < R o u n d e d > f a l s e < / R o u n d e d >  
     < / T B L i n k >  
     < T B L i n k >  
         < V e r s i o n > 4 < / V e r s i o n >  
         < C o l u m n F i l t e r s / >  
         < D A L i n k I D > d e 1 b c f 7 c - 2 b b a - 4 1 7 c - 8 4 f 0 - 1 b 4 9 8 5 f 0 f 9 8 3 < / D A L i n k I D >  
         < L i n k T y p e > 0 < / L i n k T y p e >  
         < P a r a m e t e r s / >  
         < I n c l u d e A l l I t e m s > f a l s e < / I n c l u d e A l l I t e m s >  
         < A c t i v e > t r u e < / A c t i v e >  
         < P r o t e c t e d L i n k > f a l s e < / P r o t e c t e d L i n k >  
         < N a m e > 2 8 1 0 0   T B   2 0 1 9   4 7 5 h 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 4 7 5 h < / A c c o u n t N u m b e r >  
         < R o u n d e d > f a l s e < / R o u n d e d >  
     < / T B L i n k >  
     < T B L i n k >  
         < V e r s i o n > 4 < / V e r s i o n >  
         < C o l u m n F i l t e r s / >  
         < D A L i n k I D > f 2 6 3 8 2 b 8 - 6 9 9 d - 4 c 5 3 - a 6 1 e - 7 b 0 4 9 d c b e 7 3 a < / D A L i n k I D >  
         < L i n k T y p e > 0 < / L i n k T y p e >  
         < P a r a m e t e r s / >  
         < I n c l u d e A l l I t e m s > f a l s e < / I n c l u d e A l l I t e m s >  
         < A c t i v e > t r u e < / A c t i v e >  
         < P r o t e c t e d L i n k > f a l s e < / P r o t e c t e d L i n k >  
         < N a m e > 2 8 1 0 0   T B   2 0 1 9   4 7 6 a 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 4 7 6 a < / A c c o u n t N u m b e r >  
         < R o u n d e d > f a l s e < / R o u n d e d >  
     < / T B L i n k >  
     < T B L i n k >  
         < V e r s i o n > 4 < / V e r s i o n >  
         < C o l u m n F i l t e r s / >  
         < D A L i n k I D > 5 5 1 6 6 2 2 e - d c 3 6 - 4 b 8 7 - 8 7 3 9 - c c 6 2 a 3 8 1 3 0 b 9 < / D A L i n k I D >  
         < L i n k T y p e > 0 < / L i n k T y p e >  
         < P a r a m e t e r s / >  
         < I n c l u d e A l l I t e m s > f a l s e < / I n c l u d e A l l I t e m s >  
         < A c t i v e > t r u e < / A c t i v e >  
         < P r o t e c t e d L i n k > f a l s e < / P r o t e c t e d L i n k >  
         < N a m e > 2 8 1 0 0   T B   2 0 1 9   4 7 6 b 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 4 7 6 b < / A c c o u n t N u m b e r >  
         < R o u n d e d > f a l s e < / R o u n d e d >  
     < / T B L i n k >  
     < T B L i n k >  
         < V e r s i o n > 4 < / V e r s i o n >  
         < C o l u m n F i l t e r s / >  
         < D A L i n k I D > e 1 e 3 0 3 6 c - b b 0 6 - 4 d a 7 - 8 c 3 b - 5 b e 5 f 2 2 6 6 3 1 5 < / D A L i n k I D >  
         < L i n k T y p e > 0 < / L i n k T y p e >  
         < P a r a m e t e r s / >  
         < I n c l u d e A l l I t e m s > f a l s e < / I n c l u d e A l l I t e m s >  
         < A c t i v e > t r u e < / A c t i v e >  
         < P r o t e c t e d L i n k > f a l s e < / P r o t e c t e d L i n k >  
         < N a m e > 2 8 1 0 0   T B   2 0 1 9   4 7 6 c 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 4 7 6 c < / A c c o u n t N u m b e r >  
         < R o u n d e d > f a l s e < / R o u n d e d >  
     < / T B L i n k >  
     < T B L i n k >  
         < V e r s i o n > 4 < / V e r s i o n >  
         < C o l u m n F i l t e r s / >  
         < D A L i n k I D > e 2 1 4 f 3 b e - 0 7 0 4 - 4 1 9 1 - b 3 c 6 - 5 7 1 6 9 5 5 4 6 c 2 5 < / D A L i n k I D >  
         < L i n k T y p e > 0 < / L i n k T y p e >  
         < P a r a m e t e r s / >  
         < I n c l u d e A l l I t e m s > f a l s e < / I n c l u d e A l l I t e m s >  
         < A c t i v e > t r u e < / A c t i v e >  
         < P r o t e c t e d L i n k > f a l s e < / P r o t e c t e d L i n k >  
         < N a m e > 2 8 1 0 0   T B   2 0 1 9   4 7 6 d 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 4 7 6 d < / A c c o u n t N u m b e r >  
         < R o u n d e d > f a l s e < / R o u n d e d >  
     < / T B L i n k >  
     < T B L i n k >  
         < V e r s i o n > 4 < / V e r s i o n >  
         < C o l u m n F i l t e r s / >  
         < D A L i n k I D > b 0 1 6 d d 6 b - 0 7 8 d - 4 9 2 8 - 9 9 2 d - 2 d f 3 f 3 9 f 0 a f 3 < / D A L i n k I D >  
         < L i n k T y p e > 0 < / L i n k T y p e >  
         < P a r a m e t e r s / >  
         < I n c l u d e A l l I t e m s > f a l s e < / I n c l u d e A l l I t e m s >  
         < A c t i v e > t r u e < / A c t i v e >  
         < P r o t e c t e d L i n k > f a l s e < / P r o t e c t e d L i n k >  
         < N a m e > 2 8 1 0 0   T B   2 0 1 9   4 7 6 e 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 4 7 6 e < / A c c o u n t N u m b e r >  
         < R o u n d e d > f a l s e < / R o u n d e d >  
     < / T B L i n k >  
     < T B L i n k >  
         < V e r s i o n > 4 < / V e r s i o n >  
         < C o l u m n F i l t e r s / >  
         < D A L i n k I D > 6 c 8 8 5 d 4 6 - 3 a 8 1 - 4 e 7 1 - a 7 0 7 - 9 0 9 0 b a 7 f 8 5 9 0 < / D A L i n k I D >  
         < L i n k T y p e > 0 < / L i n k T y p e >  
         < P a r a m e t e r s / >  
         < I n c l u d e A l l I t e m s > f a l s e < / I n c l u d e A l l I t e m s >  
         < A c t i v e > t r u e < / A c t i v e >  
         < P r o t e c t e d L i n k > f a l s e < / P r o t e c t e d L i n k >  
         < N a m e > 2 8 1 0 0   T B   2 0 1 9   4 7 6 f 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 4 7 6 f < / A c c o u n t N u m b e r >  
         < R o u n d e d > f a l s e < / R o u n d e d >  
     < / T B L i n k >  
     < T B L i n k >  
         < V e r s i o n > 4 < / V e r s i o n >  
         < C o l u m n F i l t e r s / >  
         < D A L i n k I D > e 3 a d 6 e c 3 - 0 a 0 b - 4 9 4 1 - b 8 1 5 - 7 c e 2 3 3 6 1 4 b c 1 < / D A L i n k I D >  
         < L i n k T y p e > 0 < / L i n k T y p e >  
         < P a r a m e t e r s / >  
         < I n c l u d e A l l I t e m s > f a l s e < / I n c l u d e A l l I t e m s >  
         < A c t i v e > t r u e < / A c t i v e >  
         < P r o t e c t e d L i n k > f a l s e < / P r o t e c t e d L i n k >  
         < N a m e > 2 8 1 0 0   T B   2 0 1 9   4 7 8 a 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 4 7 8 a < / A c c o u n t N u m b e r >  
         < R o u n d e d > f a l s e < / R o u n d e d >  
     < / T B L i n k >  
     < T B L i n k >  
         < V e r s i o n > 4 < / V e r s i o n >  
         < C o l u m n F i l t e r s / >  
         < D A L i n k I D > 6 2 f 5 0 1 6 4 - 9 2 d d - 4 2 5 1 - 8 f 8 b - 0 5 4 d 3 5 4 8 c b 4 2 < / D A L i n k I D >  
         < L i n k T y p e > 0 < / L i n k T y p e >  
         < P a r a m e t e r s / >  
         < I n c l u d e A l l I t e m s > f a l s e < / I n c l u d e A l l I t e m s >  
         < A c t i v e > t r u e < / A c t i v e >  
         < P r o t e c t e d L i n k > f a l s e < / P r o t e c t e d L i n k >  
         < N a m e > 2 8 1 0 0   T B   2 0 1 9   4 7 8 b 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 4 7 8 b < / A c c o u n t N u m b e r >  
         < R o u n d e d > f a l s e < / R o u n d e d >  
     < / T B L i n k >  
     < T B L i n k >  
         < V e r s i o n > 4 < / V e r s i o n >  
         < C o l u m n F i l t e r s / >  
         < D A L i n k I D > 4 a 4 d 3 b 9 1 - c 5 8 c - 4 a 2 7 - 9 9 b 7 - 1 5 0 7 7 3 2 b 8 c 7 8 < / D A L i n k I D >  
         < L i n k T y p e > 0 < / L i n k T y p e >  
         < P a r a m e t e r s / >  
         < I n c l u d e A l l I t e m s > f a l s e < / I n c l u d e A l l I t e m s >  
         < A c t i v e > t r u e < / A c t i v e >  
         < P r o t e c t e d L i n k > f a l s e < / P r o t e c t e d L i n k >  
         < N a m e > 2 8 1 0 0   T B   2 0 1 9   4 7 8 c 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 4 7 8 c < / A c c o u n t N u m b e r >  
         < R o u n d e d > f a l s e < / R o u n d e d >  
     < / T B L i n k >  
     < T B L i n k >  
         < V e r s i o n > 4 < / V e r s i o n >  
         < C o l u m n F i l t e r s / >  
         < D A L i n k I D > 9 8 6 a 1 4 6 1 - f a 2 8 - 4 1 a e - a f b 5 - b 5 4 1 e 7 d 0 0 0 3 2 < / D A L i n k I D >  
         < L i n k T y p e > 0 < / L i n k T y p e >  
         < P a r a m e t e r s / >  
         < I n c l u d e A l l I t e m s > f a l s e < / I n c l u d e A l l I t e m s >  
         < A c t i v e > t r u e < / A c t i v e >  
         < P r o t e c t e d L i n k > f a l s e < / P r o t e c t e d L i n k >  
         < N a m e > 2 8 1 0 0   T B   2 0 1 9   4 7 8 d 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 4 7 8 d < / A c c o u n t N u m b e r >  
         < R o u n d e d > f a l s e < / R o u n d e d >  
     < / T B L i n k >  
     < T B L i n k >  
         < V e r s i o n > 4 < / V e r s i o n >  
         < C o l u m n F i l t e r s / >  
         < D A L i n k I D > 3 d 1 2 b 4 2 e - 9 3 0 7 - 4 5 7 d - b e d d - 8 a 4 c e d c 2 b 5 b 6 < / D A L i n k I D >  
         < L i n k T y p e > 0 < / L i n k T y p e >  
         < P a r a m e t e r s / >  
         < I n c l u d e A l l I t e m s > f a l s e < / I n c l u d e A l l I t e m s >  
         < A c t i v e > t r u e < / A c t i v e >  
         < P r o t e c t e d L i n k > f a l s e < / P r o t e c t e d L i n k >  
         < N a m e > 2 8 1 0 0   T B   2 0 1 9   4 7 8 e 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 4 7 8 e < / A c c o u n t N u m b e r >  
         < R o u n d e d > f a l s e < / R o u n d e d >  
     < / T B L i n k >  
     < T B L i n k >  
         < V e r s i o n > 4 < / V e r s i o n >  
         < C o l u m n F i l t e r s / >  
         < D A L i n k I D > b 9 3 3 a 3 e d - f 8 a 6 - 4 d e 0 - a c 7 b - 9 3 8 7 a 7 6 b 0 7 7 f < / D A L i n k I D >  
         < L i n k T y p e > 0 < / L i n k T y p e >  
         < P a r a m e t e r s / >  
         < I n c l u d e A l l I t e m s > f a l s e < / I n c l u d e A l l I t e m s >  
         < A c t i v e > t r u e < / A c t i v e >  
         < P r o t e c t e d L i n k > f a l s e < / P r o t e c t e d L i n k >  
         < N a m e > 2 8 1 0 0   T B   2 0 1 9   4 7 9 a 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 - 2 4 8 1 1 . 0 0 0 0 < / N u m e r i c V a l u e >  
         < V a l u e > - 2 4 8 1 1 , 0 0 0 0 < / V a l u e >  
         < C h a r t T y p e > c t D e t a i l < / C h a r t T y p e >  
         < R e f e r e n c e > 2 8 1 0 0 < / R e f e r e n c e >  
         < T B D o c N a m e > T B   2 0 1 9 < / T B D o c N a m e >  
         < T B C h a r t N a m e > D e t a i l < / T B C h a r t N a m e >  
         < C o l u m n N a m e > P r i o r P e r i o d 4 B a l a n c e < / C o l u m n N a m e >  
         < U s e r F r i e n d l y C o l u m n N a m e > 3 1 . 1 0 . 2 0 1 8 < / U s e r F r i e n d l y C o l u m n N a m e >  
         < A c c o u n t N u m b e r > 4 7 9 a < / A c c o u n t N u m b e r >  
         < R o u n d e d > f a l s e < / R o u n d e d >  
     < / T B L i n k >  
     < T B L i n k >  
         < V e r s i o n > 4 < / V e r s i o n >  
         < C o l u m n F i l t e r s / >  
         < D A L i n k I D > a 5 0 d e 6 2 9 - a d 1 0 - 4 1 c 8 - 9 4 b d - a 7 b a a 5 a 1 8 4 1 3 < / D A L i n k I D >  
         < L i n k T y p e > 0 < / L i n k T y p e >  
         < P a r a m e t e r s / >  
         < I n c l u d e A l l I t e m s > f a l s e < / I n c l u d e A l l I t e m s >  
         < A c t i v e > t r u e < / A c t i v e >  
         < P r o t e c t e d L i n k > f a l s e < / P r o t e c t e d L i n k >  
         < N a m e > 2 8 1 0 0   T B   2 0 1 9   4 7 9 b 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 4 7 9 b < / A c c o u n t N u m b e r >  
         < R o u n d e d > f a l s e < / R o u n d e d >  
     < / T B L i n k >  
     < T B L i n k >  
         < V e r s i o n > 4 < / V e r s i o n >  
         < C o l u m n F i l t e r s / >  
         < D A L i n k I D > d e 0 6 0 1 d a - c 3 c 8 - 4 b d 2 - b 7 f a - e 4 8 f 9 c 3 8 5 a e 8 < / D A L i n k I D >  
         < L i n k T y p e > 0 < / L i n k T y p e >  
         < P a r a m e t e r s / >  
         < I n c l u d e A l l I t e m s > f a l s e < / I n c l u d e A l l I t e m s >  
         < A c t i v e > t r u e < / A c t i v e >  
         < P r o t e c t e d L i n k > f a l s e < / P r o t e c t e d L i n k >  
         < N a m e > 2 8 1 0 0   T B   2 0 1 9   4 7 9 c 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 4 7 9 c < / A c c o u n t N u m b e r >  
         < R o u n d e d > f a l s e < / R o u n d e d >  
     < / T B L i n k >  
     < T B L i n k >  
         < V e r s i o n > 4 < / V e r s i o n >  
         < C o l u m n F i l t e r s / >  
         < D A L i n k I D > a b f c 6 0 2 6 - b 0 a 2 - 4 c 8 1 - 9 a 2 8 - 6 d d 1 5 8 7 a 8 e 9 5 < / D A L i n k I D >  
         < L i n k T y p e > 0 < / L i n k T y p e >  
         < P a r a m e t e r s / >  
         < I n c l u d e A l l I t e m s > f a l s e < / I n c l u d e A l l I t e m s >  
         < A c t i v e > t r u e < / A c t i v e >  
         < P r o t e c t e d L i n k > f a l s e < / P r o t e c t e d L i n k >  
         < N a m e > 2 8 1 0 0   T B   2 0 1 9   4 7 9 d 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 4 7 9 d < / A c c o u n t N u m b e r >  
         < R o u n d e d > f a l s e < / R o u n d e d >  
     < / T B L i n k >  
     < T B L i n k >  
         < V e r s i o n > 4 < / V e r s i o n >  
         < C o l u m n F i l t e r s / >  
         < D A L i n k I D > 9 c 0 7 c 9 9 e - 6 6 8 9 - 4 c 8 7 - a e 2 8 - 6 7 3 d b b 9 a b e 7 4 < / D A L i n k I D >  
         < L i n k T y p e > 0 < / L i n k T y p e >  
         < P a r a m e t e r s / >  
         < I n c l u d e A l l I t e m s > f a l s e < / I n c l u d e A l l I t e m s >  
         < A c t i v e > t r u e < / A c t i v e >  
         < P r o t e c t e d L i n k > f a l s e < / P r o t e c t e d L i n k >  
         < N a m e > 2 8 1 0 0   T B   2 0 1 9   4 8 1 a 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 - 7 5 8 6 1 8 . 0 0 0 0 < / N u m e r i c V a l u e >  
         < V a l u e > - 7 5 8 6 1 8 , 0 0 0 0 < / V a l u e >  
         < C h a r t T y p e > c t D e t a i l < / C h a r t T y p e >  
         < R e f e r e n c e > 2 8 1 0 0 < / R e f e r e n c e >  
         < T B D o c N a m e > T B   2 0 1 9 < / T B D o c N a m e >  
         < T B C h a r t N a m e > D e t a i l < / T B C h a r t N a m e >  
         < C o l u m n N a m e > P r i o r P e r i o d 4 B a l a n c e < / C o l u m n N a m e >  
         < U s e r F r i e n d l y C o l u m n N a m e > 3 1 . 1 0 . 2 0 1 8 < / U s e r F r i e n d l y C o l u m n N a m e >  
         < A c c o u n t N u m b e r > 4 8 1 a < / A c c o u n t N u m b e r >  
         < R o u n d e d > f a l s e < / R o u n d e d >  
     < / T B L i n k >  
     < T B L i n k >  
         < V e r s i o n > 4 < / V e r s i o n >  
         < C o l u m n F i l t e r s / >  
         < D A L i n k I D > 6 1 8 5 d 5 a 0 - 6 5 9 4 - 4 0 f a - 8 4 f d - 7 d 0 1 b 1 5 f d 8 c f < / D A L i n k I D >  
         < L i n k T y p e > 0 < / L i n k T y p e >  
         < P a r a m e t e r s / >  
         < I n c l u d e A l l I t e m s > f a l s e < / I n c l u d e A l l I t e m s >  
         < A c t i v e > t r u e < / A c t i v e >  
         < P r o t e c t e d L i n k > f a l s e < / P r o t e c t e d L i n k >  
         < N a m e > 2 8 1 0 0   T B   2 0 1 9   4 8 1 b 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 4 8 1 b < / A c c o u n t N u m b e r >  
         < R o u n d e d > f a l s e < / R o u n d e d >  
     < / T B L i n k >  
     < T B L i n k >  
         < V e r s i o n > 4 < / V e r s i o n >  
         < C o l u m n F i l t e r s / >  
         < D A L i n k I D > d 5 8 1 1 1 4 0 - 3 5 b 6 - 4 5 2 0 - 9 5 f b - 3 e 5 b 6 7 7 0 b 2 2 4 < / D A L i n k I D >  
         < L i n k T y p e > 0 < / L i n k T y p e >  
         < P a r a m e t e r s / >  
         < I n c l u d e A l l I t e m s > f a l s e < / I n c l u d e A l l I t e m s >  
         < A c t i v e > t r u e < / A c t i v e >  
         < P r o t e c t e d L i n k > f a l s e < / P r o t e c t e d L i n k >  
         < N a m e > 2 8 1 0 0   T B   2 0 1 9   4 9 1 x 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 4 9 1 x < / A c c o u n t N u m b e r >  
         < R o u n d e d > f a l s e < / R o u n d e d >  
     < / T B L i n k >  
     < T B L i n k >  
         < V e r s i o n > 4 < / V e r s i o n >  
         < C o l u m n F i l t e r s / >  
         < D A L i n k I D > f 3 e a 6 3 8 1 - a a d c - 4 5 d 2 - 9 8 c 9 - 6 3 3 f d 3 2 7 3 b 9 1 < / D A L i n k I D >  
         < L i n k T y p e > 0 < / L i n k T y p e >  
         < P a r a m e t e r s / >  
         < I n c l u d e A l l I t e m s > f a l s e < / I n c l u d e A l l I t e m s >  
         < A c t i v e > t r u e < / A c t i v e >  
         < P r o t e c t e d L i n k > f a l s e < / P r o t e c t e d L i n k >  
         < N a m e > 2 8 1 0 0   T B   2 0 1 9   5 0 1 x 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 3 3 3 0 1 6 6 . 0 0 0 0 < / N u m e r i c V a l u e >  
         < V a l u e > 3 3 3 0 1 6 6 , 0 0 0 0 < / V a l u e >  
         < C h a r t T y p e > c t D e t a i l < / C h a r t T y p e >  
         < R e f e r e n c e > 2 8 1 0 0 < / R e f e r e n c e >  
         < T B D o c N a m e > T B   2 0 1 9 < / T B D o c N a m e >  
         < T B C h a r t N a m e > D e t a i l < / T B C h a r t N a m e >  
         < C o l u m n N a m e > P r i o r P e r i o d 4 B a l a n c e < / C o l u m n N a m e >  
         < U s e r F r i e n d l y C o l u m n N a m e > 3 1 . 1 0 . 2 0 1 8 < / U s e r F r i e n d l y C o l u m n N a m e >  
         < A c c o u n t N u m b e r > 5 0 1 x < / A c c o u n t N u m b e r >  
         < R o u n d e d > f a l s e < / R o u n d e d >  
     < / T B L i n k >  
     < T B L i n k >  
         < V e r s i o n > 4 < / V e r s i o n >  
         < C o l u m n F i l t e r s / >  
         < D A L i n k I D > 0 5 8 4 6 8 4 9 - 7 a 1 5 - 4 a 8 0 - b d 8 8 - 5 f 7 4 7 2 6 5 6 6 7 d < / D A L i n k I D >  
         < L i n k T y p e > 0 < / L i n k T y p e >  
         < P a r a m e t e r s / >  
         < I n c l u d e A l l I t e m s > f a l s e < / I n c l u d e A l l I t e m s >  
         < A c t i v e > t r u e < / A c t i v e >  
         < P r o t e c t e d L i n k > f a l s e < / P r o t e c t e d L i n k >  
         < N a m e > 2 8 1 0 0   T B   2 0 1 9   5 0 2 x 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 1 7 5 3 5 1 8 . 0 0 0 0 < / N u m e r i c V a l u e >  
         < V a l u e > 1 7 5 3 5 1 8 , 0 0 0 0 < / V a l u e >  
         < C h a r t T y p e > c t D e t a i l < / C h a r t T y p e >  
         < R e f e r e n c e > 2 8 1 0 0 < / R e f e r e n c e >  
         < T B D o c N a m e > T B   2 0 1 9 < / T B D o c N a m e >  
         < T B C h a r t N a m e > D e t a i l < / T B C h a r t N a m e >  
         < C o l u m n N a m e > P r i o r P e r i o d 4 B a l a n c e < / C o l u m n N a m e >  
         < U s e r F r i e n d l y C o l u m n N a m e > 3 1 . 1 0 . 2 0 1 8 < / U s e r F r i e n d l y C o l u m n N a m e >  
         < A c c o u n t N u m b e r > 5 0 2 x < / A c c o u n t N u m b e r >  
         < R o u n d e d > f a l s e < / R o u n d e d >  
     < / T B L i n k >  
     < T B L i n k >  
         < V e r s i o n > 4 < / V e r s i o n >  
         < C o l u m n F i l t e r s / >  
         < D A L i n k I D > a 9 6 c 9 3 b 1 - d 2 8 7 - 4 c e 1 - b 1 a a - f d d 1 9 5 c 1 c 0 4 9 < / D A L i n k I D >  
         < L i n k T y p e > 0 < / L i n k T y p e >  
         < P a r a m e t e r s / >  
         < I n c l u d e A l l I t e m s > f a l s e < / I n c l u d e A l l I t e m s >  
         < A c t i v e > t r u e < / A c t i v e >  
         < P r o t e c t e d L i n k > f a l s e < / P r o t e c t e d L i n k >  
         < N a m e > 2 8 1 0 0   T B   2 0 1 9   5 0 3 x 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 2 6 9 2 9 . 0 0 0 0 < / N u m e r i c V a l u e >  
         < V a l u e > 2 6 9 2 9 , 0 0 0 0 < / V a l u e >  
         < C h a r t T y p e > c t D e t a i l < / C h a r t T y p e >  
         < R e f e r e n c e > 2 8 1 0 0 < / R e f e r e n c e >  
         < T B D o c N a m e > T B   2 0 1 9 < / T B D o c N a m e >  
         < T B C h a r t N a m e > D e t a i l < / T B C h a r t N a m e >  
         < C o l u m n N a m e > P r i o r P e r i o d 4 B a l a n c e < / C o l u m n N a m e >  
         < U s e r F r i e n d l y C o l u m n N a m e > 3 1 . 1 0 . 2 0 1 8 < / U s e r F r i e n d l y C o l u m n N a m e >  
         < A c c o u n t N u m b e r > 5 0 3 x < / A c c o u n t N u m b e r >  
         < R o u n d e d > f a l s e < / R o u n d e d >  
     < / T B L i n k >  
     < T B L i n k >  
         < V e r s i o n > 4 < / V e r s i o n >  
         < C o l u m n F i l t e r s / >  
         < D A L i n k I D > 2 b d e c a b 9 - 9 8 c a - 4 5 0 f - a 5 4 d - f b 3 c f 3 f a d 0 e 8 < / D A L i n k I D >  
         < L i n k T y p e > 0 < / L i n k T y p e >  
         < P a r a m e t e r s / >  
         < I n c l u d e A l l I t e m s > f a l s e < / I n c l u d e A l l I t e m s >  
         < A c t i v e > t r u e < / A c t i v e >  
         < P r o t e c t e d L i n k > f a l s e < / P r o t e c t e d L i n k >  
         < N a m e > 2 8 1 0 0   T B   2 0 1 9   5 0 4 x 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 5 0 4 x < / A c c o u n t N u m b e r >  
         < R o u n d e d > f a l s e < / R o u n d e d >  
     < / T B L i n k >  
     < T B L i n k >  
         < V e r s i o n > 4 < / V e r s i o n >  
         < C o l u m n F i l t e r s / >  
         < D A L i n k I D > 6 7 2 2 2 f 5 5 - b 7 6 9 - 4 8 0 6 - a a 9 b - d 6 0 7 5 8 f 9 7 4 8 9 < / D A L i n k I D >  
         < L i n k T y p e > 0 < / L i n k T y p e >  
         < P a r a m e t e r s / >  
         < I n c l u d e A l l I t e m s > f a l s e < / I n c l u d e A l l I t e m s >  
         < A c t i v e > t r u e < / A c t i v e >  
         < P r o t e c t e d L i n k > f a l s e < / P r o t e c t e d L i n k >  
         < N a m e > 2 8 1 0 0   T B   2 0 1 9   5 0 5 x 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 5 0 5 x < / A c c o u n t N u m b e r >  
         < R o u n d e d > f a l s e < / R o u n d e d >  
     < / T B L i n k >  
     < T B L i n k >  
         < V e r s i o n > 4 < / V e r s i o n >  
         < C o l u m n F i l t e r s / >  
         < D A L i n k I D > 7 0 0 d 1 c f c - 4 7 e 7 - 4 0 e f - a 4 f 7 - 0 a 5 3 8 8 e a 6 1 2 2 < / D A L i n k I D >  
         < L i n k T y p e > 0 < / L i n k T y p e >  
         < P a r a m e t e r s / >  
         < I n c l u d e A l l I t e m s > f a l s e < / I n c l u d e A l l I t e m s >  
         < A c t i v e > t r u e < / A c t i v e >  
         < P r o t e c t e d L i n k > f a l s e < / P r o t e c t e d L i n k >  
         < N a m e > 2 8 1 0 0   T B   2 0 1 9   5 0 7 x 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 5 0 7 x < / A c c o u n t N u m b e r >  
         < R o u n d e d > f a l s e < / R o u n d e d >  
     < / T B L i n k >  
     < T B L i n k >  
         < V e r s i o n > 4 < / V e r s i o n >  
         < C o l u m n F i l t e r s / >  
         < D A L i n k I D > 8 f 1 6 3 5 c 8 - 8 7 f 9 - 4 a c 0 - b c c 5 - a c 8 5 3 2 5 0 7 f 6 9 < / D A L i n k I D >  
         < L i n k T y p e > 0 < / L i n k T y p e >  
         < P a r a m e t e r s / >  
         < I n c l u d e A l l I t e m s > f a l s e < / I n c l u d e A l l I t e m s >  
         < A c t i v e > t r u e < / A c t i v e >  
         < P r o t e c t e d L i n k > f a l s e < / P r o t e c t e d L i n k >  
         < N a m e > 2 8 1 0 0   T B   2 0 1 9   5 1 1 x 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 8 8 8 4 1 . 0 0 0 0 < / N u m e r i c V a l u e >  
         < V a l u e > 8 8 8 4 1 , 0 0 0 0 < / V a l u e >  
         < C h a r t T y p e > c t D e t a i l < / C h a r t T y p e >  
         < R e f e r e n c e > 2 8 1 0 0 < / R e f e r e n c e >  
         < T B D o c N a m e > T B   2 0 1 9 < / T B D o c N a m e >  
         < T B C h a r t N a m e > D e t a i l < / T B C h a r t N a m e >  
         < C o l u m n N a m e > P r i o r P e r i o d 4 B a l a n c e < / C o l u m n N a m e >  
         < U s e r F r i e n d l y C o l u m n N a m e > 3 1 . 1 0 . 2 0 1 8 < / U s e r F r i e n d l y C o l u m n N a m e >  
         < A c c o u n t N u m b e r > 5 1 1 x < / A c c o u n t N u m b e r >  
         < R o u n d e d > f a l s e < / R o u n d e d >  
     < / T B L i n k >  
     < T B L i n k >  
         < V e r s i o n > 4 < / V e r s i o n >  
         < C o l u m n F i l t e r s / >  
         < D A L i n k I D > 2 1 9 5 a 5 2 4 - c 3 a 2 - 4 0 a 6 - 8 c e 7 - 4 2 0 9 b f 0 0 d 7 a 2 < / D A L i n k I D >  
         < L i n k T y p e > 0 < / L i n k T y p e >  
         < P a r a m e t e r s / >  
         < I n c l u d e A l l I t e m s > f a l s e < / I n c l u d e A l l I t e m s >  
         < A c t i v e > t r u e < / A c t i v e >  
         < P r o t e c t e d L i n k > f a l s e < / P r o t e c t e d L i n k >  
         < N a m e > 2 8 1 0 0   T B   2 0 1 9   5 1 2 x 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 8 4 3 8 . 0 0 0 0 < / N u m e r i c V a l u e >  
         < V a l u e > 8 4 3 8 , 0 0 0 0 < / V a l u e >  
         < C h a r t T y p e > c t D e t a i l < / C h a r t T y p e >  
         < R e f e r e n c e > 2 8 1 0 0 < / R e f e r e n c e >  
         < T B D o c N a m e > T B   2 0 1 9 < / T B D o c N a m e >  
         < T B C h a r t N a m e > D e t a i l < / T B C h a r t N a m e >  
         < C o l u m n N a m e > P r i o r P e r i o d 4 B a l a n c e < / C o l u m n N a m e >  
         < U s e r F r i e n d l y C o l u m n N a m e > 3 1 . 1 0 . 2 0 1 8 < / U s e r F r i e n d l y C o l u m n N a m e >  
         < A c c o u n t N u m b e r > 5 1 2 x < / A c c o u n t N u m b e r >  
         < R o u n d e d > f a l s e < / R o u n d e d >  
     < / T B L i n k >  
     < T B L i n k >  
         < V e r s i o n > 4 < / V e r s i o n >  
         < C o l u m n F i l t e r s / >  
         < D A L i n k I D > 9 9 1 d 6 e d 3 - 5 d c d - 4 6 2 d - b 8 4 6 - 1 5 2 f 1 5 8 8 1 c 0 1 < / D A L i n k I D >  
         < L i n k T y p e > 0 < / L i n k T y p e >  
         < P a r a m e t e r s / >  
         < I n c l u d e A l l I t e m s > f a l s e < / I n c l u d e A l l I t e m s >  
         < A c t i v e > t r u e < / A c t i v e >  
         < P r o t e c t e d L i n k > f a l s e < / P r o t e c t e d L i n k >  
         < N a m e > 2 8 1 0 0   T B   2 0 1 9   5 1 3 x 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 2 4 1 6 . 0 0 0 0 < / N u m e r i c V a l u e >  
         < V a l u e > 2 4 1 6 , 0 0 0 0 < / V a l u e >  
         < C h a r t T y p e > c t D e t a i l < / C h a r t T y p e >  
         < R e f e r e n c e > 2 8 1 0 0 < / R e f e r e n c e >  
         < T B D o c N a m e > T B   2 0 1 9 < / T B D o c N a m e >  
         < T B C h a r t N a m e > D e t a i l < / T B C h a r t N a m e >  
         < C o l u m n N a m e > P r i o r P e r i o d 4 B a l a n c e < / C o l u m n N a m e >  
         < U s e r F r i e n d l y C o l u m n N a m e > 3 1 . 1 0 . 2 0 1 8 < / U s e r F r i e n d l y C o l u m n N a m e >  
         < A c c o u n t N u m b e r > 5 1 3 x < / A c c o u n t N u m b e r >  
         < R o u n d e d > f a l s e < / R o u n d e d >  
     < / T B L i n k >  
     < T B L i n k >  
         < V e r s i o n > 4 < / V e r s i o n >  
         < C o l u m n F i l t e r s / >  
         < D A L i n k I D > 2 3 a 2 5 7 6 5 - d d 5 f - 4 b 1 e - 8 e f 6 - b 5 1 a 9 1 8 7 0 9 c 1 < / D A L i n k I D >  
         < L i n k T y p e > 0 < / L i n k T y p e >  
         < P a r a m e t e r s / >  
         < I n c l u d e A l l I t e m s > f a l s e < / I n c l u d e A l l I t e m s >  
         < A c t i v e > t r u e < / A c t i v e >  
         < P r o t e c t e d L i n k > f a l s e < / P r o t e c t e d L i n k >  
         < N a m e > 2 8 1 0 0   T B   2 0 1 9   5 1 8 a 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 1 2 3 8 2 0 6 . 0 0 0 0 < / N u m e r i c V a l u e >  
         < V a l u e > 1 2 3 8 2 0 6 , 0 0 0 0 < / V a l u e >  
         < C h a r t T y p e > c t D e t a i l < / C h a r t T y p e >  
         < R e f e r e n c e > 2 8 1 0 0 < / R e f e r e n c e >  
         < T B D o c N a m e > T B   2 0 1 9 < / T B D o c N a m e >  
         < T B C h a r t N a m e > D e t a i l < / T B C h a r t N a m e >  
         < C o l u m n N a m e > P r i o r P e r i o d 4 B a l a n c e < / C o l u m n N a m e >  
         < U s e r F r i e n d l y C o l u m n N a m e > 3 1 . 1 0 . 2 0 1 8 < / U s e r F r i e n d l y C o l u m n N a m e >  
         < A c c o u n t N u m b e r > 5 1 8 a < / A c c o u n t N u m b e r >  
         < R o u n d e d > f a l s e < / R o u n d e d >  
     < / T B L i n k >  
     < T B L i n k >  
         < V e r s i o n > 4 < / V e r s i o n >  
         < C o l u m n F i l t e r s / >  
         < D A L i n k I D > 6 5 a a e 3 e 2 - c 8 8 4 - 4 0 3 b - a 5 c 2 - b 0 f d 4 1 f f 2 5 d a < / D A L i n k I D >  
         < L i n k T y p e > 0 < / L i n k T y p e >  
         < P a r a m e t e r s / >  
         < I n c l u d e A l l I t e m s > f a l s e < / I n c l u d e A l l I t e m s >  
         < A c t i v e > t r u e < / A c t i v e >  
         < P r o t e c t e d L i n k > f a l s e < / P r o t e c t e d L i n k >  
         < N a m e > 2 8 1 0 0   T B   2 0 1 9   5 1 8 b 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 5 1 8 b < / A c c o u n t N u m b e r >  
         < R o u n d e d > f a l s e < / R o u n d e d >  
     < / T B L i n k >  
     < T B L i n k >  
         < V e r s i o n > 4 < / V e r s i o n >  
         < C o l u m n F i l t e r s / >  
         < D A L i n k I D > 0 f 3 0 d c 9 3 - 7 a 0 1 - 4 9 5 d - b 3 4 e - c d 5 5 1 c 1 2 2 c c 2 < / D A L i n k I D >  
         < L i n k T y p e > 0 < / L i n k T y p e >  
         < P a r a m e t e r s / >  
         < I n c l u d e A l l I t e m s > f a l s e < / I n c l u d e A l l I t e m s >  
         < A c t i v e > t r u e < / A c t i v e >  
         < P r o t e c t e d L i n k > f a l s e < / P r o t e c t e d L i n k >  
         < N a m e > 2 8 1 0 0   T B   2 0 1 9   5 1 8 c 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 5 1 8 c < / A c c o u n t N u m b e r >  
         < R o u n d e d > f a l s e < / R o u n d e d >  
     < / T B L i n k >  
     < T B L i n k >  
         < V e r s i o n > 4 < / V e r s i o n >  
         < C o l u m n F i l t e r s / >  
         < D A L i n k I D > b 5 6 8 b 2 6 8 - c 1 c 9 - 4 8 6 e - b c 6 4 - e 3 2 0 2 3 3 3 a c a 3 < / D A L i n k I D >  
         < L i n k T y p e > 0 < / L i n k T y p e >  
         < P a r a m e t e r s / >  
         < I n c l u d e A l l I t e m s > f a l s e < / I n c l u d e A l l I t e m s >  
         < A c t i v e > t r u e < / A c t i v e >  
         < P r o t e c t e d L i n k > f a l s e < / P r o t e c t e d L i n k >  
         < N a m e > 2 8 1 0 0   T B   2 0 1 9   5 2 1 x 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 1 9 7 5 4 2 9 . 0 0 0 0 < / N u m e r i c V a l u e >  
         < V a l u e > 1 9 7 5 4 2 9 , 0 0 0 0 < / V a l u e >  
         < C h a r t T y p e > c t D e t a i l < / C h a r t T y p e >  
         < R e f e r e n c e > 2 8 1 0 0 < / R e f e r e n c e >  
         < T B D o c N a m e > T B   2 0 1 9 < / T B D o c N a m e >  
         < T B C h a r t N a m e > D e t a i l < / T B C h a r t N a m e >  
         < C o l u m n N a m e > P r i o r P e r i o d 4 B a l a n c e < / C o l u m n N a m e >  
         < U s e r F r i e n d l y C o l u m n N a m e > 3 1 . 1 0 . 2 0 1 8 < / U s e r F r i e n d l y C o l u m n N a m e >  
         < A c c o u n t N u m b e r > 5 2 1 x < / A c c o u n t N u m b e r >  
         < R o u n d e d > f a l s e < / R o u n d e d >  
     < / T B L i n k >  
     < T B L i n k >  
         < V e r s i o n > 4 < / V e r s i o n >  
         < C o l u m n F i l t e r s / >  
         < D A L i n k I D > 1 3 8 d a c 5 2 - 6 6 9 c - 4 1 a 6 - b 8 3 a - 6 3 b 0 6 1 2 8 6 9 b 1 < / D A L i n k I D >  
         < L i n k T y p e > 0 < / L i n k T y p e >  
         < P a r a m e t e r s / >  
         < I n c l u d e A l l I t e m s > f a l s e < / I n c l u d e A l l I t e m s >  
         < A c t i v e > t r u e < / A c t i v e >  
         < P r o t e c t e d L i n k > f a l s e < / P r o t e c t e d L i n k >  
         < N a m e > 2 8 1 0 0   T B   2 0 1 9   5 2 2 x 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 5 2 2 x < / A c c o u n t N u m b e r >  
         < R o u n d e d > f a l s e < / R o u n d e d >  
     < / T B L i n k >  
     < T B L i n k >  
         < V e r s i o n > 4 < / V e r s i o n >  
         < C o l u m n F i l t e r s / >  
         < D A L i n k I D > 2 a 7 c 4 6 7 2 - 4 7 f 6 - 4 a 1 7 - 9 8 0 2 - 1 f e 4 5 0 c 9 e 5 a 4 < / D A L i n k I D >  
         < L i n k T y p e > 0 < / L i n k T y p e >  
         < P a r a m e t e r s / >  
         < I n c l u d e A l l I t e m s > f a l s e < / I n c l u d e A l l I t e m s >  
         < A c t i v e > t r u e < / A c t i v e >  
         < P r o t e c t e d L i n k > f a l s e < / P r o t e c t e d L i n k >  
         < N a m e > 2 8 1 0 0   T B   2 0 1 9   5 2 3 x 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 9 1 5 0 . 0 0 0 0 < / N u m e r i c V a l u e >  
         < V a l u e > 9 1 5 0 , 0 0 0 0 < / V a l u e >  
         < C h a r t T y p e > c t D e t a i l < / C h a r t T y p e >  
         < R e f e r e n c e > 2 8 1 0 0 < / R e f e r e n c e >  
         < T B D o c N a m e > T B   2 0 1 9 < / T B D o c N a m e >  
         < T B C h a r t N a m e > D e t a i l < / T B C h a r t N a m e >  
         < C o l u m n N a m e > P r i o r P e r i o d 4 B a l a n c e < / C o l u m n N a m e >  
         < U s e r F r i e n d l y C o l u m n N a m e > 3 1 . 1 0 . 2 0 1 8 < / U s e r F r i e n d l y C o l u m n N a m e >  
         < A c c o u n t N u m b e r > 5 2 3 x < / A c c o u n t N u m b e r >  
         < R o u n d e d > f a l s e < / R o u n d e d >  
     < / T B L i n k >  
     < T B L i n k >  
         < V e r s i o n > 4 < / V e r s i o n >  
         < C o l u m n F i l t e r s / >  
         < D A L i n k I D > 5 9 1 5 a c 5 6 - 1 a c a - 4 c d c - a 9 9 0 - 8 e 1 6 a 6 c f 1 0 3 4 < / D A L i n k I D >  
         < L i n k T y p e > 0 < / L i n k T y p e >  
         < P a r a m e t e r s / >  
         < I n c l u d e A l l I t e m s > f a l s e < / I n c l u d e A l l I t e m s >  
         < A c t i v e > t r u e < / A c t i v e >  
         < P r o t e c t e d L i n k > f a l s e < / P r o t e c t e d L i n k >  
         < N a m e > 2 8 1 0 0   T B   2 0 1 9   5 2 4 x 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 6 6 8 0 1 7 . 0 0 0 0 < / N u m e r i c V a l u e >  
         < V a l u e > 6 6 8 0 1 7 , 0 0 0 0 < / V a l u e >  
         < C h a r t T y p e > c t D e t a i l < / C h a r t T y p e >  
         < R e f e r e n c e > 2 8 1 0 0 < / R e f e r e n c e >  
         < T B D o c N a m e > T B   2 0 1 9 < / T B D o c N a m e >  
         < T B C h a r t N a m e > D e t a i l < / T B C h a r t N a m e >  
         < C o l u m n N a m e > P r i o r P e r i o d 4 B a l a n c e < / C o l u m n N a m e >  
         < U s e r F r i e n d l y C o l u m n N a m e > 3 1 . 1 0 . 2 0 1 8 < / U s e r F r i e n d l y C o l u m n N a m e >  
         < A c c o u n t N u m b e r > 5 2 4 x < / A c c o u n t N u m b e r >  
         < R o u n d e d > f a l s e < / R o u n d e d >  
     < / T B L i n k >  
     < T B L i n k >  
         < V e r s i o n > 4 < / V e r s i o n >  
         < C o l u m n F i l t e r s / >  
         < D A L i n k I D > 4 f d 1 3 d 2 4 - a a 2 b - 4 5 8 1 - a 3 9 7 - 9 4 d 1 7 b 4 f 8 d 3 6 < / D A L i n k I D >  
         < L i n k T y p e > 0 < / L i n k T y p e >  
         < P a r a m e t e r s / >  
         < I n c l u d e A l l I t e m s > f a l s e < / I n c l u d e A l l I t e m s >  
         < A c t i v e > t r u e < / A c t i v e >  
         < P r o t e c t e d L i n k > f a l s e < / P r o t e c t e d L i n k >  
         < N a m e > 2 8 1 0 0   T B   2 0 1 9   5 2 5 x 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 9 9 9 6 . 0 0 0 0 < / N u m e r i c V a l u e >  
         < V a l u e > 9 9 9 6 , 0 0 0 0 < / V a l u e >  
         < C h a r t T y p e > c t D e t a i l < / C h a r t T y p e >  
         < R e f e r e n c e > 2 8 1 0 0 < / R e f e r e n c e >  
         < T B D o c N a m e > T B   2 0 1 9 < / T B D o c N a m e >  
         < T B C h a r t N a m e > D e t a i l < / T B C h a r t N a m e >  
         < C o l u m n N a m e > P r i o r P e r i o d 4 B a l a n c e < / C o l u m n N a m e >  
         < U s e r F r i e n d l y C o l u m n N a m e > 3 1 . 1 0 . 2 0 1 8 < / U s e r F r i e n d l y C o l u m n N a m e >  
         < A c c o u n t N u m b e r > 5 2 5 x < / A c c o u n t N u m b e r >  
         < R o u n d e d > f a l s e < / R o u n d e d >  
     < / T B L i n k >  
     < T B L i n k >  
         < V e r s i o n > 4 < / V e r s i o n >  
         < C o l u m n F i l t e r s / >  
         < D A L i n k I D > 7 6 0 1 d 0 7 e - 9 9 a d - 4 d a b - 8 d 2 0 - 3 3 e 4 1 7 a f 6 0 0 1 < / D A L i n k I D >  
         < L i n k T y p e > 0 < / L i n k T y p e >  
         < P a r a m e t e r s / >  
         < I n c l u d e A l l I t e m s > f a l s e < / I n c l u d e A l l I t e m s >  
         < A c t i v e > t r u e < / A c t i v e >  
         < P r o t e c t e d L i n k > f a l s e < / P r o t e c t e d L i n k >  
         < N a m e > 2 8 1 0 0   T B   2 0 1 9   5 2 6 x 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 5 2 6 x < / A c c o u n t N u m b e r >  
         < R o u n d e d > f a l s e < / R o u n d e d >  
     < / T B L i n k >  
     < T B L i n k >  
         < V e r s i o n > 4 < / V e r s i o n >  
         < C o l u m n F i l t e r s / >  
         < D A L i n k I D > 2 7 6 f 5 e 6 4 - 7 3 9 1 - 4 f 8 2 - b e 1 6 - e 1 4 e 8 7 f c a c 7 2 < / D A L i n k I D >  
         < L i n k T y p e > 0 < / L i n k T y p e >  
         < P a r a m e t e r s / >  
         < I n c l u d e A l l I t e m s > f a l s e < / I n c l u d e A l l I t e m s >  
         < A c t i v e > t r u e < / A c t i v e >  
         < P r o t e c t e d L i n k > f a l s e < / P r o t e c t e d L i n k >  
         < N a m e > 2 8 1 0 0   T B   2 0 1 9   5 2 7 x 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 7 5 1 0 2 . 0 0 0 0 < / N u m e r i c V a l u e >  
         < V a l u e > 7 5 1 0 2 , 0 0 0 0 < / V a l u e >  
         < C h a r t T y p e > c t D e t a i l < / C h a r t T y p e >  
         < R e f e r e n c e > 2 8 1 0 0 < / R e f e r e n c e >  
         < T B D o c N a m e > T B   2 0 1 9 < / T B D o c N a m e >  
         < T B C h a r t N a m e > D e t a i l < / T B C h a r t N a m e >  
         < C o l u m n N a m e > P r i o r P e r i o d 4 B a l a n c e < / C o l u m n N a m e >  
         < U s e r F r i e n d l y C o l u m n N a m e > 3 1 . 1 0 . 2 0 1 8 < / U s e r F r i e n d l y C o l u m n N a m e >  
         < A c c o u n t N u m b e r > 5 2 7 x < / A c c o u n t N u m b e r >  
         < R o u n d e d > f a l s e < / R o u n d e d >  
     < / T B L i n k >  
     < T B L i n k >  
         < V e r s i o n > 4 < / V e r s i o n >  
         < C o l u m n F i l t e r s / >  
         < D A L i n k I D > 2 e f e 2 c b 8 - 6 6 9 5 - 4 a 1 6 - a 1 c d - c c b 0 5 a 8 3 e 7 d c < / D A L i n k I D >  
         < L i n k T y p e > 0 < / L i n k T y p e >  
         < P a r a m e t e r s / >  
         < I n c l u d e A l l I t e m s > f a l s e < / I n c l u d e A l l I t e m s >  
         < A c t i v e > t r u e < / A c t i v e >  
         < P r o t e c t e d L i n k > f a l s e < / P r o t e c t e d L i n k >  
         < N a m e > 2 8 1 0 0   T B   2 0 1 9   5 2 8 x 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 5 2 8 x < / A c c o u n t N u m b e r >  
         < R o u n d e d > f a l s e < / R o u n d e d >  
     < / T B L i n k >  
     < T B L i n k >  
         < V e r s i o n > 4 < / V e r s i o n >  
         < C o l u m n F i l t e r s / >  
         < D A L i n k I D > f e 0 8 d 5 b 7 - f b e 8 - 4 b f 3 - a 6 f 4 - 9 f 1 f 6 2 2 9 b d f 7 < / D A L i n k I D >  
         < L i n k T y p e > 0 < / L i n k T y p e >  
         < P a r a m e t e r s / >  
         < I n c l u d e A l l I t e m s > f a l s e < / I n c l u d e A l l I t e m s >  
         < A c t i v e > t r u e < / A c t i v e >  
         < P r o t e c t e d L i n k > f a l s e < / P r o t e c t e d L i n k >  
         < N a m e > 2 8 1 0 0   T B   2 0 1 9   5 3 1 x 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 4 2 2 7 . 0 0 0 0 < / N u m e r i c V a l u e >  
         < V a l u e > 4 2 2 7 , 0 0 0 0 < / V a l u e >  
         < C h a r t T y p e > c t D e t a i l < / C h a r t T y p e >  
         < R e f e r e n c e > 2 8 1 0 0 < / R e f e r e n c e >  
         < T B D o c N a m e > T B   2 0 1 9 < / T B D o c N a m e >  
         < T B C h a r t N a m e > D e t a i l < / T B C h a r t N a m e >  
         < C o l u m n N a m e > P r i o r P e r i o d 4 B a l a n c e < / C o l u m n N a m e >  
         < U s e r F r i e n d l y C o l u m n N a m e > 3 1 . 1 0 . 2 0 1 8 < / U s e r F r i e n d l y C o l u m n N a m e >  
         < A c c o u n t N u m b e r > 5 3 1 x < / A c c o u n t N u m b e r >  
         < R o u n d e d > f a l s e < / R o u n d e d >  
     < / T B L i n k >  
     < T B L i n k >  
         < V e r s i o n > 4 < / V e r s i o n >  
         < C o l u m n F i l t e r s / >  
         < D A L i n k I D > 3 1 c f 0 0 4 6 - 4 2 7 9 - 4 4 a c - b 3 c 5 - 1 c 6 4 2 1 8 d e 3 e c < / D A L i n k I D >  
         < L i n k T y p e > 0 < / L i n k T y p e >  
         < P a r a m e t e r s / >  
         < I n c l u d e A l l I t e m s > f a l s e < / I n c l u d e A l l I t e m s >  
         < A c t i v e > t r u e < / A c t i v e >  
         < P r o t e c t e d L i n k > f a l s e < / P r o t e c t e d L i n k >  
         < N a m e > 2 8 1 0 0   T B   2 0 1 9   5 3 2 x 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 2 4 4 1 2 7 . 0 0 0 0 < / N u m e r i c V a l u e >  
         < V a l u e > 2 4 4 1 2 7 , 0 0 0 0 < / V a l u e >  
         < C h a r t T y p e > c t D e t a i l < / C h a r t T y p e >  
         < R e f e r e n c e > 2 8 1 0 0 < / R e f e r e n c e >  
         < T B D o c N a m e > T B   2 0 1 9 < / T B D o c N a m e >  
         < T B C h a r t N a m e > D e t a i l < / T B C h a r t N a m e >  
         < C o l u m n N a m e > P r i o r P e r i o d 4 B a l a n c e < / C o l u m n N a m e >  
         < U s e r F r i e n d l y C o l u m n N a m e > 3 1 . 1 0 . 2 0 1 8 < / U s e r F r i e n d l y C o l u m n N a m e >  
         < A c c o u n t N u m b e r > 5 3 2 x < / A c c o u n t N u m b e r >  
         < R o u n d e d > f a l s e < / R o u n d e d >  
     < / T B L i n k >  
     < T B L i n k >  
         < V e r s i o n > 4 < / V e r s i o n >  
         < C o l u m n F i l t e r s / >  
         < D A L i n k I D > 0 b 7 5 b e 0 6 - e a b 7 - 4 3 e 8 - a d 5 d - 0 c a c f 3 6 5 0 6 5 e < / D A L i n k I D >  
         < L i n k T y p e > 0 < / L i n k T y p e >  
         < P a r a m e t e r s / >  
         < I n c l u d e A l l I t e m s > f a l s e < / I n c l u d e A l l I t e m s >  
         < A c t i v e > t r u e < / A c t i v e >  
         < P r o t e c t e d L i n k > f a l s e < / P r o t e c t e d L i n k >  
         < N a m e > 2 8 1 0 0   T B   2 0 1 9   5 3 8 x 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 6 5 2 4 . 0 0 0 0 < / N u m e r i c V a l u e >  
         < V a l u e > 6 5 2 4 , 0 0 0 0 < / V a l u e >  
         < C h a r t T y p e > c t D e t a i l < / C h a r t T y p e >  
         < R e f e r e n c e > 2 8 1 0 0 < / R e f e r e n c e >  
         < T B D o c N a m e > T B   2 0 1 9 < / T B D o c N a m e >  
         < T B C h a r t N a m e > D e t a i l < / T B C h a r t N a m e >  
         < C o l u m n N a m e > P r i o r P e r i o d 4 B a l a n c e < / C o l u m n N a m e >  
         < U s e r F r i e n d l y C o l u m n N a m e > 3 1 . 1 0 . 2 0 1 8 < / U s e r F r i e n d l y C o l u m n N a m e >  
         < A c c o u n t N u m b e r > 5 3 8 x < / A c c o u n t N u m b e r >  
         < R o u n d e d > f a l s e < / R o u n d e d >  
     < / T B L i n k >  
     < T B L i n k >  
         < V e r s i o n > 4 < / V e r s i o n >  
         < C o l u m n F i l t e r s / >  
         < D A L i n k I D > e 9 f d 4 b 5 f - 8 8 e 2 - 4 3 b 9 - 8 f 8 a - a a 7 3 6 8 d 1 3 6 b c < / D A L i n k I D >  
         < L i n k T y p e > 0 < / L i n k T y p e >  
         < P a r a m e t e r s / >  
         < I n c l u d e A l l I t e m s > f a l s e < / I n c l u d e A l l I t e m s >  
         < A c t i v e > t r u e < / A c t i v e >  
         < P r o t e c t e d L i n k > f a l s e < / P r o t e c t e d L i n k >  
         < N a m e > 2 8 1 0 0   T B   2 0 1 9   5 4 1 x 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 5 4 1 x < / A c c o u n t N u m b e r >  
         < R o u n d e d > f a l s e < / R o u n d e d >  
     < / T B L i n k >  
     < T B L i n k >  
         < V e r s i o n > 4 < / V e r s i o n >  
         < C o l u m n F i l t e r s / >  
         < D A L i n k I D > e 1 1 0 b 2 c 8 - e 7 b 5 - 4 1 a 5 - 9 5 0 a - b 5 4 7 3 4 9 e 2 d 9 8 < / D A L i n k I D >  
         < L i n k T y p e > 0 < / L i n k T y p e >  
         < P a r a m e t e r s / >  
         < I n c l u d e A l l I t e m s > f a l s e < / I n c l u d e A l l I t e m s >  
         < A c t i v e > t r u e < / A c t i v e >  
         < P r o t e c t e d L i n k > f a l s e < / P r o t e c t e d L i n k >  
         < N a m e > 2 8 1 0 0   T B   2 0 1 9   5 4 2 x 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 9 2 4 4 1 . 0 0 0 0 < / N u m e r i c V a l u e >  
         < V a l u e > 9 2 4 4 1 , 0 0 0 0 < / V a l u e >  
         < C h a r t T y p e > c t D e t a i l < / C h a r t T y p e >  
         < R e f e r e n c e > 2 8 1 0 0 < / R e f e r e n c e >  
         < T B D o c N a m e > T B   2 0 1 9 < / T B D o c N a m e >  
         < T B C h a r t N a m e > D e t a i l < / T B C h a r t N a m e >  
         < C o l u m n N a m e > P r i o r P e r i o d 4 B a l a n c e < / C o l u m n N a m e >  
         < U s e r F r i e n d l y C o l u m n N a m e > 3 1 . 1 0 . 2 0 1 8 < / U s e r F r i e n d l y C o l u m n N a m e >  
         < A c c o u n t N u m b e r > 5 4 2 x < / A c c o u n t N u m b e r >  
         < R o u n d e d > f a l s e < / R o u n d e d >  
     < / T B L i n k >  
     < T B L i n k >  
         < V e r s i o n > 4 < / V e r s i o n >  
         < C o l u m n F i l t e r s / >  
         < D A L i n k I D > d b 7 b a 7 1 a - 7 e 4 6 - 4 4 8 7 - 8 4 c 2 - 8 2 b 5 4 a 1 7 a 1 f 2 < / D A L i n k I D >  
         < L i n k T y p e > 0 < / L i n k T y p e >  
         < P a r a m e t e r s / >  
         < I n c l u d e A l l I t e m s > f a l s e < / I n c l u d e A l l I t e m s >  
         < A c t i v e > t r u e < / A c t i v e >  
         < P r o t e c t e d L i n k > f a l s e < / P r o t e c t e d L i n k >  
         < N a m e > 2 8 1 0 0   T B   2 0 1 9   5 4 3 x 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 5 4 3 x < / A c c o u n t N u m b e r >  
         < R o u n d e d > f a l s e < / R o u n d e d >  
     < / T B L i n k >  
     < T B L i n k >  
         < V e r s i o n > 4 < / V e r s i o n >  
         < C o l u m n F i l t e r s / >  
         < D A L i n k I D > f 1 5 3 c 7 0 b - 9 7 2 b - 4 1 e 8 - 8 0 2 4 - 8 9 b 1 4 2 a 5 c 1 1 5 < / D A L i n k I D >  
         < L i n k T y p e > 0 < / L i n k T y p e >  
         < P a r a m e t e r s / >  
         < I n c l u d e A l l I t e m s > f a l s e < / I n c l u d e A l l I t e m s >  
         < A c t i v e > t r u e < / A c t i v e >  
         < P r o t e c t e d L i n k > f a l s e < / P r o t e c t e d L i n k >  
         < N a m e > 2 8 1 0 0   T B   2 0 1 9   5 4 4 x 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 5 4 4 x < / A c c o u n t N u m b e r >  
         < R o u n d e d > f a l s e < / R o u n d e d >  
     < / T B L i n k >  
     < T B L i n k >  
         < V e r s i o n > 4 < / V e r s i o n >  
         < C o l u m n F i l t e r s / >  
         < D A L i n k I D > e 4 c b d f f 9 - 0 5 a a - 4 d e 6 - 8 f 0 0 - 2 d 7 3 0 7 2 7 c 1 e 2 < / D A L i n k I D >  
         < L i n k T y p e > 0 < / L i n k T y p e >  
         < P a r a m e t e r s / >  
         < I n c l u d e A l l I t e m s > f a l s e < / I n c l u d e A l l I t e m s >  
         < A c t i v e > t r u e < / A c t i v e >  
         < P r o t e c t e d L i n k > f a l s e < / P r o t e c t e d L i n k >  
         < N a m e > 2 8 1 0 0   T B   2 0 1 9   5 4 5 x 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 1 1 0 5 9 . 0 0 0 0 < / N u m e r i c V a l u e >  
         < V a l u e > 1 1 0 5 9 , 0 0 0 0 < / V a l u e >  
         < C h a r t T y p e > c t D e t a i l < / C h a r t T y p e >  
         < R e f e r e n c e > 2 8 1 0 0 < / R e f e r e n c e >  
         < T B D o c N a m e > T B   2 0 1 9 < / T B D o c N a m e >  
         < T B C h a r t N a m e > D e t a i l < / T B C h a r t N a m e >  
         < C o l u m n N a m e > P r i o r P e r i o d 4 B a l a n c e < / C o l u m n N a m e >  
         < U s e r F r i e n d l y C o l u m n N a m e > 3 1 . 1 0 . 2 0 1 8 < / U s e r F r i e n d l y C o l u m n N a m e >  
         < A c c o u n t N u m b e r > 5 4 5 x < / A c c o u n t N u m b e r >  
         < R o u n d e d > f a l s e < / R o u n d e d >  
     < / T B L i n k >  
     < T B L i n k >  
         < V e r s i o n > 4 < / V e r s i o n >  
         < C o l u m n F i l t e r s / >  
         < D A L i n k I D > 0 9 f e 7 8 c e - c a 4 5 - 4 c 8 8 - b 8 4 3 - a 2 3 d d 9 e 1 3 b 2 9 < / D A L i n k I D >  
         < L i n k T y p e > 0 < / L i n k T y p e >  
         < P a r a m e t e r s / >  
         < I n c l u d e A l l I t e m s > f a l s e < / I n c l u d e A l l I t e m s >  
         < A c t i v e > t r u e < / A c t i v e >  
         < P r o t e c t e d L i n k > f a l s e < / P r o t e c t e d L i n k >  
         < N a m e > 2 8 1 0 0   T B   2 0 1 9   5 4 6 x 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 8 0 . 0 0 0 0 < / N u m e r i c V a l u e >  
         < V a l u e > 8 0 , 0 0 0 0 < / V a l u e >  
         < C h a r t T y p e > c t D e t a i l < / C h a r t T y p e >  
         < R e f e r e n c e > 2 8 1 0 0 < / R e f e r e n c e >  
         < T B D o c N a m e > T B   2 0 1 9 < / T B D o c N a m e >  
         < T B C h a r t N a m e > D e t a i l < / T B C h a r t N a m e >  
         < C o l u m n N a m e > P r i o r P e r i o d 4 B a l a n c e < / C o l u m n N a m e >  
         < U s e r F r i e n d l y C o l u m n N a m e > 3 1 . 1 0 . 2 0 1 8 < / U s e r F r i e n d l y C o l u m n N a m e >  
         < A c c o u n t N u m b e r > 5 4 6 x < / A c c o u n t N u m b e r >  
         < R o u n d e d > f a l s e < / R o u n d e d >  
     < / T B L i n k >  
     < T B L i n k >  
         < V e r s i o n > 4 < / V e r s i o n >  
         < C o l u m n F i l t e r s / >  
         < D A L i n k I D > 2 f 0 4 4 9 a f - 3 2 a e - 4 f f 1 - b 7 3 5 - 6 4 9 2 a a 5 3 b a 5 0 < / D A L i n k I D >  
         < L i n k T y p e > 0 < / L i n k T y p e >  
         < P a r a m e t e r s / >  
         < I n c l u d e A l l I t e m s > f a l s e < / I n c l u d e A l l I t e m s >  
         < A c t i v e > t r u e < / A c t i v e >  
         < P r o t e c t e d L i n k > f a l s e < / P r o t e c t e d L i n k >  
         < N a m e > 2 8 1 0 0   T B   2 0 1 9   5 4 7 x 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 5 4 7 x < / A c c o u n t N u m b e r >  
         < R o u n d e d > f a l s e < / R o u n d e d >  
     < / T B L i n k >  
     < T B L i n k >  
         < V e r s i o n > 4 < / V e r s i o n >  
         < C o l u m n F i l t e r s / >  
         < D A L i n k I D > b 7 b 4 5 5 0 b - 5 f 9 b - 4 7 6 7 - b 5 4 5 - c 2 8 e c e 2 3 4 0 4 5 < / D A L i n k I D >  
         < L i n k T y p e > 0 < / L i n k T y p e >  
         < P a r a m e t e r s / >  
         < I n c l u d e A l l I t e m s > f a l s e < / I n c l u d e A l l I t e m s >  
         < A c t i v e > t r u e < / A c t i v e >  
         < P r o t e c t e d L i n k > f a l s e < / P r o t e c t e d L i n k >  
         < N a m e > 2 8 1 0 0   T B   2 0 1 9   5 4 8 x 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 2 1 5 5 9 . 0 0 0 0 < / N u m e r i c V a l u e >  
         < V a l u e > 2 1 5 5 9 , 0 0 0 0 < / V a l u e >  
         < C h a r t T y p e > c t D e t a i l < / C h a r t T y p e >  
         < R e f e r e n c e > 2 8 1 0 0 < / R e f e r e n c e >  
         < T B D o c N a m e > T B   2 0 1 9 < / T B D o c N a m e >  
         < T B C h a r t N a m e > D e t a i l < / T B C h a r t N a m e >  
         < C o l u m n N a m e > P r i o r P e r i o d 4 B a l a n c e < / C o l u m n N a m e >  
         < U s e r F r i e n d l y C o l u m n N a m e > 3 1 . 1 0 . 2 0 1 8 < / U s e r F r i e n d l y C o l u m n N a m e >  
         < A c c o u n t N u m b e r > 5 4 8 x < / A c c o u n t N u m b e r >  
         < R o u n d e d > f a l s e < / R o u n d e d >  
     < / T B L i n k >  
     < T B L i n k >  
         < V e r s i o n > 4 < / V e r s i o n >  
         < C o l u m n F i l t e r s / >  
         < D A L i n k I D > 5 d 2 f f 7 5 8 - d 3 9 3 - 4 9 2 b - 9 4 d 8 - f 7 5 8 f 7 c b 1 6 d c < / D A L i n k I D >  
         < L i n k T y p e > 0 < / L i n k T y p e >  
         < P a r a m e t e r s / >  
         < I n c l u d e A l l I t e m s > f a l s e < / I n c l u d e A l l I t e m s >  
         < A c t i v e > t r u e < / A c t i v e >  
         < P r o t e c t e d L i n k > f a l s e < / P r o t e c t e d L i n k >  
         < N a m e > 2 8 1 0 0   T B   2 0 1 9   5 4 9 x 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 1 9 8 0 9 3 . 0 0 0 0 < / N u m e r i c V a l u e >  
         < V a l u e > 1 9 8 0 9 3 , 0 0 0 0 < / V a l u e >  
         < C h a r t T y p e > c t D e t a i l < / C h a r t T y p e >  
         < R e f e r e n c e > 2 8 1 0 0 < / R e f e r e n c e >  
         < T B D o c N a m e > T B   2 0 1 9 < / T B D o c N a m e >  
         < T B C h a r t N a m e > D e t a i l < / T B C h a r t N a m e >  
         < C o l u m n N a m e > P r i o r P e r i o d 4 B a l a n c e < / C o l u m n N a m e >  
         < U s e r F r i e n d l y C o l u m n N a m e > 3 1 . 1 0 . 2 0 1 8 < / U s e r F r i e n d l y C o l u m n N a m e >  
         < A c c o u n t N u m b e r > 5 4 9 x < / A c c o u n t N u m b e r >  
         < R o u n d e d > f a l s e < / R o u n d e d >  
     < / T B L i n k >  
     < T B L i n k >  
         < V e r s i o n > 4 < / V e r s i o n >  
         < C o l u m n F i l t e r s / >  
         < D A L i n k I D > f c 4 3 f 0 f c - a 9 2 f - 4 5 5 b - 9 c 3 1 - c b f 0 c 9 1 d 5 e f a < / D A L i n k I D >  
         < L i n k T y p e > 0 < / L i n k T y p e >  
         < P a r a m e t e r s / >  
         < I n c l u d e A l l I t e m s > f a l s e < / I n c l u d e A l l I t e m s >  
         < A c t i v e > t r u e < / A c t i v e >  
         < P r o t e c t e d L i n k > f a l s e < / P r o t e c t e d L i n k >  
         < N a m e > 2 8 1 0 0   T B   2 0 1 9   5 5 1 x 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 1 5 7 9 1 4 3 . 0 0 0 0 < / N u m e r i c V a l u e >  
         < V a l u e > 1 5 7 9 1 4 3 , 0 0 0 0 < / V a l u e >  
         < C h a r t T y p e > c t D e t a i l < / C h a r t T y p e >  
         < R e f e r e n c e > 2 8 1 0 0 < / R e f e r e n c e >  
         < T B D o c N a m e > T B   2 0 1 9 < / T B D o c N a m e >  
         < T B C h a r t N a m e > D e t a i l < / T B C h a r t N a m e >  
         < C o l u m n N a m e > P r i o r P e r i o d 4 B a l a n c e < / C o l u m n N a m e >  
         < U s e r F r i e n d l y C o l u m n N a m e > 3 1 . 1 0 . 2 0 1 8 < / U s e r F r i e n d l y C o l u m n N a m e >  
         < A c c o u n t N u m b e r > 5 5 1 x < / A c c o u n t N u m b e r >  
         < R o u n d e d > f a l s e < / R o u n d e d >  
     < / T B L i n k >  
     < T B L i n k >  
         < V e r s i o n > 4 < / V e r s i o n >  
         < C o l u m n F i l t e r s / >  
         < D A L i n k I D > d 0 0 e 3 e 4 6 - f c b 2 - 4 9 b 6 - a 7 5 6 - 0 b 1 f b b 6 b c 4 6 f < / D A L i n k I D >  
         < L i n k T y p e > 0 < / L i n k T y p e >  
         < P a r a m e t e r s / >  
         < I n c l u d e A l l I t e m s > f a l s e < / I n c l u d e A l l I t e m s >  
         < A c t i v e > t r u e < / A c t i v e >  
         < P r o t e c t e d L i n k > f a l s e < / P r o t e c t e d L i n k >  
         < N a m e > 2 8 1 0 0   T B   2 0 1 9   5 5 3 x 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 5 5 3 x < / A c c o u n t N u m b e r >  
         < R o u n d e d > f a l s e < / R o u n d e d >  
     < / T B L i n k >  
     < T B L i n k >  
         < V e r s i o n > 4 < / V e r s i o n >  
         < C o l u m n F i l t e r s / >  
         < D A L i n k I D > 9 e 3 d 8 4 9 d - f 8 b 5 - 4 2 1 d - a 9 a 0 - e 4 6 9 3 8 a 5 d 1 d 9 < / D A L i n k I D >  
         < L i n k T y p e > 0 < / L i n k T y p e >  
         < P a r a m e t e r s / >  
         < I n c l u d e A l l I t e m s > f a l s e < / I n c l u d e A l l I t e m s >  
         < A c t i v e > t r u e < / A c t i v e >  
         < P r o t e c t e d L i n k > f a l s e < / P r o t e c t e d L i n k >  
         < N a m e > 2 8 1 0 0   T B   2 0 1 9   5 5 5 x 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 5 5 5 x < / A c c o u n t N u m b e r >  
         < R o u n d e d > f a l s e < / R o u n d e d >  
     < / T B L i n k >  
     < T B L i n k >  
         < V e r s i o n > 4 < / V e r s i o n >  
         < C o l u m n F i l t e r s / >  
         < D A L i n k I D > e 5 a e a f 5 e - 8 8 d 5 - 4 a 9 8 - b 7 0 e - 1 d 1 d 8 b 5 4 d 3 8 e < / D A L i n k I D >  
         < L i n k T y p e > 0 < / L i n k T y p e >  
         < P a r a m e t e r s / >  
         < I n c l u d e A l l I t e m s > f a l s e < / I n c l u d e A l l I t e m s >  
         < A c t i v e > t r u e < / A c t i v e >  
         < P r o t e c t e d L i n k > f a l s e < / P r o t e c t e d L i n k >  
         < N a m e > 2 8 1 0 0   T B   2 0 1 9   5 5 7 x 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 5 5 7 x < / A c c o u n t N u m b e r >  
         < R o u n d e d > f a l s e < / R o u n d e d >  
     < / T B L i n k >  
     < T B L i n k >  
         < V e r s i o n > 4 < / V e r s i o n >  
         < C o l u m n F i l t e r s / >  
         < D A L i n k I D > c 0 e a 0 0 f 8 - e 9 3 7 - 4 5 0 5 - 9 b 7 e - f e 2 6 b d 1 e 7 4 1 1 < / D A L i n k I D >  
         < L i n k T y p e > 0 < / L i n k T y p e >  
         < P a r a m e t e r s / >  
         < I n c l u d e A l l I t e m s > f a l s e < / I n c l u d e A l l I t e m s >  
         < A c t i v e > t r u e < / A c t i v e >  
         < P r o t e c t e d L i n k > f a l s e < / P r o t e c t e d L i n k >  
         < N a m e > 2 8 1 0 0   T B   2 0 1 9   5 6 1 x 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 5 6 1 x < / A c c o u n t N u m b e r >  
         < R o u n d e d > f a l s e < / R o u n d e d >  
     < / T B L i n k >  
     < T B L i n k >  
         < V e r s i o n > 4 < / V e r s i o n >  
         < C o l u m n F i l t e r s / >  
         < D A L i n k I D > e b f a a a 8 4 - 9 e c 7 - 4 5 4 8 - 8 8 8 b - 8 4 3 8 7 6 7 6 1 0 b e < / D A L i n k I D >  
         < L i n k T y p e > 0 < / L i n k T y p e >  
         < P a r a m e t e r s / >  
         < I n c l u d e A l l I t e m s > f a l s e < / I n c l u d e A l l I t e m s >  
         < A c t i v e > t r u e < / A c t i v e >  
         < P r o t e c t e d L i n k > f a l s e < / P r o t e c t e d L i n k >  
         < N a m e > 2 8 1 0 0   T B   2 0 1 9   5 6 2 a 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 1 0 9 2 1 0 . 0 0 0 0 < / N u m e r i c V a l u e >  
         < V a l u e > 1 0 9 2 1 0 , 0 0 0 0 < / V a l u e >  
         < C h a r t T y p e > c t D e t a i l < / C h a r t T y p e >  
         < R e f e r e n c e > 2 8 1 0 0 < / R e f e r e n c e >  
         < T B D o c N a m e > T B   2 0 1 9 < / T B D o c N a m e >  
         < T B C h a r t N a m e > D e t a i l < / T B C h a r t N a m e >  
         < C o l u m n N a m e > P r i o r P e r i o d 4 B a l a n c e < / C o l u m n N a m e >  
         < U s e r F r i e n d l y C o l u m n N a m e > 3 1 . 1 0 . 2 0 1 8 < / U s e r F r i e n d l y C o l u m n N a m e >  
         < A c c o u n t N u m b e r > 5 6 2 a < / A c c o u n t N u m b e r >  
         < R o u n d e d > f a l s e < / R o u n d e d >  
     < / T B L i n k >  
     < T B L i n k >  
         < V e r s i o n > 4 < / V e r s i o n >  
         < C o l u m n F i l t e r s / >  
         < D A L i n k I D > 0 1 7 a a 0 f b - 3 e 3 2 - 4 0 2 a - 9 b d 0 - c d e 0 b f 6 8 e e 2 c < / D A L i n k I D >  
         < L i n k T y p e > 0 < / L i n k T y p e >  
         < P a r a m e t e r s / >  
         < I n c l u d e A l l I t e m s > f a l s e < / I n c l u d e A l l I t e m s >  
         < A c t i v e > t r u e < / A c t i v e >  
         < P r o t e c t e d L i n k > f a l s e < / P r o t e c t e d L i n k >  
         < N a m e > 2 8 1 0 0   T B   2 0 1 9   5 6 2 b 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 1 0 9 5 4 2 . 0 0 0 0 < / N u m e r i c V a l u e >  
         < V a l u e > 1 0 9 5 4 2 , 0 0 0 0 < / V a l u e >  
         < C h a r t T y p e > c t D e t a i l < / C h a r t T y p e >  
         < R e f e r e n c e > 2 8 1 0 0 < / R e f e r e n c e >  
         < T B D o c N a m e > T B   2 0 1 9 < / T B D o c N a m e >  
         < T B C h a r t N a m e > D e t a i l < / T B C h a r t N a m e >  
         < C o l u m n N a m e > P r i o r P e r i o d 4 B a l a n c e < / C o l u m n N a m e >  
         < U s e r F r i e n d l y C o l u m n N a m e > 3 1 . 1 0 . 2 0 1 8 < / U s e r F r i e n d l y C o l u m n N a m e >  
         < A c c o u n t N u m b e r > 5 6 2 b < / A c c o u n t N u m b e r >  
         < R o u n d e d > f a l s e < / R o u n d e d >  
     < / T B L i n k >  
     < T B L i n k >  
         < V e r s i o n > 4 < / V e r s i o n >  
         < C o l u m n F i l t e r s / >  
         < D A L i n k I D > 3 8 7 e 4 1 5 f - 3 2 2 2 - 4 a 8 d - 9 6 a 0 - 1 2 0 a 4 d 0 0 e 6 3 d < / D A L i n k I D >  
         < L i n k T y p e > 0 < / L i n k T y p e >  
         < P a r a m e t e r s / >  
         < I n c l u d e A l l I t e m s > f a l s e < / I n c l u d e A l l I t e m s >  
         < A c t i v e > t r u e < / A c t i v e >  
         < P r o t e c t e d L i n k > f a l s e < / P r o t e c t e d L i n k >  
         < N a m e > 2 8 1 0 0   T B   2 0 1 9   5 6 3 x 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 8 8 0 . 0 0 0 0 < / N u m e r i c V a l u e >  
         < V a l u e > 8 8 0 , 0 0 0 0 < / V a l u e >  
         < C h a r t T y p e > c t D e t a i l < / C h a r t T y p e >  
         < R e f e r e n c e > 2 8 1 0 0 < / R e f e r e n c e >  
         < T B D o c N a m e > T B   2 0 1 9 < / T B D o c N a m e >  
         < T B C h a r t N a m e > D e t a i l < / T B C h a r t N a m e >  
         < C o l u m n N a m e > P r i o r P e r i o d 4 B a l a n c e < / C o l u m n N a m e >  
         < U s e r F r i e n d l y C o l u m n N a m e > 3 1 . 1 0 . 2 0 1 8 < / U s e r F r i e n d l y C o l u m n N a m e >  
         < A c c o u n t N u m b e r > 5 6 3 x < / A c c o u n t N u m b e r >  
         < R o u n d e d > f a l s e < / R o u n d e d >  
     < / T B L i n k >  
     < T B L i n k >  
         < V e r s i o n > 4 < / V e r s i o n >  
         < C o l u m n F i l t e r s / >  
         < D A L i n k I D > b 2 7 1 7 6 e 9 - 6 2 f d - 4 b 1 c - b 3 5 0 - b 8 3 c 0 7 c 2 f 2 e e < / D A L i n k I D >  
         < L i n k T y p e > 0 < / L i n k T y p e >  
         < P a r a m e t e r s / >  
         < I n c l u d e A l l I t e m s > f a l s e < / I n c l u d e A l l I t e m s >  
         < A c t i v e > t r u e < / A c t i v e >  
         < P r o t e c t e d L i n k > f a l s e < / P r o t e c t e d L i n k >  
         < N a m e > 2 8 1 0 0   T B   2 0 1 9   5 6 4 x 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 5 6 4 x < / A c c o u n t N u m b e r >  
         < R o u n d e d > f a l s e < / R o u n d e d >  
     < / T B L i n k >  
     < T B L i n k >  
         < V e r s i o n > 4 < / V e r s i o n >  
         < C o l u m n F i l t e r s / >  
         < D A L i n k I D > b d e 8 a b 8 9 - 2 f 4 b - 4 8 1 f - b 0 e 1 - 4 0 0 1 0 4 b 9 2 f 7 a < / D A L i n k I D >  
         < L i n k T y p e > 0 < / L i n k T y p e >  
         < P a r a m e t e r s / >  
         < I n c l u d e A l l I t e m s > f a l s e < / I n c l u d e A l l I t e m s >  
         < A c t i v e > t r u e < / A c t i v e >  
         < P r o t e c t e d L i n k > f a l s e < / P r o t e c t e d L i n k >  
         < N a m e > 2 8 1 0 0   T B   2 0 1 9   5 6 5 x 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 5 6 5 x < / A c c o u n t N u m b e r >  
         < R o u n d e d > f a l s e < / R o u n d e d >  
     < / T B L i n k >  
     < T B L i n k >  
         < V e r s i o n > 4 < / V e r s i o n >  
         < C o l u m n F i l t e r s / >  
         < D A L i n k I D > 3 2 5 d 3 9 5 0 - 5 9 e 4 - 4 4 8 e - b b 2 a - e 6 6 6 6 d 4 3 a 9 2 7 < / D A L i n k I D >  
         < L i n k T y p e > 0 < / L i n k T y p e >  
         < P a r a m e t e r s / >  
         < I n c l u d e A l l I t e m s > f a l s e < / I n c l u d e A l l I t e m s >  
         < A c t i v e > t r u e < / A c t i v e >  
         < P r o t e c t e d L i n k > f a l s e < / P r o t e c t e d L i n k >  
         < N a m e > 2 8 1 0 0   T B   2 0 1 9   5 6 6 x 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 5 6 6 x < / A c c o u n t N u m b e r >  
         < R o u n d e d > f a l s e < / R o u n d e d >  
     < / T B L i n k >  
     < T B L i n k >  
         < V e r s i o n > 4 < / V e r s i o n >  
         < C o l u m n F i l t e r s / >  
         < D A L i n k I D > a c 5 5 3 c 0 4 - 3 7 4 1 - 4 0 b c - b 8 e 6 - c 6 9 b 0 5 c e 1 5 a 1 < / D A L i n k I D >  
         < L i n k T y p e > 0 < / L i n k T y p e >  
         < P a r a m e t e r s / >  
         < I n c l u d e A l l I t e m s > f a l s e < / I n c l u d e A l l I t e m s >  
         < A c t i v e > t r u e < / A c t i v e >  
         < P r o t e c t e d L i n k > f a l s e < / P r o t e c t e d L i n k >  
         < N a m e > 2 8 1 0 0   T B   2 0 1 9   5 6 7 x 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 5 6 7 x < / A c c o u n t N u m b e r >  
         < R o u n d e d > f a l s e < / R o u n d e d >  
     < / T B L i n k >  
     < T B L i n k >  
         < V e r s i o n > 4 < / V e r s i o n >  
         < C o l u m n F i l t e r s / >  
         < D A L i n k I D > 7 d d e 0 1 a a - a d 5 e - 4 8 6 0 - 8 e c 9 - 9 7 c 5 1 b 2 b 9 d d 5 < / D A L i n k I D >  
         < L i n k T y p e > 0 < / L i n k T y p e >  
         < P a r a m e t e r s / >  
         < I n c l u d e A l l I t e m s > f a l s e < / I n c l u d e A l l I t e m s >  
         < A c t i v e > t r u e < / A c t i v e >  
         < P r o t e c t e d L i n k > f a l s e < / P r o t e c t e d L i n k >  
         < N a m e > 2 8 1 0 0   T B   2 0 1 9   5 6 8 x 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 5 1 0 6 2 . 0 0 0 0 < / N u m e r i c V a l u e >  
         < V a l u e > 5 1 0 6 2 , 0 0 0 0 < / V a l u e >  
         < C h a r t T y p e > c t D e t a i l < / C h a r t T y p e >  
         < R e f e r e n c e > 2 8 1 0 0 < / R e f e r e n c e >  
         < T B D o c N a m e > T B   2 0 1 9 < / T B D o c N a m e >  
         < T B C h a r t N a m e > D e t a i l < / T B C h a r t N a m e >  
         < C o l u m n N a m e > P r i o r P e r i o d 4 B a l a n c e < / C o l u m n N a m e >  
         < U s e r F r i e n d l y C o l u m n N a m e > 3 1 . 1 0 . 2 0 1 8 < / U s e r F r i e n d l y C o l u m n N a m e >  
         < A c c o u n t N u m b e r > 5 6 8 x < / A c c o u n t N u m b e r >  
         < R o u n d e d > f a l s e < / R o u n d e d >  
     < / T B L i n k >  
     < T B L i n k >  
         < V e r s i o n > 4 < / V e r s i o n >  
         < C o l u m n F i l t e r s / >  
         < D A L i n k I D > 0 0 9 5 e a 0 8 - 0 5 f 8 - 4 d 2 6 - b 4 3 1 - 7 9 9 7 3 5 c 4 f 0 2 b < / D A L i n k I D >  
         < L i n k T y p e > 0 < / L i n k T y p e >  
         < P a r a m e t e r s / >  
         < I n c l u d e A l l I t e m s > f a l s e < / I n c l u d e A l l I t e m s >  
         < A c t i v e > t r u e < / A c t i v e >  
         < P r o t e c t e d L i n k > f a l s e < / P r o t e c t e d L i n k >  
         < N a m e > 2 8 1 0 0   T B   2 0 1 9   5 6 9 x 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 5 6 9 x < / A c c o u n t N u m b e r >  
         < R o u n d e d > f a l s e < / R o u n d e d >  
     < / T B L i n k >  
     < T B L i n k >  
         < V e r s i o n > 4 < / V e r s i o n >  
         < C o l u m n F i l t e r s / >  
         < D A L i n k I D > b c 0 7 3 6 4 8 - 5 2 7 3 - 4 e 7 f - a 8 c 3 - 8 c 0 7 f 1 1 a b c 8 2 < / D A L i n k I D >  
         < L i n k T y p e > 0 < / L i n k T y p e >  
         < P a r a m e t e r s / >  
         < I n c l u d e A l l I t e m s > f a l s e < / I n c l u d e A l l I t e m s >  
         < A c t i v e > t r u e < / A c t i v e >  
         < P r o t e c t e d L i n k > f a l s e < / P r o t e c t e d L i n k >  
         < N a m e > 2 8 1 0 0   T B   2 0 1 9   5 9 1 x 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 5 9 1 x < / A c c o u n t N u m b e r >  
         < R o u n d e d > f a l s e < / R o u n d e d >  
     < / T B L i n k >  
     < T B L i n k >  
         < V e r s i o n > 4 < / V e r s i o n >  
         < C o l u m n F i l t e r s / >  
         < D A L i n k I D > 3 5 b 5 9 e 5 5 - 9 2 6 3 - 4 8 a 6 - 9 0 6 0 - 2 1 b 3 c a 4 a 1 d e 1 < / D A L i n k I D >  
         < L i n k T y p e > 0 < / L i n k T y p e >  
         < P a r a m e t e r s / >  
         < I n c l u d e A l l I t e m s > f a l s e < / I n c l u d e A l l I t e m s >  
         < A c t i v e > t r u e < / A c t i v e >  
         < P r o t e c t e d L i n k > f a l s e < / P r o t e c t e d L i n k >  
         < N a m e > 2 8 1 0 0   T B   2 0 1 9   5 9 2 x 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 5 9 2 x < / A c c o u n t N u m b e r >  
         < R o u n d e d > f a l s e < / R o u n d e d >  
     < / T B L i n k >  
     < T B L i n k >  
         < V e r s i o n > 4 < / V e r s i o n >  
         < C o l u m n F i l t e r s / >  
         < D A L i n k I D > 5 4 3 9 2 1 b a - 1 8 d a - 4 d 9 1 - 9 5 7 c - 0 8 8 b f 1 2 1 5 9 1 9 < / D A L i n k I D >  
         < L i n k T y p e > 0 < / L i n k T y p e >  
         < P a r a m e t e r s / >  
         < I n c l u d e A l l I t e m s > f a l s e < / I n c l u d e A l l I t e m s >  
         < A c t i v e > t r u e < / A c t i v e >  
         < P r o t e c t e d L i n k > f a l s e < / P r o t e c t e d L i n k >  
         < N a m e > 2 8 1 0 0   T B   2 0 1 9   5 9 5 x 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 5 9 5 x < / A c c o u n t N u m b e r >  
         < R o u n d e d > f a l s e < / R o u n d e d >  
     < / T B L i n k >  
     < T B L i n k >  
         < V e r s i o n > 4 < / V e r s i o n >  
         < C o l u m n F i l t e r s / >  
         < D A L i n k I D > 3 b 7 8 4 d 3 7 - e b 1 6 - 4 0 7 6 - 8 c d 5 - a 4 3 f 6 c 8 3 1 0 2 1 < / D A L i n k I D >  
         < L i n k T y p e > 0 < / L i n k T y p e >  
         < P a r a m e t e r s / >  
         < I n c l u d e A l l I t e m s > f a l s e < / I n c l u d e A l l I t e m s >  
         < A c t i v e > t r u e < / A c t i v e >  
         < P r o t e c t e d L i n k > f a l s e < / P r o t e c t e d L i n k >  
         < N a m e > 2 8 1 0 0   T B   2 0 1 9   5 9 6 x 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 5 9 6 x < / A c c o u n t N u m b e r >  
         < R o u n d e d > f a l s e < / R o u n d e d >  
     < / T B L i n k >  
     < T B L i n k >  
         < V e r s i o n > 4 < / V e r s i o n >  
         < C o l u m n F i l t e r s / >  
         < D A L i n k I D > 9 6 7 6 3 1 e e - 9 2 4 6 - 4 4 6 c - a 7 2 b - 1 0 a 8 c 6 6 d 5 2 0 e < / D A L i n k I D >  
         < L i n k T y p e > 0 < / L i n k T y p e >  
         < P a r a m e t e r s / >  
         < I n c l u d e A l l I t e m s > f a l s e < / I n c l u d e A l l I t e m s >  
         < A c t i v e > t r u e < / A c t i v e >  
         < P r o t e c t e d L i n k > f a l s e < / P r o t e c t e d L i n k >  
         < N a m e > 2 8 1 0 0   T B   2 0 1 9   6 0 1 a 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 - 4 4 8 3 4 7 0 . 0 0 0 0 < / N u m e r i c V a l u e >  
         < V a l u e > - 4 4 8 3 4 7 0 , 0 0 0 0 < / V a l u e >  
         < C h a r t T y p e > c t D e t a i l < / C h a r t T y p e >  
         < R e f e r e n c e > 2 8 1 0 0 < / R e f e r e n c e >  
         < T B D o c N a m e > T B   2 0 1 9 < / T B D o c N a m e >  
         < T B C h a r t N a m e > D e t a i l < / T B C h a r t N a m e >  
         < C o l u m n N a m e > P r i o r P e r i o d 4 B a l a n c e < / C o l u m n N a m e >  
         < U s e r F r i e n d l y C o l u m n N a m e > 3 1 . 1 0 . 2 0 1 8 < / U s e r F r i e n d l y C o l u m n N a m e >  
         < A c c o u n t N u m b e r > 6 0 1 a < / A c c o u n t N u m b e r >  
         < R o u n d e d > f a l s e < / R o u n d e d >  
     < / T B L i n k >  
     < T B L i n k >  
         < V e r s i o n > 4 < / V e r s i o n >  
         < C o l u m n F i l t e r s / >  
         < D A L i n k I D > 4 c 0 e c 4 4 e - d c d 9 - 4 8 6 d - a e c 0 - 0 1 0 8 f c f 3 d 6 c b < / D A L i n k I D >  
         < L i n k T y p e > 0 < / L i n k T y p e >  
         < P a r a m e t e r s / >  
         < I n c l u d e A l l I t e m s > f a l s e < / I n c l u d e A l l I t e m s >  
         < A c t i v e > t r u e < / A c t i v e >  
         < P r o t e c t e d L i n k > f a l s e < / P r o t e c t e d L i n k >  
         < N a m e > 2 8 1 0 0   T B   2 0 1 9   6 0 1 b 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 6 0 1 b < / A c c o u n t N u m b e r >  
         < R o u n d e d > f a l s e < / R o u n d e d >  
     < / T B L i n k >  
     < T B L i n k >  
         < V e r s i o n > 4 < / V e r s i o n >  
         < C o l u m n F i l t e r s / >  
         < D A L i n k I D > 1 7 9 7 d 0 7 a - 6 f 5 b - 4 e f c - 9 f 9 b - 7 7 2 4 2 c 3 2 e 0 8 e < / D A L i n k I D >  
         < L i n k T y p e > 0 < / L i n k T y p e >  
         < P a r a m e t e r s / >  
         < I n c l u d e A l l I t e m s > f a l s e < / I n c l u d e A l l I t e m s >  
         < A c t i v e > t r u e < / A c t i v e >  
         < P r o t e c t e d L i n k > f a l s e < / P r o t e c t e d L i n k >  
         < N a m e > 2 8 1 0 0   T B   2 0 1 9   6 0 1 c 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 6 0 1 c < / A c c o u n t N u m b e r >  
         < R o u n d e d > f a l s e < / R o u n d e d >  
     < / T B L i n k >  
     < T B L i n k >  
         < V e r s i o n > 4 < / V e r s i o n >  
         < C o l u m n F i l t e r s / >  
         < D A L i n k I D > 6 0 2 4 7 a f f - e b 7 8 - 4 9 9 7 - a 6 d 2 - 5 2 0 9 c e 6 a d 4 8 2 < / D A L i n k I D >  
         < L i n k T y p e > 0 < / L i n k T y p e >  
         < P a r a m e t e r s / >  
         < I n c l u d e A l l I t e m s > f a l s e < / I n c l u d e A l l I t e m s >  
         < A c t i v e > t r u e < / A c t i v e >  
         < P r o t e c t e d L i n k > f a l s e < / P r o t e c t e d L i n k >  
         < N a m e > 2 8 1 0 0   T B   2 0 1 9   6 0 1 d 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 6 0 1 d < / A c c o u n t N u m b e r >  
         < R o u n d e d > f a l s e < / R o u n d e d >  
     < / T B L i n k >  
     < T B L i n k >  
         < V e r s i o n > 4 < / V e r s i o n >  
         < C o l u m n F i l t e r s / >  
         < D A L i n k I D > a e 2 3 b 3 7 2 - 3 3 7 1 - 4 5 f 5 - 9 e 8 5 - 5 b 7 5 b 8 7 b 3 b b b < / D A L i n k I D >  
         < L i n k T y p e > 0 < / L i n k T y p e >  
         < P a r a m e t e r s / >  
         < I n c l u d e A l l I t e m s > f a l s e < / I n c l u d e A l l I t e m s >  
         < A c t i v e > t r u e < / A c t i v e >  
         < P r o t e c t e d L i n k > f a l s e < / P r o t e c t e d L i n k >  
         < N a m e > 2 8 1 0 0   T B   2 0 1 9   6 0 1 e 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 6 0 1 e < / A c c o u n t N u m b e r >  
         < R o u n d e d > f a l s e < / R o u n d e d >  
     < / T B L i n k >  
     < T B L i n k >  
         < V e r s i o n > 4 < / V e r s i o n >  
         < C o l u m n F i l t e r s / >  
         < D A L i n k I D > 6 f 9 b 1 9 d c - c a 9 8 - 4 a 6 5 - 8 b f 6 - 7 b b a 9 7 c 8 e 1 9 9 < / D A L i n k I D >  
         < L i n k T y p e > 0 < / L i n k T y p e >  
         < P a r a m e t e r s / >  
         < I n c l u d e A l l I t e m s > f a l s e < / I n c l u d e A l l I t e m s >  
         < A c t i v e > t r u e < / A c t i v e >  
         < P r o t e c t e d L i n k > f a l s e < / P r o t e c t e d L i n k >  
         < N a m e > 2 8 1 0 0   T B   2 0 1 9   6 0 2 a 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 - 2 4 7 0 4 1 4 . 0 0 0 0 < / N u m e r i c V a l u e >  
         < V a l u e > - 2 4 7 0 4 1 4 , 0 0 0 0 < / V a l u e >  
         < C h a r t T y p e > c t D e t a i l < / C h a r t T y p e >  
         < R e f e r e n c e > 2 8 1 0 0 < / R e f e r e n c e >  
         < T B D o c N a m e > T B   2 0 1 9 < / T B D o c N a m e >  
         < T B C h a r t N a m e > D e t a i l < / T B C h a r t N a m e >  
         < C o l u m n N a m e > P r i o r P e r i o d 4 B a l a n c e < / C o l u m n N a m e >  
         < U s e r F r i e n d l y C o l u m n N a m e > 3 1 . 1 0 . 2 0 1 8 < / U s e r F r i e n d l y C o l u m n N a m e >  
         < A c c o u n t N u m b e r > 6 0 2 a < / A c c o u n t N u m b e r >  
         < R o u n d e d > f a l s e < / R o u n d e d >  
     < / T B L i n k >  
     < T B L i n k >  
         < V e r s i o n > 4 < / V e r s i o n >  
         < C o l u m n F i l t e r s / >  
         < D A L i n k I D > 1 7 3 1 9 e d a - 5 e 5 f - 4 e 0 9 - 8 d 8 c - 9 d c 9 f 9 e 3 8 4 3 d < / D A L i n k I D >  
         < L i n k T y p e > 0 < / L i n k T y p e >  
         < P a r a m e t e r s / >  
         < I n c l u d e A l l I t e m s > f a l s e < / I n c l u d e A l l I t e m s >  
         < A c t i v e > t r u e < / A c t i v e >  
         < P r o t e c t e d L i n k > f a l s e < / P r o t e c t e d L i n k >  
         < N a m e > 2 8 1 0 0   T B   2 0 1 9   6 0 2 b 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 6 0 2 b < / A c c o u n t N u m b e r >  
         < R o u n d e d > f a l s e < / R o u n d e d >  
     < / T B L i n k >  
     < T B L i n k >  
         < V e r s i o n > 4 < / V e r s i o n >  
         < C o l u m n F i l t e r s / >  
         < D A L i n k I D > 3 2 d 8 f d 0 9 - 4 f b 1 - 4 7 4 6 - 9 7 b 7 - 0 d 5 d 7 3 5 5 b 8 1 0 < / D A L i n k I D >  
         < L i n k T y p e > 0 < / L i n k T y p e >  
         < P a r a m e t e r s / >  
         < I n c l u d e A l l I t e m s > f a l s e < / I n c l u d e A l l I t e m s >  
         < A c t i v e > t r u e < / A c t i v e >  
         < P r o t e c t e d L i n k > f a l s e < / P r o t e c t e d L i n k >  
         < N a m e > 2 8 1 0 0   T B   2 0 1 9   6 0 2 c 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 6 0 2 c < / A c c o u n t N u m b e r >  
         < R o u n d e d > f a l s e < / R o u n d e d >  
     < / T B L i n k >  
     < T B L i n k >  
         < V e r s i o n > 4 < / V e r s i o n >  
         < C o l u m n F i l t e r s / >  
         < D A L i n k I D > 6 5 8 c 4 c 4 d - 5 6 6 4 - 4 7 3 d - 9 2 1 3 - 2 2 c 8 9 9 8 0 9 9 c e < / D A L i n k I D >  
         < L i n k T y p e > 0 < / L i n k T y p e >  
         < P a r a m e t e r s / >  
         < I n c l u d e A l l I t e m s > f a l s e < / I n c l u d e A l l I t e m s >  
         < A c t i v e > t r u e < / A c t i v e >  
         < P r o t e c t e d L i n k > f a l s e < / P r o t e c t e d L i n k >  
         < N a m e > 2 8 1 0 0   T B   2 0 1 9   6 0 2 d 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 6 0 2 d < / A c c o u n t N u m b e r >  
         < R o u n d e d > f a l s e < / R o u n d e d >  
     < / T B L i n k >  
     < T B L i n k >  
         < V e r s i o n > 4 < / V e r s i o n >  
         < C o l u m n F i l t e r s / >  
         < D A L i n k I D > f 6 1 2 a b 7 f - 5 9 9 b - 4 d 4 9 - a b 5 c - 2 6 1 0 1 e b 3 c c 0 a < / D A L i n k I D >  
         < L i n k T y p e > 0 < / L i n k T y p e >  
         < P a r a m e t e r s / >  
         < I n c l u d e A l l I t e m s > f a l s e < / I n c l u d e A l l I t e m s >  
         < A c t i v e > t r u e < / A c t i v e >  
         < P r o t e c t e d L i n k > f a l s e < / P r o t e c t e d L i n k >  
         < N a m e > 2 8 1 0 0   T B   2 0 1 9   6 0 2 e 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 6 0 2 e < / A c c o u n t N u m b e r >  
         < R o u n d e d > f a l s e < / R o u n d e d >  
     < / T B L i n k >  
     < T B L i n k >  
         < V e r s i o n > 4 < / V e r s i o n >  
         < C o l u m n F i l t e r s / >  
         < D A L i n k I D > 4 2 5 a 0 b 5 2 - b 5 6 e - 4 f 0 e - b 0 0 e - 9 7 0 0 e 6 5 1 e 3 d 6 < / D A L i n k I D >  
         < L i n k T y p e > 0 < / L i n k T y p e >  
         < P a r a m e t e r s / >  
         < I n c l u d e A l l I t e m s > f a l s e < / I n c l u d e A l l I t e m s >  
         < A c t i v e > t r u e < / A c t i v e >  
         < P r o t e c t e d L i n k > f a l s e < / P r o t e c t e d L i n k >  
         < N a m e > 2 8 1 0 0   T B   2 0 1 9   6 0 4 a 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 6 0 4 a < / A c c o u n t N u m b e r >  
         < R o u n d e d > f a l s e < / R o u n d e d >  
     < / T B L i n k >  
     < T B L i n k >  
         < V e r s i o n > 4 < / V e r s i o n >  
         < C o l u m n F i l t e r s / >  
         < D A L i n k I D > b 2 1 c 0 a e a - 2 4 5 1 - 4 6 b 8 - 9 6 0 4 - e d 8 7 e c 4 8 a e b 4 < / D A L i n k I D >  
         < L i n k T y p e > 0 < / L i n k T y p e >  
         < P a r a m e t e r s / >  
         < I n c l u d e A l l I t e m s > f a l s e < / I n c l u d e A l l I t e m s >  
         < A c t i v e > t r u e < / A c t i v e >  
         < P r o t e c t e d L i n k > f a l s e < / P r o t e c t e d L i n k >  
         < N a m e > 2 8 1 0 0   T B   2 0 1 9   6 0 4 b 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 6 0 4 b < / A c c o u n t N u m b e r >  
         < R o u n d e d > f a l s e < / R o u n d e d >  
     < / T B L i n k >  
     < T B L i n k >  
         < V e r s i o n > 4 < / V e r s i o n >  
         < C o l u m n F i l t e r s / >  
         < D A L i n k I D > a 7 3 3 3 1 b 6 - d e 3 3 - 4 7 f 2 - b 5 6 d - 8 b e 9 8 5 9 5 6 4 c 4 < / D A L i n k I D >  
         < L i n k T y p e > 0 < / L i n k T y p e >  
         < P a r a m e t e r s / >  
         < I n c l u d e A l l I t e m s > f a l s e < / I n c l u d e A l l I t e m s >  
         < A c t i v e > t r u e < / A c t i v e >  
         < P r o t e c t e d L i n k > f a l s e < / P r o t e c t e d L i n k >  
         < N a m e > 2 8 1 0 0   T B   2 0 1 9   6 0 4 c 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 6 0 4 c < / A c c o u n t N u m b e r >  
         < R o u n d e d > f a l s e < / R o u n d e d >  
     < / T B L i n k >  
     < T B L i n k >  
         < V e r s i o n > 4 < / V e r s i o n >  
         < C o l u m n F i l t e r s / >  
         < D A L i n k I D > d 9 1 e 3 d b 0 - 0 2 d 8 - 4 a 9 b - b 8 a 0 - d 9 0 f 2 5 c b c b 8 0 < / D A L i n k I D >  
         < L i n k T y p e > 0 < / L i n k T y p e >  
         < P a r a m e t e r s / >  
         < I n c l u d e A l l I t e m s > f a l s e < / I n c l u d e A l l I t e m s >  
         < A c t i v e > t r u e < / A c t i v e >  
         < P r o t e c t e d L i n k > f a l s e < / P r o t e c t e d L i n k >  
         < N a m e > 2 8 1 0 0   T B   2 0 1 9   6 0 4 d 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 6 0 4 d < / A c c o u n t N u m b e r >  
         < R o u n d e d > f a l s e < / R o u n d e d >  
     < / T B L i n k >  
     < T B L i n k >  
         < V e r s i o n > 4 < / V e r s i o n >  
         < C o l u m n F i l t e r s / >  
         < D A L i n k I D > e 5 6 3 8 0 3 5 - 0 1 4 d - 4 a 6 a - 9 3 8 a - 8 a c 8 6 8 6 8 f d 6 1 < / D A L i n k I D >  
         < L i n k T y p e > 0 < / L i n k T y p e >  
         < P a r a m e t e r s / >  
         < I n c l u d e A l l I t e m s > f a l s e < / I n c l u d e A l l I t e m s >  
         < A c t i v e > t r u e < / A c t i v e >  
         < P r o t e c t e d L i n k > f a l s e < / P r o t e c t e d L i n k >  
         < N a m e > 2 8 1 0 0   T B   2 0 1 9   6 0 4 e 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 6 0 4 e < / A c c o u n t N u m b e r >  
         < R o u n d e d > f a l s e < / R o u n d e d >  
     < / T B L i n k >  
     < T B L i n k >  
         < V e r s i o n > 4 < / V e r s i o n >  
         < C o l u m n F i l t e r s / >  
         < D A L i n k I D > 1 1 a e d 8 4 0 - b a 8 8 - 4 c d d - a 9 5 9 - 6 8 0 a 7 b 9 f 0 2 a 3 < / D A L i n k I D >  
         < L i n k T y p e > 0 < / L i n k T y p e >  
         < P a r a m e t e r s / >  
         < I n c l u d e A l l I t e m s > f a l s e < / I n c l u d e A l l I t e m s >  
         < A c t i v e > t r u e < / A c t i v e >  
         < P r o t e c t e d L i n k > f a l s e < / P r o t e c t e d L i n k >  
         < N a m e > 2 8 1 0 0   T B   2 0 1 9   6 0 6 x 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 6 0 6 x < / A c c o u n t N u m b e r >  
         < R o u n d e d > f a l s e < / R o u n d e d >  
     < / T B L i n k >  
     < T B L i n k >  
         < V e r s i o n > 4 < / V e r s i o n >  
         < C o l u m n F i l t e r s / >  
         < D A L i n k I D > e a 9 4 0 c a a - 4 c f c - 4 6 6 3 - 9 a 9 6 - b 1 0 a 3 4 4 a 8 d 1 5 < / D A L i n k I D >  
         < L i n k T y p e > 0 < / L i n k T y p e >  
         < P a r a m e t e r s / >  
         < I n c l u d e A l l I t e m s > f a l s e < / I n c l u d e A l l I t e m s >  
         < A c t i v e > t r u e < / A c t i v e >  
         < P r o t e c t e d L i n k > f a l s e < / P r o t e c t e d L i n k >  
         < N a m e > 2 8 1 0 0   T B   2 0 1 9   6 0 7 x 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 6 0 7 x < / A c c o u n t N u m b e r >  
         < R o u n d e d > f a l s e < / R o u n d e d >  
     < / T B L i n k >  
     < T B L i n k >  
         < V e r s i o n > 4 < / V e r s i o n >  
         < C o l u m n F i l t e r s / >  
         < D A L i n k I D > f d 9 b f 9 1 b - 5 3 1 6 - 4 c 1 e - a 1 3 9 - f a a 5 8 7 0 c 9 f 1 5 < / D A L i n k I D >  
         < L i n k T y p e > 0 < / L i n k T y p e >  
         < P a r a m e t e r s / >  
         < I n c l u d e A l l I t e m s > f a l s e < / I n c l u d e A l l I t e m s >  
         < A c t i v e > t r u e < / A c t i v e >  
         < P r o t e c t e d L i n k > f a l s e < / P r o t e c t e d L i n k >  
         < N a m e > 2 8 1 0 0   T B   2 0 1 9   6 1 1 x 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 9 5 5 5 1 . 0 0 0 0 < / N u m e r i c V a l u e >  
         < V a l u e > 9 5 5 5 1 , 0 0 0 0 < / V a l u e >  
         < C h a r t T y p e > c t D e t a i l < / C h a r t T y p e >  
         < R e f e r e n c e > 2 8 1 0 0 < / R e f e r e n c e >  
         < T B D o c N a m e > T B   2 0 1 9 < / T B D o c N a m e >  
         < T B C h a r t N a m e > D e t a i l < / T B C h a r t N a m e >  
         < C o l u m n N a m e > P r i o r P e r i o d 4 B a l a n c e < / C o l u m n N a m e >  
         < U s e r F r i e n d l y C o l u m n N a m e > 3 1 . 1 0 . 2 0 1 8 < / U s e r F r i e n d l y C o l u m n N a m e >  
         < A c c o u n t N u m b e r > 6 1 1 x < / A c c o u n t N u m b e r >  
         < R o u n d e d > f a l s e < / R o u n d e d >  
     < / T B L i n k >  
     < T B L i n k >  
         < V e r s i o n > 4 < / V e r s i o n >  
         < C o l u m n F i l t e r s / >  
         < D A L i n k I D > a 7 3 a 4 1 7 4 - 2 b 5 4 - 4 0 5 8 - a e f 0 - 9 c 9 d 8 f 0 7 6 9 8 a < / D A L i n k I D >  
         < L i n k T y p e > 0 < / L i n k T y p e >  
         < P a r a m e t e r s / >  
         < I n c l u d e A l l I t e m s > f a l s e < / I n c l u d e A l l I t e m s >  
         < A c t i v e > t r u e < / A c t i v e >  
         < P r o t e c t e d L i n k > f a l s e < / P r o t e c t e d L i n k >  
         < N a m e > 2 8 1 0 0   T B   2 0 1 9   6 1 2 x 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 - 2 0 7 6 7 2 . 0 0 0 0 < / N u m e r i c V a l u e >  
         < V a l u e > - 2 0 7 6 7 2 , 0 0 0 0 < / V a l u e >  
         < C h a r t T y p e > c t D e t a i l < / C h a r t T y p e >  
         < R e f e r e n c e > 2 8 1 0 0 < / R e f e r e n c e >  
         < T B D o c N a m e > T B   2 0 1 9 < / T B D o c N a m e >  
         < T B C h a r t N a m e > D e t a i l < / T B C h a r t N a m e >  
         < C o l u m n N a m e > P r i o r P e r i o d 4 B a l a n c e < / C o l u m n N a m e >  
         < U s e r F r i e n d l y C o l u m n N a m e > 3 1 . 1 0 . 2 0 1 8 < / U s e r F r i e n d l y C o l u m n N a m e >  
         < A c c o u n t N u m b e r > 6 1 2 x < / A c c o u n t N u m b e r >  
         < R o u n d e d > f a l s e < / R o u n d e d >  
     < / T B L i n k >  
     < T B L i n k >  
         < V e r s i o n > 4 < / V e r s i o n >  
         < C o l u m n F i l t e r s / >  
         < D A L i n k I D > 6 2 d 5 e 9 e 3 - 1 1 c 0 - 4 1 8 d - 9 1 9 4 - 5 a 1 8 3 4 8 9 5 1 2 c < / D A L i n k I D >  
         < L i n k T y p e > 0 < / L i n k T y p e >  
         < P a r a m e t e r s / >  
         < I n c l u d e A l l I t e m s > f a l s e < / I n c l u d e A l l I t e m s >  
         < A c t i v e > t r u e < / A c t i v e >  
         < P r o t e c t e d L i n k > f a l s e < / P r o t e c t e d L i n k >  
         < N a m e > 2 8 1 0 0   T B   2 0 1 9   6 1 3 x 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 - 1 4 2 5 5 6 . 0 0 0 0 < / N u m e r i c V a l u e >  
         < V a l u e > - 1 4 2 5 5 6 , 0 0 0 0 < / V a l u e >  
         < C h a r t T y p e > c t D e t a i l < / C h a r t T y p e >  
         < R e f e r e n c e > 2 8 1 0 0 < / R e f e r e n c e >  
         < T B D o c N a m e > T B   2 0 1 9 < / T B D o c N a m e >  
         < T B C h a r t N a m e > D e t a i l < / T B C h a r t N a m e >  
         < C o l u m n N a m e > P r i o r P e r i o d 4 B a l a n c e < / C o l u m n N a m e >  
         < U s e r F r i e n d l y C o l u m n N a m e > 3 1 . 1 0 . 2 0 1 8 < / U s e r F r i e n d l y C o l u m n N a m e >  
         < A c c o u n t N u m b e r > 6 1 3 x < / A c c o u n t N u m b e r >  
         < R o u n d e d > f a l s e < / R o u n d e d >  
     < / T B L i n k >  
     < T B L i n k >  
         < V e r s i o n > 4 < / V e r s i o n >  
         < C o l u m n F i l t e r s / >  
         < D A L i n k I D > 9 d a 8 a 8 8 2 - 5 f b 7 - 4 1 1 a - a 2 a 3 - 1 c a a 4 2 3 d c 7 2 b < / D A L i n k I D >  
         < L i n k T y p e > 0 < / L i n k T y p e >  
         < P a r a m e t e r s / >  
         < I n c l u d e A l l I t e m s > f a l s e < / I n c l u d e A l l I t e m s >  
         < A c t i v e > t r u e < / A c t i v e >  
         < P r o t e c t e d L i n k > f a l s e < / P r o t e c t e d L i n k >  
         < N a m e > 2 8 1 0 0   T B   2 0 1 9   6 1 4 x 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 6 1 4 x < / A c c o u n t N u m b e r >  
         < R o u n d e d > f a l s e < / R o u n d e d >  
     < / T B L i n k >  
     < T B L i n k >  
         < V e r s i o n > 4 < / V e r s i o n >  
         < C o l u m n F i l t e r s / >  
         < D A L i n k I D > 6 5 3 b 3 4 6 2 - 0 f d 1 - 4 7 2 d - 9 e 9 1 - 5 d a 4 5 5 0 3 7 d 6 3 < / D A L i n k I D >  
         < L i n k T y p e > 0 < / L i n k T y p e >  
         < P a r a m e t e r s / >  
         < I n c l u d e A l l I t e m s > f a l s e < / I n c l u d e A l l I t e m s >  
         < A c t i v e > t r u e < / A c t i v e >  
         < P r o t e c t e d L i n k > f a l s e < / P r o t e c t e d L i n k >  
         < N a m e > 2 8 1 0 0   T B   2 0 1 9   6 2 1 x 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 - 2 0 8 2 6 0 . 0 0 0 0 < / N u m e r i c V a l u e >  
         < V a l u e > - 2 0 8 2 6 0 , 0 0 0 0 < / V a l u e >  
         < C h a r t T y p e > c t D e t a i l < / C h a r t T y p e >  
         < R e f e r e n c e > 2 8 1 0 0 < / R e f e r e n c e >  
         < T B D o c N a m e > T B   2 0 1 9 < / T B D o c N a m e >  
         < T B C h a r t N a m e > D e t a i l < / T B C h a r t N a m e >  
         < C o l u m n N a m e > P r i o r P e r i o d 4 B a l a n c e < / C o l u m n N a m e >  
         < U s e r F r i e n d l y C o l u m n N a m e > 3 1 . 1 0 . 2 0 1 8 < / U s e r F r i e n d l y C o l u m n N a m e >  
         < A c c o u n t N u m b e r > 6 2 1 x < / A c c o u n t N u m b e r >  
         < R o u n d e d > f a l s e < / R o u n d e d >  
     < / T B L i n k >  
     < T B L i n k >  
         < V e r s i o n > 4 < / V e r s i o n >  
         < C o l u m n F i l t e r s / >  
         < D A L i n k I D > a 1 a b b 0 e 5 - e a 6 7 - 4 1 c 0 - b e 2 6 - 8 7 f 4 3 5 2 5 1 d f 8 < / D A L i n k I D >  
         < L i n k T y p e > 0 < / L i n k T y p e >  
         < P a r a m e t e r s / >  
         < I n c l u d e A l l I t e m s > f a l s e < / I n c l u d e A l l I t e m s >  
         < A c t i v e > t r u e < / A c t i v e >  
         < P r o t e c t e d L i n k > f a l s e < / P r o t e c t e d L i n k >  
         < N a m e > 2 8 1 0 0   T B   2 0 1 9   6 2 2 x 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 6 2 2 x < / A c c o u n t N u m b e r >  
         < R o u n d e d > f a l s e < / R o u n d e d >  
     < / T B L i n k >  
     < T B L i n k >  
         < V e r s i o n > 4 < / V e r s i o n >  
         < C o l u m n F i l t e r s / >  
         < D A L i n k I D > 8 8 3 e c 4 9 d - 2 9 7 b - 4 3 9 c - a 7 a 2 - 7 e 6 9 8 f 3 5 c e 6 9 < / D A L i n k I D >  
         < L i n k T y p e > 0 < / L i n k T y p e >  
         < P a r a m e t e r s / >  
         < I n c l u d e A l l I t e m s > f a l s e < / I n c l u d e A l l I t e m s >  
         < A c t i v e > t r u e < / A c t i v e >  
         < P r o t e c t e d L i n k > f a l s e < / P r o t e c t e d L i n k >  
         < N a m e > 2 8 1 0 0   T B   2 0 1 9   6 2 3 x 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 6 2 3 x < / A c c o u n t N u m b e r >  
         < R o u n d e d > f a l s e < / R o u n d e d >  
     < / T B L i n k >  
     < T B L i n k >  
         < V e r s i o n > 4 < / V e r s i o n >  
         < C o l u m n F i l t e r s / >  
         < D A L i n k I D > 3 2 9 9 1 8 2 7 - 2 a 6 5 - 4 f d b - 9 a b e - 2 0 e 7 3 f 4 d d d 7 f < / D A L i n k I D >  
         < L i n k T y p e > 0 < / L i n k T y p e >  
         < P a r a m e t e r s / >  
         < I n c l u d e A l l I t e m s > f a l s e < / I n c l u d e A l l I t e m s >  
         < A c t i v e > t r u e < / A c t i v e >  
         < P r o t e c t e d L i n k > f a l s e < / P r o t e c t e d L i n k >  
         < N a m e > 2 8 1 0 0   T B   2 0 1 9   6 2 4 x 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 6 2 4 x < / A c c o u n t N u m b e r >  
         < R o u n d e d > f a l s e < / R o u n d e d >  
     < / T B L i n k >  
     < T B L i n k >  
         < V e r s i o n > 4 < / V e r s i o n >  
         < C o l u m n F i l t e r s / >  
         < D A L i n k I D > 0 2 a e 2 6 2 9 - 8 8 a 5 - 4 b c b - b a 7 4 - 4 7 4 e 6 9 4 c 9 1 6 0 < / D A L i n k I D >  
         < L i n k T y p e > 0 < / L i n k T y p e >  
         < P a r a m e t e r s / >  
         < I n c l u d e A l l I t e m s > f a l s e < / I n c l u d e A l l I t e m s >  
         < A c t i v e > t r u e < / A c t i v e >  
         < P r o t e c t e d L i n k > f a l s e < / P r o t e c t e d L i n k >  
         < N a m e > 2 8 1 0 0   T B   2 0 1 9   6 4 1 x 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 - 7 5 0 . 0 0 0 0 < / N u m e r i c V a l u e >  
         < V a l u e > - 7 5 0 , 0 0 0 0 < / V a l u e >  
         < C h a r t T y p e > c t D e t a i l < / C h a r t T y p e >  
         < R e f e r e n c e > 2 8 1 0 0 < / R e f e r e n c e >  
         < T B D o c N a m e > T B   2 0 1 9 < / T B D o c N a m e >  
         < T B C h a r t N a m e > D e t a i l < / T B C h a r t N a m e >  
         < C o l u m n N a m e > P r i o r P e r i o d 4 B a l a n c e < / C o l u m n N a m e >  
         < U s e r F r i e n d l y C o l u m n N a m e > 3 1 . 1 0 . 2 0 1 8 < / U s e r F r i e n d l y C o l u m n N a m e >  
         < A c c o u n t N u m b e r > 6 4 1 x < / A c c o u n t N u m b e r >  
         < R o u n d e d > f a l s e < / R o u n d e d >  
     < / T B L i n k >  
     < T B L i n k >  
         < V e r s i o n > 4 < / V e r s i o n >  
         < C o l u m n F i l t e r s / >  
         < D A L i n k I D > d 8 6 3 7 9 2 9 - 3 7 9 1 - 4 b 7 b - 8 c 8 7 - a e 6 4 a 5 2 a e 4 5 7 < / D A L i n k I D >  
         < L i n k T y p e > 0 < / L i n k T y p e >  
         < P a r a m e t e r s / >  
         < I n c l u d e A l l I t e m s > f a l s e < / I n c l u d e A l l I t e m s >  
         < A c t i v e > t r u e < / A c t i v e >  
         < P r o t e c t e d L i n k > f a l s e < / P r o t e c t e d L i n k >  
         < N a m e > 2 8 1 0 0   T B   2 0 1 9   6 4 2 x 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 - 1 0 7 6 5 1 . 0 0 0 0 < / N u m e r i c V a l u e >  
         < V a l u e > - 1 0 7 6 5 1 , 0 0 0 0 < / V a l u e >  
         < C h a r t T y p e > c t D e t a i l < / C h a r t T y p e >  
         < R e f e r e n c e > 2 8 1 0 0 < / R e f e r e n c e >  
         < T B D o c N a m e > T B   2 0 1 9 < / T B D o c N a m e >  
         < T B C h a r t N a m e > D e t a i l < / T B C h a r t N a m e >  
         < C o l u m n N a m e > P r i o r P e r i o d 4 B a l a n c e < / C o l u m n N a m e >  
         < U s e r F r i e n d l y C o l u m n N a m e > 3 1 . 1 0 . 2 0 1 8 < / U s e r F r i e n d l y C o l u m n N a m e >  
         < A c c o u n t N u m b e r > 6 4 2 x < / A c c o u n t N u m b e r >  
         < R o u n d e d > f a l s e < / R o u n d e d >  
     < / T B L i n k >  
     < T B L i n k >  
         < V e r s i o n > 4 < / V e r s i o n >  
         < C o l u m n F i l t e r s / >  
         < D A L i n k I D > a 5 e 1 8 0 5 7 - e 0 c 6 - 4 0 d c - b 6 9 4 - d 5 e 5 3 6 e b 3 8 d 0 < / D A L i n k I D >  
         < L i n k T y p e > 0 < / L i n k T y p e >  
         < P a r a m e t e r s / >  
         < I n c l u d e A l l I t e m s > f a l s e < / I n c l u d e A l l I t e m s >  
         < A c t i v e > t r u e < / A c t i v e >  
         < P r o t e c t e d L i n k > f a l s e < / P r o t e c t e d L i n k >  
         < N a m e > 2 8 1 0 0   T B   2 0 1 9   6 4 4 x 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 6 4 4 x < / A c c o u n t N u m b e r >  
         < R o u n d e d > f a l s e < / R o u n d e d >  
     < / T B L i n k >  
     < T B L i n k >  
         < V e r s i o n > 4 < / V e r s i o n >  
         < C o l u m n F i l t e r s / >  
         < D A L i n k I D > 4 b 5 0 2 7 4 3 - 5 8 f e - 4 3 9 0 - 9 3 8 c - 9 4 5 9 3 7 2 8 7 c 5 b < / D A L i n k I D >  
         < L i n k T y p e > 0 < / L i n k T y p e >  
         < P a r a m e t e r s / >  
         < I n c l u d e A l l I t e m s > f a l s e < / I n c l u d e A l l I t e m s >  
         < A c t i v e > t r u e < / A c t i v e >  
         < P r o t e c t e d L i n k > f a l s e < / P r o t e c t e d L i n k >  
         < N a m e > 2 8 1 0 0   T B   2 0 1 9   6 4 5 x 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 6 4 5 x < / A c c o u n t N u m b e r >  
         < R o u n d e d > f a l s e < / R o u n d e d >  
     < / T B L i n k >  
     < T B L i n k >  
         < V e r s i o n > 4 < / V e r s i o n >  
         < C o l u m n F i l t e r s / >  
         < D A L i n k I D > b b 3 a d e a b - 5 c 5 5 - 4 4 6 5 - b b e b - 7 a 6 6 f 6 2 d 5 6 0 4 < / D A L i n k I D >  
         < L i n k T y p e > 0 < / L i n k T y p e >  
         < P a r a m e t e r s / >  
         < I n c l u d e A l l I t e m s > f a l s e < / I n c l u d e A l l I t e m s >  
         < A c t i v e > t r u e < / A c t i v e >  
         < P r o t e c t e d L i n k > f a l s e < / P r o t e c t e d L i n k >  
         < N a m e > 2 8 1 0 0   T B   2 0 1 9   6 4 6 x 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 6 4 6 x < / A c c o u n t N u m b e r >  
         < R o u n d e d > f a l s e < / R o u n d e d >  
     < / T B L i n k >  
     < T B L i n k >  
         < V e r s i o n > 4 < / V e r s i o n >  
         < C o l u m n F i l t e r s / >  
         < D A L i n k I D > 8 b c b d f c 4 - 9 9 b 8 - 4 4 1 8 - 9 b d f - e c d a 4 b 4 e 5 3 4 0 < / D A L i n k I D >  
         < L i n k T y p e > 0 < / L i n k T y p e >  
         < P a r a m e t e r s / >  
         < I n c l u d e A l l I t e m s > f a l s e < / I n c l u d e A l l I t e m s >  
         < A c t i v e > t r u e < / A c t i v e >  
         < P r o t e c t e d L i n k > f a l s e < / P r o t e c t e d L i n k >  
         < N a m e > 2 8 1 0 0   T B   2 0 1 9   6 4 8 x 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 - 9 8 6 8 1 . 0 0 0 0 < / N u m e r i c V a l u e >  
         < V a l u e > - 9 8 6 8 1 , 0 0 0 0 < / V a l u e >  
         < C h a r t T y p e > c t D e t a i l < / C h a r t T y p e >  
         < R e f e r e n c e > 2 8 1 0 0 < / R e f e r e n c e >  
         < T B D o c N a m e > T B   2 0 1 9 < / T B D o c N a m e >  
         < T B C h a r t N a m e > D e t a i l < / T B C h a r t N a m e >  
         < C o l u m n N a m e > P r i o r P e r i o d 4 B a l a n c e < / C o l u m n N a m e >  
         < U s e r F r i e n d l y C o l u m n N a m e > 3 1 . 1 0 . 2 0 1 8 < / U s e r F r i e n d l y C o l u m n N a m e >  
         < A c c o u n t N u m b e r > 6 4 8 x < / A c c o u n t N u m b e r >  
         < R o u n d e d > f a l s e < / R o u n d e d >  
     < / T B L i n k >  
     < T B L i n k >  
         < V e r s i o n > 4 < / V e r s i o n >  
         < C o l u m n F i l t e r s / >  
         < D A L i n k I D > 9 1 8 b 3 c 8 c - 6 2 f 6 - 4 f 3 a - 8 f d f - b d f 1 5 f c d d e 5 1 < / D A L i n k I D >  
         < L i n k T y p e > 0 < / L i n k T y p e >  
         < P a r a m e t e r s / >  
         < I n c l u d e A l l I t e m s > f a l s e < / I n c l u d e A l l I t e m s >  
         < A c t i v e > t r u e < / A c t i v e >  
         < P r o t e c t e d L i n k > f a l s e < / P r o t e c t e d L i n k >  
         < N a m e > 2 8 1 0 0   T B   2 0 1 9   6 5 5 x 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 6 5 5 x < / A c c o u n t N u m b e r >  
         < R o u n d e d > f a l s e < / R o u n d e d >  
     < / T B L i n k >  
     < T B L i n k >  
         < V e r s i o n > 4 < / V e r s i o n >  
         < C o l u m n F i l t e r s / >  
         < D A L i n k I D > 1 f a 3 0 3 c 8 - 8 7 7 e - 4 1 1 0 - b 7 f e - 3 2 d 8 c 9 b c 6 a d 1 < / D A L i n k I D >  
         < L i n k T y p e > 0 < / L i n k T y p e >  
         < P a r a m e t e r s / >  
         < I n c l u d e A l l I t e m s > f a l s e < / I n c l u d e A l l I t e m s >  
         < A c t i v e > t r u e < / A c t i v e >  
         < P r o t e c t e d L i n k > f a l s e < / P r o t e c t e d L i n k >  
         < N a m e > 2 8 1 0 0   T B   2 0 1 9   6 5 7 x 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 6 5 7 x < / A c c o u n t N u m b e r >  
         < R o u n d e d > f a l s e < / R o u n d e d >  
     < / T B L i n k >  
     < T B L i n k >  
         < V e r s i o n > 4 < / V e r s i o n >  
         < C o l u m n F i l t e r s / >  
         < D A L i n k I D > 7 5 3 9 a c d 5 - e 9 a f - 4 2 9 9 - 8 e 4 0 - 2 6 a 1 6 3 6 6 c d c 7 < / D A L i n k I D >  
         < L i n k T y p e > 0 < / L i n k T y p e >  
         < P a r a m e t e r s / >  
         < I n c l u d e A l l I t e m s > f a l s e < / I n c l u d e A l l I t e m s >  
         < A c t i v e > t r u e < / A c t i v e >  
         < P r o t e c t e d L i n k > f a l s e < / P r o t e c t e d L i n k >  
         < N a m e > 2 8 1 0 0   T B   2 0 1 9   6 6 1 x 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 6 6 1 x < / A c c o u n t N u m b e r >  
         < R o u n d e d > f a l s e < / R o u n d e d >  
     < / T B L i n k >  
     < T B L i n k >  
         < V e r s i o n > 4 < / V e r s i o n >  
         < C o l u m n F i l t e r s / >  
         < D A L i n k I D > e 2 1 a 1 6 8 b - 8 7 b 4 - 4 5 d c - b 9 e 7 - f c 6 a 9 5 6 5 7 a 3 f < / D A L i n k I D >  
         < L i n k T y p e > 0 < / L i n k T y p e >  
         < P a r a m e t e r s / >  
         < I n c l u d e A l l I t e m s > f a l s e < / I n c l u d e A l l I t e m s >  
         < A c t i v e > t r u e < / A c t i v e >  
         < P r o t e c t e d L i n k > f a l s e < / P r o t e c t e d L i n k >  
         < N a m e > 2 8 1 0 0   T B   2 0 1 9   6 6 2 a 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 6 6 2 a < / A c c o u n t N u m b e r >  
         < R o u n d e d > f a l s e < / R o u n d e d >  
     < / T B L i n k >  
     < T B L i n k >  
         < V e r s i o n > 4 < / V e r s i o n >  
         < C o l u m n F i l t e r s / >  
         < D A L i n k I D > f f 6 1 a 3 b c - 5 3 5 9 - 4 8 5 c - b c 1 4 - 3 4 a 9 e 0 5 6 3 3 d e < / D A L i n k I D >  
         < L i n k T y p e > 0 < / L i n k T y p e >  
         < P a r a m e t e r s / >  
         < I n c l u d e A l l I t e m s > f a l s e < / I n c l u d e A l l I t e m s >  
         < A c t i v e > t r u e < / A c t i v e >  
         < P r o t e c t e d L i n k > f a l s e < / P r o t e c t e d L i n k >  
         < N a m e > 2 8 1 0 0   T B   2 0 1 9   6 6 2 b 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 - 2 8 . 0 0 0 0 < / N u m e r i c V a l u e >  
         < V a l u e > - 2 8 , 0 0 0 0 < / V a l u e >  
         < C h a r t T y p e > c t D e t a i l < / C h a r t T y p e >  
         < R e f e r e n c e > 2 8 1 0 0 < / R e f e r e n c e >  
         < T B D o c N a m e > T B   2 0 1 9 < / T B D o c N a m e >  
         < T B C h a r t N a m e > D e t a i l < / T B C h a r t N a m e >  
         < C o l u m n N a m e > P r i o r P e r i o d 4 B a l a n c e < / C o l u m n N a m e >  
         < U s e r F r i e n d l y C o l u m n N a m e > 3 1 . 1 0 . 2 0 1 8 < / U s e r F r i e n d l y C o l u m n N a m e >  
         < A c c o u n t N u m b e r > 6 6 2 b < / A c c o u n t N u m b e r >  
         < R o u n d e d > f a l s e < / R o u n d e d >  
     < / T B L i n k >  
     < T B L i n k >  
         < V e r s i o n > 4 < / V e r s i o n >  
         < C o l u m n F i l t e r s / >  
         < D A L i n k I D > 8 5 c a a 1 3 5 - d 3 3 3 - 4 9 f f - b a 2 7 - 4 3 2 b a 9 2 e 8 f 6 a < / D A L i n k I D >  
         < L i n k T y p e > 0 < / L i n k T y p e >  
         < P a r a m e t e r s / >  
         < I n c l u d e A l l I t e m s > f a l s e < / I n c l u d e A l l I t e m s >  
         < A c t i v e > t r u e < / A c t i v e >  
         < P r o t e c t e d L i n k > f a l s e < / P r o t e c t e d L i n k >  
         < N a m e > 2 8 1 0 0   T B   2 0 1 9   6 6 3 x 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 - 6 . 0 0 0 0 < / N u m e r i c V a l u e >  
         < V a l u e > - 6 , 0 0 0 0 < / V a l u e >  
         < C h a r t T y p e > c t D e t a i l < / C h a r t T y p e >  
         < R e f e r e n c e > 2 8 1 0 0 < / R e f e r e n c e >  
         < T B D o c N a m e > T B   2 0 1 9 < / T B D o c N a m e >  
         < T B C h a r t N a m e > D e t a i l < / T B C h a r t N a m e >  
         < C o l u m n N a m e > P r i o r P e r i o d 4 B a l a n c e < / C o l u m n N a m e >  
         < U s e r F r i e n d l y C o l u m n N a m e > 3 1 . 1 0 . 2 0 1 8 < / U s e r F r i e n d l y C o l u m n N a m e >  
         < A c c o u n t N u m b e r > 6 6 3 x < / A c c o u n t N u m b e r >  
         < R o u n d e d > f a l s e < / R o u n d e d >  
     < / T B L i n k >  
     < T B L i n k >  
         < V e r s i o n > 4 < / V e r s i o n >  
         < C o l u m n F i l t e r s / >  
         < D A L i n k I D > 6 3 6 4 7 6 1 3 - c 2 5 c - 4 3 4 9 - a c d 3 - c 6 e 0 e 2 a 2 3 6 0 9 < / D A L i n k I D >  
         < L i n k T y p e > 0 < / L i n k T y p e >  
         < P a r a m e t e r s / >  
         < I n c l u d e A l l I t e m s > f a l s e < / I n c l u d e A l l I t e m s >  
         < A c t i v e > t r u e < / A c t i v e >  
         < P r o t e c t e d L i n k > f a l s e < / P r o t e c t e d L i n k >  
         < N a m e > 2 8 1 0 0   T B   2 0 1 9   6 6 4 x 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 6 6 4 x < / A c c o u n t N u m b e r >  
         < R o u n d e d > f a l s e < / R o u n d e d >  
     < / T B L i n k >  
     < T B L i n k >  
         < V e r s i o n > 4 < / V e r s i o n >  
         < C o l u m n F i l t e r s / >  
         < D A L i n k I D > b d a 5 6 8 a d - e b c 3 - 4 a f 3 - 8 4 3 1 - 5 8 2 6 d e 2 7 e 7 6 8 < / D A L i n k I D >  
         < L i n k T y p e > 0 < / L i n k T y p e >  
         < P a r a m e t e r s / >  
         < I n c l u d e A l l I t e m s > f a l s e < / I n c l u d e A l l I t e m s >  
         < A c t i v e > t r u e < / A c t i v e >  
         < P r o t e c t e d L i n k > f a l s e < / P r o t e c t e d L i n k >  
         < N a m e > 2 8 1 0 0   T B   2 0 1 9   6 6 5 a 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 6 6 5 a < / A c c o u n t N u m b e r >  
         < R o u n d e d > f a l s e < / R o u n d e d >  
     < / T B L i n k >  
     < T B L i n k >  
         < V e r s i o n > 4 < / V e r s i o n >  
         < C o l u m n F i l t e r s / >  
         < D A L i n k I D > 5 c 4 0 d f c 7 - f e 8 d - 4 d 8 a - b d e 3 - 6 5 b c 1 e 2 0 3 9 d 4 < / D A L i n k I D >  
         < L i n k T y p e > 0 < / L i n k T y p e >  
         < P a r a m e t e r s / >  
         < I n c l u d e A l l I t e m s > f a l s e < / I n c l u d e A l l I t e m s >  
         < A c t i v e > t r u e < / A c t i v e >  
         < P r o t e c t e d L i n k > f a l s e < / P r o t e c t e d L i n k >  
         < N a m e > 2 8 1 0 0   T B   2 0 1 9   6 6 5 b 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 6 6 5 b < / A c c o u n t N u m b e r >  
         < R o u n d e d > f a l s e < / R o u n d e d >  
     < / T B L i n k >  
     < T B L i n k >  
         < V e r s i o n > 4 < / V e r s i o n >  
         < C o l u m n F i l t e r s / >  
         < D A L i n k I D > 2 0 1 3 3 3 c a - 9 5 f 5 - 4 b a 4 - a b f 4 - 1 7 0 5 7 8 c 1 6 b f d < / D A L i n k I D >  
         < L i n k T y p e > 0 < / L i n k T y p e >  
         < P a r a m e t e r s / >  
         < I n c l u d e A l l I t e m s > f a l s e < / I n c l u d e A l l I t e m s >  
         < A c t i v e > t r u e < / A c t i v e >  
         < P r o t e c t e d L i n k > f a l s e < / P r o t e c t e d L i n k >  
         < N a m e > 2 8 1 0 0   T B   2 0 1 9   6 6 5 c 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 6 6 5 c < / A c c o u n t N u m b e r >  
         < R o u n d e d > f a l s e < / R o u n d e d >  
     < / T B L i n k >  
     < T B L i n k >  
         < V e r s i o n > 4 < / V e r s i o n >  
         < C o l u m n F i l t e r s / >  
         < D A L i n k I D > c b 6 a 7 1 3 6 - 8 7 c 6 - 4 6 9 a - a e f b - b a 7 9 5 0 c 7 9 2 0 b < / D A L i n k I D >  
         < L i n k T y p e > 0 < / L i n k T y p e >  
         < P a r a m e t e r s / >  
         < I n c l u d e A l l I t e m s > f a l s e < / I n c l u d e A l l I t e m s >  
         < A c t i v e > t r u e < / A c t i v e >  
         < P r o t e c t e d L i n k > f a l s e < / P r o t e c t e d L i n k >  
         < N a m e > 2 8 1 0 0   T B   2 0 1 9   6 6 6 a 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 6 6 6 a < / A c c o u n t N u m b e r >  
         < R o u n d e d > f a l s e < / R o u n d e d >  
     < / T B L i n k >  
     < T B L i n k >  
         < V e r s i o n > 4 < / V e r s i o n >  
         < C o l u m n F i l t e r s / >  
         < D A L i n k I D > d 9 6 9 c 7 0 a - d d 1 a - 4 6 1 c - 9 f d 2 - e 9 4 2 0 8 0 2 d 8 9 5 < / D A L i n k I D >  
         < L i n k T y p e > 0 < / L i n k T y p e >  
         < P a r a m e t e r s / >  
         < I n c l u d e A l l I t e m s > f a l s e < / I n c l u d e A l l I t e m s >  
         < A c t i v e > t r u e < / A c t i v e >  
         < P r o t e c t e d L i n k > f a l s e < / P r o t e c t e d L i n k >  
         < N a m e > 2 8 1 0 0   T B   2 0 1 9   6 6 6 b 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 6 6 6 b < / A c c o u n t N u m b e r >  
         < R o u n d e d > f a l s e < / R o u n d e d >  
     < / T B L i n k >  
     < T B L i n k >  
         < V e r s i o n > 4 < / V e r s i o n >  
         < C o l u m n F i l t e r s / >  
         < D A L i n k I D > c e 4 f f 7 3 c - d d b 9 - 4 2 2 5 - 9 d 5 7 - a 6 4 f 8 d 5 8 d 1 6 2 < / D A L i n k I D >  
         < L i n k T y p e > 0 < / L i n k T y p e >  
         < P a r a m e t e r s / >  
         < I n c l u d e A l l I t e m s > f a l s e < / I n c l u d e A l l I t e m s >  
         < A c t i v e > t r u e < / A c t i v e >  
         < P r o t e c t e d L i n k > f a l s e < / P r o t e c t e d L i n k >  
         < N a m e > 2 8 1 0 0   T B   2 0 1 9   6 6 6 c 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 6 6 6 c < / A c c o u n t N u m b e r >  
         < R o u n d e d > f a l s e < / R o u n d e d >  
     < / T B L i n k >  
     < T B L i n k >  
         < V e r s i o n > 4 < / V e r s i o n >  
         < C o l u m n F i l t e r s / >  
         < D A L i n k I D > 1 9 f 1 b 6 f 7 - e 5 a c - 4 d b f - a 0 e d - 2 3 7 6 a 4 7 3 e 1 6 e < / D A L i n k I D >  
         < L i n k T y p e > 0 < / L i n k T y p e >  
         < P a r a m e t e r s / >  
         < I n c l u d e A l l I t e m s > f a l s e < / I n c l u d e A l l I t e m s >  
         < A c t i v e > t r u e < / A c t i v e >  
         < P r o t e c t e d L i n k > f a l s e < / P r o t e c t e d L i n k >  
         < N a m e > 2 8 1 0 0   T B   2 0 1 9   6 6 7 x 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 6 6 7 x < / A c c o u n t N u m b e r >  
         < R o u n d e d > f a l s e < / R o u n d e d >  
     < / T B L i n k >  
     < T B L i n k >  
         < V e r s i o n > 4 < / V e r s i o n >  
         < C o l u m n F i l t e r s / >  
         < D A L i n k I D > 2 e 7 a a 5 e c - 2 3 a e - 4 f d 0 - 9 e 7 9 - e b f d 0 6 f 6 8 3 7 d < / D A L i n k I D >  
         < L i n k T y p e > 0 < / L i n k T y p e >  
         < P a r a m e t e r s / >  
         < I n c l u d e A l l I t e m s > f a l s e < / I n c l u d e A l l I t e m s >  
         < A c t i v e > t r u e < / A c t i v e >  
         < P r o t e c t e d L i n k > f a l s e < / P r o t e c t e d L i n k >  
         < N a m e > 2 8 1 0 0   T B   2 0 1 9   6 6 8 x   3 1 . 1 0 . 2 0 1 8 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 P r i o r P e r i o d 4 B a l a n c e < / C o l u m n N a m e >  
         < U s e r F r i e n d l y C o l u m n N a m e > 3 1 . 1 0 . 2 0 1 8 < / U s e r F r i e n d l y C o l u m n N a m e >  
         < A c c o u n t N u m b e r > 6 6 8 x < / A c c o u n t N u m b e r >  
         < R o u n d e d > f a l s e < / R o u n d e d >  
     < / T B L i n k >  
     < T B L i n k >  
         < V e r s i o n > 4 < / V e r s i o n >  
         < C o l u m n F i l t e r s / >  
         < D A L i n k I D > e d 5 6 d 9 b b - 8 a 7 e - 4 9 1 0 - 8 b c d - f 6 3 4 9 7 5 d 0 b 8 4 < / D A L i n k I D >  
         < L i n k T y p e > 0 < / L i n k T y p e >  
         < P a r a m e t e r s / >  
         < I n c l u d e A l l I t e m s > f a l s e < / I n c l u d e A l l I t e m s >  
         < A c t i v e > t r u e < / A c t i v e >  
         < P r o t e c t e d L i n k > f a l s e < / P r o t e c t e d L i n k >  
         < N a m e > 2 8 1 0 0   T B   2 0 1 9   0 1 2 x 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 0 1 2 x < / A c c o u n t N u m b e r >  
         < R o u n d e d > f a l s e < / R o u n d e d >  
     < / T B L i n k >  
     < T B L i n k >  
         < V e r s i o n > 4 < / V e r s i o n >  
         < C o l u m n F i l t e r s / >  
         < D A L i n k I D > a a 4 c 2 f 3 0 - 0 2 9 d - 4 4 f e - a 4 9 f - 8 9 e 4 5 8 7 8 c a c b < / D A L i n k I D >  
         < L i n k T y p e > 0 < / L i n k T y p e >  
         < P a r a m e t e r s / >  
         < I n c l u d e A l l I t e m s > f a l s e < / I n c l u d e A l l I t e m s >  
         < A c t i v e > t r u e < / A c t i v e >  
         < P r o t e c t e d L i n k > f a l s e < / P r o t e c t e d L i n k >  
         < N a m e > 2 8 1 0 0   T B   2 0 1 9   0 1 3 x 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 7 4 7 1 2 . 0 0 0 0 < / N u m e r i c V a l u e >  
         < V a l u e > 7 4 7 1 2 , 0 0 0 0 < / V a l u e >  
         < C h a r t T y p e > c t D e t a i l < / C h a r t T y p e >  
         < R e f e r e n c e > 2 8 1 0 0 < / R e f e r e n c e >  
         < T B D o c N a m e > T B   2 0 1 9 < / T B D o c N a m e >  
         < T B C h a r t N a m e > D e t a i l < / T B C h a r t N a m e >  
         < C o l u m n N a m e > P r i o r P e r i o d 2 B a l a n c e < / C o l u m n N a m e >  
         < U s e r F r i e n d l y C o l u m n N a m e > 3 1 . 1 2 . 2 0 1 8 < / U s e r F r i e n d l y C o l u m n N a m e >  
         < A c c o u n t N u m b e r > 0 1 3 x < / A c c o u n t N u m b e r >  
         < R o u n d e d > f a l s e < / R o u n d e d >  
     < / T B L i n k >  
     < T B L i n k >  
         < V e r s i o n > 4 < / V e r s i o n >  
         < C o l u m n F i l t e r s / >  
         < D A L i n k I D > 8 3 4 7 9 0 3 f - c 6 5 6 - 4 d 6 7 - 8 4 8 e - 0 1 a 2 7 d 0 9 3 8 5 e < / D A L i n k I D >  
         < L i n k T y p e > 0 < / L i n k T y p e >  
         < P a r a m e t e r s / >  
         < I n c l u d e A l l I t e m s > f a l s e < / I n c l u d e A l l I t e m s >  
         < A c t i v e > t r u e < / A c t i v e >  
         < P r o t e c t e d L i n k > f a l s e < / P r o t e c t e d L i n k >  
         < N a m e > 2 8 1 0 0   T B   2 0 1 9   0 1 4 x 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 0 1 4 x < / A c c o u n t N u m b e r >  
         < R o u n d e d > f a l s e < / R o u n d e d >  
     < / T B L i n k >  
     < T B L i n k >  
         < V e r s i o n > 4 < / V e r s i o n >  
         < C o l u m n F i l t e r s / >  
         < D A L i n k I D > 3 8 a 6 2 b e 4 - f 7 9 5 - 4 1 d 4 - 8 7 a e - 4 5 0 d 5 f 6 9 7 6 6 b < / D A L i n k I D >  
         < L i n k T y p e > 0 < / L i n k T y p e >  
         < P a r a m e t e r s / >  
         < I n c l u d e A l l I t e m s > f a l s e < / I n c l u d e A l l I t e m s >  
         < A c t i v e > t r u e < / A c t i v e >  
         < P r o t e c t e d L i n k > f a l s e < / P r o t e c t e d L i n k >  
         < N a m e > 2 8 1 0 0   T B   2 0 1 9   0 1 5 x 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 P r i o r P e r i o d 2 B a l a n c e < / C o l u m n N a m e >  
         < U s e r F r i e n d l y C o l u m n N a m e > 3 1 . 1 2 . 2 0 1 8 < / U s e r F r i e n d l y C o l u m n N a m e >  
         < A c c o u n t N u m b e r > 0 1 5 x < / A c c o u n t N u m b e r >  
         < R o u n d e d > f a l s e < / R o u n d e d >  
     < / T B L i n k >  
     < T B L i n k >  
         < V e r s i o n > 4 < / V e r s i o n >  
         < C o l u m n F i l t e r s / >  
         < D A L i n k I D > 2 d b 9 4 0 2 a - c 4 b a - 4 6 2 b - 9 6 e 7 - e a e 1 f 1 7 b 2 e 3 c < / D A L i n k I D >  
         < L i n k T y p e > 0 < / L i n k T y p e >  
         < P a r a m e t e r s / >  
         < I n c l u d e A l l I t e m s > f a l s e < / I n c l u d e A l l I t e m s >  
         < A c t i v e > t r u e < / A c t i v e >  
         < P r o t e c t e d L i n k > f a l s e < / P r o t e c t e d L i n k >  
         < N a m e > 2 8 1 0 0   T B   2 0 1 9   0 1 9 x 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 0 1 9 x < / A c c o u n t N u m b e r >  
         < R o u n d e d > f a l s e < / R o u n d e d >  
     < / T B L i n k >  
     < T B L i n k >  
         < V e r s i o n > 4 < / V e r s i o n >  
         < C o l u m n F i l t e r s / >  
         < D A L i n k I D > b 6 8 a 9 b 4 8 - 9 a 3 3 - 4 1 3 8 - 9 9 5 e - f 6 3 5 8 1 b 4 d a 8 2 < / D A L i n k I D >  
         < L i n k T y p e > 0 < / L i n k T y p e >  
         < P a r a m e t e r s / >  
         < I n c l u d e A l l I t e m s > f a l s e < / I n c l u d e A l l I t e m s >  
         < A c t i v e > t r u e < / A c t i v e >  
         < P r o t e c t e d L i n k > f a l s e < / P r o t e c t e d L i n k >  
         < N a m e > 2 8 1 0 0   T B   2 0 1 9   0 2 1 x 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 4 1 6 7 6 9 5 . 0 0 0 0 < / N u m e r i c V a l u e >  
         < V a l u e > 4 1 6 7 6 9 5 , 0 0 0 0 < / V a l u e >  
         < C h a r t T y p e > c t D e t a i l < / C h a r t T y p e >  
         < R e f e r e n c e > 2 8 1 0 0 < / R e f e r e n c e >  
         < T B D o c N a m e > T B   2 0 1 9 < / T B D o c N a m e >  
         < T B C h a r t N a m e > D e t a i l < / T B C h a r t N a m e >  
         < C o l u m n N a m e > P r i o r P e r i o d 2 B a l a n c e < / C o l u m n N a m e >  
         < U s e r F r i e n d l y C o l u m n N a m e > 3 1 . 1 2 . 2 0 1 8 < / U s e r F r i e n d l y C o l u m n N a m e >  
         < A c c o u n t N u m b e r > 0 2 1 x < / A c c o u n t N u m b e r >  
         < R o u n d e d > f a l s e < / R o u n d e d >  
     < / T B L i n k >  
     < T B L i n k >  
         < V e r s i o n > 4 < / V e r s i o n >  
         < C o l u m n F i l t e r s / >  
         < D A L i n k I D > 2 0 3 f 7 f a d - a 8 f 6 - 4 7 3 f - 8 f 2 7 - 9 0 d 0 0 a a 1 d b e b < / D A L i n k I D >  
         < L i n k T y p e > 0 < / L i n k T y p e >  
         < P a r a m e t e r s / >  
         < I n c l u d e A l l I t e m s > f a l s e < / I n c l u d e A l l I t e m s >  
         < A c t i v e > t r u e < / A c t i v e >  
         < P r o t e c t e d L i n k > f a l s e < / P r o t e c t e d L i n k >  
         < N a m e > 2 8 1 0 0   T B   2 0 1 9   0 2 2 x 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 1 3 6 8 8 8 5 2 . 0 0 0 0 < / N u m e r i c V a l u e >  
         < V a l u e > 1 3 6 8 8 8 5 2 , 0 0 0 0 < / V a l u e >  
         < C h a r t T y p e > c t D e t a i l < / C h a r t T y p e >  
         < R e f e r e n c e > 2 8 1 0 0 < / R e f e r e n c e >  
         < T B D o c N a m e > T B   2 0 1 9 < / T B D o c N a m e >  
         < T B C h a r t N a m e > D e t a i l < / T B C h a r t N a m e >  
         < C o l u m n N a m e > P r i o r P e r i o d 2 B a l a n c e < / C o l u m n N a m e >  
         < U s e r F r i e n d l y C o l u m n N a m e > 3 1 . 1 2 . 2 0 1 8 < / U s e r F r i e n d l y C o l u m n N a m e >  
         < A c c o u n t N u m b e r > 0 2 2 x < / A c c o u n t N u m b e r >  
         < R o u n d e d > f a l s e < / R o u n d e d >  
     < / T B L i n k >  
     < T B L i n k >  
         < V e r s i o n > 4 < / V e r s i o n >  
         < C o l u m n F i l t e r s / >  
         < D A L i n k I D > f 4 0 2 3 d 7 6 - c 2 e 5 - 4 4 0 3 - 9 6 4 f - d 1 6 0 6 4 9 a 8 6 0 d < / D A L i n k I D >  
         < L i n k T y p e > 0 < / L i n k T y p e >  
         < P a r a m e t e r s / >  
         < I n c l u d e A l l I t e m s > f a l s e < / I n c l u d e A l l I t e m s >  
         < A c t i v e > t r u e < / A c t i v e >  
         < P r o t e c t e d L i n k > f a l s e < / P r o t e c t e d L i n k >  
         < N a m e > 2 8 1 0 0   T B   2 0 1 9   0 2 5 x 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 0 2 5 x < / A c c o u n t N u m b e r >  
         < R o u n d e d > f a l s e < / R o u n d e d >  
     < / T B L i n k >  
     < T B L i n k >  
         < V e r s i o n > 4 < / V e r s i o n >  
         < C o l u m n F i l t e r s / >  
         < D A L i n k I D > a e 3 b 8 4 d 8 - b 0 3 f - 4 7 c 6 - b 3 9 c - 7 6 0 f 0 d 0 c 0 1 d 2 < / D A L i n k I D >  
         < L i n k T y p e > 0 < / L i n k T y p e >  
         < P a r a m e t e r s / >  
         < I n c l u d e A l l I t e m s > f a l s e < / I n c l u d e A l l I t e m s >  
         < A c t i v e > t r u e < / A c t i v e >  
         < P r o t e c t e d L i n k > f a l s e < / P r o t e c t e d L i n k >  
         < N a m e > 2 8 1 0 0   T B   2 0 1 9   0 2 6 x 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 0 2 6 x < / A c c o u n t N u m b e r >  
         < R o u n d e d > f a l s e < / R o u n d e d >  
     < / T B L i n k >  
     < T B L i n k >  
         < V e r s i o n > 4 < / V e r s i o n >  
         < C o l u m n F i l t e r s / >  
         < D A L i n k I D > b 1 a 3 f 6 3 8 - 6 6 0 9 - 4 8 8 b - b 7 1 b - d d 6 4 f d 0 a b 3 2 8 < / D A L i n k I D >  
         < L i n k T y p e > 0 < / L i n k T y p e >  
         < P a r a m e t e r s / >  
         < I n c l u d e A l l I t e m s > f a l s e < / I n c l u d e A l l I t e m s >  
         < A c t i v e > t r u e < / A c t i v e >  
         < P r o t e c t e d L i n k > f a l s e < / P r o t e c t e d L i n k >  
         < N a m e > 2 8 1 0 0   T B   2 0 1 9   0 2 9 x 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 7 3 3 9 1 3 . 0 0 0 0 < / N u m e r i c V a l u e >  
         < V a l u e > 7 3 3 9 1 3 , 0 0 0 0 < / V a l u e >  
         < C h a r t T y p e > c t D e t a i l < / C h a r t T y p e >  
         < R e f e r e n c e > 2 8 1 0 0 < / R e f e r e n c e >  
         < T B D o c N a m e > T B   2 0 1 9 < / T B D o c N a m e >  
         < T B C h a r t N a m e > D e t a i l < / T B C h a r t N a m e >  
         < C o l u m n N a m e > P r i o r P e r i o d 2 B a l a n c e < / C o l u m n N a m e >  
         < U s e r F r i e n d l y C o l u m n N a m e > 3 1 . 1 2 . 2 0 1 8 < / U s e r F r i e n d l y C o l u m n N a m e >  
         < A c c o u n t N u m b e r > 0 2 9 x < / A c c o u n t N u m b e r >  
         < R o u n d e d > f a l s e < / R o u n d e d >  
     < / T B L i n k >  
     < T B L i n k >  
         < V e r s i o n > 4 < / V e r s i o n >  
         < C o l u m n F i l t e r s / >  
         < D A L i n k I D > 0 0 b b 3 4 b e - b d 6 0 - 4 2 a 4 - 9 2 a c - a c 2 9 2 9 d 9 e 6 2 d < / D A L i n k I D >  
         < L i n k T y p e > 0 < / L i n k T y p e >  
         < P a r a m e t e r s / >  
         < I n c l u d e A l l I t e m s > f a l s e < / I n c l u d e A l l I t e m s >  
         < A c t i v e > t r u e < / A c t i v e >  
         < P r o t e c t e d L i n k > f a l s e < / P r o t e c t e d L i n k >  
         < N a m e > 2 8 1 0 0   T B   2 0 1 9   0 3 1 x 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 1 2 4 6 5 5 2 . 0 0 0 0 < / N u m e r i c V a l u e >  
         < V a l u e > 1 2 4 6 5 5 2 , 0 0 0 0 < / V a l u e >  
         < C h a r t T y p e > c t D e t a i l < / C h a r t T y p e >  
         < R e f e r e n c e > 2 8 1 0 0 < / R e f e r e n c e >  
         < T B D o c N a m e > T B   2 0 1 9 < / T B D o c N a m e >  
         < T B C h a r t N a m e > D e t a i l < / T B C h a r t N a m e >  
         < C o l u m n N a m e > P r i o r P e r i o d 2 B a l a n c e < / C o l u m n N a m e >  
         < U s e r F r i e n d l y C o l u m n N a m e > 3 1 . 1 2 . 2 0 1 8 < / U s e r F r i e n d l y C o l u m n N a m e >  
         < A c c o u n t N u m b e r > 0 3 1 x < / A c c o u n t N u m b e r >  
         < R o u n d e d > f a l s e < / R o u n d e d >  
     < / T B L i n k >  
     < T B L i n k >  
         < V e r s i o n > 4 < / V e r s i o n >  
         < C o l u m n F i l t e r s / >  
         < D A L i n k I D > 9 6 b e 9 f f 1 - 5 b a 6 - 4 3 4 1 - 9 5 4 8 - b 9 0 7 f 2 8 c 9 9 6 e < / D A L i n k I D >  
         < L i n k T y p e > 0 < / L i n k T y p e >  
         < P a r a m e t e r s / >  
         < I n c l u d e A l l I t e m s > f a l s e < / I n c l u d e A l l I t e m s >  
         < A c t i v e > t r u e < / A c t i v e >  
         < P r o t e c t e d L i n k > f a l s e < / P r o t e c t e d L i n k >  
         < N a m e > 2 8 1 0 0   T B   2 0 1 9   0 3 2 x 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 0 3 2 x < / A c c o u n t N u m b e r >  
         < R o u n d e d > f a l s e < / R o u n d e d >  
     < / T B L i n k >  
     < T B L i n k >  
         < V e r s i o n > 4 < / V e r s i o n >  
         < C o l u m n F i l t e r s / >  
         < D A L i n k I D > 4 0 d 8 6 3 3 3 - d 5 c 1 - 4 5 5 4 - a c 3 d - 7 f 2 5 b a d 3 0 d 6 b < / D A L i n k I D >  
         < L i n k T y p e > 0 < / L i n k T y p e >  
         < P a r a m e t e r s / >  
         < I n c l u d e A l l I t e m s > f a l s e < / I n c l u d e A l l I t e m s >  
         < A c t i v e > t r u e < / A c t i v e >  
         < P r o t e c t e d L i n k > f a l s e < / P r o t e c t e d L i n k >  
         < N a m e > 2 8 1 0 0   T B   2 0 1 9   0 4 1 x 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 0 4 1 x < / A c c o u n t N u m b e r >  
         < R o u n d e d > f a l s e < / R o u n d e d >  
     < / T B L i n k >  
     < T B L i n k >  
         < V e r s i o n > 4 < / V e r s i o n >  
         < C o l u m n F i l t e r s / >  
         < D A L i n k I D > b 0 7 d 1 a b 3 - 7 f 6 d - 4 f 7 e - b 0 2 2 - 2 7 4 b f 3 1 9 6 2 b d < / D A L i n k I D >  
         < L i n k T y p e > 0 < / L i n k T y p e >  
         < P a r a m e t e r s / >  
         < I n c l u d e A l l I t e m s > f a l s e < / I n c l u d e A l l I t e m s >  
         < A c t i v e > t r u e < / A c t i v e >  
         < P r o t e c t e d L i n k > f a l s e < / P r o t e c t e d L i n k >  
         < N a m e > 2 8 1 0 0   T B   2 0 1 9   0 4 2 x 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 4 7 8 4 6 . 0 0 0 0 < / N u m e r i c V a l u e >  
         < V a l u e > 4 7 8 4 6 , 0 0 0 0 < / V a l u e >  
         < C h a r t T y p e > c t D e t a i l < / C h a r t T y p e >  
         < R e f e r e n c e > 2 8 1 0 0 < / R e f e r e n c e >  
         < T B D o c N a m e > T B   2 0 1 9 < / T B D o c N a m e >  
         < T B C h a r t N a m e > D e t a i l < / T B C h a r t N a m e >  
         < C o l u m n N a m e > P r i o r P e r i o d 2 B a l a n c e < / C o l u m n N a m e >  
         < U s e r F r i e n d l y C o l u m n N a m e > 3 1 . 1 2 . 2 0 1 8 < / U s e r F r i e n d l y C o l u m n N a m e >  
         < A c c o u n t N u m b e r > 0 4 2 x < / A c c o u n t N u m b e r >  
         < R o u n d e d > f a l s e < / R o u n d e d >  
     < / T B L i n k >  
     < T B L i n k >  
         < V e r s i o n > 4 < / V e r s i o n >  
         < C o l u m n F i l t e r s / >  
         < D A L i n k I D > c 6 0 9 5 0 c f - 9 5 e 3 - 4 f 8 c - a b 7 5 - c 8 2 7 b 0 0 c 0 d 1 d < / D A L i n k I D >  
         < L i n k T y p e > 0 < / L i n k T y p e >  
         < P a r a m e t e r s / >  
         < I n c l u d e A l l I t e m s > f a l s e < / I n c l u d e A l l I t e m s >  
         < A c t i v e > t r u e < / A c t i v e >  
         < P r o t e c t e d L i n k > f a l s e < / P r o t e c t e d L i n k >  
         < N a m e > 2 8 1 0 0   T B   2 0 1 9   0 4 3 x 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 0 4 3 x < / A c c o u n t N u m b e r >  
         < R o u n d e d > f a l s e < / R o u n d e d >  
     < / T B L i n k >  
     < T B L i n k >  
         < V e r s i o n > 4 < / V e r s i o n >  
         < C o l u m n F i l t e r s / >  
         < D A L i n k I D > 2 c a f c d 2 b - 5 1 f 5 - 4 e c 9 - a 9 2 9 - 1 6 4 3 c 3 3 f c 8 b 3 < / D A L i n k I D >  
         < L i n k T y p e > 0 < / L i n k T y p e >  
         < P a r a m e t e r s / >  
         < I n c l u d e A l l I t e m s > f a l s e < / I n c l u d e A l l I t e m s >  
         < A c t i v e > t r u e < / A c t i v e >  
         < P r o t e c t e d L i n k > f a l s e < / P r o t e c t e d L i n k >  
         < N a m e > 2 8 1 0 0   T B   2 0 1 9   0 5 1 x 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 0 5 1 x < / A c c o u n t N u m b e r >  
         < R o u n d e d > f a l s e < / R o u n d e d >  
     < / T B L i n k >  
     < T B L i n k >  
         < V e r s i o n > 4 < / V e r s i o n >  
         < C o l u m n F i l t e r s / >  
         < D A L i n k I D > 3 2 b 5 d a 4 1 - e 0 6 0 - 4 5 5 e - 9 e 2 5 - b 6 f 2 5 f 2 e 9 8 1 a < / D A L i n k I D >  
         < L i n k T y p e > 0 < / L i n k T y p e >  
         < P a r a m e t e r s / >  
         < I n c l u d e A l l I t e m s > f a l s e < / I n c l u d e A l l I t e m s >  
         < A c t i v e > t r u e < / A c t i v e >  
         < P r o t e c t e d L i n k > f a l s e < / P r o t e c t e d L i n k >  
         < N a m e > 2 8 1 0 0   T B   2 0 1 9   0 5 2 x 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 0 5 2 x < / A c c o u n t N u m b e r >  
         < R o u n d e d > f a l s e < / R o u n d e d >  
     < / T B L i n k >  
     < T B L i n k >  
         < V e r s i o n > 4 < / V e r s i o n >  
         < C o l u m n F i l t e r s / >  
         < D A L i n k I D > b a 6 7 9 2 f b - 4 2 3 a - 4 b 6 7 - a 1 9 f - 3 2 8 3 c e 9 c 6 9 d 1 < / D A L i n k I D >  
         < L i n k T y p e > 0 < / L i n k T y p e >  
         < P a r a m e t e r s / >  
         < I n c l u d e A l l I t e m s > f a l s e < / I n c l u d e A l l I t e m s >  
         < A c t i v e > t r u e < / A c t i v e >  
         < P r o t e c t e d L i n k > f a l s e < / P r o t e c t e d L i n k >  
         < N a m e > 2 8 1 0 0   T B   2 0 1 9   0 5 3 x 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 0 5 3 x < / A c c o u n t N u m b e r >  
         < R o u n d e d > f a l s e < / R o u n d e d >  
     < / T B L i n k >  
     < T B L i n k >  
         < V e r s i o n > 4 < / V e r s i o n >  
         < C o l u m n F i l t e r s / >  
         < D A L i n k I D > f 0 0 f d f d 5 - 8 b d 1 - 4 8 7 8 - 9 2 3 5 - 3 b 6 1 0 8 9 f a c 9 b < / D A L i n k I D >  
         < L i n k T y p e > 0 < / L i n k T y p e >  
         < P a r a m e t e r s / >  
         < I n c l u d e A l l I t e m s > f a l s e < / I n c l u d e A l l I t e m s >  
         < A c t i v e > t r u e < / A c t i v e >  
         < P r o t e c t e d L i n k > f a l s e < / P r o t e c t e d L i n k >  
         < N a m e > 2 8 1 0 0   T B   2 0 1 9   0 6 1 x 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 1 2 9 1 . 0 0 0 0 < / N u m e r i c V a l u e >  
         < V a l u e > 1 2 9 1 , 0 0 0 0 < / V a l u e >  
         < C h a r t T y p e > c t D e t a i l < / C h a r t T y p e >  
         < R e f e r e n c e > 2 8 1 0 0 < / R e f e r e n c e >  
         < T B D o c N a m e > T B   2 0 1 9 < / T B D o c N a m e >  
         < T B C h a r t N a m e > D e t a i l < / T B C h a r t N a m e >  
         < C o l u m n N a m e > P r i o r P e r i o d 2 B a l a n c e < / C o l u m n N a m e >  
         < U s e r F r i e n d l y C o l u m n N a m e > 3 1 . 1 2 . 2 0 1 8 < / U s e r F r i e n d l y C o l u m n N a m e >  
         < A c c o u n t N u m b e r > 0 6 1 x < / A c c o u n t N u m b e r >  
         < R o u n d e d > f a l s e < / R o u n d e d >  
     < / T B L i n k >  
     < T B L i n k >  
         < V e r s i o n > 4 < / V e r s i o n >  
         < C o l u m n F i l t e r s / >  
         < D A L i n k I D > 9 c 1 e f c 1 c - d 8 5 e - 4 2 5 2 - a a 9 a - 2 1 0 0 e 3 c 7 2 6 c e < / D A L i n k I D >  
         < L i n k T y p e > 0 < / L i n k T y p e >  
         < P a r a m e t e r s / >  
         < I n c l u d e A l l I t e m s > f a l s e < / I n c l u d e A l l I t e m s >  
         < A c t i v e > t r u e < / A c t i v e >  
         < P r o t e c t e d L i n k > f a l s e < / P r o t e c t e d L i n k >  
         < N a m e > 2 8 1 0 0   T B   2 0 1 9   0 6 2 a 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 0 6 2 a < / A c c o u n t N u m b e r >  
         < R o u n d e d > f a l s e < / R o u n d e d >  
     < / T B L i n k >  
     < T B L i n k >  
         < V e r s i o n > 4 < / V e r s i o n >  
         < C o l u m n F i l t e r s / >  
         < D A L i n k I D > 7 1 0 b 7 5 d 3 - 7 6 e 3 - 4 6 9 5 - a 2 d b - 7 f 7 3 9 b 1 8 4 4 9 4 < / D A L i n k I D >  
         < L i n k T y p e > 0 < / L i n k T y p e >  
         < P a r a m e t e r s / >  
         < I n c l u d e A l l I t e m s > f a l s e < / I n c l u d e A l l I t e m s >  
         < A c t i v e > t r u e < / A c t i v e >  
         < P r o t e c t e d L i n k > f a l s e < / P r o t e c t e d L i n k >  
         < N a m e > 2 8 1 0 0   T B   2 0 1 9   0 6 2 b 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 0 6 2 b < / A c c o u n t N u m b e r >  
         < R o u n d e d > f a l s e < / R o u n d e d >  
     < / T B L i n k >  
     < T B L i n k >  
         < V e r s i o n > 4 < / V e r s i o n >  
         < C o l u m n F i l t e r s / >  
         < D A L i n k I D > 5 7 0 a 9 6 3 6 - 2 c 5 1 - 4 5 2 3 - 9 6 2 0 - f f 2 6 e 5 f 7 b b 6 5 < / D A L i n k I D >  
         < L i n k T y p e > 0 < / L i n k T y p e >  
         < P a r a m e t e r s / >  
         < I n c l u d e A l l I t e m s > f a l s e < / I n c l u d e A l l I t e m s >  
         < A c t i v e > t r u e < / A c t i v e >  
         < P r o t e c t e d L i n k > f a l s e < / P r o t e c t e d L i n k >  
         < N a m e > 2 8 1 0 0   T B   2 0 1 9   0 6 3 a 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 0 6 3 a < / A c c o u n t N u m b e r >  
         < R o u n d e d > f a l s e < / R o u n d e d >  
     < / T B L i n k >  
     < T B L i n k >  
         < V e r s i o n > 4 < / V e r s i o n >  
         < C o l u m n F i l t e r s / >  
         < D A L i n k I D > 4 c 6 4 b d 9 2 - d 3 0 1 - 4 9 c 5 - a d 5 8 - 2 8 d 5 9 6 3 c e a 5 c < / D A L i n k I D >  
         < L i n k T y p e > 0 < / L i n k T y p e >  
         < P a r a m e t e r s / >  
         < I n c l u d e A l l I t e m s > f a l s e < / I n c l u d e A l l I t e m s >  
         < A c t i v e > t r u e < / A c t i v e >  
         < P r o t e c t e d L i n k > f a l s e < / P r o t e c t e d L i n k >  
         < N a m e > 2 8 1 0 0   T B   2 0 1 9   0 6 3 b 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 0 6 3 b < / A c c o u n t N u m b e r >  
         < R o u n d e d > f a l s e < / R o u n d e d >  
     < / T B L i n k >  
     < T B L i n k >  
         < V e r s i o n > 4 < / V e r s i o n >  
         < C o l u m n F i l t e r s / >  
         < D A L i n k I D > 0 b 6 4 0 9 d 7 - e a c 5 - 4 c e 1 - a b 4 2 - f e 3 2 d 0 8 d 7 9 4 3 < / D A L i n k I D >  
         < L i n k T y p e > 0 < / L i n k T y p e >  
         < P a r a m e t e r s / >  
         < I n c l u d e A l l I t e m s > f a l s e < / I n c l u d e A l l I t e m s >  
         < A c t i v e > t r u e < / A c t i v e >  
         < P r o t e c t e d L i n k > f a l s e < / P r o t e c t e d L i n k >  
         < N a m e > 2 8 1 0 0   T B   2 0 1 9   0 6 5 x 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 0 6 5 x < / A c c o u n t N u m b e r >  
         < R o u n d e d > f a l s e < / R o u n d e d >  
     < / T B L i n k >  
     < T B L i n k >  
         < V e r s i o n > 4 < / V e r s i o n >  
         < C o l u m n F i l t e r s / >  
         < D A L i n k I D > 2 0 6 4 7 3 0 c - 5 6 7 5 - 4 4 b 0 - 8 6 3 2 - 3 0 2 8 5 d 9 1 0 6 d a < / D A L i n k I D >  
         < L i n k T y p e > 0 < / L i n k T y p e >  
         < P a r a m e t e r s / >  
         < I n c l u d e A l l I t e m s > f a l s e < / I n c l u d e A l l I t e m s >  
         < A c t i v e > t r u e < / A c t i v e >  
         < P r o t e c t e d L i n k > f a l s e < / P r o t e c t e d L i n k >  
         < N a m e > 2 8 1 0 0   T B   2 0 1 9   0 6 6 a 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 0 6 6 a < / A c c o u n t N u m b e r >  
         < R o u n d e d > f a l s e < / R o u n d e d >  
     < / T B L i n k >  
     < T B L i n k >  
         < V e r s i o n > 4 < / V e r s i o n >  
         < C o l u m n F i l t e r s / >  
         < D A L i n k I D > a c 7 6 5 9 2 9 - d f b c - 4 0 2 a - 9 c 2 c - f c 9 3 1 c 0 3 a b 8 a < / D A L i n k I D >  
         < L i n k T y p e > 0 < / L i n k T y p e >  
         < P a r a m e t e r s / >  
         < I n c l u d e A l l I t e m s > f a l s e < / I n c l u d e A l l I t e m s >  
         < A c t i v e > t r u e < / A c t i v e >  
         < P r o t e c t e d L i n k > f a l s e < / P r o t e c t e d L i n k >  
         < N a m e > 2 8 1 0 0   T B   2 0 1 9   0 6 6 b 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 0 6 6 b < / A c c o u n t N u m b e r >  
         < R o u n d e d > f a l s e < / R o u n d e d >  
     < / T B L i n k >  
     < T B L i n k >  
         < V e r s i o n > 4 < / V e r s i o n >  
         < C o l u m n F i l t e r s / >  
         < D A L i n k I D > 5 d 3 0 9 9 3 f - c 8 3 c - 4 2 5 6 - a 7 9 2 - b 7 3 c 5 d 4 5 6 0 7 7 < / D A L i n k I D >  
         < L i n k T y p e > 0 < / L i n k T y p e >  
         < P a r a m e t e r s / >  
         < I n c l u d e A l l I t e m s > f a l s e < / I n c l u d e A l l I t e m s >  
         < A c t i v e > t r u e < / A c t i v e >  
         < P r o t e c t e d L i n k > f a l s e < / P r o t e c t e d L i n k >  
         < N a m e > 2 8 1 0 0   T B   2 0 1 9   0 6 6 c 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 0 6 6 c < / A c c o u n t N u m b e r >  
         < R o u n d e d > f a l s e < / R o u n d e d >  
     < / T B L i n k >  
     < T B L i n k >  
         < V e r s i o n > 4 < / V e r s i o n >  
         < C o l u m n F i l t e r s / >  
         < D A L i n k I D > f 0 f e f 6 7 3 - f e e 0 - 4 e 3 a - b e 4 8 - e 5 9 6 4 4 5 5 f e c e < / D A L i n k I D >  
         < L i n k T y p e > 0 < / L i n k T y p e >  
         < P a r a m e t e r s / >  
         < I n c l u d e A l l I t e m s > f a l s e < / I n c l u d e A l l I t e m s >  
         < A c t i v e > t r u e < / A c t i v e >  
         < P r o t e c t e d L i n k > f a l s e < / P r o t e c t e d L i n k >  
         < N a m e > 2 8 1 0 0   T B   2 0 1 9   0 6 7 a 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 0 6 7 a < / A c c o u n t N u m b e r >  
         < R o u n d e d > f a l s e < / R o u n d e d >  
     < / T B L i n k >  
     < T B L i n k >  
         < V e r s i o n > 4 < / V e r s i o n >  
         < C o l u m n F i l t e r s / >  
         < D A L i n k I D > 5 e a 2 6 7 c 3 - 6 8 4 0 - 4 6 4 1 - 9 5 f 7 - c 1 a 5 b 4 8 a f 6 a 2 < / D A L i n k I D >  
         < L i n k T y p e > 0 < / L i n k T y p e >  
         < P a r a m e t e r s / >  
         < I n c l u d e A l l I t e m s > f a l s e < / I n c l u d e A l l I t e m s >  
         < A c t i v e > t r u e < / A c t i v e >  
         < P r o t e c t e d L i n k > f a l s e < / P r o t e c t e d L i n k >  
         < N a m e > 2 8 1 0 0   T B   2 0 1 9   0 6 7 b 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 0 6 7 b < / A c c o u n t N u m b e r >  
         < R o u n d e d > f a l s e < / R o u n d e d >  
     < / T B L i n k >  
     < T B L i n k >  
         < V e r s i o n > 4 < / V e r s i o n >  
         < C o l u m n F i l t e r s / >  
         < D A L i n k I D > b e c 5 a 8 e f - 2 3 a 5 - 4 5 1 7 - 9 1 7 4 - d 9 1 0 6 7 d 4 0 b 6 3 < / D A L i n k I D >  
         < L i n k T y p e > 0 < / L i n k T y p e >  
         < P a r a m e t e r s / >  
         < I n c l u d e A l l I t e m s > f a l s e < / I n c l u d e A l l I t e m s >  
         < A c t i v e > t r u e < / A c t i v e >  
         < P r o t e c t e d L i n k > f a l s e < / P r o t e c t e d L i n k >  
         < N a m e > 2 8 1 0 0   T B   2 0 1 9   0 6 9 a 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 0 6 9 a < / A c c o u n t N u m b e r >  
         < R o u n d e d > f a l s e < / R o u n d e d >  
     < / T B L i n k >  
     < T B L i n k >  
         < V e r s i o n > 4 < / V e r s i o n >  
         < C o l u m n F i l t e r s / >  
         < D A L i n k I D > 6 1 4 0 e b e 4 - b 8 0 7 - 4 d f 2 - b e f d - e e 0 9 e 7 7 e c b 9 7 < / D A L i n k I D >  
         < L i n k T y p e > 0 < / L i n k T y p e >  
         < P a r a m e t e r s / >  
         < I n c l u d e A l l I t e m s > f a l s e < / I n c l u d e A l l I t e m s >  
         < A c t i v e > t r u e < / A c t i v e >  
         < P r o t e c t e d L i n k > f a l s e < / P r o t e c t e d L i n k >  
         < N a m e > 2 8 1 0 0   T B   2 0 1 9   0 6 9 b 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 0 6 9 b < / A c c o u n t N u m b e r >  
         < R o u n d e d > f a l s e < / R o u n d e d >  
     < / T B L i n k >  
     < T B L i n k >  
         < V e r s i o n > 4 < / V e r s i o n >  
         < C o l u m n F i l t e r s / >  
         < D A L i n k I D > 0 1 4 b 1 f 5 2 - 3 8 6 b - 4 b e a - 9 e 9 1 - b 1 d 0 1 f b 4 8 5 8 7 < / D A L i n k I D >  
         < L i n k T y p e > 0 < / L i n k T y p e >  
         < P a r a m e t e r s / >  
         < I n c l u d e A l l I t e m s > f a l s e < / I n c l u d e A l l I t e m s >  
         < A c t i v e > t r u e < / A c t i v e >  
         < P r o t e c t e d L i n k > f a l s e < / P r o t e c t e d L i n k >  
         < N a m e > 2 8 1 0 0   T B   2 0 1 9   0 7 2 x 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 0 7 2 x < / A c c o u n t N u m b e r >  
         < R o u n d e d > f a l s e < / R o u n d e d >  
     < / T B L i n k >  
     < T B L i n k >  
         < V e r s i o n > 4 < / V e r s i o n >  
         < C o l u m n F i l t e r s / >  
         < D A L i n k I D > a b f e 9 6 3 1 - 3 4 d 8 - 4 6 3 6 - b c a e - b 8 7 2 b 4 6 8 8 7 3 5 < / D A L i n k I D >  
         < L i n k T y p e > 0 < / L i n k T y p e >  
         < P a r a m e t e r s / >  
         < I n c l u d e A l l I t e m s > f a l s e < / I n c l u d e A l l I t e m s >  
         < A c t i v e > t r u e < / A c t i v e >  
         < P r o t e c t e d L i n k > f a l s e < / P r o t e c t e d L i n k >  
         < N a m e > 2 8 1 0 0   T B   2 0 1 9   0 7 3 x 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 - 5 7 3 2 0 . 0 0 0 0 < / N u m e r i c V a l u e >  
         < V a l u e > - 5 7 3 2 0 , 0 0 0 0 < / V a l u e >  
         < C h a r t T y p e > c t D e t a i l < / C h a r t T y p e >  
         < R e f e r e n c e > 2 8 1 0 0 < / R e f e r e n c e >  
         < T B D o c N a m e > T B   2 0 1 9 < / T B D o c N a m e >  
         < T B C h a r t N a m e > D e t a i l < / T B C h a r t N a m e >  
         < C o l u m n N a m e > P r i o r P e r i o d 2 B a l a n c e < / C o l u m n N a m e >  
         < U s e r F r i e n d l y C o l u m n N a m e > 3 1 . 1 2 . 2 0 1 8 < / U s e r F r i e n d l y C o l u m n N a m e >  
         < A c c o u n t N u m b e r > 0 7 3 x < / A c c o u n t N u m b e r >  
         < R o u n d e d > f a l s e < / R o u n d e d >  
     < / T B L i n k >  
     < T B L i n k >  
         < V e r s i o n > 4 < / V e r s i o n >  
         < C o l u m n F i l t e r s / >  
         < D A L i n k I D > 3 0 5 2 9 7 9 4 - e 2 d a - 4 0 7 0 - b 8 9 2 - 5 c a a a 2 0 3 c 1 3 f < / D A L i n k I D >  
         < L i n k T y p e > 0 < / L i n k T y p e >  
         < P a r a m e t e r s / >  
         < I n c l u d e A l l I t e m s > f a l s e < / I n c l u d e A l l I t e m s >  
         < A c t i v e > t r u e < / A c t i v e >  
         < P r o t e c t e d L i n k > f a l s e < / P r o t e c t e d L i n k >  
         < N a m e > 2 8 1 0 0   T B   2 0 1 9   0 7 4 x 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 0 7 4 x < / A c c o u n t N u m b e r >  
         < R o u n d e d > f a l s e < / R o u n d e d >  
     < / T B L i n k >  
     < T B L i n k >  
         < V e r s i o n > 4 < / V e r s i o n >  
         < C o l u m n F i l t e r s / >  
         < D A L i n k I D > c e 2 8 c f 1 8 - 0 0 9 e - 4 a 7 e - a 5 d 9 - f 1 e e 1 e 8 6 b f 7 2 < / D A L i n k I D >  
         < L i n k T y p e > 0 < / L i n k T y p e >  
         < P a r a m e t e r s / >  
         < I n c l u d e A l l I t e m s > f a l s e < / I n c l u d e A l l I t e m s >  
         < A c t i v e > t r u e < / A c t i v e >  
         < P r o t e c t e d L i n k > f a l s e < / P r o t e c t e d L i n k >  
         < N a m e > 2 8 1 0 0   T B   2 0 1 9   0 7 5 x 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 P r i o r P e r i o d 2 B a l a n c e < / C o l u m n N a m e >  
         < U s e r F r i e n d l y C o l u m n N a m e > 3 1 . 1 2 . 2 0 1 8 < / U s e r F r i e n d l y C o l u m n N a m e >  
         < A c c o u n t N u m b e r > 0 7 5 x < / A c c o u n t N u m b e r >  
         < R o u n d e d > f a l s e < / R o u n d e d >  
     < / T B L i n k >  
     < T B L i n k >  
         < V e r s i o n > 4 < / V e r s i o n >  
         < C o l u m n F i l t e r s / >  
         < D A L i n k I D > a e 4 3 9 f 2 2 - c b e f - 4 d c 9 - 8 4 2 a - a f 5 a c b c b 4 e f 2 < / D A L i n k I D >  
         < L i n k T y p e > 0 < / L i n k T y p e >  
         < P a r a m e t e r s / >  
         < I n c l u d e A l l I t e m s > f a l s e < / I n c l u d e A l l I t e m s >  
         < A c t i v e > t r u e < / A c t i v e >  
         < P r o t e c t e d L i n k > f a l s e < / P r o t e c t e d L i n k >  
         < N a m e > 2 8 1 0 0   T B   2 0 1 9   0 7 9 x 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 0 7 9 x < / A c c o u n t N u m b e r >  
         < R o u n d e d > f a l s e < / R o u n d e d >  
     < / T B L i n k >  
     < T B L i n k >  
         < V e r s i o n > 4 < / V e r s i o n >  
         < C o l u m n F i l t e r s / >  
         < D A L i n k I D > 4 9 f 0 e 4 0 b - 2 3 4 9 - 4 f 1 e - a 0 0 e - 7 5 1 5 b 6 4 0 f f 9 8 < / D A L i n k I D >  
         < L i n k T y p e > 0 < / L i n k T y p e >  
         < P a r a m e t e r s / >  
         < I n c l u d e A l l I t e m s > f a l s e < / I n c l u d e A l l I t e m s >  
         < A c t i v e > t r u e < / A c t i v e >  
         < P r o t e c t e d L i n k > f a l s e < / P r o t e c t e d L i n k >  
         < N a m e > 2 8 1 0 0   T B   2 0 1 9   0 8 1 x 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 - 5 9 7 9 2 6 . 0 0 0 0 < / N u m e r i c V a l u e >  
         < V a l u e > - 5 9 7 9 2 6 , 0 0 0 0 < / V a l u e >  
         < C h a r t T y p e > c t D e t a i l < / C h a r t T y p e >  
         < R e f e r e n c e > 2 8 1 0 0 < / R e f e r e n c e >  
         < T B D o c N a m e > T B   2 0 1 9 < / T B D o c N a m e >  
         < T B C h a r t N a m e > D e t a i l < / T B C h a r t N a m e >  
         < C o l u m n N a m e > P r i o r P e r i o d 2 B a l a n c e < / C o l u m n N a m e >  
         < U s e r F r i e n d l y C o l u m n N a m e > 3 1 . 1 2 . 2 0 1 8 < / U s e r F r i e n d l y C o l u m n N a m e >  
         < A c c o u n t N u m b e r > 0 8 1 x < / A c c o u n t N u m b e r >  
         < R o u n d e d > f a l s e < / R o u n d e d >  
     < / T B L i n k >  
     < T B L i n k >  
         < V e r s i o n > 4 < / V e r s i o n >  
         < C o l u m n F i l t e r s / >  
         < D A L i n k I D > 3 1 c f 8 f d 7 - 0 b 8 6 - 4 2 2 8 - a 5 f e - d 9 9 b 7 8 3 3 c d 4 a < / D A L i n k I D >  
         < L i n k T y p e > 0 < / L i n k T y p e >  
         < P a r a m e t e r s / >  
         < I n c l u d e A l l I t e m s > f a l s e < / I n c l u d e A l l I t e m s >  
         < A c t i v e > t r u e < / A c t i v e >  
         < P r o t e c t e d L i n k > f a l s e < / P r o t e c t e d L i n k >  
         < N a m e > 2 8 1 0 0   T B   2 0 1 9   0 8 2 x 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 - 4 3 7 1 1 2 2 . 0 0 0 0 < / N u m e r i c V a l u e >  
         < V a l u e > - 4 3 7 1 1 2 2 , 0 0 0 0 < / V a l u e >  
         < C h a r t T y p e > c t D e t a i l < / C h a r t T y p e >  
         < R e f e r e n c e > 2 8 1 0 0 < / R e f e r e n c e >  
         < T B D o c N a m e > T B   2 0 1 9 < / T B D o c N a m e >  
         < T B C h a r t N a m e > D e t a i l < / T B C h a r t N a m e >  
         < C o l u m n N a m e > P r i o r P e r i o d 2 B a l a n c e < / C o l u m n N a m e >  
         < U s e r F r i e n d l y C o l u m n N a m e > 3 1 . 1 2 . 2 0 1 8 < / U s e r F r i e n d l y C o l u m n N a m e >  
         < A c c o u n t N u m b e r > 0 8 2 x < / A c c o u n t N u m b e r >  
         < R o u n d e d > f a l s e < / R o u n d e d >  
     < / T B L i n k >  
     < T B L i n k >  
         < V e r s i o n > 4 < / V e r s i o n >  
         < C o l u m n F i l t e r s / >  
         < D A L i n k I D > 7 c 3 6 3 a b e - 7 e d 7 - 4 0 9 3 - 9 b a 2 - d 0 3 4 d a d 8 7 d 7 6 < / D A L i n k I D >  
         < L i n k T y p e > 0 < / L i n k T y p e >  
         < P a r a m e t e r s / >  
         < I n c l u d e A l l I t e m s > f a l s e < / I n c l u d e A l l I t e m s >  
         < A c t i v e > t r u e < / A c t i v e >  
         < P r o t e c t e d L i n k > f a l s e < / P r o t e c t e d L i n k >  
         < N a m e > 2 8 1 0 0   T B   2 0 1 9   0 8 5 x 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 0 8 5 x < / A c c o u n t N u m b e r >  
         < R o u n d e d > f a l s e < / R o u n d e d >  
     < / T B L i n k >  
     < T B L i n k >  
         < V e r s i o n > 4 < / V e r s i o n >  
         < C o l u m n F i l t e r s / >  
         < D A L i n k I D > 3 5 8 6 4 4 d 9 - 9 8 3 0 - 4 a b 9 - a 3 b 9 - b 2 e 1 8 8 8 9 3 e 3 8 < / D A L i n k I D >  
         < L i n k T y p e > 0 < / L i n k T y p e >  
         < P a r a m e t e r s / >  
         < I n c l u d e A l l I t e m s > f a l s e < / I n c l u d e A l l I t e m s >  
         < A c t i v e > t r u e < / A c t i v e >  
         < P r o t e c t e d L i n k > f a l s e < / P r o t e c t e d L i n k >  
         < N a m e > 2 8 1 0 0   T B   2 0 1 9   0 8 6 x 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 0 8 6 x < / A c c o u n t N u m b e r >  
         < R o u n d e d > f a l s e < / R o u n d e d >  
     < / T B L i n k >  
     < T B L i n k >  
         < V e r s i o n > 4 < / V e r s i o n >  
         < C o l u m n F i l t e r s / >  
         < D A L i n k I D > b a 4 7 5 a 4 0 - 9 3 7 e - 4 b d 0 - a d 4 5 - 4 2 1 3 8 6 a 4 e 4 b 2 < / D A L i n k I D >  
         < L i n k T y p e > 0 < / L i n k T y p e >  
         < P a r a m e t e r s / >  
         < I n c l u d e A l l I t e m s > f a l s e < / I n c l u d e A l l I t e m s >  
         < A c t i v e > t r u e < / A c t i v e >  
         < P r o t e c t e d L i n k > f a l s e < / P r o t e c t e d L i n k >  
         < N a m e > 2 8 1 0 0   T B   2 0 1 9   0 8 9 x 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 - 2 9 4 7 5 5 . 0 0 0 0 < / N u m e r i c V a l u e >  
         < V a l u e > - 2 9 4 7 5 5 , 0 0 0 0 < / V a l u e >  
         < C h a r t T y p e > c t D e t a i l < / C h a r t T y p e >  
         < R e f e r e n c e > 2 8 1 0 0 < / R e f e r e n c e >  
         < T B D o c N a m e > T B   2 0 1 9 < / T B D o c N a m e >  
         < T B C h a r t N a m e > D e t a i l < / T B C h a r t N a m e >  
         < C o l u m n N a m e > P r i o r P e r i o d 2 B a l a n c e < / C o l u m n N a m e >  
         < U s e r F r i e n d l y C o l u m n N a m e > 3 1 . 1 2 . 2 0 1 8 < / U s e r F r i e n d l y C o l u m n N a m e >  
         < A c c o u n t N u m b e r > 0 8 9 x < / A c c o u n t N u m b e r >  
         < R o u n d e d > f a l s e < / R o u n d e d >  
     < / T B L i n k >  
     < T B L i n k >  
         < V e r s i o n > 4 < / V e r s i o n >  
         < C o l u m n F i l t e r s / >  
         < D A L i n k I D > f 2 a e 6 9 a 3 - 6 2 3 b - 4 6 3 7 - 9 2 a 9 - 9 f 0 b 1 5 4 5 e 6 2 3 < / D A L i n k I D >  
         < L i n k T y p e > 0 < / L i n k T y p e >  
         < P a r a m e t e r s / >  
         < I n c l u d e A l l I t e m s > f a l s e < / I n c l u d e A l l I t e m s >  
         < A c t i v e > t r u e < / A c t i v e >  
         < P r o t e c t e d L i n k > f a l s e < / P r o t e c t e d L i n k >  
         < N a m e > 2 8 1 0 0   T B   2 0 1 9   0 9 1 a 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 0 9 1 a < / A c c o u n t N u m b e r >  
         < R o u n d e d > f a l s e < / R o u n d e d >  
     < / T B L i n k >  
     < T B L i n k >  
         < V e r s i o n > 4 < / V e r s i o n >  
         < C o l u m n F i l t e r s / >  
         < D A L i n k I D > 5 0 9 8 b c 7 9 - 4 0 2 8 - 4 5 9 9 - 9 3 a 2 - d 3 5 7 f 6 8 5 b c 7 7 < / D A L i n k I D >  
         < L i n k T y p e > 0 < / L i n k T y p e >  
         < P a r a m e t e r s / >  
         < I n c l u d e A l l I t e m s > f a l s e < / I n c l u d e A l l I t e m s >  
         < A c t i v e > t r u e < / A c t i v e >  
         < P r o t e c t e d L i n k > f a l s e < / P r o t e c t e d L i n k >  
         < N a m e > 2 8 1 0 0   T B   2 0 1 9   0 9 1 b 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 - 8 0 3 2 . 0 0 0 0 < / N u m e r i c V a l u e >  
         < V a l u e > - 8 0 3 2 , 0 0 0 0 < / V a l u e >  
         < C h a r t T y p e > c t D e t a i l < / C h a r t T y p e >  
         < R e f e r e n c e > 2 8 1 0 0 < / R e f e r e n c e >  
         < T B D o c N a m e > T B   2 0 1 9 < / T B D o c N a m e >  
         < T B C h a r t N a m e > D e t a i l < / T B C h a r t N a m e >  
         < C o l u m n N a m e > P r i o r P e r i o d 2 B a l a n c e < / C o l u m n N a m e >  
         < U s e r F r i e n d l y C o l u m n N a m e > 3 1 . 1 2 . 2 0 1 8 < / U s e r F r i e n d l y C o l u m n N a m e >  
         < A c c o u n t N u m b e r > 0 9 1 b < / A c c o u n t N u m b e r >  
         < R o u n d e d > f a l s e < / R o u n d e d >  
     < / T B L i n k >  
     < T B L i n k >  
         < V e r s i o n > 4 < / V e r s i o n >  
         < C o l u m n F i l t e r s / >  
         < D A L i n k I D > c 7 d 0 3 b 7 7 - 4 7 9 b - 4 8 3 0 - 9 7 7 7 - d e d 5 6 c 6 8 2 e 6 5 < / D A L i n k I D >  
         < L i n k T y p e > 0 < / L i n k T y p e >  
         < P a r a m e t e r s / >  
         < I n c l u d e A l l I t e m s > f a l s e < / I n c l u d e A l l I t e m s >  
         < A c t i v e > t r u e < / A c t i v e >  
         < P r o t e c t e d L i n k > f a l s e < / P r o t e c t e d L i n k >  
         < N a m e > 2 8 1 0 0   T B   2 0 1 9   0 9 1 c 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 0 9 1 c < / A c c o u n t N u m b e r >  
         < R o u n d e d > f a l s e < / R o u n d e d >  
     < / T B L i n k >  
     < T B L i n k >  
         < V e r s i o n > 4 < / V e r s i o n >  
         < C o l u m n F i l t e r s / >  
         < D A L i n k I D > 5 1 6 1 a b c 0 - 4 8 3 f - 4 a 5 7 - 8 7 e 8 - 5 1 4 5 b 0 b b 8 0 e 7 < / D A L i n k I D >  
         < L i n k T y p e > 0 < / L i n k T y p e >  
         < P a r a m e t e r s / >  
         < I n c l u d e A l l I t e m s > f a l s e < / I n c l u d e A l l I t e m s >  
         < A c t i v e > t r u e < / A c t i v e >  
         < P r o t e c t e d L i n k > f a l s e < / P r o t e c t e d L i n k >  
         < N a m e > 2 8 1 0 0   T B   2 0 1 9   0 9 1 d 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 0 9 1 d < / A c c o u n t N u m b e r >  
         < R o u n d e d > f a l s e < / R o u n d e d >  
     < / T B L i n k >  
     < T B L i n k >  
         < V e r s i o n > 4 < / V e r s i o n >  
         < C o l u m n F i l t e r s / >  
         < D A L i n k I D > 3 f b 6 d f 2 8 - 7 5 9 7 - 4 a 4 e - b 8 6 b - d 0 b 3 c 9 c c 2 f b f < / D A L i n k I D >  
         < L i n k T y p e > 0 < / L i n k T y p e >  
         < P a r a m e t e r s / >  
         < I n c l u d e A l l I t e m s > f a l s e < / I n c l u d e A l l I t e m s >  
         < A c t i v e > t r u e < / A c t i v e >  
         < P r o t e c t e d L i n k > f a l s e < / P r o t e c t e d L i n k >  
         < N a m e > 2 8 1 0 0   T B   2 0 1 9   0 9 1 e 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 0 9 1 e < / A c c o u n t N u m b e r >  
         < R o u n d e d > f a l s e < / R o u n d e d >  
     < / T B L i n k >  
     < T B L i n k >  
         < V e r s i o n > 4 < / V e r s i o n >  
         < C o l u m n F i l t e r s / >  
         < D A L i n k I D > 5 7 0 1 0 d 1 d - c 1 5 7 - 4 d 8 3 - b 9 1 6 - 8 5 3 c 2 4 c f b f 4 0 < / D A L i n k I D >  
         < L i n k T y p e > 0 < / L i n k T y p e >  
         < P a r a m e t e r s / >  
         < I n c l u d e A l l I t e m s > f a l s e < / I n c l u d e A l l I t e m s >  
         < A c t i v e > t r u e < / A c t i v e >  
         < P r o t e c t e d L i n k > f a l s e < / P r o t e c t e d L i n k >  
         < N a m e > 2 8 1 0 0   T B   2 0 1 9   0 9 2 a 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 0 9 2 a < / A c c o u n t N u m b e r >  
         < R o u n d e d > f a l s e < / R o u n d e d >  
     < / T B L i n k >  
     < T B L i n k >  
         < V e r s i o n > 4 < / V e r s i o n >  
         < C o l u m n F i l t e r s / >  
         < D A L i n k I D > 4 0 f 3 f 6 a 1 - 6 2 c 7 - 4 f 0 8 - 8 e 4 2 - 4 8 6 9 1 a a f 3 7 d d < / D A L i n k I D >  
         < L i n k T y p e > 0 < / L i n k T y p e >  
         < P a r a m e t e r s / >  
         < I n c l u d e A l l I t e m s > f a l s e < / I n c l u d e A l l I t e m s >  
         < A c t i v e > t r u e < / A c t i v e >  
         < P r o t e c t e d L i n k > f a l s e < / P r o t e c t e d L i n k >  
         < N a m e > 2 8 1 0 0   T B   2 0 1 9   0 9 2 b 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 0 9 2 b < / A c c o u n t N u m b e r >  
         < R o u n d e d > f a l s e < / R o u n d e d >  
     < / T B L i n k >  
     < T B L i n k >  
         < V e r s i o n > 4 < / V e r s i o n >  
         < C o l u m n F i l t e r s / >  
         < D A L i n k I D > e 1 8 3 e f 4 2 - d b e 6 - 4 e c 2 - b 3 9 c - 3 f 1 9 7 f 8 2 5 9 e 5 < / D A L i n k I D >  
         < L i n k T y p e > 0 < / L i n k T y p e >  
         < P a r a m e t e r s / >  
         < I n c l u d e A l l I t e m s > f a l s e < / I n c l u d e A l l I t e m s >  
         < A c t i v e > t r u e < / A c t i v e >  
         < P r o t e c t e d L i n k > f a l s e < / P r o t e c t e d L i n k >  
         < N a m e > 2 8 1 0 0   T B   2 0 1 9   0 9 2 c 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 - 8 6 9 9 7 5 . 0 0 0 0 < / N u m e r i c V a l u e >  
         < V a l u e > - 8 6 9 9 7 5 , 0 0 0 0 < / V a l u e >  
         < C h a r t T y p e > c t D e t a i l < / C h a r t T y p e >  
         < R e f e r e n c e > 2 8 1 0 0 < / R e f e r e n c e >  
         < T B D o c N a m e > T B   2 0 1 9 < / T B D o c N a m e >  
         < T B C h a r t N a m e > D e t a i l < / T B C h a r t N a m e >  
         < C o l u m n N a m e > P r i o r P e r i o d 2 B a l a n c e < / C o l u m n N a m e >  
         < U s e r F r i e n d l y C o l u m n N a m e > 3 1 . 1 2 . 2 0 1 8 < / U s e r F r i e n d l y C o l u m n N a m e >  
         < A c c o u n t N u m b e r > 0 9 2 c < / A c c o u n t N u m b e r >  
         < R o u n d e d > f a l s e < / R o u n d e d >  
     < / T B L i n k >  
     < T B L i n k >  
         < V e r s i o n > 4 < / V e r s i o n >  
         < C o l u m n F i l t e r s / >  
         < D A L i n k I D > 4 e 6 9 6 b c 0 - 8 6 c 7 - 4 e 4 7 - a 8 9 3 - 4 e 8 8 5 1 7 b b 1 9 3 < / D A L i n k I D >  
         < L i n k T y p e > 0 < / L i n k T y p e >  
         < P a r a m e t e r s / >  
         < I n c l u d e A l l I t e m s > f a l s e < / I n c l u d e A l l I t e m s >  
         < A c t i v e > t r u e < / A c t i v e >  
         < P r o t e c t e d L i n k > f a l s e < / P r o t e c t e d L i n k >  
         < N a m e > 2 8 1 0 0   T B   2 0 1 9   0 9 2 d 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 0 9 2 d < / A c c o u n t N u m b e r >  
         < R o u n d e d > f a l s e < / R o u n d e d >  
     < / T B L i n k >  
     < T B L i n k >  
         < V e r s i o n > 4 < / V e r s i o n >  
         < C o l u m n F i l t e r s / >  
         < D A L i n k I D > 4 e 3 4 f f 9 f - 2 3 1 e - 4 2 f f - a e 5 7 - d 4 9 6 7 d 5 a 2 b 0 3 < / D A L i n k I D >  
         < L i n k T y p e > 0 < / L i n k T y p e >  
         < P a r a m e t e r s / >  
         < I n c l u d e A l l I t e m s > f a l s e < / I n c l u d e A l l I t e m s >  
         < A c t i v e > t r u e < / A c t i v e >  
         < P r o t e c t e d L i n k > f a l s e < / P r o t e c t e d L i n k >  
         < N a m e > 2 8 1 0 0   T B   2 0 1 9   0 9 2 e 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 0 9 2 e < / A c c o u n t N u m b e r >  
         < R o u n d e d > f a l s e < / R o u n d e d >  
     < / T B L i n k >  
     < T B L i n k >  
         < V e r s i o n > 4 < / V e r s i o n >  
         < C o l u m n F i l t e r s / >  
         < D A L i n k I D > 0 5 3 1 e 8 b 5 - c b 7 4 - 4 0 e 4 - 8 a 0 4 - 8 9 8 f 1 2 9 d 3 5 b a < / D A L i n k I D >  
         < L i n k T y p e > 0 < / L i n k T y p e >  
         < P a r a m e t e r s / >  
         < I n c l u d e A l l I t e m s > f a l s e < / I n c l u d e A l l I t e m s >  
         < A c t i v e > t r u e < / A c t i v e >  
         < P r o t e c t e d L i n k > f a l s e < / P r o t e c t e d L i n k >  
         < N a m e > 2 8 1 0 0   T B   2 0 1 9   0 9 2 f 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 - 1 1 3 3 5 2 . 0 0 0 0 < / N u m e r i c V a l u e >  
         < V a l u e > - 1 1 3 3 5 2 , 0 0 0 0 < / V a l u e >  
         < C h a r t T y p e > c t D e t a i l < / C h a r t T y p e >  
         < R e f e r e n c e > 2 8 1 0 0 < / R e f e r e n c e >  
         < T B D o c N a m e > T B   2 0 1 9 < / T B D o c N a m e >  
         < T B C h a r t N a m e > D e t a i l < / T B C h a r t N a m e >  
         < C o l u m n N a m e > P r i o r P e r i o d 2 B a l a n c e < / C o l u m n N a m e >  
         < U s e r F r i e n d l y C o l u m n N a m e > 3 1 . 1 2 . 2 0 1 8 < / U s e r F r i e n d l y C o l u m n N a m e >  
         < A c c o u n t N u m b e r > 0 9 2 f < / A c c o u n t N u m b e r >  
         < R o u n d e d > f a l s e < / R o u n d e d >  
     < / T B L i n k >  
     < T B L i n k >  
         < V e r s i o n > 4 < / V e r s i o n >  
         < C o l u m n F i l t e r s / >  
         < D A L i n k I D > 2 0 6 6 8 7 b 9 - 1 1 c f - 4 3 4 4 - a d b 7 - 9 e 1 5 1 0 4 1 5 b c 7 < / D A L i n k I D >  
         < L i n k T y p e > 0 < / L i n k T y p e >  
         < P a r a m e t e r s / >  
         < I n c l u d e A l l I t e m s > f a l s e < / I n c l u d e A l l I t e m s >  
         < A c t i v e > t r u e < / A c t i v e >  
         < P r o t e c t e d L i n k > f a l s e < / P r o t e c t e d L i n k >  
         < N a m e > 2 8 1 0 0   T B   2 0 1 9   0 9 3 x 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 0 9 3 x < / A c c o u n t N u m b e r >  
         < R o u n d e d > f a l s e < / R o u n d e d >  
     < / T B L i n k >  
     < T B L i n k >  
         < V e r s i o n > 4 < / V e r s i o n >  
         < C o l u m n F i l t e r s / >  
         < D A L i n k I D > 4 a 5 6 9 4 5 c - 5 3 a 1 - 4 c 1 0 - 9 8 d f - 3 d a f c 3 a d 8 9 f 3 < / D A L i n k I D >  
         < L i n k T y p e > 0 < / L i n k T y p e >  
         < P a r a m e t e r s / >  
         < I n c l u d e A l l I t e m s > f a l s e < / I n c l u d e A l l I t e m s >  
         < A c t i v e > t r u e < / A c t i v e >  
         < P r o t e c t e d L i n k > f a l s e < / P r o t e c t e d L i n k >  
         < N a m e > 2 8 1 0 0   T B   2 0 1 9   0 9 4 x 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 - 4 2 8 4 6 . 0 0 0 0 < / N u m e r i c V a l u e >  
         < V a l u e > - 4 2 8 4 6 , 0 0 0 0 < / V a l u e >  
         < C h a r t T y p e > c t D e t a i l < / C h a r t T y p e >  
         < R e f e r e n c e > 2 8 1 0 0 < / R e f e r e n c e >  
         < T B D o c N a m e > T B   2 0 1 9 < / T B D o c N a m e >  
         < T B C h a r t N a m e > D e t a i l < / T B C h a r t N a m e >  
         < C o l u m n N a m e > P r i o r P e r i o d 2 B a l a n c e < / C o l u m n N a m e >  
         < U s e r F r i e n d l y C o l u m n N a m e > 3 1 . 1 2 . 2 0 1 8 < / U s e r F r i e n d l y C o l u m n N a m e >  
         < A c c o u n t N u m b e r > 0 9 4 x < / A c c o u n t N u m b e r >  
         < R o u n d e d > f a l s e < / R o u n d e d >  
     < / T B L i n k >  
     < T B L i n k >  
         < V e r s i o n > 4 < / V e r s i o n >  
         < C o l u m n F i l t e r s / >  
         < D A L i n k I D > 3 0 8 d b 7 f 2 - f f 3 c - 4 8 a b - a a d 5 - 5 7 5 9 4 7 7 c e 9 8 2 < / D A L i n k I D >  
         < L i n k T y p e > 0 < / L i n k T y p e >  
         < P a r a m e t e r s / >  
         < I n c l u d e A l l I t e m s > f a l s e < / I n c l u d e A l l I t e m s >  
         < A c t i v e > t r u e < / A c t i v e >  
         < P r o t e c t e d L i n k > f a l s e < / P r o t e c t e d L i n k >  
         < N a m e > 2 8 1 0 0   T B   2 0 1 9   0 9 5 a 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 0 9 5 a < / A c c o u n t N u m b e r >  
         < R o u n d e d > f a l s e < / R o u n d e d >  
     < / T B L i n k >  
     < T B L i n k >  
         < V e r s i o n > 4 < / V e r s i o n >  
         < C o l u m n F i l t e r s / >  
         < D A L i n k I D > d e 6 2 6 c 3 9 - 8 8 8 f - 4 d 2 3 - 9 8 a d - e f 9 2 5 2 7 5 f a 9 a < / D A L i n k I D >  
         < L i n k T y p e > 0 < / L i n k T y p e >  
         < P a r a m e t e r s / >  
         < I n c l u d e A l l I t e m s > f a l s e < / I n c l u d e A l l I t e m s >  
         < A c t i v e > t r u e < / A c t i v e >  
         < P r o t e c t e d L i n k > f a l s e < / P r o t e c t e d L i n k >  
         < N a m e > 2 8 1 0 0   T B   2 0 1 9   0 9 5 b 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 0 9 5 b < / A c c o u n t N u m b e r >  
         < R o u n d e d > f a l s e < / R o u n d e d >  
     < / T B L i n k >  
     < T B L i n k >  
         < V e r s i o n > 4 < / V e r s i o n >  
         < C o l u m n F i l t e r s / >  
         < D A L i n k I D > 3 8 f e 3 4 a 8 - 5 a 5 8 - 4 f 4 6 - b b d 9 - c 3 6 9 a 5 4 c 4 2 c d < / D A L i n k I D >  
         < L i n k T y p e > 0 < / L i n k T y p e >  
         < P a r a m e t e r s / >  
         < I n c l u d e A l l I t e m s > f a l s e < / I n c l u d e A l l I t e m s >  
         < A c t i v e > t r u e < / A c t i v e >  
         < P r o t e c t e d L i n k > f a l s e < / P r o t e c t e d L i n k >  
         < N a m e > 2 8 1 0 0   T B   2 0 1 9   0 9 5 c 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 0 9 5 c < / A c c o u n t N u m b e r >  
         < R o u n d e d > f a l s e < / R o u n d e d >  
     < / T B L i n k >  
     < T B L i n k >  
         < V e r s i o n > 4 < / V e r s i o n >  
         < C o l u m n F i l t e r s / >  
         < D A L i n k I D > 5 9 1 3 e 2 c a - 3 6 9 f - 4 e 2 2 - b 2 5 5 - 4 9 3 0 1 9 2 f 9 9 5 3 < / D A L i n k I D >  
         < L i n k T y p e > 0 < / L i n k T y p e >  
         < P a r a m e t e r s / >  
         < I n c l u d e A l l I t e m s > f a l s e < / I n c l u d e A l l I t e m s >  
         < A c t i v e > t r u e < / A c t i v e >  
         < P r o t e c t e d L i n k > f a l s e < / P r o t e c t e d L i n k >  
         < N a m e > 2 8 1 0 0   T B   2 0 1 9   0 9 6 a 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 0 9 6 a < / A c c o u n t N u m b e r >  
         < R o u n d e d > f a l s e < / R o u n d e d >  
     < / T B L i n k >  
     < T B L i n k >  
         < V e r s i o n > 4 < / V e r s i o n >  
         < C o l u m n F i l t e r s / >  
         < D A L i n k I D > e c 9 8 0 1 9 1 - 8 b b 6 - 4 b 9 0 - 8 c 8 e - 8 1 5 b 4 7 3 2 7 2 3 6 < / D A L i n k I D >  
         < L i n k T y p e > 0 < / L i n k T y p e >  
         < P a r a m e t e r s / >  
         < I n c l u d e A l l I t e m s > f a l s e < / I n c l u d e A l l I t e m s >  
         < A c t i v e > t r u e < / A c t i v e >  
         < P r o t e c t e d L i n k > f a l s e < / P r o t e c t e d L i n k >  
         < N a m e > 2 8 1 0 0   T B   2 0 1 9   0 9 6 b 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 0 9 6 b < / A c c o u n t N u m b e r >  
         < R o u n d e d > f a l s e < / R o u n d e d >  
     < / T B L i n k >  
     < T B L i n k >  
         < V e r s i o n > 4 < / V e r s i o n >  
         < C o l u m n F i l t e r s / >  
         < D A L i n k I D > 1 5 9 c 0 3 8 f - 3 0 d 8 - 4 f a b - 8 0 8 4 - 9 6 f e c 6 4 7 a d 0 c < / D A L i n k I D >  
         < L i n k T y p e > 0 < / L i n k T y p e >  
         < P a r a m e t e r s / >  
         < I n c l u d e A l l I t e m s > f a l s e < / I n c l u d e A l l I t e m s >  
         < A c t i v e > t r u e < / A c t i v e >  
         < P r o t e c t e d L i n k > f a l s e < / P r o t e c t e d L i n k >  
         < N a m e > 2 8 1 0 0   T B   2 0 1 9   0 9 6 c 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 0 9 6 c < / A c c o u n t N u m b e r >  
         < R o u n d e d > f a l s e < / R o u n d e d >  
     < / T B L i n k >  
     < T B L i n k >  
         < V e r s i o n > 4 < / V e r s i o n >  
         < C o l u m n F i l t e r s / >  
         < D A L i n k I D > c 2 d a 1 8 f 5 - c 5 9 f - 4 4 1 2 - b d 6 c - 1 d c 0 b a b 0 3 2 2 5 < / D A L i n k I D >  
         < L i n k T y p e > 0 < / L i n k T y p e >  
         < P a r a m e t e r s / >  
         < I n c l u d e A l l I t e m s > f a l s e < / I n c l u d e A l l I t e m s >  
         < A c t i v e > t r u e < / A c t i v e >  
         < P r o t e c t e d L i n k > f a l s e < / P r o t e c t e d L i n k >  
         < N a m e > 2 8 1 0 0   T B   2 0 1 9   0 9 6 d 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 0 9 6 d < / A c c o u n t N u m b e r >  
         < R o u n d e d > f a l s e < / R o u n d e d >  
     < / T B L i n k >  
     < T B L i n k >  
         < V e r s i o n > 4 < / V e r s i o n >  
         < C o l u m n F i l t e r s / >  
         < D A L i n k I D > 7 0 a f 6 7 b f - 9 b 7 b - 4 c c d - 9 0 b f - 3 8 a 0 0 0 b 3 d 9 4 1 < / D A L i n k I D >  
         < L i n k T y p e > 0 < / L i n k T y p e >  
         < P a r a m e t e r s / >  
         < I n c l u d e A l l I t e m s > f a l s e < / I n c l u d e A l l I t e m s >  
         < A c t i v e > t r u e < / A c t i v e >  
         < P r o t e c t e d L i n k > f a l s e < / P r o t e c t e d L i n k >  
         < N a m e > 2 8 1 0 0   T B   2 0 1 9   0 9 6 e 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 0 9 6 e < / A c c o u n t N u m b e r >  
         < R o u n d e d > f a l s e < / R o u n d e d >  
     < / T B L i n k >  
     < T B L i n k >  
         < V e r s i o n > 4 < / V e r s i o n >  
         < C o l u m n F i l t e r s / >  
         < D A L i n k I D > d f f a 6 f b 9 - d 5 2 c - 4 8 5 7 - a 0 8 f - b 0 1 5 1 1 f 7 f 2 8 4 < / D A L i n k I D >  
         < L i n k T y p e > 0 < / L i n k T y p e >  
         < P a r a m e t e r s / >  
         < I n c l u d e A l l I t e m s > f a l s e < / I n c l u d e A l l I t e m s >  
         < A c t i v e > t r u e < / A c t i v e >  
         < P r o t e c t e d L i n k > f a l s e < / P r o t e c t e d L i n k >  
         < N a m e > 2 8 1 0 0   T B   2 0 1 9   0 9 6 f 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 0 9 6 f < / A c c o u n t N u m b e r >  
         < R o u n d e d > f a l s e < / R o u n d e d >  
     < / T B L i n k >  
     < T B L i n k >  
         < V e r s i o n > 4 < / V e r s i o n >  
         < C o l u m n F i l t e r s / >  
         < D A L i n k I D > b 5 4 b c e e c - 2 9 f 3 - 4 3 2 d - a 2 e 7 - 7 3 8 c 4 d e a f 1 6 e < / D A L i n k I D >  
         < L i n k T y p e > 0 < / L i n k T y p e >  
         < P a r a m e t e r s / >  
         < I n c l u d e A l l I t e m s > f a l s e < / I n c l u d e A l l I t e m s >  
         < A c t i v e > t r u e < / A c t i v e >  
         < P r o t e c t e d L i n k > f a l s e < / P r o t e c t e d L i n k >  
         < N a m e > 2 8 1 0 0   T B   2 0 1 9   0 9 6 g 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 0 9 6 g < / A c c o u n t N u m b e r >  
         < R o u n d e d > f a l s e < / R o u n d e d >  
     < / T B L i n k >  
     < T B L i n k >  
         < V e r s i o n > 4 < / V e r s i o n >  
         < C o l u m n F i l t e r s / >  
         < D A L i n k I D > e 5 0 d 0 3 5 7 - 7 0 d 6 - 4 6 7 6 - b e e f - b 4 b c 6 0 4 e c 4 9 4 < / D A L i n k I D >  
         < L i n k T y p e > 0 < / L i n k T y p e >  
         < P a r a m e t e r s / >  
         < I n c l u d e A l l I t e m s > f a l s e < / I n c l u d e A l l I t e m s >  
         < A c t i v e > t r u e < / A c t i v e >  
         < P r o t e c t e d L i n k > f a l s e < / P r o t e c t e d L i n k >  
         < N a m e > 2 8 1 0 0   T B   2 0 1 9   0 9 6 h 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 0 9 6 h < / A c c o u n t N u m b e r >  
         < R o u n d e d > f a l s e < / R o u n d e d >  
     < / T B L i n k >  
     < T B L i n k >  
         < V e r s i o n > 4 < / V e r s i o n >  
         < C o l u m n F i l t e r s / >  
         < D A L i n k I D > a f 7 7 3 d e a - 6 9 7 d - 4 8 7 8 - a f d 2 - d 1 2 f 7 8 1 4 4 f 5 c < / D A L i n k I D >  
         < L i n k T y p e > 0 < / L i n k T y p e >  
         < P a r a m e t e r s / >  
         < I n c l u d e A l l I t e m s > f a l s e < / I n c l u d e A l l I t e m s >  
         < A c t i v e > t r u e < / A c t i v e >  
         < P r o t e c t e d L i n k > f a l s e < / P r o t e c t e d L i n k >  
         < N a m e > 2 8 1 0 0   T B   2 0 1 9   0 9 6 i 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 0 9 6 i < / A c c o u n t N u m b e r >  
         < R o u n d e d > f a l s e < / R o u n d e d >  
     < / T B L i n k >  
     < T B L i n k >  
         < V e r s i o n > 4 < / V e r s i o n >  
         < C o l u m n F i l t e r s / >  
         < D A L i n k I D > c 0 c f 8 f 8 c - 8 6 c a - 4 9 6 6 - a 6 b f - 2 e 4 8 b 2 f e 7 2 a c < / D A L i n k I D >  
         < L i n k T y p e > 0 < / L i n k T y p e >  
         < P a r a m e t e r s / >  
         < I n c l u d e A l l I t e m s > f a l s e < / I n c l u d e A l l I t e m s >  
         < A c t i v e > t r u e < / A c t i v e >  
         < P r o t e c t e d L i n k > f a l s e < / P r o t e c t e d L i n k >  
         < N a m e > 2 8 1 0 0   T B   2 0 1 9   0 9 7 x 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 0 9 7 x < / A c c o u n t N u m b e r >  
         < R o u n d e d > f a l s e < / R o u n d e d >  
     < / T B L i n k >  
     < T B L i n k >  
         < V e r s i o n > 4 < / V e r s i o n >  
         < C o l u m n F i l t e r s / >  
         < D A L i n k I D > e 7 e 5 8 0 a c - 1 c 0 2 - 4 2 d 2 - b 9 9 6 - 0 b 6 f 0 d 8 d 1 c f d < / D A L i n k I D >  
         < L i n k T y p e > 0 < / L i n k T y p e >  
         < P a r a m e t e r s / >  
         < I n c l u d e A l l I t e m s > f a l s e < / I n c l u d e A l l I t e m s >  
         < A c t i v e > t r u e < / A c t i v e >  
         < P r o t e c t e d L i n k > f a l s e < / P r o t e c t e d L i n k >  
         < N a m e > 2 8 1 0 0   T B   2 0 1 9   0 9 8 x 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 0 9 8 x < / A c c o u n t N u m b e r >  
         < R o u n d e d > f a l s e < / R o u n d e d >  
     < / T B L i n k >  
     < T B L i n k >  
         < V e r s i o n > 4 < / V e r s i o n >  
         < C o l u m n F i l t e r s / >  
         < D A L i n k I D > 4 5 e 4 2 d 7 2 - a d e c - 4 9 f f - 9 2 1 2 - e 6 d 8 b c 5 d 3 2 1 1 < / D A L i n k I D >  
         < L i n k T y p e > 0 < / L i n k T y p e >  
         < P a r a m e t e r s / >  
         < I n c l u d e A l l I t e m s > f a l s e < / I n c l u d e A l l I t e m s >  
         < A c t i v e > t r u e < / A c t i v e >  
         < P r o t e c t e d L i n k > f a l s e < / P r o t e c t e d L i n k >  
         < N a m e > 2 8 1 0 0   T B   2 0 1 9   1 1 1 x 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 1 1 1 x < / A c c o u n t N u m b e r >  
         < R o u n d e d > f a l s e < / R o u n d e d >  
     < / T B L i n k >  
     < T B L i n k >  
         < V e r s i o n > 4 < / V e r s i o n >  
         < C o l u m n F i l t e r s / >  
         < D A L i n k I D > 2 e f c e 1 6 d - 7 0 5 7 - 4 f 6 9 - 9 1 f e - 9 8 d 2 9 7 5 d 8 b 2 6 < / D A L i n k I D >  
         < L i n k T y p e > 0 < / L i n k T y p e >  
         < P a r a m e t e r s / >  
         < I n c l u d e A l l I t e m s > f a l s e < / I n c l u d e A l l I t e m s >  
         < A c t i v e > t r u e < / A c t i v e >  
         < P r o t e c t e d L i n k > f a l s e < / P r o t e c t e d L i n k >  
         < N a m e > 2 8 1 0 0   T B   2 0 1 9   1 1 2 x 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 1 5 6 6 5 7 5 . 0 0 0 0 < / N u m e r i c V a l u e >  
         < V a l u e > 1 5 6 6 5 7 5 , 0 0 0 0 < / V a l u e >  
         < C h a r t T y p e > c t D e t a i l < / C h a r t T y p e >  
         < R e f e r e n c e > 2 8 1 0 0 < / R e f e r e n c e >  
         < T B D o c N a m e > T B   2 0 1 9 < / T B D o c N a m e >  
         < T B C h a r t N a m e > D e t a i l < / T B C h a r t N a m e >  
         < C o l u m n N a m e > P r i o r P e r i o d 2 B a l a n c e < / C o l u m n N a m e >  
         < U s e r F r i e n d l y C o l u m n N a m e > 3 1 . 1 2 . 2 0 1 8 < / U s e r F r i e n d l y C o l u m n N a m e >  
         < A c c o u n t N u m b e r > 1 1 2 x < / A c c o u n t N u m b e r >  
         < R o u n d e d > f a l s e < / R o u n d e d >  
     < / T B L i n k >  
     < T B L i n k >  
         < V e r s i o n > 4 < / V e r s i o n >  
         < C o l u m n F i l t e r s / >  
         < D A L i n k I D > 8 8 7 9 b b 5 3 - 3 8 3 7 - 4 3 f 2 - 8 6 1 c - 2 7 f 6 3 3 b a d 4 3 b < / D A L i n k I D >  
         < L i n k T y p e > 0 < / L i n k T y p e >  
         < P a r a m e t e r s / >  
         < I n c l u d e A l l I t e m s > f a l s e < / I n c l u d e A l l I t e m s >  
         < A c t i v e > t r u e < / A c t i v e >  
         < P r o t e c t e d L i n k > f a l s e < / P r o t e c t e d L i n k >  
         < N a m e > 2 8 1 0 0   T B   2 0 1 9   1 1 9 x 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 8 1 7 2 . 0 0 0 0 < / N u m e r i c V a l u e >  
         < V a l u e > 8 1 7 2 , 0 0 0 0 < / V a l u e >  
         < C h a r t T y p e > c t D e t a i l < / C h a r t T y p e >  
         < R e f e r e n c e > 2 8 1 0 0 < / R e f e r e n c e >  
         < T B D o c N a m e > T B   2 0 1 9 < / T B D o c N a m e >  
         < T B C h a r t N a m e > D e t a i l < / T B C h a r t N a m e >  
         < C o l u m n N a m e > P r i o r P e r i o d 2 B a l a n c e < / C o l u m n N a m e >  
         < U s e r F r i e n d l y C o l u m n N a m e > 3 1 . 1 2 . 2 0 1 8 < / U s e r F r i e n d l y C o l u m n N a m e >  
         < A c c o u n t N u m b e r > 1 1 9 x < / A c c o u n t N u m b e r >  
         < R o u n d e d > f a l s e < / R o u n d e d >  
     < / T B L i n k >  
     < T B L i n k >  
         < V e r s i o n > 4 < / V e r s i o n >  
         < C o l u m n F i l t e r s / >  
         < D A L i n k I D > 4 c d 6 5 5 c f - 1 4 b d - 4 7 5 8 - b 7 2 e - c 3 2 9 a 1 c e 1 8 6 9 < / D A L i n k I D >  
         < L i n k T y p e > 0 < / L i n k T y p e >  
         < P a r a m e t e r s / >  
         < I n c l u d e A l l I t e m s > f a l s e < / I n c l u d e A l l I t e m s >  
         < A c t i v e > t r u e < / A c t i v e >  
         < P r o t e c t e d L i n k > f a l s e < / P r o t e c t e d L i n k >  
         < N a m e > 2 8 1 0 0   T B   2 0 1 9   1 2 1 x 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 6 2 6 4 9 9 . 0 0 0 0 < / N u m e r i c V a l u e >  
         < V a l u e > 6 2 6 4 9 9 , 0 0 0 0 < / V a l u e >  
         < C h a r t T y p e > c t D e t a i l < / C h a r t T y p e >  
         < R e f e r e n c e > 2 8 1 0 0 < / R e f e r e n c e >  
         < T B D o c N a m e > T B   2 0 1 9 < / T B D o c N a m e >  
         < T B C h a r t N a m e > D e t a i l < / T B C h a r t N a m e >  
         < C o l u m n N a m e > P r i o r P e r i o d 2 B a l a n c e < / C o l u m n N a m e >  
         < U s e r F r i e n d l y C o l u m n N a m e > 3 1 . 1 2 . 2 0 1 8 < / U s e r F r i e n d l y C o l u m n N a m e >  
         < A c c o u n t N u m b e r > 1 2 1 x < / A c c o u n t N u m b e r >  
         < R o u n d e d > f a l s e < / R o u n d e d >  
     < / T B L i n k >  
     < T B L i n k >  
         < V e r s i o n > 4 < / V e r s i o n >  
         < C o l u m n F i l t e r s / >  
         < D A L i n k I D > 6 5 9 f c 2 4 2 - 8 3 0 0 - 4 3 c c - b 9 3 8 - 5 9 6 4 8 2 6 5 9 d 5 2 < / D A L i n k I D >  
         < L i n k T y p e > 0 < / L i n k T y p e >  
         < P a r a m e t e r s / >  
         < I n c l u d e A l l I t e m s > f a l s e < / I n c l u d e A l l I t e m s >  
         < A c t i v e > t r u e < / A c t i v e >  
         < P r o t e c t e d L i n k > f a l s e < / P r o t e c t e d L i n k >  
         < N a m e > 2 8 1 0 0   T B   2 0 1 9   1 2 2 x 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 1 3 0 3 2 9 . 0 0 0 0 < / N u m e r i c V a l u e >  
         < V a l u e > 1 3 0 3 2 9 , 0 0 0 0 < / V a l u e >  
         < C h a r t T y p e > c t D e t a i l < / C h a r t T y p e >  
         < R e f e r e n c e > 2 8 1 0 0 < / R e f e r e n c e >  
         < T B D o c N a m e > T B   2 0 1 9 < / T B D o c N a m e >  
         < T B C h a r t N a m e > D e t a i l < / T B C h a r t N a m e >  
         < C o l u m n N a m e > P r i o r P e r i o d 2 B a l a n c e < / C o l u m n N a m e >  
         < U s e r F r i e n d l y C o l u m n N a m e > 3 1 . 1 2 . 2 0 1 8 < / U s e r F r i e n d l y C o l u m n N a m e >  
         < A c c o u n t N u m b e r > 1 2 2 x < / A c c o u n t N u m b e r >  
         < R o u n d e d > f a l s e < / R o u n d e d >  
     < / T B L i n k >  
     < T B L i n k >  
         < V e r s i o n > 4 < / V e r s i o n >  
         < C o l u m n F i l t e r s / >  
         < D A L i n k I D > f d a 6 1 7 6 7 - b e 4 2 - 4 a 1 d - 9 0 e 1 - a 0 4 5 b d 5 8 5 e 0 3 < / D A L i n k I D >  
         < L i n k T y p e > 0 < / L i n k T y p e >  
         < P a r a m e t e r s / >  
         < I n c l u d e A l l I t e m s > f a l s e < / I n c l u d e A l l I t e m s >  
         < A c t i v e > t r u e < / A c t i v e >  
         < P r o t e c t e d L i n k > f a l s e < / P r o t e c t e d L i n k >  
         < N a m e > 2 8 1 0 0   T B   2 0 1 9   1 2 3 x 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 8 4 8 5 4 . 0 0 0 0 < / N u m e r i c V a l u e >  
         < V a l u e > 8 4 8 5 4 , 0 0 0 0 < / V a l u e >  
         < C h a r t T y p e > c t D e t a i l < / C h a r t T y p e >  
         < R e f e r e n c e > 2 8 1 0 0 < / R e f e r e n c e >  
         < T B D o c N a m e > T B   2 0 1 9 < / T B D o c N a m e >  
         < T B C h a r t N a m e > D e t a i l < / T B C h a r t N a m e >  
         < C o l u m n N a m e > P r i o r P e r i o d 2 B a l a n c e < / C o l u m n N a m e >  
         < U s e r F r i e n d l y C o l u m n N a m e > 3 1 . 1 2 . 2 0 1 8 < / U s e r F r i e n d l y C o l u m n N a m e >  
         < A c c o u n t N u m b e r > 1 2 3 x < / A c c o u n t N u m b e r >  
         < R o u n d e d > f a l s e < / R o u n d e d >  
     < / T B L i n k >  
     < T B L i n k >  
         < V e r s i o n > 4 < / V e r s i o n >  
         < C o l u m n F i l t e r s / >  
         < D A L i n k I D > 9 4 0 5 7 b d c - 7 1 1 f - 4 4 7 5 - a 3 d 3 - 5 1 1 8 7 3 8 9 3 d 6 b < / D A L i n k I D >  
         < L i n k T y p e > 0 < / L i n k T y p e >  
         < P a r a m e t e r s / >  
         < I n c l u d e A l l I t e m s > f a l s e < / I n c l u d e A l l I t e m s >  
         < A c t i v e > t r u e < / A c t i v e >  
         < P r o t e c t e d L i n k > f a l s e < / P r o t e c t e d L i n k >  
         < N a m e > 2 8 1 0 0   T B   2 0 1 9   1 2 4 x 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 1 2 4 x < / A c c o u n t N u m b e r >  
         < R o u n d e d > f a l s e < / R o u n d e d >  
     < / T B L i n k >  
     < T B L i n k >  
         < V e r s i o n > 4 < / V e r s i o n >  
         < C o l u m n F i l t e r s / >  
         < D A L i n k I D > f 9 0 6 4 d f c - 6 8 3 b - 4 1 7 c - b 5 4 9 - 8 e a 7 8 c d 1 1 1 3 9 < / D A L i n k I D >  
         < L i n k T y p e > 0 < / L i n k T y p e >  
         < P a r a m e t e r s / >  
         < I n c l u d e A l l I t e m s > f a l s e < / I n c l u d e A l l I t e m s >  
         < A c t i v e > t r u e < / A c t i v e >  
         < P r o t e c t e d L i n k > f a l s e < / P r o t e c t e d L i n k >  
         < N a m e > 2 8 1 0 0   T B   2 0 1 9   1 3 1 x 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 1 3 1 x < / A c c o u n t N u m b e r >  
         < R o u n d e d > f a l s e < / R o u n d e d >  
     < / T B L i n k >  
     < T B L i n k >  
         < V e r s i o n > 4 < / V e r s i o n >  
         < C o l u m n F i l t e r s / >  
         < D A L i n k I D > 1 e f f 1 f d e - 8 9 c 0 - 4 7 7 c - b 7 7 c - 9 e 2 6 5 f 5 b 1 6 7 b < / D A L i n k I D >  
         < L i n k T y p e > 0 < / L i n k T y p e >  
         < P a r a m e t e r s / >  
         < I n c l u d e A l l I t e m s > f a l s e < / I n c l u d e A l l I t e m s >  
         < A c t i v e > t r u e < / A c t i v e >  
         < P r o t e c t e d L i n k > f a l s e < / P r o t e c t e d L i n k >  
         < N a m e > 2 8 1 0 0   T B   2 0 1 9   1 3 2 x 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 1 3 2 x < / A c c o u n t N u m b e r >  
         < R o u n d e d > f a l s e < / R o u n d e d >  
     < / T B L i n k >  
     < T B L i n k >  
         < V e r s i o n > 4 < / V e r s i o n >  
         < C o l u m n F i l t e r s / >  
         < D A L i n k I D > 1 0 0 7 6 b e 2 - f 6 7 1 - 4 c 0 6 - 9 2 f d - f 5 c b f 7 6 6 d 1 4 3 < / D A L i n k I D >  
         < L i n k T y p e > 0 < / L i n k T y p e >  
         < P a r a m e t e r s / >  
         < I n c l u d e A l l I t e m s > f a l s e < / I n c l u d e A l l I t e m s >  
         < A c t i v e > t r u e < / A c t i v e >  
         < P r o t e c t e d L i n k > f a l s e < / P r o t e c t e d L i n k >  
         < N a m e > 2 8 1 0 0   T B   2 0 1 9   1 3 3 x 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 1 3 3 x < / A c c o u n t N u m b e r >  
         < R o u n d e d > f a l s e < / R o u n d e d >  
     < / T B L i n k >  
     < T B L i n k >  
         < V e r s i o n > 4 < / V e r s i o n >  
         < C o l u m n F i l t e r s / >  
         < D A L i n k I D > 7 d 4 6 6 2 0 6 - b 7 b 1 - 4 b 0 a - b 1 2 7 - 3 c 3 f f e 5 7 e 2 9 4 < / D A L i n k I D >  
         < L i n k T y p e > 0 < / L i n k T y p e >  
         < P a r a m e t e r s / >  
         < I n c l u d e A l l I t e m s > f a l s e < / I n c l u d e A l l I t e m s >  
         < A c t i v e > t r u e < / A c t i v e >  
         < P r o t e c t e d L i n k > f a l s e < / P r o t e c t e d L i n k >  
         < N a m e > 2 8 1 0 0   T B   2 0 1 9   1 3 9 x 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 1 3 9 x < / A c c o u n t N u m b e r >  
         < R o u n d e d > f a l s e < / R o u n d e d >  
     < / T B L i n k >  
     < T B L i n k >  
         < V e r s i o n > 4 < / V e r s i o n >  
         < C o l u m n F i l t e r s / >  
         < D A L i n k I D > e c 2 1 4 c d c - 6 3 3 d - 4 c 6 a - 8 b 8 0 - a e 6 c 3 2 6 4 6 d f 7 < / D A L i n k I D >  
         < L i n k T y p e > 0 < / L i n k T y p e >  
         < P a r a m e t e r s / >  
         < I n c l u d e A l l I t e m s > f a l s e < / I n c l u d e A l l I t e m s >  
         < A c t i v e > t r u e < / A c t i v e >  
         < P r o t e c t e d L i n k > f a l s e < / P r o t e c t e d L i n k >  
         < N a m e > 2 8 1 0 0   T B   2 0 1 9   1 9 1 x 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 - 1 0 0 0 4 9 7 . 0 0 0 0 < / N u m e r i c V a l u e >  
         < V a l u e > - 1 0 0 0 4 9 7 , 0 0 0 0 < / V a l u e >  
         < C h a r t T y p e > c t D e t a i l < / C h a r t T y p e >  
         < R e f e r e n c e > 2 8 1 0 0 < / R e f e r e n c e >  
         < T B D o c N a m e > T B   2 0 1 9 < / T B D o c N a m e >  
         < T B C h a r t N a m e > D e t a i l < / T B C h a r t N a m e >  
         < C o l u m n N a m e > P r i o r P e r i o d 2 B a l a n c e < / C o l u m n N a m e >  
         < U s e r F r i e n d l y C o l u m n N a m e > 3 1 . 1 2 . 2 0 1 8 < / U s e r F r i e n d l y C o l u m n N a m e >  
         < A c c o u n t N u m b e r > 1 9 1 x < / A c c o u n t N u m b e r >  
         < R o u n d e d > f a l s e < / R o u n d e d >  
     < / T B L i n k >  
     < T B L i n k >  
         < V e r s i o n > 4 < / V e r s i o n >  
         < C o l u m n F i l t e r s / >  
         < D A L i n k I D > 3 d f 9 4 6 f 6 - d 9 9 7 - 4 4 2 7 - a 2 b 2 - 1 5 7 5 4 0 1 1 a 7 7 e < / D A L i n k I D >  
         < L i n k T y p e > 0 < / L i n k T y p e >  
         < P a r a m e t e r s / >  
         < I n c l u d e A l l I t e m s > f a l s e < / I n c l u d e A l l I t e m s >  
         < A c t i v e > t r u e < / A c t i v e >  
         < P r o t e c t e d L i n k > f a l s e < / P r o t e c t e d L i n k >  
         < N a m e > 2 8 1 0 0   T B   2 0 1 9   1 9 2 x 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 - 3 1 1 0 0 . 0 0 0 0 < / N u m e r i c V a l u e >  
         < V a l u e > - 3 1 1 0 0 , 0 0 0 0 < / V a l u e >  
         < C h a r t T y p e > c t D e t a i l < / C h a r t T y p e >  
         < R e f e r e n c e > 2 8 1 0 0 < / R e f e r e n c e >  
         < T B D o c N a m e > T B   2 0 1 9 < / T B D o c N a m e >  
         < T B C h a r t N a m e > D e t a i l < / T B C h a r t N a m e >  
         < C o l u m n N a m e > P r i o r P e r i o d 2 B a l a n c e < / C o l u m n N a m e >  
         < U s e r F r i e n d l y C o l u m n N a m e > 3 1 . 1 2 . 2 0 1 8 < / U s e r F r i e n d l y C o l u m n N a m e >  
         < A c c o u n t N u m b e r > 1 9 2 x < / A c c o u n t N u m b e r >  
         < R o u n d e d > f a l s e < / R o u n d e d >  
     < / T B L i n k >  
     < T B L i n k >  
         < V e r s i o n > 4 < / V e r s i o n >  
         < C o l u m n F i l t e r s / >  
         < D A L i n k I D > 2 d d 8 a e e c - a 9 1 8 - 4 5 c 2 - a a 5 a - c 0 a 1 0 b 6 a 0 4 2 f < / D A L i n k I D >  
         < L i n k T y p e > 0 < / L i n k T y p e >  
         < P a r a m e t e r s / >  
         < I n c l u d e A l l I t e m s > f a l s e < / I n c l u d e A l l I t e m s >  
         < A c t i v e > t r u e < / A c t i v e >  
         < P r o t e c t e d L i n k > f a l s e < / P r o t e c t e d L i n k >  
         < N a m e > 2 8 1 0 0   T B   2 0 1 9   1 9 3 x 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 - 3 3 8 7 6 . 0 0 0 0 < / N u m e r i c V a l u e >  
         < V a l u e > - 3 3 8 7 6 , 0 0 0 0 < / V a l u e >  
         < C h a r t T y p e > c t D e t a i l < / C h a r t T y p e >  
         < R e f e r e n c e > 2 8 1 0 0 < / R e f e r e n c e >  
         < T B D o c N a m e > T B   2 0 1 9 < / T B D o c N a m e >  
         < T B C h a r t N a m e > D e t a i l < / T B C h a r t N a m e >  
         < C o l u m n N a m e > P r i o r P e r i o d 2 B a l a n c e < / C o l u m n N a m e >  
         < U s e r F r i e n d l y C o l u m n N a m e > 3 1 . 1 2 . 2 0 1 8 < / U s e r F r i e n d l y C o l u m n N a m e >  
         < A c c o u n t N u m b e r > 1 9 3 x < / A c c o u n t N u m b e r >  
         < R o u n d e d > f a l s e < / R o u n d e d >  
     < / T B L i n k >  
     < T B L i n k >  
         < V e r s i o n > 4 < / V e r s i o n >  
         < C o l u m n F i l t e r s / >  
         < D A L i n k I D > e f a e f e 7 5 - 5 d 1 9 - 4 a 1 f - 8 b 9 c - 0 9 2 e 4 c 5 4 5 7 c b < / D A L i n k I D >  
         < L i n k T y p e > 0 < / L i n k T y p e >  
         < P a r a m e t e r s / >  
         < I n c l u d e A l l I t e m s > f a l s e < / I n c l u d e A l l I t e m s >  
         < A c t i v e > t r u e < / A c t i v e >  
         < P r o t e c t e d L i n k > f a l s e < / P r o t e c t e d L i n k >  
         < N a m e > 2 8 1 0 0   T B   2 0 1 9   1 9 4 x 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 - 2 8 8 2 0 . 0 0 0 0 < / N u m e r i c V a l u e >  
         < V a l u e > - 2 8 8 2 0 , 0 0 0 0 < / V a l u e >  
         < C h a r t T y p e > c t D e t a i l < / C h a r t T y p e >  
         < R e f e r e n c e > 2 8 1 0 0 < / R e f e r e n c e >  
         < T B D o c N a m e > T B   2 0 1 9 < / T B D o c N a m e >  
         < T B C h a r t N a m e > D e t a i l < / T B C h a r t N a m e >  
         < C o l u m n N a m e > P r i o r P e r i o d 2 B a l a n c e < / C o l u m n N a m e >  
         < U s e r F r i e n d l y C o l u m n N a m e > 3 1 . 1 2 . 2 0 1 8 < / U s e r F r i e n d l y C o l u m n N a m e >  
         < A c c o u n t N u m b e r > 1 9 4 x < / A c c o u n t N u m b e r >  
         < R o u n d e d > f a l s e < / R o u n d e d >  
     < / T B L i n k >  
     < T B L i n k >  
         < V e r s i o n > 4 < / V e r s i o n >  
         < C o l u m n F i l t e r s / >  
         < D A L i n k I D > c 9 3 4 1 4 6 e - 8 4 a e - 4 8 e c - 8 c 8 f - 6 2 8 e f 9 d d 7 4 f 0 < / D A L i n k I D >  
         < L i n k T y p e > 0 < / L i n k T y p e >  
         < P a r a m e t e r s / >  
         < I n c l u d e A l l I t e m s > f a l s e < / I n c l u d e A l l I t e m s >  
         < A c t i v e > t r u e < / A c t i v e >  
         < P r o t e c t e d L i n k > f a l s e < / P r o t e c t e d L i n k >  
         < N a m e > 2 8 1 0 0   T B   2 0 1 9   1 9 5 x 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 1 9 5 x < / A c c o u n t N u m b e r >  
         < R o u n d e d > f a l s e < / R o u n d e d >  
     < / T B L i n k >  
     < T B L i n k >  
         < V e r s i o n > 4 < / V e r s i o n >  
         < C o l u m n F i l t e r s / >  
         < D A L i n k I D > 3 a 8 1 2 a 3 5 - e 1 b a - 4 1 6 5 - 9 4 c 9 - 6 a 1 7 1 b 3 2 9 4 a d < / D A L i n k I D >  
         < L i n k T y p e > 0 < / L i n k T y p e >  
         < P a r a m e t e r s / >  
         < I n c l u d e A l l I t e m s > f a l s e < / I n c l u d e A l l I t e m s >  
         < A c t i v e > t r u e < / A c t i v e >  
         < P r o t e c t e d L i n k > f a l s e < / P r o t e c t e d L i n k >  
         < N a m e > 2 8 1 0 0   T B   2 0 1 9   1 9 6 x 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 1 9 6 x < / A c c o u n t N u m b e r >  
         < R o u n d e d > f a l s e < / R o u n d e d >  
     < / T B L i n k >  
     < T B L i n k >  
         < V e r s i o n > 4 < / V e r s i o n >  
         < C o l u m n F i l t e r s / >  
         < D A L i n k I D > 6 a 7 d b 9 7 e - 8 8 e f - 4 9 3 d - b e d 9 - 5 3 3 5 c 9 4 0 2 d f c < / D A L i n k I D >  
         < L i n k T y p e > 0 < / L i n k T y p e >  
         < P a r a m e t e r s / >  
         < I n c l u d e A l l I t e m s > f a l s e < / I n c l u d e A l l I t e m s >  
         < A c t i v e > t r u e < / A c t i v e >  
         < P r o t e c t e d L i n k > f a l s e < / P r o t e c t e d L i n k >  
         < N a m e > 2 8 1 0 0   T B   2 0 1 9   2 1 1 x 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 4 6 7 . 0 0 0 0 < / N u m e r i c V a l u e >  
         < V a l u e > 4 6 7 , 0 0 0 0 < / V a l u e >  
         < C h a r t T y p e > c t D e t a i l < / C h a r t T y p e >  
         < R e f e r e n c e > 2 8 1 0 0 < / R e f e r e n c e >  
         < T B D o c N a m e > T B   2 0 1 9 < / T B D o c N a m e >  
         < T B C h a r t N a m e > D e t a i l < / T B C h a r t N a m e >  
         < C o l u m n N a m e > P r i o r P e r i o d 2 B a l a n c e < / C o l u m n N a m e >  
         < U s e r F r i e n d l y C o l u m n N a m e > 3 1 . 1 2 . 2 0 1 8 < / U s e r F r i e n d l y C o l u m n N a m e >  
         < A c c o u n t N u m b e r > 2 1 1 x < / A c c o u n t N u m b e r >  
         < R o u n d e d > f a l s e < / R o u n d e d >  
     < / T B L i n k >  
     < T B L i n k >  
         < V e r s i o n > 4 < / V e r s i o n >  
         < C o l u m n F i l t e r s / >  
         < D A L i n k I D > 2 c 7 4 c d b 8 - e f b 2 - 4 4 8 2 - 8 8 2 f - e 0 e e c 9 c 7 2 9 1 9 < / D A L i n k I D >  
         < L i n k T y p e > 0 < / L i n k T y p e >  
         < P a r a m e t e r s / >  
         < I n c l u d e A l l I t e m s > f a l s e < / I n c l u d e A l l I t e m s >  
         < A c t i v e > t r u e < / A c t i v e >  
         < P r o t e c t e d L i n k > f a l s e < / P r o t e c t e d L i n k >  
         < N a m e > 2 8 1 0 0   T B   2 0 1 9   2 1 3 x 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 2 4 . 0 0 0 0 < / N u m e r i c V a l u e >  
         < V a l u e > 2 4 , 0 0 0 0 < / V a l u e >  
         < C h a r t T y p e > c t D e t a i l < / C h a r t T y p e >  
         < R e f e r e n c e > 2 8 1 0 0 < / R e f e r e n c e >  
         < T B D o c N a m e > T B   2 0 1 9 < / T B D o c N a m e >  
         < T B C h a r t N a m e > D e t a i l < / T B C h a r t N a m e >  
         < C o l u m n N a m e > P r i o r P e r i o d 2 B a l a n c e < / C o l u m n N a m e >  
         < U s e r F r i e n d l y C o l u m n N a m e > 3 1 . 1 2 . 2 0 1 8 < / U s e r F r i e n d l y C o l u m n N a m e >  
         < A c c o u n t N u m b e r > 2 1 3 x < / A c c o u n t N u m b e r >  
         < R o u n d e d > f a l s e < / R o u n d e d >  
     < / T B L i n k >  
     < T B L i n k >  
         < V e r s i o n > 4 < / V e r s i o n >  
         < C o l u m n F i l t e r s / >  
         < D A L i n k I D > 7 1 3 0 6 0 9 a - 0 2 3 5 - 4 c 6 f - 8 6 5 2 - d 3 2 c 3 5 e 8 4 9 7 5 < / D A L i n k I D >  
         < L i n k T y p e > 0 < / L i n k T y p e >  
         < P a r a m e t e r s / >  
         < I n c l u d e A l l I t e m s > f a l s e < / I n c l u d e A l l I t e m s >  
         < A c t i v e > t r u e < / A c t i v e >  
         < P r o t e c t e d L i n k > f a l s e < / P r o t e c t e d L i n k >  
         < N a m e > 2 8 1 0 0   T B   2 0 1 9   2 2 1 a 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 1 2 8 9 . 0 0 0 0 < / N u m e r i c V a l u e >  
         < V a l u e > 1 2 8 9 , 0 0 0 0 < / V a l u e >  
         < C h a r t T y p e > c t D e t a i l < / C h a r t T y p e >  
         < R e f e r e n c e > 2 8 1 0 0 < / R e f e r e n c e >  
         < T B D o c N a m e > T B   2 0 1 9 < / T B D o c N a m e >  
         < T B C h a r t N a m e > D e t a i l < / T B C h a r t N a m e >  
         < C o l u m n N a m e > P r i o r P e r i o d 2 B a l a n c e < / C o l u m n N a m e >  
         < U s e r F r i e n d l y C o l u m n N a m e > 3 1 . 1 2 . 2 0 1 8 < / U s e r F r i e n d l y C o l u m n N a m e >  
         < A c c o u n t N u m b e r > 2 2 1 a < / A c c o u n t N u m b e r >  
         < R o u n d e d > f a l s e < / R o u n d e d >  
     < / T B L i n k >  
     < T B L i n k >  
         < V e r s i o n > 4 < / V e r s i o n >  
         < C o l u m n F i l t e r s / >  
         < D A L i n k I D > 7 4 c c 5 e d d - e d 0 c - 4 f 1 f - 8 d 2 1 - f 8 b 1 a 4 8 7 0 d 7 3 < / D A L i n k I D >  
         < L i n k T y p e > 0 < / L i n k T y p e >  
         < P a r a m e t e r s / >  
         < I n c l u d e A l l I t e m s > f a l s e < / I n c l u d e A l l I t e m s >  
         < A c t i v e > t r u e < / A c t i v e >  
         < P r o t e c t e d L i n k > f a l s e < / P r o t e c t e d L i n k >  
         < N a m e > 2 8 1 0 0   T B   2 0 1 9   2 2 1 b 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 2 2 1 b < / A c c o u n t N u m b e r >  
         < R o u n d e d > f a l s e < / R o u n d e d >  
     < / T B L i n k >  
     < T B L i n k >  
         < V e r s i o n > 4 < / V e r s i o n >  
         < C o l u m n F i l t e r s / >  
         < D A L i n k I D > d 5 d c d 4 9 2 - 4 e 0 b - 4 e 4 d - a 4 0 f - 7 4 e 4 3 0 6 9 4 4 7 e < / D A L i n k I D >  
         < L i n k T y p e > 0 < / L i n k T y p e >  
         < P a r a m e t e r s / >  
         < I n c l u d e A l l I t e m s > f a l s e < / I n c l u d e A l l I t e m s >  
         < A c t i v e > t r u e < / A c t i v e >  
         < P r o t e c t e d L i n k > f a l s e < / P r o t e c t e d L i n k >  
         < N a m e > 2 8 1 0 0   T B   2 0 1 9   2 2 1 c 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 - 2 5 9 5 5 9 5 . 0 0 0 0 < / N u m e r i c V a l u e >  
         < V a l u e > - 2 5 9 5 5 9 5 , 0 0 0 0 < / V a l u e >  
         < C h a r t T y p e > c t D e t a i l < / C h a r t T y p e >  
         < R e f e r e n c e > 2 8 1 0 0 < / R e f e r e n c e >  
         < T B D o c N a m e > T B   2 0 1 9 < / T B D o c N a m e >  
         < T B C h a r t N a m e > D e t a i l < / T B C h a r t N a m e >  
         < C o l u m n N a m e > P r i o r P e r i o d 2 B a l a n c e < / C o l u m n N a m e >  
         < U s e r F r i e n d l y C o l u m n N a m e > 3 1 . 1 2 . 2 0 1 8 < / U s e r F r i e n d l y C o l u m n N a m e >  
         < A c c o u n t N u m b e r > 2 2 1 c < / A c c o u n t N u m b e r >  
         < R o u n d e d > f a l s e < / R o u n d e d >  
     < / T B L i n k >  
     < T B L i n k >  
         < V e r s i o n > 4 < / V e r s i o n >  
         < C o l u m n F i l t e r s / >  
         < D A L i n k I D > a 6 d 0 e 6 f 6 - 6 f f 1 - 4 c 1 0 - a c a 7 - 9 c d c 5 6 8 0 b 4 0 c < / D A L i n k I D >  
         < L i n k T y p e > 0 < / L i n k T y p e >  
         < P a r a m e t e r s / >  
         < I n c l u d e A l l I t e m s > f a l s e < / I n c l u d e A l l I t e m s >  
         < A c t i v e > t r u e < / A c t i v e >  
         < P r o t e c t e d L i n k > f a l s e < / P r o t e c t e d L i n k >  
         < N a m e > 2 8 1 0 0   T B   2 0 1 9   2 3 1 x 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 2 3 1 x < / A c c o u n t N u m b e r >  
         < R o u n d e d > f a l s e < / R o u n d e d >  
     < / T B L i n k >  
     < T B L i n k >  
         < V e r s i o n > 4 < / V e r s i o n >  
         < C o l u m n F i l t e r s / >  
         < D A L i n k I D > 3 8 d 8 7 2 4 2 - 1 c 5 9 - 4 c 9 7 - b 4 1 b - 7 3 7 0 8 b c b 8 f 5 f < / D A L i n k I D >  
         < L i n k T y p e > 0 < / L i n k T y p e >  
         < P a r a m e t e r s / >  
         < I n c l u d e A l l I t e m s > f a l s e < / I n c l u d e A l l I t e m s >  
         < A c t i v e > t r u e < / A c t i v e >  
         < P r o t e c t e d L i n k > f a l s e < / P r o t e c t e d L i n k >  
         < N a m e > 2 8 1 0 0   T B   2 0 1 9   2 3 2 x 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 2 3 2 x < / A c c o u n t N u m b e r >  
         < R o u n d e d > f a l s e < / R o u n d e d >  
     < / T B L i n k >  
     < T B L i n k >  
         < V e r s i o n > 4 < / V e r s i o n >  
         < C o l u m n F i l t e r s / >  
         < D A L i n k I D > a 7 c c 5 3 8 7 - c 0 5 f - 4 d d f - 9 a 9 d - 9 e 7 0 7 4 e a 0 0 8 0 < / D A L i n k I D >  
         < L i n k T y p e > 0 < / L i n k T y p e >  
         < P a r a m e t e r s / >  
         < I n c l u d e A l l I t e m s > f a l s e < / I n c l u d e A l l I t e m s >  
         < A c t i v e > t r u e < / A c t i v e >  
         < P r o t e c t e d L i n k > f a l s e < / P r o t e c t e d L i n k >  
         < N a m e > 2 8 1 0 0   T B   2 0 1 9   2 4 1 x 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 2 4 1 x < / A c c o u n t N u m b e r >  
         < R o u n d e d > f a l s e < / R o u n d e d >  
     < / T B L i n k >  
     < T B L i n k >  
         < V e r s i o n > 4 < / V e r s i o n >  
         < C o l u m n F i l t e r s / >  
         < D A L i n k I D > 1 7 e 9 c 2 8 9 - c c b f - 4 b d f - a 1 8 f - 3 5 b 3 9 1 1 c 5 b a a < / D A L i n k I D >  
         < L i n k T y p e > 0 < / L i n k T y p e >  
         < P a r a m e t e r s / >  
         < I n c l u d e A l l I t e m s > f a l s e < / I n c l u d e A l l I t e m s >  
         < A c t i v e > t r u e < / A c t i v e >  
         < P r o t e c t e d L i n k > f a l s e < / P r o t e c t e d L i n k >  
         < N a m e > 2 8 1 0 0   T B   2 0 1 9   2 4 9 x 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 2 4 9 x < / A c c o u n t N u m b e r >  
         < R o u n d e d > f a l s e < / R o u n d e d >  
     < / T B L i n k >  
     < T B L i n k >  
         < V e r s i o n > 4 < / V e r s i o n >  
         < C o l u m n F i l t e r s / >  
         < D A L i n k I D > b 3 3 c 0 6 8 d - b 4 5 d - 4 7 1 8 - b 5 0 2 - 1 9 8 6 3 5 c 0 7 3 f 3 < / D A L i n k I D >  
         < L i n k T y p e > 0 < / L i n k T y p e >  
         < P a r a m e t e r s / >  
         < I n c l u d e A l l I t e m s > f a l s e < / I n c l u d e A l l I t e m s >  
         < A c t i v e > t r u e < / A c t i v e >  
         < P r o t e c t e d L i n k > f a l s e < / P r o t e c t e d L i n k >  
         < N a m e > 2 8 1 0 0   T B   2 0 1 9   2 5 1 a 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 2 5 1 a < / A c c o u n t N u m b e r >  
         < R o u n d e d > f a l s e < / R o u n d e d >  
     < / T B L i n k >  
     < T B L i n k >  
         < V e r s i o n > 4 < / V e r s i o n >  
         < C o l u m n F i l t e r s / >  
         < D A L i n k I D > 1 4 9 d d f a 4 - 8 2 1 b - 4 2 c f - a a 9 4 - 9 f 5 4 8 8 9 3 0 0 1 8 < / D A L i n k I D >  
         < L i n k T y p e > 0 < / L i n k T y p e >  
         < P a r a m e t e r s / >  
         < I n c l u d e A l l I t e m s > f a l s e < / I n c l u d e A l l I t e m s >  
         < A c t i v e > t r u e < / A c t i v e >  
         < P r o t e c t e d L i n k > f a l s e < / P r o t e c t e d L i n k >  
         < N a m e > 2 8 1 0 0   T B   2 0 1 9   2 5 1 b 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 2 5 1 b < / A c c o u n t N u m b e r >  
         < R o u n d e d > f a l s e < / R o u n d e d >  
     < / T B L i n k >  
     < T B L i n k >  
         < V e r s i o n > 4 < / V e r s i o n >  
         < C o l u m n F i l t e r s / >  
         < D A L i n k I D > b 7 7 7 4 8 2 a - f 1 6 a - 4 6 4 b - 9 e 6 d - 5 6 6 5 8 5 a 5 f 6 2 c < / D A L i n k I D >  
         < L i n k T y p e > 0 < / L i n k T y p e >  
         < P a r a m e t e r s / >  
         < I n c l u d e A l l I t e m s > f a l s e < / I n c l u d e A l l I t e m s >  
         < A c t i v e > t r u e < / A c t i v e >  
         < P r o t e c t e d L i n k > f a l s e < / P r o t e c t e d L i n k >  
         < N a m e > 2 8 1 0 0   T B   2 0 1 9   2 5 2 x 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 2 5 2 x < / A c c o u n t N u m b e r >  
         < R o u n d e d > f a l s e < / R o u n d e d >  
     < / T B L i n k >  
     < T B L i n k >  
         < V e r s i o n > 4 < / V e r s i o n >  
         < C o l u m n F i l t e r s / >  
         < D A L i n k I D > 1 b 0 9 d 6 4 b - 2 b 8 b - 4 b d a - b f 5 d - 5 c 6 f 4 7 2 8 4 c 3 1 < / D A L i n k I D >  
         < L i n k T y p e > 0 < / L i n k T y p e >  
         < P a r a m e t e r s / >  
         < I n c l u d e A l l I t e m s > f a l s e < / I n c l u d e A l l I t e m s >  
         < A c t i v e > t r u e < / A c t i v e >  
         < P r o t e c t e d L i n k > f a l s e < / P r o t e c t e d L i n k >  
         < N a m e > 2 8 1 0 0   T B   2 0 1 9   2 5 3 a 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 2 5 3 a < / A c c o u n t N u m b e r >  
         < R o u n d e d > f a l s e < / R o u n d e d >  
     < / T B L i n k >  
     < T B L i n k >  
         < V e r s i o n > 4 < / V e r s i o n >  
         < C o l u m n F i l t e r s / >  
         < D A L i n k I D > 2 a 4 0 7 d 0 f - c 0 e d - 4 8 4 8 - 8 c b c - 7 a 9 1 8 a c 0 9 0 c 4 < / D A L i n k I D >  
         < L i n k T y p e > 0 < / L i n k T y p e >  
         < P a r a m e t e r s / >  
         < I n c l u d e A l l I t e m s > f a l s e < / I n c l u d e A l l I t e m s >  
         < A c t i v e > t r u e < / A c t i v e >  
         < P r o t e c t e d L i n k > f a l s e < / P r o t e c t e d L i n k >  
         < N a m e > 2 8 1 0 0   T B   2 0 1 9   2 5 3 b 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 2 5 3 b < / A c c o u n t N u m b e r >  
         < R o u n d e d > f a l s e < / R o u n d e d >  
     < / T B L i n k >  
     < T B L i n k >  
         < V e r s i o n > 4 < / V e r s i o n >  
         < C o l u m n F i l t e r s / >  
         < D A L i n k I D > 5 b 4 0 f d b 2 - 9 c 6 a - 4 1 3 4 - 9 b 7 6 - c e f b 2 f e 0 f e a 3 < / D A L i n k I D >  
         < L i n k T y p e > 0 < / L i n k T y p e >  
         < P a r a m e t e r s / >  
         < I n c l u d e A l l I t e m s > f a l s e < / I n c l u d e A l l I t e m s >  
         < A c t i v e > t r u e < / A c t i v e >  
         < P r o t e c t e d L i n k > f a l s e < / P r o t e c t e d L i n k >  
         < N a m e > 2 8 1 0 0   T B   2 0 1 9   2 5 5 a 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 2 5 5 a < / A c c o u n t N u m b e r >  
         < R o u n d e d > f a l s e < / R o u n d e d >  
     < / T B L i n k >  
     < T B L i n k >  
         < V e r s i o n > 4 < / V e r s i o n >  
         < C o l u m n F i l t e r s / >  
         < D A L i n k I D > 5 1 b 2 2 0 2 3 - 2 1 a f - 4 f 4 c - 9 7 3 9 - 3 1 6 e 7 6 a 7 4 e 3 a < / D A L i n k I D >  
         < L i n k T y p e > 0 < / L i n k T y p e >  
         < P a r a m e t e r s / >  
         < I n c l u d e A l l I t e m s > f a l s e < / I n c l u d e A l l I t e m s >  
         < A c t i v e > t r u e < / A c t i v e >  
         < P r o t e c t e d L i n k > f a l s e < / P r o t e c t e d L i n k >  
         < N a m e > 2 8 1 0 0   T B   2 0 1 9   2 5 5 b 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 2 5 5 b < / A c c o u n t N u m b e r >  
         < R o u n d e d > f a l s e < / R o u n d e d >  
     < / T B L i n k >  
     < T B L i n k >  
         < V e r s i o n > 4 < / V e r s i o n >  
         < C o l u m n F i l t e r s / >  
         < D A L i n k I D > 4 7 d 5 c b d c - 8 f 6 5 - 4 3 e 5 - a e e 5 - 9 3 4 4 d 4 3 8 6 a 0 7 < / D A L i n k I D >  
         < L i n k T y p e > 0 < / L i n k T y p e >  
         < P a r a m e t e r s / >  
         < I n c l u d e A l l I t e m s > f a l s e < / I n c l u d e A l l I t e m s >  
         < A c t i v e > t r u e < / A c t i v e >  
         < P r o t e c t e d L i n k > f a l s e < / P r o t e c t e d L i n k >  
         < N a m e > 2 8 1 0 0   T B   2 0 1 9   2 5 6 a 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 2 5 6 a < / A c c o u n t N u m b e r >  
         < R o u n d e d > f a l s e < / R o u n d e d >  
     < / T B L i n k >  
     < T B L i n k >  
         < V e r s i o n > 4 < / V e r s i o n >  
         < C o l u m n F i l t e r s / >  
         < D A L i n k I D > e b c 4 a c 8 1 - 0 f 4 7 - 4 f 7 c - 8 7 5 1 - 5 c c c 0 0 a 3 b 3 f 3 < / D A L i n k I D >  
         < L i n k T y p e > 0 < / L i n k T y p e >  
         < P a r a m e t e r s / >  
         < I n c l u d e A l l I t e m s > f a l s e < / I n c l u d e A l l I t e m s >  
         < A c t i v e > t r u e < / A c t i v e >  
         < P r o t e c t e d L i n k > f a l s e < / P r o t e c t e d L i n k >  
         < N a m e > 2 8 1 0 0   T B   2 0 1 9   2 5 6 b 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 2 5 6 b < / A c c o u n t N u m b e r >  
         < R o u n d e d > f a l s e < / R o u n d e d >  
     < / T B L i n k >  
     < T B L i n k >  
         < V e r s i o n > 4 < / V e r s i o n >  
         < C o l u m n F i l t e r s / >  
         < D A L i n k I D > 8 6 c e a 5 e 7 - c 0 8 e - 4 f b b - a 7 4 a - 7 2 7 c d 4 7 b c e 2 c < / D A L i n k I D >  
         < L i n k T y p e > 0 < / L i n k T y p e >  
         < P a r a m e t e r s / >  
         < I n c l u d e A l l I t e m s > f a l s e < / I n c l u d e A l l I t e m s >  
         < A c t i v e > t r u e < / A c t i v e >  
         < P r o t e c t e d L i n k > f a l s e < / P r o t e c t e d L i n k >  
         < N a m e > 2 8 1 0 0   T B   2 0 1 9   2 5 7 a 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 2 5 7 a < / A c c o u n t N u m b e r >  
         < R o u n d e d > f a l s e < / R o u n d e d >  
     < / T B L i n k >  
     < T B L i n k >  
         < V e r s i o n > 4 < / V e r s i o n >  
         < C o l u m n F i l t e r s / >  
         < D A L i n k I D > 0 3 4 4 6 1 e 1 - 1 5 f 4 - 4 0 d 3 - 8 a d c - d e 2 b 8 d b c 6 7 8 e < / D A L i n k I D >  
         < L i n k T y p e > 0 < / L i n k T y p e >  
         < P a r a m e t e r s / >  
         < I n c l u d e A l l I t e m s > f a l s e < / I n c l u d e A l l I t e m s >  
         < A c t i v e > t r u e < / A c t i v e >  
         < P r o t e c t e d L i n k > f a l s e < / P r o t e c t e d L i n k >  
         < N a m e > 2 8 1 0 0   T B   2 0 1 9   2 5 7 b 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 2 5 7 b < / A c c o u n t N u m b e r >  
         < R o u n d e d > f a l s e < / R o u n d e d >  
     < / T B L i n k >  
     < T B L i n k >  
         < V e r s i o n > 4 < / V e r s i o n >  
         < C o l u m n F i l t e r s / >  
         < D A L i n k I D > 5 4 b e d 5 7 0 - c f 5 8 - 4 7 6 9 - 8 3 a c - e f 0 0 b 6 c 0 9 e 9 e < / D A L i n k I D >  
         < L i n k T y p e > 0 < / L i n k T y p e >  
         < P a r a m e t e r s / >  
         < I n c l u d e A l l I t e m s > f a l s e < / I n c l u d e A l l I t e m s >  
         < A c t i v e > t r u e < / A c t i v e >  
         < P r o t e c t e d L i n k > f a l s e < / P r o t e c t e d L i n k >  
         < N a m e > 2 8 1 0 0   T B   2 0 1 9   2 5 9 x 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 2 5 9 x < / A c c o u n t N u m b e r >  
         < R o u n d e d > f a l s e < / R o u n d e d >  
     < / T B L i n k >  
     < T B L i n k >  
         < V e r s i o n > 4 < / V e r s i o n >  
         < C o l u m n F i l t e r s / >  
         < D A L i n k I D > c b e 8 4 d c 9 - 0 a a 2 - 4 1 5 6 - a 6 9 c - e 1 3 5 5 b 3 a b b 8 8 < / D A L i n k I D >  
         < L i n k T y p e > 0 < / L i n k T y p e >  
         < P a r a m e t e r s / >  
         < I n c l u d e A l l I t e m s > f a l s e < / I n c l u d e A l l I t e m s >  
         < A c t i v e > t r u e < / A c t i v e >  
         < P r o t e c t e d L i n k > f a l s e < / P r o t e c t e d L i n k >  
         < N a m e > 2 8 1 0 0   T B   2 0 1 9   2 6 1 x 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 2 6 1 x < / A c c o u n t N u m b e r >  
         < R o u n d e d > f a l s e < / R o u n d e d >  
     < / T B L i n k >  
     < T B L i n k >  
         < V e r s i o n > 4 < / V e r s i o n >  
         < C o l u m n F i l t e r s / >  
         < D A L i n k I D > 2 a f a e d d c - d 8 4 6 - 4 e d 8 - 9 e 2 a - b 8 8 1 7 e f e 5 a 8 0 < / D A L i n k I D >  
         < L i n k T y p e > 0 < / L i n k T y p e >  
         < P a r a m e t e r s / >  
         < I n c l u d e A l l I t e m s > f a l s e < / I n c l u d e A l l I t e m s >  
         < A c t i v e > t r u e < / A c t i v e >  
         < P r o t e c t e d L i n k > f a l s e < / P r o t e c t e d L i n k >  
         < N a m e > 2 8 1 0 0   T B   2 0 1 9   2 9 1 a 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 2 9 1 a < / A c c o u n t N u m b e r >  
         < R o u n d e d > f a l s e < / R o u n d e d >  
     < / T B L i n k >  
     < T B L i n k >  
         < V e r s i o n > 4 < / V e r s i o n >  
         < C o l u m n F i l t e r s / >  
         < D A L i n k I D > e 7 b d b 9 7 0 - 9 a 6 0 - 4 5 a 8 - 8 1 6 d - d 9 5 5 8 3 7 c f a f a < / D A L i n k I D >  
         < L i n k T y p e > 0 < / L i n k T y p e >  
         < P a r a m e t e r s / >  
         < I n c l u d e A l l I t e m s > f a l s e < / I n c l u d e A l l I t e m s >  
         < A c t i v e > t r u e < / A c t i v e >  
         < P r o t e c t e d L i n k > f a l s e < / P r o t e c t e d L i n k >  
         < N a m e > 2 8 1 0 0   T B   2 0 1 9   2 9 1 b 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 2 9 1 b < / A c c o u n t N u m b e r >  
         < R o u n d e d > f a l s e < / R o u n d e d >  
     < / T B L i n k >  
     < T B L i n k >  
         < V e r s i o n > 4 < / V e r s i o n >  
         < C o l u m n F i l t e r s / >  
         < D A L i n k I D > 5 3 8 5 1 e 8 3 - 6 0 7 8 - 4 0 b 3 - a 7 2 8 - 7 4 b 0 3 b c e 5 2 4 5 < / D A L i n k I D >  
         < L i n k T y p e > 0 < / L i n k T y p e >  
         < P a r a m e t e r s / >  
         < I n c l u d e A l l I t e m s > f a l s e < / I n c l u d e A l l I t e m s >  
         < A c t i v e > t r u e < / A c t i v e >  
         < P r o t e c t e d L i n k > f a l s e < / P r o t e c t e d L i n k >  
         < N a m e > 2 8 1 0 0   T B   2 0 1 9   2 9 1 c 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 2 9 1 c < / A c c o u n t N u m b e r >  
         < R o u n d e d > f a l s e < / R o u n d e d >  
     < / T B L i n k >  
     < T B L i n k >  
         < V e r s i o n > 4 < / V e r s i o n >  
         < C o l u m n F i l t e r s / >  
         < D A L i n k I D > 1 b 6 6 7 1 0 2 - d c b c - 4 f 5 c - 9 8 8 4 - 4 d 3 0 5 3 6 6 4 e 7 0 < / D A L i n k I D >  
         < L i n k T y p e > 0 < / L i n k T y p e >  
         < P a r a m e t e r s / >  
         < I n c l u d e A l l I t e m s > f a l s e < / I n c l u d e A l l I t e m s >  
         < A c t i v e > t r u e < / A c t i v e >  
         < P r o t e c t e d L i n k > f a l s e < / P r o t e c t e d L i n k >  
         < N a m e > 2 8 1 0 0   T B   2 0 1 9   3 1 1 a 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 3 1 1 a < / A c c o u n t N u m b e r >  
         < R o u n d e d > f a l s e < / R o u n d e d >  
     < / T B L i n k >  
     < T B L i n k >  
         < V e r s i o n > 4 < / V e r s i o n >  
         < C o l u m n F i l t e r s / >  
         < D A L i n k I D > c d d 1 2 0 5 5 - f 0 2 4 - 4 4 e 6 - a f a 1 - 2 4 1 a 5 f 8 3 7 8 b b < / D A L i n k I D >  
         < L i n k T y p e > 0 < / L i n k T y p e >  
         < P a r a m e t e r s / >  
         < I n c l u d e A l l I t e m s > f a l s e < / I n c l u d e A l l I t e m s >  
         < A c t i v e > t r u e < / A c t i v e >  
         < P r o t e c t e d L i n k > f a l s e < / P r o t e c t e d L i n k >  
         < N a m e > 2 8 1 0 0   T B   2 0 1 9   3 1 1 b 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 3 1 1 b < / A c c o u n t N u m b e r >  
         < R o u n d e d > f a l s e < / R o u n d e d >  
     < / T B L i n k >  
     < T B L i n k >  
         < V e r s i o n > 4 < / V e r s i o n >  
         < C o l u m n F i l t e r s / >  
         < D A L i n k I D > 8 6 0 3 a a 2 b - 6 9 3 6 - 4 6 d 9 - a 1 a 5 - 0 4 c 6 a 5 5 2 7 1 e b < / D A L i n k I D >  
         < L i n k T y p e > 0 < / L i n k T y p e >  
         < P a r a m e t e r s / >  
         < I n c l u d e A l l I t e m s > f a l s e < / I n c l u d e A l l I t e m s >  
         < A c t i v e > t r u e < / A c t i v e >  
         < P r o t e c t e d L i n k > f a l s e < / P r o t e c t e d L i n k >  
         < N a m e > 2 8 1 0 0   T B   2 0 1 9   3 1 1 c 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 3 1 1 c < / A c c o u n t N u m b e r >  
         < R o u n d e d > f a l s e < / R o u n d e d >  
     < / T B L i n k >  
     < T B L i n k >  
         < V e r s i o n > 4 < / V e r s i o n >  
         < C o l u m n F i l t e r s / >  
         < D A L i n k I D > f 4 0 e 3 b b 6 - b 2 b 4 - 4 e 9 0 - 8 3 4 b - d b e b 7 3 0 7 c 0 7 5 < / D A L i n k I D >  
         < L i n k T y p e > 0 < / L i n k T y p e >  
         < P a r a m e t e r s / >  
         < I n c l u d e A l l I t e m s > f a l s e < / I n c l u d e A l l I t e m s >  
         < A c t i v e > t r u e < / A c t i v e >  
         < P r o t e c t e d L i n k > f a l s e < / P r o t e c t e d L i n k >  
         < N a m e > 2 8 1 0 0   T B   2 0 1 9   3 1 1 d 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 3 3 4 0 7 6 . 0 0 0 0 < / N u m e r i c V a l u e >  
         < V a l u e > 3 3 4 0 7 6 , 0 0 0 0 < / V a l u e >  
         < C h a r t T y p e > c t D e t a i l < / C h a r t T y p e >  
         < R e f e r e n c e > 2 8 1 0 0 < / R e f e r e n c e >  
         < T B D o c N a m e > T B   2 0 1 9 < / T B D o c N a m e >  
         < T B C h a r t N a m e > D e t a i l < / T B C h a r t N a m e >  
         < C o l u m n N a m e > P r i o r P e r i o d 2 B a l a n c e < / C o l u m n N a m e >  
         < U s e r F r i e n d l y C o l u m n N a m e > 3 1 . 1 2 . 2 0 1 8 < / U s e r F r i e n d l y C o l u m n N a m e >  
         < A c c o u n t N u m b e r > 3 1 1 d < / A c c o u n t N u m b e r >  
         < R o u n d e d > f a l s e < / R o u n d e d >  
     < / T B L i n k >  
     < T B L i n k >  
         < V e r s i o n > 4 < / V e r s i o n >  
         < C o l u m n F i l t e r s / >  
         < D A L i n k I D > 1 5 b 4 6 c b b - 8 4 5 3 - 4 a f 1 - 8 8 7 7 - e d 0 6 3 f 6 8 2 c 0 a < / D A L i n k I D >  
         < L i n k T y p e > 0 < / L i n k T y p e >  
         < P a r a m e t e r s / >  
         < I n c l u d e A l l I t e m s > f a l s e < / I n c l u d e A l l I t e m s >  
         < A c t i v e > t r u e < / A c t i v e >  
         < P r o t e c t e d L i n k > f a l s e < / P r o t e c t e d L i n k >  
         < N a m e > 2 8 1 0 0   T B   2 0 1 9   3 1 1 e 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 2 9 . 0 0 0 0 < / N u m e r i c V a l u e >  
         < V a l u e > 2 9 , 0 0 0 0 < / V a l u e >  
         < C h a r t T y p e > c t D e t a i l < / C h a r t T y p e >  
         < R e f e r e n c e > 2 8 1 0 0 < / R e f e r e n c e >  
         < T B D o c N a m e > T B   2 0 1 9 < / T B D o c N a m e >  
         < T B C h a r t N a m e > D e t a i l < / T B C h a r t N a m e >  
         < C o l u m n N a m e > P r i o r P e r i o d 2 B a l a n c e < / C o l u m n N a m e >  
         < U s e r F r i e n d l y C o l u m n N a m e > 3 1 . 1 2 . 2 0 1 8 < / U s e r F r i e n d l y C o l u m n N a m e >  
         < A c c o u n t N u m b e r > 3 1 1 e < / A c c o u n t N u m b e r >  
         < R o u n d e d > f a l s e < / R o u n d e d >  
     < / T B L i n k >  
     < T B L i n k >  
         < V e r s i o n > 4 < / V e r s i o n >  
         < C o l u m n F i l t e r s / >  
         < D A L i n k I D > b 9 6 9 c 4 9 5 - 4 2 1 c - 4 8 2 1 - b 5 7 b - d 5 2 5 5 9 1 d a 7 7 b < / D A L i n k I D >  
         < L i n k T y p e > 0 < / L i n k T y p e >  
         < P a r a m e t e r s / >  
         < I n c l u d e A l l I t e m s > f a l s e < / I n c l u d e A l l I t e m s >  
         < A c t i v e > t r u e < / A c t i v e >  
         < P r o t e c t e d L i n k > f a l s e < / P r o t e c t e d L i n k >  
         < N a m e > 2 8 1 0 0   T B   2 0 1 9   3 1 1 f 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 3 6 1 6 7 6 . 0 0 0 0 < / N u m e r i c V a l u e >  
         < V a l u e > 3 6 1 6 7 6 , 0 0 0 0 < / V a l u e >  
         < C h a r t T y p e > c t D e t a i l < / C h a r t T y p e >  
         < R e f e r e n c e > 2 8 1 0 0 < / R e f e r e n c e >  
         < T B D o c N a m e > T B   2 0 1 9 < / T B D o c N a m e >  
         < T B C h a r t N a m e > D e t a i l < / T B C h a r t N a m e >  
         < C o l u m n N a m e > P r i o r P e r i o d 2 B a l a n c e < / C o l u m n N a m e >  
         < U s e r F r i e n d l y C o l u m n N a m e > 3 1 . 1 2 . 2 0 1 8 < / U s e r F r i e n d l y C o l u m n N a m e >  
         < A c c o u n t N u m b e r > 3 1 1 f < / A c c o u n t N u m b e r >  
         < R o u n d e d > f a l s e < / R o u n d e d >  
     < / T B L i n k >  
     < T B L i n k >  
         < V e r s i o n > 4 < / V e r s i o n >  
         < C o l u m n F i l t e r s / >  
         < D A L i n k I D > 7 d 2 c a 9 2 3 - 5 5 5 7 - 4 1 9 7 - 8 e 1 5 - 3 d 3 9 b 5 8 1 e b 6 5 < / D A L i n k I D >  
         < L i n k T y p e > 0 < / L i n k T y p e >  
         < P a r a m e t e r s / >  
         < I n c l u d e A l l I t e m s > f a l s e < / I n c l u d e A l l I t e m s >  
         < A c t i v e > t r u e < / A c t i v e >  
         < P r o t e c t e d L i n k > f a l s e < / P r o t e c t e d L i n k >  
         < N a m e > 2 8 1 0 0   T B   2 0 1 9   3 1 2 a 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 3 1 2 a < / A c c o u n t N u m b e r >  
         < R o u n d e d > f a l s e < / R o u n d e d >  
     < / T B L i n k >  
     < T B L i n k >  
         < V e r s i o n > 4 < / V e r s i o n >  
         < C o l u m n F i l t e r s / >  
         < D A L i n k I D > 4 b a 1 4 4 3 2 - d 8 6 4 - 4 7 a c - 9 d b 1 - 1 3 6 2 d d e 1 d c 3 a < / D A L i n k I D >  
         < L i n k T y p e > 0 < / L i n k T y p e >  
         < P a r a m e t e r s / >  
         < I n c l u d e A l l I t e m s > f a l s e < / I n c l u d e A l l I t e m s >  
         < A c t i v e > t r u e < / A c t i v e >  
         < P r o t e c t e d L i n k > f a l s e < / P r o t e c t e d L i n k >  
         < N a m e > 2 8 1 0 0   T B   2 0 1 9   3 1 2 b 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 3 1 2 b < / A c c o u n t N u m b e r >  
         < R o u n d e d > f a l s e < / R o u n d e d >  
     < / T B L i n k >  
     < T B L i n k >  
         < V e r s i o n > 4 < / V e r s i o n >  
         < C o l u m n F i l t e r s / >  
         < D A L i n k I D > 5 a 9 d 5 5 d d - 6 2 5 6 - 4 1 c 0 - b c 9 3 - 6 0 a 5 f 2 7 2 d 3 c 6 < / D A L i n k I D >  
         < L i n k T y p e > 0 < / L i n k T y p e >  
         < P a r a m e t e r s / >  
         < I n c l u d e A l l I t e m s > f a l s e < / I n c l u d e A l l I t e m s >  
         < A c t i v e > t r u e < / A c t i v e >  
         < P r o t e c t e d L i n k > f a l s e < / P r o t e c t e d L i n k >  
         < N a m e > 2 8 1 0 0   T B   2 0 1 9   3 1 2 c 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 3 1 2 c < / A c c o u n t N u m b e r >  
         < R o u n d e d > f a l s e < / R o u n d e d >  
     < / T B L i n k >  
     < T B L i n k >  
         < V e r s i o n > 4 < / V e r s i o n >  
         < C o l u m n F i l t e r s / >  
         < D A L i n k I D > f f 2 a a 6 5 f - 1 b b 1 - 4 7 e 8 - a 0 f 6 - c 4 f 9 3 a 3 5 1 8 3 e < / D A L i n k I D >  
         < L i n k T y p e > 0 < / L i n k T y p e >  
         < P a r a m e t e r s / >  
         < I n c l u d e A l l I t e m s > f a l s e < / I n c l u d e A l l I t e m s >  
         < A c t i v e > t r u e < / A c t i v e >  
         < P r o t e c t e d L i n k > f a l s e < / P r o t e c t e d L i n k >  
         < N a m e > 2 8 1 0 0   T B   2 0 1 9   3 1 2 d 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 3 1 2 d < / A c c o u n t N u m b e r >  
         < R o u n d e d > f a l s e < / R o u n d e d >  
     < / T B L i n k >  
     < T B L i n k >  
         < V e r s i o n > 4 < / V e r s i o n >  
         < C o l u m n F i l t e r s / >  
         < D A L i n k I D > 9 a 8 7 3 f 7 7 - c 1 f f - 4 1 5 1 - 9 8 4 e - 7 4 6 3 6 2 0 3 c 7 7 5 < / D A L i n k I D >  
         < L i n k T y p e > 0 < / L i n k T y p e >  
         < P a r a m e t e r s / >  
         < I n c l u d e A l l I t e m s > f a l s e < / I n c l u d e A l l I t e m s >  
         < A c t i v e > t r u e < / A c t i v e >  
         < P r o t e c t e d L i n k > f a l s e < / P r o t e c t e d L i n k >  
         < N a m e > 2 8 1 0 0   T B   2 0 1 9   3 1 2 e 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 3 1 2 e < / A c c o u n t N u m b e r >  
         < R o u n d e d > f a l s e < / R o u n d e d >  
     < / T B L i n k >  
     < T B L i n k >  
         < V e r s i o n > 4 < / V e r s i o n >  
         < C o l u m n F i l t e r s / >  
         < D A L i n k I D > 5 7 e d e 9 d 5 - 7 c 3 f - 4 3 2 9 - a 3 3 1 - b 3 3 7 d f d 7 7 c f d < / D A L i n k I D >  
         < L i n k T y p e > 0 < / L i n k T y p e >  
         < P a r a m e t e r s / >  
         < I n c l u d e A l l I t e m s > f a l s e < / I n c l u d e A l l I t e m s >  
         < A c t i v e > t r u e < / A c t i v e >  
         < P r o t e c t e d L i n k > f a l s e < / P r o t e c t e d L i n k >  
         < N a m e > 2 8 1 0 0   T B   2 0 1 9   3 1 2 f 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 3 1 2 f < / A c c o u n t N u m b e r >  
         < R o u n d e d > f a l s e < / R o u n d e d >  
     < / T B L i n k >  
     < T B L i n k >  
         < V e r s i o n > 4 < / V e r s i o n >  
         < C o l u m n F i l t e r s / >  
         < D A L i n k I D > 4 2 f 1 b 8 c 1 - e 7 0 0 - 4 3 7 2 - 9 e 0 2 - b 8 5 d e f b a 7 2 a b < / D A L i n k I D >  
         < L i n k T y p e > 0 < / L i n k T y p e >  
         < P a r a m e t e r s / >  
         < I n c l u d e A l l I t e m s > f a l s e < / I n c l u d e A l l I t e m s >  
         < A c t i v e > t r u e < / A c t i v e >  
         < P r o t e c t e d L i n k > f a l s e < / P r o t e c t e d L i n k >  
         < N a m e > 2 8 1 0 0   T B   2 0 1 9   3 1 3 a 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 3 1 3 a < / A c c o u n t N u m b e r >  
         < R o u n d e d > f a l s e < / R o u n d e d >  
     < / T B L i n k >  
     < T B L i n k >  
         < V e r s i o n > 4 < / V e r s i o n >  
         < C o l u m n F i l t e r s / >  
         < D A L i n k I D > b 3 3 b a 7 b a - 4 d 7 1 - 4 9 b d - 9 0 f 2 - 7 0 4 7 d a c f 4 e d 9 < / D A L i n k I D >  
         < L i n k T y p e > 0 < / L i n k T y p e >  
         < P a r a m e t e r s / >  
         < I n c l u d e A l l I t e m s > f a l s e < / I n c l u d e A l l I t e m s >  
         < A c t i v e > t r u e < / A c t i v e >  
         < P r o t e c t e d L i n k > f a l s e < / P r o t e c t e d L i n k >  
         < N a m e > 2 8 1 0 0   T B   2 0 1 9   3 1 3 b 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 3 1 3 b < / A c c o u n t N u m b e r >  
         < R o u n d e d > f a l s e < / R o u n d e d >  
     < / T B L i n k >  
     < T B L i n k >  
         < V e r s i o n > 4 < / V e r s i o n >  
         < C o l u m n F i l t e r s / >  
         < D A L i n k I D > c 9 7 6 1 4 3 2 - 5 c 6 2 - 4 6 0 9 - b 3 e 8 - 2 6 a 1 6 a a d 5 1 7 8 < / D A L i n k I D >  
         < L i n k T y p e > 0 < / L i n k T y p e >  
         < P a r a m e t e r s / >  
         < I n c l u d e A l l I t e m s > f a l s e < / I n c l u d e A l l I t e m s >  
         < A c t i v e > t r u e < / A c t i v e >  
         < P r o t e c t e d L i n k > f a l s e < / P r o t e c t e d L i n k >  
         < N a m e > 2 8 1 0 0   T B   2 0 1 9   3 1 3 c 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 3 1 3 c < / A c c o u n t N u m b e r >  
         < R o u n d e d > f a l s e < / R o u n d e d >  
     < / T B L i n k >  
     < T B L i n k >  
         < V e r s i o n > 4 < / V e r s i o n >  
         < C o l u m n F i l t e r s / >  
         < D A L i n k I D > 5 b 1 f f 3 7 5 - 4 d 9 9 - 4 1 8 1 - b 3 1 a - a 2 7 7 2 f a f 7 b 8 5 < / D A L i n k I D >  
         < L i n k T y p e > 0 < / L i n k T y p e >  
         < P a r a m e t e r s / >  
         < I n c l u d e A l l I t e m s > f a l s e < / I n c l u d e A l l I t e m s >  
         < A c t i v e > t r u e < / A c t i v e >  
         < P r o t e c t e d L i n k > f a l s e < / P r o t e c t e d L i n k >  
         < N a m e > 2 8 1 0 0   T B   2 0 1 9   3 1 3 d 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 3 1 3 d < / A c c o u n t N u m b e r >  
         < R o u n d e d > f a l s e < / R o u n d e d >  
     < / T B L i n k >  
     < T B L i n k >  
         < V e r s i o n > 4 < / V e r s i o n >  
         < C o l u m n F i l t e r s / >  
         < D A L i n k I D > 7 7 e 1 8 5 9 6 - a d 8 d - 4 6 7 2 - a 6 3 3 - d 2 f 8 8 7 9 0 9 a 3 a < / D A L i n k I D >  
         < L i n k T y p e > 0 < / L i n k T y p e >  
         < P a r a m e t e r s / >  
         < I n c l u d e A l l I t e m s > f a l s e < / I n c l u d e A l l I t e m s >  
         < A c t i v e > t r u e < / A c t i v e >  
         < P r o t e c t e d L i n k > f a l s e < / P r o t e c t e d L i n k >  
         < N a m e > 2 8 1 0 0   T B   2 0 1 9   3 1 3 e 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 3 1 3 e < / A c c o u n t N u m b e r >  
         < R o u n d e d > f a l s e < / R o u n d e d >  
     < / T B L i n k >  
     < T B L i n k >  
         < V e r s i o n > 4 < / V e r s i o n >  
         < C o l u m n F i l t e r s / >  
         < D A L i n k I D > 4 a b 2 e f 1 5 - 0 5 7 c - 4 2 0 4 - 9 1 8 c - 8 4 d 2 9 4 e d 8 6 f 2 < / D A L i n k I D >  
         < L i n k T y p e > 0 < / L i n k T y p e >  
         < P a r a m e t e r s / >  
         < I n c l u d e A l l I t e m s > f a l s e < / I n c l u d e A l l I t e m s >  
         < A c t i v e > t r u e < / A c t i v e >  
         < P r o t e c t e d L i n k > f a l s e < / P r o t e c t e d L i n k >  
         < N a m e > 2 8 1 0 0   T B   2 0 1 9   3 1 3 f 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 3 1 3 f < / A c c o u n t N u m b e r >  
         < R o u n d e d > f a l s e < / R o u n d e d >  
     < / T B L i n k >  
     < T B L i n k >  
         < V e r s i o n > 4 < / V e r s i o n >  
         < C o l u m n F i l t e r s / >  
         < D A L i n k I D > 9 3 9 a d 5 1 c - a c d 6 - 4 9 9 4 - 9 0 b 1 - 1 0 8 4 2 7 3 5 9 b 6 6 < / D A L i n k I D >  
         < L i n k T y p e > 0 < / L i n k T y p e >  
         < P a r a m e t e r s / >  
         < I n c l u d e A l l I t e m s > f a l s e < / I n c l u d e A l l I t e m s >  
         < A c t i v e > t r u e < / A c t i v e >  
         < P r o t e c t e d L i n k > f a l s e < / P r o t e c t e d L i n k >  
         < N a m e > 2 8 1 0 0   T B   2 0 1 9   3 1 4 a 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 3 1 4 a < / A c c o u n t N u m b e r >  
         < R o u n d e d > f a l s e < / R o u n d e d >  
     < / T B L i n k >  
     < T B L i n k >  
         < V e r s i o n > 4 < / V e r s i o n >  
         < C o l u m n F i l t e r s / >  
         < D A L i n k I D > b b 2 6 b a e 5 - e 9 d 0 - 4 a 3 b - 9 0 4 8 - 7 f 2 6 f f d 0 f 9 3 e < / D A L i n k I D >  
         < L i n k T y p e > 0 < / L i n k T y p e >  
         < P a r a m e t e r s / >  
         < I n c l u d e A l l I t e m s > f a l s e < / I n c l u d e A l l I t e m s >  
         < A c t i v e > t r u e < / A c t i v e >  
         < P r o t e c t e d L i n k > f a l s e < / P r o t e c t e d L i n k >  
         < N a m e > 2 8 1 0 0   T B   2 0 1 9   3 1 4 b 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 3 1 4 b < / A c c o u n t N u m b e r >  
         < R o u n d e d > f a l s e < / R o u n d e d >  
     < / T B L i n k >  
     < T B L i n k >  
         < V e r s i o n > 4 < / V e r s i o n >  
         < C o l u m n F i l t e r s / >  
         < D A L i n k I D > b b 4 2 b 2 c e - 9 5 4 a - 4 2 c e - b 9 f d - 7 6 2 4 c c 1 6 e e 9 8 < / D A L i n k I D >  
         < L i n k T y p e > 0 < / L i n k T y p e >  
         < P a r a m e t e r s / >  
         < I n c l u d e A l l I t e m s > f a l s e < / I n c l u d e A l l I t e m s >  
         < A c t i v e > t r u e < / A c t i v e >  
         < P r o t e c t e d L i n k > f a l s e < / P r o t e c t e d L i n k >  
         < N a m e > 2 8 1 0 0   T B   2 0 1 9   3 1 4 c 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 3 1 4 c < / A c c o u n t N u m b e r >  
         < R o u n d e d > f a l s e < / R o u n d e d >  
     < / T B L i n k >  
     < T B L i n k >  
         < V e r s i o n > 4 < / V e r s i o n >  
         < C o l u m n F i l t e r s / >  
         < D A L i n k I D > 9 3 d d 8 c d a - d e 5 a - 4 7 0 b - b f c d - 5 2 e 8 b a b 1 c 0 6 f < / D A L i n k I D >  
         < L i n k T y p e > 0 < / L i n k T y p e >  
         < P a r a m e t e r s / >  
         < I n c l u d e A l l I t e m s > f a l s e < / I n c l u d e A l l I t e m s >  
         < A c t i v e > t r u e < / A c t i v e >  
         < P r o t e c t e d L i n k > f a l s e < / P r o t e c t e d L i n k >  
         < N a m e > 2 8 1 0 0   T B   2 0 1 9   3 1 4 d 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 3 1 4 d < / A c c o u n t N u m b e r >  
         < R o u n d e d > f a l s e < / R o u n d e d >  
     < / T B L i n k >  
     < T B L i n k >  
         < V e r s i o n > 4 < / V e r s i o n >  
         < C o l u m n F i l t e r s / >  
         < D A L i n k I D > d 0 2 2 6 1 0 4 - 4 6 b d - 4 7 7 0 - b 0 2 9 - 9 a 4 7 c 1 b 3 a 2 c 8 < / D A L i n k I D >  
         < L i n k T y p e > 0 < / L i n k T y p e >  
         < P a r a m e t e r s / >  
         < I n c l u d e A l l I t e m s > f a l s e < / I n c l u d e A l l I t e m s >  
         < A c t i v e > t r u e < / A c t i v e >  
         < P r o t e c t e d L i n k > f a l s e < / P r o t e c t e d L i n k >  
         < N a m e > 2 8 1 0 0   T B   2 0 1 9   3 1 4 e 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 3 1 4 e < / A c c o u n t N u m b e r >  
         < R o u n d e d > f a l s e < / R o u n d e d >  
     < / T B L i n k >  
     < T B L i n k >  
         < V e r s i o n > 4 < / V e r s i o n >  
         < C o l u m n F i l t e r s / >  
         < D A L i n k I D > 4 1 4 b 7 c b e - 4 c 2 7 - 4 5 9 a - a 6 9 d - 0 0 5 f 0 2 3 c 2 9 f 2 < / D A L i n k I D >  
         < L i n k T y p e > 0 < / L i n k T y p e >  
         < P a r a m e t e r s / >  
         < I n c l u d e A l l I t e m s > f a l s e < / I n c l u d e A l l I t e m s >  
         < A c t i v e > t r u e < / A c t i v e >  
         < P r o t e c t e d L i n k > f a l s e < / P r o t e c t e d L i n k >  
         < N a m e > 2 8 1 0 0   T B   2 0 1 9   3 1 4 f 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 3 1 4 f < / A c c o u n t N u m b e r >  
         < R o u n d e d > f a l s e < / R o u n d e d >  
     < / T B L i n k >  
     < T B L i n k >  
         < V e r s i o n > 4 < / V e r s i o n >  
         < C o l u m n F i l t e r s / >  
         < D A L i n k I D > 0 b 7 d 5 3 a 3 - a 4 f b - 4 a 0 1 - b 2 a a - 9 3 7 3 4 5 9 1 3 e 3 2 < / D A L i n k I D >  
         < L i n k T y p e > 0 < / L i n k T y p e >  
         < P a r a m e t e r s / >  
         < I n c l u d e A l l I t e m s > f a l s e < / I n c l u d e A l l I t e m s >  
         < A c t i v e > t r u e < / A c t i v e >  
         < P r o t e c t e d L i n k > f a l s e < / P r o t e c t e d L i n k >  
         < N a m e > 2 8 1 0 0   T B   2 0 1 9   3 1 4 g 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 8 2 4 3 5 . 0 0 0 0 < / N u m e r i c V a l u e >  
         < V a l u e > 8 2 4 3 5 , 0 0 0 0 < / V a l u e >  
         < C h a r t T y p e > c t D e t a i l < / C h a r t T y p e >  
         < R e f e r e n c e > 2 8 1 0 0 < / R e f e r e n c e >  
         < T B D o c N a m e > T B   2 0 1 9 < / T B D o c N a m e >  
         < T B C h a r t N a m e > D e t a i l < / T B C h a r t N a m e >  
         < C o l u m n N a m e > P r i o r P e r i o d 2 B a l a n c e < / C o l u m n N a m e >  
         < U s e r F r i e n d l y C o l u m n N a m e > 3 1 . 1 2 . 2 0 1 8 < / U s e r F r i e n d l y C o l u m n N a m e >  
         < A c c o u n t N u m b e r > 3 1 4 g < / A c c o u n t N u m b e r >  
         < R o u n d e d > f a l s e < / R o u n d e d >  
     < / T B L i n k >  
     < T B L i n k >  
         < V e r s i o n > 4 < / V e r s i o n >  
         < C o l u m n F i l t e r s / >  
         < D A L i n k I D > 7 f f 3 8 3 b c - 3 2 9 a - 4 7 4 a - 9 d d 2 - 7 8 6 4 4 2 5 3 3 4 6 0 < / D A L i n k I D >  
         < L i n k T y p e > 0 < / L i n k T y p e >  
         < P a r a m e t e r s / >  
         < I n c l u d e A l l I t e m s > f a l s e < / I n c l u d e A l l I t e m s >  
         < A c t i v e > t r u e < / A c t i v e >  
         < P r o t e c t e d L i n k > f a l s e < / P r o t e c t e d L i n k >  
         < N a m e > 2 8 1 0 0   T B   2 0 1 9   3 1 4 h 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 3 1 4 h < / A c c o u n t N u m b e r >  
         < R o u n d e d > f a l s e < / R o u n d e d >  
     < / T B L i n k >  
     < T B L i n k >  
         < V e r s i o n > 4 < / V e r s i o n >  
         < C o l u m n F i l t e r s / >  
         < D A L i n k I D > 2 5 5 4 3 e 5 4 - d 8 5 d - 4 5 9 e - 8 3 2 c - e 2 f 7 4 7 8 e e 8 7 d < / D A L i n k I D >  
         < L i n k T y p e > 0 < / L i n k T y p e >  
         < P a r a m e t e r s / >  
         < I n c l u d e A l l I t e m s > f a l s e < / I n c l u d e A l l I t e m s >  
         < A c t i v e > t r u e < / A c t i v e >  
         < P r o t e c t e d L i n k > f a l s e < / P r o t e c t e d L i n k >  
         < N a m e > 2 8 1 0 0   T B   2 0 1 9   3 1 5 a 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 3 1 5 a < / A c c o u n t N u m b e r >  
         < R o u n d e d > f a l s e < / R o u n d e d >  
     < / T B L i n k >  
     < T B L i n k >  
         < V e r s i o n > 4 < / V e r s i o n >  
         < C o l u m n F i l t e r s / >  
         < D A L i n k I D > 9 f 8 4 7 0 8 7 - 9 5 3 f - 4 2 d c - 9 d 7 d - 1 b e 3 a a 8 4 3 b 1 2 < / D A L i n k I D >  
         < L i n k T y p e > 0 < / L i n k T y p e >  
         < P a r a m e t e r s / >  
         < I n c l u d e A l l I t e m s > f a l s e < / I n c l u d e A l l I t e m s >  
         < A c t i v e > t r u e < / A c t i v e >  
         < P r o t e c t e d L i n k > f a l s e < / P r o t e c t e d L i n k >  
         < N a m e > 2 8 1 0 0   T B   2 0 1 9   3 1 5 b 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 3 1 5 b < / A c c o u n t N u m b e r >  
         < R o u n d e d > f a l s e < / R o u n d e d >  
     < / T B L i n k >  
     < T B L i n k >  
         < V e r s i o n > 4 < / V e r s i o n >  
         < C o l u m n F i l t e r s / >  
         < D A L i n k I D > 7 5 0 8 3 f 8 8 - 3 b 2 f - 4 7 3 1 - 8 5 c 3 - 5 5 c f 6 7 8 e 7 4 0 a < / D A L i n k I D >  
         < L i n k T y p e > 0 < / L i n k T y p e >  
         < P a r a m e t e r s / >  
         < I n c l u d e A l l I t e m s > f a l s e < / I n c l u d e A l l I t e m s >  
         < A c t i v e > t r u e < / A c t i v e >  
         < P r o t e c t e d L i n k > f a l s e < / P r o t e c t e d L i n k >  
         < N a m e > 2 8 1 0 0   T B   2 0 1 9   3 1 5 c 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 3 1 5 c < / A c c o u n t N u m b e r >  
         < R o u n d e d > f a l s e < / R o u n d e d >  
     < / T B L i n k >  
     < T B L i n k >  
         < V e r s i o n > 4 < / V e r s i o n >  
         < C o l u m n F i l t e r s / >  
         < D A L i n k I D > e d 9 2 f e 2 d - 5 6 6 3 - 4 d b d - 9 e 1 e - 0 3 5 7 5 7 9 9 8 2 8 9 < / D A L i n k I D >  
         < L i n k T y p e > 0 < / L i n k T y p e >  
         < P a r a m e t e r s / >  
         < I n c l u d e A l l I t e m s > f a l s e < / I n c l u d e A l l I t e m s >  
         < A c t i v e > t r u e < / A c t i v e >  
         < P r o t e c t e d L i n k > f a l s e < / P r o t e c t e d L i n k >  
         < N a m e > 2 8 1 0 0   T B   2 0 1 9   3 1 5 d 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 3 1 5 d < / A c c o u n t N u m b e r >  
         < R o u n d e d > f a l s e < / R o u n d e d >  
     < / T B L i n k >  
     < T B L i n k >  
         < V e r s i o n > 4 < / V e r s i o n >  
         < C o l u m n F i l t e r s / >  
         < D A L i n k I D > f d e e 0 6 f 7 - 9 0 d 1 - 4 c 2 0 - a b 7 f - f 0 e e 2 6 c b 2 4 e 1 < / D A L i n k I D >  
         < L i n k T y p e > 0 < / L i n k T y p e >  
         < P a r a m e t e r s / >  
         < I n c l u d e A l l I t e m s > f a l s e < / I n c l u d e A l l I t e m s >  
         < A c t i v e > t r u e < / A c t i v e >  
         < P r o t e c t e d L i n k > f a l s e < / P r o t e c t e d L i n k >  
         < N a m e > 2 8 1 0 0   T B   2 0 1 9   3 1 5 e 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 3 1 5 e < / A c c o u n t N u m b e r >  
         < R o u n d e d > f a l s e < / R o u n d e d >  
     < / T B L i n k >  
     < T B L i n k >  
         < V e r s i o n > 4 < / V e r s i o n >  
         < C o l u m n F i l t e r s / >  
         < D A L i n k I D > 1 0 d a e f 7 3 - d f 3 2 - 4 c 3 2 - a a 7 6 - d b 6 a e b f 9 7 e 1 2 < / D A L i n k I D >  
         < L i n k T y p e > 0 < / L i n k T y p e >  
         < P a r a m e t e r s / >  
         < I n c l u d e A l l I t e m s > f a l s e < / I n c l u d e A l l I t e m s >  
         < A c t i v e > t r u e < / A c t i v e >  
         < P r o t e c t e d L i n k > f a l s e < / P r o t e c t e d L i n k >  
         < N a m e > 2 8 1 0 0   T B   2 0 1 9   3 1 5 f 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 3 1 5 f < / A c c o u n t N u m b e r >  
         < R o u n d e d > f a l s e < / R o u n d e d >  
     < / T B L i n k >  
     < T B L i n k >  
         < V e r s i o n > 4 < / V e r s i o n >  
         < C o l u m n F i l t e r s / >  
         < D A L i n k I D > 8 4 9 9 0 3 a 1 - 9 a 6 9 - 4 9 2 c - 9 f b 8 - 4 6 4 b 3 5 5 3 b d 8 9 < / D A L i n k I D >  
         < L i n k T y p e > 0 < / L i n k T y p e >  
         < P a r a m e t e r s / >  
         < I n c l u d e A l l I t e m s > f a l s e < / I n c l u d e A l l I t e m s >  
         < A c t i v e > t r u e < / A c t i v e >  
         < P r o t e c t e d L i n k > f a l s e < / P r o t e c t e d L i n k >  
         < N a m e > 2 8 1 0 0   T B   2 0 1 9   3 1 6 a 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 3 1 6 a < / A c c o u n t N u m b e r >  
         < R o u n d e d > f a l s e < / R o u n d e d >  
     < / T B L i n k >  
     < T B L i n k >  
         < V e r s i o n > 4 < / V e r s i o n >  
         < C o l u m n F i l t e r s / >  
         < D A L i n k I D > 5 f 7 e 4 2 1 2 - a 7 3 c - 4 3 0 6 - b a a a - 9 6 6 4 d 7 0 9 9 9 4 6 < / D A L i n k I D >  
         < L i n k T y p e > 0 < / L i n k T y p e >  
         < P a r a m e t e r s / >  
         < I n c l u d e A l l I t e m s > f a l s e < / I n c l u d e A l l I t e m s >  
         < A c t i v e > t r u e < / A c t i v e >  
         < P r o t e c t e d L i n k > f a l s e < / P r o t e c t e d L i n k >  
         < N a m e > 2 8 1 0 0   T B   2 0 1 9   3 1 6 b 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 3 1 6 b < / A c c o u n t N u m b e r >  
         < R o u n d e d > f a l s e < / R o u n d e d >  
     < / T B L i n k >  
     < T B L i n k >  
         < V e r s i o n > 4 < / V e r s i o n >  
         < C o l u m n F i l t e r s / >  
         < D A L i n k I D > 4 e a 6 3 2 6 8 - d 5 a 0 - 4 f 0 7 - a 0 9 4 - 5 9 3 8 b 4 c 9 9 0 9 d < / D A L i n k I D >  
         < L i n k T y p e > 0 < / L i n k T y p e >  
         < P a r a m e t e r s / >  
         < I n c l u d e A l l I t e m s > f a l s e < / I n c l u d e A l l I t e m s >  
         < A c t i v e > t r u e < / A c t i v e >  
         < P r o t e c t e d L i n k > f a l s e < / P r o t e c t e d L i n k >  
         < N a m e > 2 8 1 0 0   T B   2 0 1 9   3 1 6 c 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 3 1 6 c < / A c c o u n t N u m b e r >  
         < R o u n d e d > f a l s e < / R o u n d e d >  
     < / T B L i n k >  
     < T B L i n k >  
         < V e r s i o n > 4 < / V e r s i o n >  
         < C o l u m n F i l t e r s / >  
         < D A L i n k I D > f c 6 9 d 7 f c - d 1 c c - 4 e 1 0 - 9 4 8 e - 5 f b 6 b e 9 8 d d 0 2 < / D A L i n k I D >  
         < L i n k T y p e > 0 < / L i n k T y p e >  
         < P a r a m e t e r s / >  
         < I n c l u d e A l l I t e m s > f a l s e < / I n c l u d e A l l I t e m s >  
         < A c t i v e > t r u e < / A c t i v e >  
         < P r o t e c t e d L i n k > f a l s e < / P r o t e c t e d L i n k >  
         < N a m e > 2 8 1 0 0   T B   2 0 1 9   3 1 6 d 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 3 1 6 d < / A c c o u n t N u m b e r >  
         < R o u n d e d > f a l s e < / R o u n d e d >  
     < / T B L i n k >  
     < T B L i n k >  
         < V e r s i o n > 4 < / V e r s i o n >  
         < C o l u m n F i l t e r s / >  
         < D A L i n k I D > 5 c 9 1 4 d 0 3 - d 8 a 0 - 4 6 2 d - b 1 1 0 - 4 d 7 3 a 9 5 3 3 1 2 f < / D A L i n k I D >  
         < L i n k T y p e > 0 < / L i n k T y p e >  
         < P a r a m e t e r s / >  
         < I n c l u d e A l l I t e m s > f a l s e < / I n c l u d e A l l I t e m s >  
         < A c t i v e > t r u e < / A c t i v e >  
         < P r o t e c t e d L i n k > f a l s e < / P r o t e c t e d L i n k >  
         < N a m e > 2 8 1 0 0   T B   2 0 1 9   3 2 1 a 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 3 2 1 a < / A c c o u n t N u m b e r >  
         < R o u n d e d > f a l s e < / R o u n d e d >  
     < / T B L i n k >  
     < T B L i n k >  
         < V e r s i o n > 4 < / V e r s i o n >  
         < C o l u m n F i l t e r s / >  
         < D A L i n k I D > 7 e 0 6 0 2 1 9 - d 3 1 7 - 4 3 8 4 - 8 1 6 5 - c 6 0 a 0 a c 7 1 8 d 6 < / D A L i n k I D >  
         < L i n k T y p e > 0 < / L i n k T y p e >  
         < P a r a m e t e r s / >  
         < I n c l u d e A l l I t e m s > f a l s e < / I n c l u d e A l l I t e m s >  
         < A c t i v e > t r u e < / A c t i v e >  
         < P r o t e c t e d L i n k > f a l s e < / P r o t e c t e d L i n k >  
         < N a m e > 2 8 1 0 0   T B   2 0 1 9   3 2 1 b 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 3 2 1 b < / A c c o u n t N u m b e r >  
         < R o u n d e d > f a l s e < / R o u n d e d >  
     < / T B L i n k >  
     < T B L i n k >  
         < V e r s i o n > 4 < / V e r s i o n >  
         < C o l u m n F i l t e r s / >  
         < D A L i n k I D > 4 5 a c 2 8 c 5 - b 3 e 5 - 4 e a 4 - 9 8 1 3 - c 5 f c 9 7 9 2 3 d 8 f < / D A L i n k I D >  
         < L i n k T y p e > 0 < / L i n k T y p e >  
         < P a r a m e t e r s / >  
         < I n c l u d e A l l I t e m s > f a l s e < / I n c l u d e A l l I t e m s >  
         < A c t i v e > t r u e < / A c t i v e >  
         < P r o t e c t e d L i n k > f a l s e < / P r o t e c t e d L i n k >  
         < N a m e > 2 8 1 0 0   T B   2 0 1 9   3 2 1 c 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 3 2 1 c < / A c c o u n t N u m b e r >  
         < R o u n d e d > f a l s e < / R o u n d e d >  
     < / T B L i n k >  
     < T B L i n k >  
         < V e r s i o n > 4 < / V e r s i o n >  
         < C o l u m n F i l t e r s / >  
         < D A L i n k I D > 7 2 4 d a 3 d f - 1 a b d - 4 d b 8 - 8 f 7 3 - b 4 7 2 7 0 e d d 9 6 c < / D A L i n k I D >  
         < L i n k T y p e > 0 < / L i n k T y p e >  
         < P a r a m e t e r s / >  
         < I n c l u d e A l l I t e m s > f a l s e < / I n c l u d e A l l I t e m s >  
         < A c t i v e > t r u e < / A c t i v e >  
         < P r o t e c t e d L i n k > f a l s e < / P r o t e c t e d L i n k >  
         < N a m e > 2 8 1 0 0   T B   2 0 1 9   3 2 1 d 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 - 3 8 7 1 2 0 3 . 0 0 0 0 < / N u m e r i c V a l u e >  
         < V a l u e > - 3 8 7 1 2 0 3 , 0 0 0 0 < / V a l u e >  
         < C h a r t T y p e > c t D e t a i l < / C h a r t T y p e >  
         < R e f e r e n c e > 2 8 1 0 0 < / R e f e r e n c e >  
         < T B D o c N a m e > T B   2 0 1 9 < / T B D o c N a m e >  
         < T B C h a r t N a m e > D e t a i l < / T B C h a r t N a m e >  
         < C o l u m n N a m e > P r i o r P e r i o d 2 B a l a n c e < / C o l u m n N a m e >  
         < U s e r F r i e n d l y C o l u m n N a m e > 3 1 . 1 2 . 2 0 1 8 < / U s e r F r i e n d l y C o l u m n N a m e >  
         < A c c o u n t N u m b e r > 3 2 1 d < / A c c o u n t N u m b e r >  
         < R o u n d e d > f a l s e < / R o u n d e d >  
     < / T B L i n k >  
     < T B L i n k >  
         < V e r s i o n > 4 < / V e r s i o n >  
         < C o l u m n F i l t e r s / >  
         < D A L i n k I D > c 9 f b 5 7 f d - d 3 0 9 - 4 0 7 1 - b f b 3 - 5 8 9 2 8 6 6 6 a 2 6 d < / D A L i n k I D >  
         < L i n k T y p e > 0 < / L i n k T y p e >  
         < P a r a m e t e r s / >  
         < I n c l u d e A l l I t e m s > f a l s e < / I n c l u d e A l l I t e m s >  
         < A c t i v e > t r u e < / A c t i v e >  
         < P r o t e c t e d L i n k > f a l s e < / P r o t e c t e d L i n k >  
         < N a m e > 2 8 1 0 0   T B   2 0 1 9   3 2 1 e 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 3 2 1 e < / A c c o u n t N u m b e r >  
         < R o u n d e d > f a l s e < / R o u n d e d >  
     < / T B L i n k >  
     < T B L i n k >  
         < V e r s i o n > 4 < / V e r s i o n >  
         < C o l u m n F i l t e r s / >  
         < D A L i n k I D > 7 6 8 1 e 6 2 a - 8 9 7 f - 4 5 5 9 - a 6 4 2 - 9 f 8 2 9 6 8 f 0 d a 8 < / D A L i n k I D >  
         < L i n k T y p e > 0 < / L i n k T y p e >  
         < P a r a m e t e r s / >  
         < I n c l u d e A l l I t e m s > f a l s e < / I n c l u d e A l l I t e m s >  
         < A c t i v e > t r u e < / A c t i v e >  
         < P r o t e c t e d L i n k > f a l s e < / P r o t e c t e d L i n k >  
         < N a m e > 2 8 1 0 0   T B   2 0 1 9   3 2 1 f 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 - 4 3 1 2 5 0 . 0 0 0 0 < / N u m e r i c V a l u e >  
         < V a l u e > - 4 3 1 2 5 0 , 0 0 0 0 < / V a l u e >  
         < C h a r t T y p e > c t D e t a i l < / C h a r t T y p e >  
         < R e f e r e n c e > 2 8 1 0 0 < / R e f e r e n c e >  
         < T B D o c N a m e > T B   2 0 1 9 < / T B D o c N a m e >  
         < T B C h a r t N a m e > D e t a i l < / T B C h a r t N a m e >  
         < C o l u m n N a m e > P r i o r P e r i o d 2 B a l a n c e < / C o l u m n N a m e >  
         < U s e r F r i e n d l y C o l u m n N a m e > 3 1 . 1 2 . 2 0 1 8 < / U s e r F r i e n d l y C o l u m n N a m e >  
         < A c c o u n t N u m b e r > 3 2 1 f < / A c c o u n t N u m b e r >  
         < R o u n d e d > f a l s e < / R o u n d e d >  
     < / T B L i n k >  
     < T B L i n k >  
         < V e r s i o n > 4 < / V e r s i o n >  
         < C o l u m n F i l t e r s / >  
         < D A L i n k I D > 1 b 4 1 b d d 0 - 1 3 5 f - 4 0 d 7 - 9 4 e 4 - 7 2 1 2 e c 0 6 e 0 8 d < / D A L i n k I D >  
         < L i n k T y p e > 0 < / L i n k T y p e >  
         < P a r a m e t e r s / >  
         < I n c l u d e A l l I t e m s > f a l s e < / I n c l u d e A l l I t e m s >  
         < A c t i v e > t r u e < / A c t i v e >  
         < P r o t e c t e d L i n k > f a l s e < / P r o t e c t e d L i n k >  
         < N a m e > 2 8 1 0 0   T B   2 0 1 9   3 2 2 a 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 3 2 2 a < / A c c o u n t N u m b e r >  
         < R o u n d e d > f a l s e < / R o u n d e d >  
     < / T B L i n k >  
     < T B L i n k >  
         < V e r s i o n > 4 < / V e r s i o n >  
         < C o l u m n F i l t e r s / >  
         < D A L i n k I D > 2 8 7 4 1 4 4 e - 9 d 2 3 - 4 8 1 7 - 8 b b b - 4 4 a 7 e e e d 4 d c 5 < / D A L i n k I D >  
         < L i n k T y p e > 0 < / L i n k T y p e >  
         < P a r a m e t e r s / >  
         < I n c l u d e A l l I t e m s > f a l s e < / I n c l u d e A l l I t e m s >  
         < A c t i v e > t r u e < / A c t i v e >  
         < P r o t e c t e d L i n k > f a l s e < / P r o t e c t e d L i n k >  
         < N a m e > 2 8 1 0 0   T B   2 0 1 9   3 2 2 b 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 3 2 2 b < / A c c o u n t N u m b e r >  
         < R o u n d e d > f a l s e < / R o u n d e d >  
     < / T B L i n k >  
     < T B L i n k >  
         < V e r s i o n > 4 < / V e r s i o n >  
         < C o l u m n F i l t e r s / >  
         < D A L i n k I D > 5 2 5 c 0 f 3 a - e 8 9 1 - 4 0 3 8 - b 5 f 1 - 1 7 8 0 6 b 4 c a 3 a 7 < / D A L i n k I D >  
         < L i n k T y p e > 0 < / L i n k T y p e >  
         < P a r a m e t e r s / >  
         < I n c l u d e A l l I t e m s > f a l s e < / I n c l u d e A l l I t e m s >  
         < A c t i v e > t r u e < / A c t i v e >  
         < P r o t e c t e d L i n k > f a l s e < / P r o t e c t e d L i n k >  
         < N a m e > 2 8 1 0 0   T B   2 0 1 9   3 2 2 c 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 3 2 2 c < / A c c o u n t N u m b e r >  
         < R o u n d e d > f a l s e < / R o u n d e d >  
     < / T B L i n k >  
     < T B L i n k >  
         < V e r s i o n > 4 < / V e r s i o n >  
         < C o l u m n F i l t e r s / >  
         < D A L i n k I D > 0 6 8 0 8 a d d - 2 c 4 5 - 4 7 b f - 9 3 9 0 - 8 0 7 a b e c e 6 0 9 f < / D A L i n k I D >  
         < L i n k T y p e > 0 < / L i n k T y p e >  
         < P a r a m e t e r s / >  
         < I n c l u d e A l l I t e m s > f a l s e < / I n c l u d e A l l I t e m s >  
         < A c t i v e > t r u e < / A c t i v e >  
         < P r o t e c t e d L i n k > f a l s e < / P r o t e c t e d L i n k >  
         < N a m e > 2 8 1 0 0   T B   2 0 1 9   3 2 3 a 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 - 6 7 1 8 1 . 0 0 0 0 < / N u m e r i c V a l u e >  
         < V a l u e > - 6 7 1 8 1 , 0 0 0 0 < / V a l u e >  
         < C h a r t T y p e > c t D e t a i l < / C h a r t T y p e >  
         < R e f e r e n c e > 2 8 1 0 0 < / R e f e r e n c e >  
         < T B D o c N a m e > T B   2 0 1 9 < / T B D o c N a m e >  
         < T B C h a r t N a m e > D e t a i l < / T B C h a r t N a m e >  
         < C o l u m n N a m e > P r i o r P e r i o d 2 B a l a n c e < / C o l u m n N a m e >  
         < U s e r F r i e n d l y C o l u m n N a m e > 3 1 . 1 2 . 2 0 1 8 < / U s e r F r i e n d l y C o l u m n N a m e >  
         < A c c o u n t N u m b e r > 3 2 3 a < / A c c o u n t N u m b e r >  
         < R o u n d e d > f a l s e < / R o u n d e d >  
     < / T B L i n k >  
     < T B L i n k >  
         < V e r s i o n > 4 < / V e r s i o n >  
         < C o l u m n F i l t e r s / >  
         < D A L i n k I D > 3 b e c 0 1 3 d - e d 5 8 - 4 7 e b - 8 4 d 5 - 2 8 b 1 6 6 4 9 1 7 7 e < / D A L i n k I D >  
         < L i n k T y p e > 0 < / L i n k T y p e >  
         < P a r a m e t e r s / >  
         < I n c l u d e A l l I t e m s > f a l s e < / I n c l u d e A l l I t e m s >  
         < A c t i v e > t r u e < / A c t i v e >  
         < P r o t e c t e d L i n k > f a l s e < / P r o t e c t e d L i n k >  
         < N a m e > 2 8 1 0 0   T B   2 0 1 9   3 2 3 b 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 - 2 0 2 3 8 3 . 0 0 0 0 < / N u m e r i c V a l u e >  
         < V a l u e > - 2 0 2 3 8 3 , 0 0 0 0 < / V a l u e >  
         < C h a r t T y p e > c t D e t a i l < / C h a r t T y p e >  
         < R e f e r e n c e > 2 8 1 0 0 < / R e f e r e n c e >  
         < T B D o c N a m e > T B   2 0 1 9 < / T B D o c N a m e >  
         < T B C h a r t N a m e > D e t a i l < / T B C h a r t N a m e >  
         < C o l u m n N a m e > P r i o r P e r i o d 2 B a l a n c e < / C o l u m n N a m e >  
         < U s e r F r i e n d l y C o l u m n N a m e > 3 1 . 1 2 . 2 0 1 8 < / U s e r F r i e n d l y C o l u m n N a m e >  
         < A c c o u n t N u m b e r > 3 2 3 b < / A c c o u n t N u m b e r >  
         < R o u n d e d > f a l s e < / R o u n d e d >  
     < / T B L i n k >  
     < T B L i n k >  
         < V e r s i o n > 4 < / V e r s i o n >  
         < C o l u m n F i l t e r s / >  
         < D A L i n k I D > 4 9 2 7 9 b 7 0 - c f e b - 4 c 1 7 - 9 8 3 e - 1 3 8 0 f c 4 4 8 c 1 a < / D A L i n k I D >  
         < L i n k T y p e > 0 < / L i n k T y p e >  
         < P a r a m e t e r s / >  
         < I n c l u d e A l l I t e m s > f a l s e < / I n c l u d e A l l I t e m s >  
         < A c t i v e > t r u e < / A c t i v e >  
         < P r o t e c t e d L i n k > f a l s e < / P r o t e c t e d L i n k >  
         < N a m e > 2 8 1 0 0   T B   2 0 1 9   3 2 4 a 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 3 2 4 a < / A c c o u n t N u m b e r >  
         < R o u n d e d > f a l s e < / R o u n d e d >  
     < / T B L i n k >  
     < T B L i n k >  
         < V e r s i o n > 4 < / V e r s i o n >  
         < C o l u m n F i l t e r s / >  
         < D A L i n k I D > f d c d b 9 b 8 - e 2 b 5 - 4 b d 3 - 9 6 3 2 - c 9 8 d d 9 6 a 1 3 f 6 < / D A L i n k I D >  
         < L i n k T y p e > 0 < / L i n k T y p e >  
         < P a r a m e t e r s / >  
         < I n c l u d e A l l I t e m s > f a l s e < / I n c l u d e A l l I t e m s >  
         < A c t i v e > t r u e < / A c t i v e >  
         < P r o t e c t e d L i n k > f a l s e < / P r o t e c t e d L i n k >  
         < N a m e > 2 8 1 0 0   T B   2 0 1 9   3 2 4 b 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 3 2 4 b < / A c c o u n t N u m b e r >  
         < R o u n d e d > f a l s e < / R o u n d e d >  
     < / T B L i n k >  
     < T B L i n k >  
         < V e r s i o n > 4 < / V e r s i o n >  
         < C o l u m n F i l t e r s / >  
         < D A L i n k I D > a 6 1 9 4 2 3 f - a 7 a 8 - 4 b 7 e - 8 a 6 d - e d c 6 5 5 4 c e 2 f e < / D A L i n k I D >  
         < L i n k T y p e > 0 < / L i n k T y p e >  
         < P a r a m e t e r s / >  
         < I n c l u d e A l l I t e m s > f a l s e < / I n c l u d e A l l I t e m s >  
         < A c t i v e > t r u e < / A c t i v e >  
         < P r o t e c t e d L i n k > f a l s e < / P r o t e c t e d L i n k >  
         < N a m e > 2 8 1 0 0   T B   2 0 1 9   3 2 4 c 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 - 2 0 0 0 . 0 0 0 0 < / N u m e r i c V a l u e >  
         < V a l u e > - 2 0 0 0 , 0 0 0 0 < / V a l u e >  
         < C h a r t T y p e > c t D e t a i l < / C h a r t T y p e >  
         < R e f e r e n c e > 2 8 1 0 0 < / R e f e r e n c e >  
         < T B D o c N a m e > T B   2 0 1 9 < / T B D o c N a m e >  
         < T B C h a r t N a m e > D e t a i l < / T B C h a r t N a m e >  
         < C o l u m n N a m e > P r i o r P e r i o d 2 B a l a n c e < / C o l u m n N a m e >  
         < U s e r F r i e n d l y C o l u m n N a m e > 3 1 . 1 2 . 2 0 1 8 < / U s e r F r i e n d l y C o l u m n N a m e >  
         < A c c o u n t N u m b e r > 3 2 4 c < / A c c o u n t N u m b e r >  
         < R o u n d e d > f a l s e < / R o u n d e d >  
     < / T B L i n k >  
     < T B L i n k >  
         < V e r s i o n > 4 < / V e r s i o n >  
         < C o l u m n F i l t e r s / >  
         < D A L i n k I D > f a d 6 d 7 9 e - a 6 4 e - 4 5 3 d - 8 9 c b - e 0 2 9 e 7 7 4 c 9 c c < / D A L i n k I D >  
         < L i n k T y p e > 0 < / L i n k T y p e >  
         < P a r a m e t e r s / >  
         < I n c l u d e A l l I t e m s > f a l s e < / I n c l u d e A l l I t e m s >  
         < A c t i v e > t r u e < / A c t i v e >  
         < P r o t e c t e d L i n k > f a l s e < / P r o t e c t e d L i n k >  
         < N a m e > 2 8 1 0 0   T B   2 0 1 9   3 2 5 a 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 3 2 5 a < / A c c o u n t N u m b e r >  
         < R o u n d e d > f a l s e < / R o u n d e d >  
     < / T B L i n k >  
     < T B L i n k >  
         < V e r s i o n > 4 < / V e r s i o n >  
         < C o l u m n F i l t e r s / >  
         < D A L i n k I D > 5 9 0 9 d d a 2 - 1 1 f 6 - 4 d 8 2 - a 0 2 e - c 8 f f 0 f d 7 b 6 a 2 < / D A L i n k I D >  
         < L i n k T y p e > 0 < / L i n k T y p e >  
         < P a r a m e t e r s / >  
         < I n c l u d e A l l I t e m s > f a l s e < / I n c l u d e A l l I t e m s >  
         < A c t i v e > t r u e < / A c t i v e >  
         < P r o t e c t e d L i n k > f a l s e < / P r o t e c t e d L i n k >  
         < N a m e > 2 8 1 0 0   T B   2 0 1 9   3 2 5 b 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 3 2 5 b < / A c c o u n t N u m b e r >  
         < R o u n d e d > f a l s e < / R o u n d e d >  
     < / T B L i n k >  
     < T B L i n k >  
         < V e r s i o n > 4 < / V e r s i o n >  
         < C o l u m n F i l t e r s / >  
         < D A L i n k I D > e c e d 2 6 9 c - 8 4 3 4 - 4 5 0 8 - 8 7 e c - 7 3 5 d 8 8 4 3 c 5 6 f < / D A L i n k I D >  
         < L i n k T y p e > 0 < / L i n k T y p e >  
         < P a r a m e t e r s / >  
         < I n c l u d e A l l I t e m s > f a l s e < / I n c l u d e A l l I t e m s >  
         < A c t i v e > t r u e < / A c t i v e >  
         < P r o t e c t e d L i n k > f a l s e < / P r o t e c t e d L i n k >  
         < N a m e > 2 8 1 0 0   T B   2 0 1 9   3 2 5 c 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 - 3 1 4 6 . 0 0 0 0 < / N u m e r i c V a l u e >  
         < V a l u e > - 3 1 4 6 , 0 0 0 0 < / V a l u e >  
         < C h a r t T y p e > c t D e t a i l < / C h a r t T y p e >  
         < R e f e r e n c e > 2 8 1 0 0 < / R e f e r e n c e >  
         < T B D o c N a m e > T B   2 0 1 9 < / T B D o c N a m e >  
         < T B C h a r t N a m e > D e t a i l < / T B C h a r t N a m e >  
         < C o l u m n N a m e > P r i o r P e r i o d 2 B a l a n c e < / C o l u m n N a m e >  
         < U s e r F r i e n d l y C o l u m n N a m e > 3 1 . 1 2 . 2 0 1 8 < / U s e r F r i e n d l y C o l u m n N a m e >  
         < A c c o u n t N u m b e r > 3 2 5 c < / A c c o u n t N u m b e r >  
         < R o u n d e d > f a l s e < / R o u n d e d >  
     < / T B L i n k >  
     < T B L i n k >  
         < V e r s i o n > 4 < / V e r s i o n >  
         < C o l u m n F i l t e r s / >  
         < D A L i n k I D > 2 0 8 6 e 0 d e - d 8 4 c - 4 8 7 6 - a 1 f 6 - e 2 6 0 7 5 4 b f 6 a 8 < / D A L i n k I D >  
         < L i n k T y p e > 0 < / L i n k T y p e >  
         < P a r a m e t e r s / >  
         < I n c l u d e A l l I t e m s > f a l s e < / I n c l u d e A l l I t e m s >  
         < A c t i v e > t r u e < / A c t i v e >  
         < P r o t e c t e d L i n k > f a l s e < / P r o t e c t e d L i n k >  
         < N a m e > 2 8 1 0 0   T B   2 0 1 9   3 2 6 a 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 3 2 6 a < / A c c o u n t N u m b e r >  
         < R o u n d e d > f a l s e < / R o u n d e d >  
     < / T B L i n k >  
     < T B L i n k >  
         < V e r s i o n > 4 < / V e r s i o n >  
         < C o l u m n F i l t e r s / >  
         < D A L i n k I D > 7 4 7 5 0 7 d f - e 3 0 b - 4 e 0 2 - a d 9 6 - 6 3 f d 6 a 1 0 9 d b c < / D A L i n k I D >  
         < L i n k T y p e > 0 < / L i n k T y p e >  
         < P a r a m e t e r s / >  
         < I n c l u d e A l l I t e m s > f a l s e < / I n c l u d e A l l I t e m s >  
         < A c t i v e > t r u e < / A c t i v e >  
         < P r o t e c t e d L i n k > f a l s e < / P r o t e c t e d L i n k >  
         < N a m e > 2 8 1 0 0   T B   2 0 1 9   3 2 6 b 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 3 2 6 b < / A c c o u n t N u m b e r >  
         < R o u n d e d > f a l s e < / R o u n d e d >  
     < / T B L i n k >  
     < T B L i n k >  
         < V e r s i o n > 4 < / V e r s i o n >  
         < C o l u m n F i l t e r s / >  
         < D A L i n k I D > 9 5 7 3 9 f c d - a f 4 1 - 4 d 5 a - 8 d 0 3 - 3 b 1 a 8 a a 9 b 0 2 1 < / D A L i n k I D >  
         < L i n k T y p e > 0 < / L i n k T y p e >  
         < P a r a m e t e r s / >  
         < I n c l u d e A l l I t e m s > f a l s e < / I n c l u d e A l l I t e m s >  
         < A c t i v e > t r u e < / A c t i v e >  
         < P r o t e c t e d L i n k > f a l s e < / P r o t e c t e d L i n k >  
         < N a m e > 2 8 1 0 0   T B   2 0 1 9   3 2 6 c 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 - 4 8 6 5 9 . 0 0 0 0 < / N u m e r i c V a l u e >  
         < V a l u e > - 4 8 6 5 9 , 0 0 0 0 < / V a l u e >  
         < C h a r t T y p e > c t D e t a i l < / C h a r t T y p e >  
         < R e f e r e n c e > 2 8 1 0 0 < / R e f e r e n c e >  
         < T B D o c N a m e > T B   2 0 1 9 < / T B D o c N a m e >  
         < T B C h a r t N a m e > D e t a i l < / T B C h a r t N a m e >  
         < C o l u m n N a m e > P r i o r P e r i o d 2 B a l a n c e < / C o l u m n N a m e >  
         < U s e r F r i e n d l y C o l u m n N a m e > 3 1 . 1 2 . 2 0 1 8 < / U s e r F r i e n d l y C o l u m n N a m e >  
         < A c c o u n t N u m b e r > 3 2 6 c < / A c c o u n t N u m b e r >  
         < R o u n d e d > f a l s e < / R o u n d e d >  
     < / T B L i n k >  
     < T B L i n k >  
         < V e r s i o n > 4 < / V e r s i o n >  
         < C o l u m n F i l t e r s / >  
         < D A L i n k I D > b 9 3 2 5 9 c 6 - 3 0 a 1 - 4 2 9 8 - 9 9 7 2 - 1 4 0 1 9 b 3 3 b f 5 f < / D A L i n k I D >  
         < L i n k T y p e > 0 < / L i n k T y p e >  
         < P a r a m e t e r s / >  
         < I n c l u d e A l l I t e m s > f a l s e < / I n c l u d e A l l I t e m s >  
         < A c t i v e > t r u e < / A c t i v e >  
         < P r o t e c t e d L i n k > f a l s e < / P r o t e c t e d L i n k >  
         < N a m e > 2 8 1 0 0   T B   2 0 1 9   3 3 1 x 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 - 1 9 3 4 2 7 . 0 0 0 0 < / N u m e r i c V a l u e >  
         < V a l u e > - 1 9 3 4 2 7 , 0 0 0 0 < / V a l u e >  
         < C h a r t T y p e > c t D e t a i l < / C h a r t T y p e >  
         < R e f e r e n c e > 2 8 1 0 0 < / R e f e r e n c e >  
         < T B D o c N a m e > T B   2 0 1 9 < / T B D o c N a m e >  
         < T B C h a r t N a m e > D e t a i l < / T B C h a r t N a m e >  
         < C o l u m n N a m e > P r i o r P e r i o d 2 B a l a n c e < / C o l u m n N a m e >  
         < U s e r F r i e n d l y C o l u m n N a m e > 3 1 . 1 2 . 2 0 1 8 < / U s e r F r i e n d l y C o l u m n N a m e >  
         < A c c o u n t N u m b e r > 3 3 1 x < / A c c o u n t N u m b e r >  
         < R o u n d e d > f a l s e < / R o u n d e d >  
     < / T B L i n k >  
     < T B L i n k >  
         < V e r s i o n > 4 < / V e r s i o n >  
         < C o l u m n F i l t e r s / >  
         < D A L i n k I D > d 8 9 d 0 e e 3 - a 3 8 f - 4 9 4 d - 9 8 c f - 3 8 2 c 6 b 5 2 3 d 0 0 < / D A L i n k I D >  
         < L i n k T y p e > 0 < / L i n k T y p e >  
         < P a r a m e t e r s / >  
         < I n c l u d e A l l I t e m s > f a l s e < / I n c l u d e A l l I t e m s >  
         < A c t i v e > t r u e < / A c t i v e >  
         < P r o t e c t e d L i n k > f a l s e < / P r o t e c t e d L i n k >  
         < N a m e > 2 8 1 0 0   T B   2 0 1 9   3 3 3 x 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 - 2 6 5 . 0 0 0 0 < / N u m e r i c V a l u e >  
         < V a l u e > - 2 6 5 , 0 0 0 0 < / V a l u e >  
         < C h a r t T y p e > c t D e t a i l < / C h a r t T y p e >  
         < R e f e r e n c e > 2 8 1 0 0 < / R e f e r e n c e >  
         < T B D o c N a m e > T B   2 0 1 9 < / T B D o c N a m e >  
         < T B C h a r t N a m e > D e t a i l < / T B C h a r t N a m e >  
         < C o l u m n N a m e > P r i o r P e r i o d 2 B a l a n c e < / C o l u m n N a m e >  
         < U s e r F r i e n d l y C o l u m n N a m e > 3 1 . 1 2 . 2 0 1 8 < / U s e r F r i e n d l y C o l u m n N a m e >  
         < A c c o u n t N u m b e r > 3 3 3 x < / A c c o u n t N u m b e r >  
         < R o u n d e d > f a l s e < / R o u n d e d >  
     < / T B L i n k >  
     < T B L i n k >  
         < V e r s i o n > 4 < / V e r s i o n >  
         < C o l u m n F i l t e r s / >  
         < D A L i n k I D > c b 4 e 3 4 c 0 - 9 c 3 6 - 4 8 1 2 - a d 8 d - 6 f 9 d 8 c 2 8 c 6 d f < / D A L i n k I D >  
         < L i n k T y p e > 0 < / L i n k T y p e >  
         < P a r a m e t e r s / >  
         < I n c l u d e A l l I t e m s > f a l s e < / I n c l u d e A l l I t e m s >  
         < A c t i v e > t r u e < / A c t i v e >  
         < P r o t e c t e d L i n k > f a l s e < / P r o t e c t e d L i n k >  
         < N a m e > 2 8 1 0 0   T B   2 0 1 9   3 3 5 a 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 3 3 5 a < / A c c o u n t N u m b e r >  
         < R o u n d e d > f a l s e < / R o u n d e d >  
     < / T B L i n k >  
     < T B L i n k >  
         < V e r s i o n > 4 < / V e r s i o n >  
         < C o l u m n F i l t e r s / >  
         < D A L i n k I D > f 3 a a f 6 c e - 6 e 2 8 - 4 b 7 5 - 9 1 5 a - 6 5 0 a 4 b c f a 4 b 2 < / D A L i n k I D >  
         < L i n k T y p e > 0 < / L i n k T y p e >  
         < P a r a m e t e r s / >  
         < I n c l u d e A l l I t e m s > f a l s e < / I n c l u d e A l l I t e m s >  
         < A c t i v e > t r u e < / A c t i v e >  
         < P r o t e c t e d L i n k > f a l s e < / P r o t e c t e d L i n k >  
         < N a m e > 2 8 1 0 0   T B   2 0 1 9   3 3 5 b 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 3 3 5 b < / A c c o u n t N u m b e r >  
         < R o u n d e d > f a l s e < / R o u n d e d >  
     < / T B L i n k >  
     < T B L i n k >  
         < V e r s i o n > 4 < / V e r s i o n >  
         < C o l u m n F i l t e r s / >  
         < D A L i n k I D > 2 a 9 a c c e f - c 7 f f - 4 1 c e - b f d 9 - 9 7 6 d 3 3 7 f d 5 b 0 < / D A L i n k I D >  
         < L i n k T y p e > 0 < / L i n k T y p e >  
         < P a r a m e t e r s / >  
         < I n c l u d e A l l I t e m s > f a l s e < / I n c l u d e A l l I t e m s >  
         < A c t i v e > t r u e < / A c t i v e >  
         < P r o t e c t e d L i n k > f a l s e < / P r o t e c t e d L i n k >  
         < N a m e > 2 8 1 0 0   T B   2 0 1 9   3 3 6 a 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 3 3 6 a < / A c c o u n t N u m b e r >  
         < R o u n d e d > f a l s e < / R o u n d e d >  
     < / T B L i n k >  
     < T B L i n k >  
         < V e r s i o n > 4 < / V e r s i o n >  
         < C o l u m n F i l t e r s / >  
         < D A L i n k I D > 5 b 9 9 9 5 c a - 1 a b 7 - 4 8 3 2 - 8 5 d 0 - 7 2 d 8 2 a e 1 a 9 b b < / D A L i n k I D >  
         < L i n k T y p e > 0 < / L i n k T y p e >  
         < P a r a m e t e r s / >  
         < I n c l u d e A l l I t e m s > f a l s e < / I n c l u d e A l l I t e m s >  
         < A c t i v e > t r u e < / A c t i v e >  
         < P r o t e c t e d L i n k > f a l s e < / P r o t e c t e d L i n k >  
         < N a m e > 2 8 1 0 0   T B   2 0 1 9   3 3 6 b 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 3 3 6 b < / A c c o u n t N u m b e r >  
         < R o u n d e d > f a l s e < / R o u n d e d >  
     < / T B L i n k >  
     < T B L i n k >  
         < V e r s i o n > 4 < / V e r s i o n >  
         < C o l u m n F i l t e r s / >  
         < D A L i n k I D > b 9 f 0 e a a 2 - 7 c 3 5 - 4 9 9 f - 8 0 d a - a 1 4 f f a 2 3 d 6 9 f < / D A L i n k I D >  
         < L i n k T y p e > 0 < / L i n k T y p e >  
         < P a r a m e t e r s / >  
         < I n c l u d e A l l I t e m s > f a l s e < / I n c l u d e A l l I t e m s >  
         < A c t i v e > t r u e < / A c t i v e >  
         < P r o t e c t e d L i n k > f a l s e < / P r o t e c t e d L i n k >  
         < N a m e > 2 8 1 0 0   T B   2 0 1 9   3 3 6 c 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 - 1 2 3 2 8 3 . 0 0 0 0 < / N u m e r i c V a l u e >  
         < V a l u e > - 1 2 3 2 8 3 , 0 0 0 0 < / V a l u e >  
         < C h a r t T y p e > c t D e t a i l < / C h a r t T y p e >  
         < R e f e r e n c e > 2 8 1 0 0 < / R e f e r e n c e >  
         < T B D o c N a m e > T B   2 0 1 9 < / T B D o c N a m e >  
         < T B C h a r t N a m e > D e t a i l < / T B C h a r t N a m e >  
         < C o l u m n N a m e > P r i o r P e r i o d 2 B a l a n c e < / C o l u m n N a m e >  
         < U s e r F r i e n d l y C o l u m n N a m e > 3 1 . 1 2 . 2 0 1 8 < / U s e r F r i e n d l y C o l u m n N a m e >  
         < A c c o u n t N u m b e r > 3 3 6 c < / A c c o u n t N u m b e r >  
         < R o u n d e d > f a l s e < / R o u n d e d >  
     < / T B L i n k >  
     < T B L i n k >  
         < V e r s i o n > 4 < / V e r s i o n >  
         < C o l u m n F i l t e r s / >  
         < D A L i n k I D > 4 c 0 3 1 5 1 c - 5 e 1 7 - 4 0 a d - 8 4 8 9 - 8 d 6 5 c 8 7 8 f 2 7 7 < / D A L i n k I D >  
         < L i n k T y p e > 0 < / L i n k T y p e >  
         < P a r a m e t e r s / >  
         < I n c l u d e A l l I t e m s > f a l s e < / I n c l u d e A l l I t e m s >  
         < A c t i v e > t r u e < / A c t i v e >  
         < P r o t e c t e d L i n k > f a l s e < / P r o t e c t e d L i n k >  
         < N a m e > 2 8 1 0 0   T B   2 0 1 9   3 3 6 d 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 3 3 6 d < / A c c o u n t N u m b e r >  
         < R o u n d e d > f a l s e < / R o u n d e d >  
     < / T B L i n k >  
     < T B L i n k >  
         < V e r s i o n > 4 < / V e r s i o n >  
         < C o l u m n F i l t e r s / >  
         < D A L i n k I D > 5 e 2 a 3 2 0 0 - e 1 b 5 - 4 5 9 0 - b 5 a 1 - 1 0 e 3 1 c b 8 5 8 e 4 < / D A L i n k I D >  
         < L i n k T y p e > 0 < / L i n k T y p e >  
         < P a r a m e t e r s / >  
         < I n c l u d e A l l I t e m s > f a l s e < / I n c l u d e A l l I t e m s >  
         < A c t i v e > t r u e < / A c t i v e >  
         < P r o t e c t e d L i n k > f a l s e < / P r o t e c t e d L i n k >  
         < N a m e > 2 8 1 0 0   T B   2 0 1 9   3 4 1 a 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 3 4 1 a < / A c c o u n t N u m b e r >  
         < R o u n d e d > f a l s e < / R o u n d e d >  
     < / T B L i n k >  
     < T B L i n k >  
         < V e r s i o n > 4 < / V e r s i o n >  
         < C o l u m n F i l t e r s / >  
         < D A L i n k I D > 9 f 4 2 1 2 8 f - 5 c 9 f - 4 5 3 9 - b 8 0 b - 8 c f 0 f c 8 e 0 a f 4 < / D A L i n k I D >  
         < L i n k T y p e > 0 < / L i n k T y p e >  
         < P a r a m e t e r s / >  
         < I n c l u d e A l l I t e m s > f a l s e < / I n c l u d e A l l I t e m s >  
         < A c t i v e > t r u e < / A c t i v e >  
         < P r o t e c t e d L i n k > f a l s e < / P r o t e c t e d L i n k >  
         < N a m e > 2 8 1 0 0   T B   2 0 1 9   3 4 1 b 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 3 4 1 b < / A c c o u n t N u m b e r >  
         < R o u n d e d > f a l s e < / R o u n d e d >  
     < / T B L i n k >  
     < T B L i n k >  
         < V e r s i o n > 4 < / V e r s i o n >  
         < C o l u m n F i l t e r s / >  
         < D A L i n k I D > 0 6 9 5 1 8 f 5 - d d 9 5 - 4 d d 0 - a f f e - c f f a a d c a 4 b 1 e < / D A L i n k I D >  
         < L i n k T y p e > 0 < / L i n k T y p e >  
         < P a r a m e t e r s / >  
         < I n c l u d e A l l I t e m s > f a l s e < / I n c l u d e A l l I t e m s >  
         < A c t i v e > t r u e < / A c t i v e >  
         < P r o t e c t e d L i n k > f a l s e < / P r o t e c t e d L i n k >  
         < N a m e > 2 8 1 0 0   T B   2 0 1 9   3 4 2 a 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 - 3 5 3 8 1 . 0 0 0 0 < / N u m e r i c V a l u e >  
         < V a l u e > - 3 5 3 8 1 , 0 0 0 0 < / V a l u e >  
         < C h a r t T y p e > c t D e t a i l < / C h a r t T y p e >  
         < R e f e r e n c e > 2 8 1 0 0 < / R e f e r e n c e >  
         < T B D o c N a m e > T B   2 0 1 9 < / T B D o c N a m e >  
         < T B C h a r t N a m e > D e t a i l < / T B C h a r t N a m e >  
         < C o l u m n N a m e > P r i o r P e r i o d 2 B a l a n c e < / C o l u m n N a m e >  
         < U s e r F r i e n d l y C o l u m n N a m e > 3 1 . 1 2 . 2 0 1 8 < / U s e r F r i e n d l y C o l u m n N a m e >  
         < A c c o u n t N u m b e r > 3 4 2 a < / A c c o u n t N u m b e r >  
         < R o u n d e d > f a l s e < / R o u n d e d >  
     < / T B L i n k >  
     < T B L i n k >  
         < V e r s i o n > 4 < / V e r s i o n >  
         < C o l u m n F i l t e r s / >  
         < D A L i n k I D > 6 6 3 8 e a 9 3 - f 1 6 9 - 4 c 7 e - 9 4 0 6 - 7 7 6 3 c a 0 3 3 6 9 e < / D A L i n k I D >  
         < L i n k T y p e > 0 < / L i n k T y p e >  
         < P a r a m e t e r s / >  
         < I n c l u d e A l l I t e m s > f a l s e < / I n c l u d e A l l I t e m s >  
         < A c t i v e > t r u e < / A c t i v e >  
         < P r o t e c t e d L i n k > f a l s e < / P r o t e c t e d L i n k >  
         < N a m e > 2 8 1 0 0   T B   2 0 1 9   3 4 2 b 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 3 4 2 b < / A c c o u n t N u m b e r >  
         < R o u n d e d > f a l s e < / R o u n d e d >  
     < / T B L i n k >  
     < T B L i n k >  
         < V e r s i o n > 4 < / V e r s i o n >  
         < C o l u m n F i l t e r s / >  
         < D A L i n k I D > f f 1 0 0 d c 8 - 6 1 e 7 - 4 f 4 a - a 0 a d - 8 0 a 6 b c 6 b d e e 0 < / D A L i n k I D >  
         < L i n k T y p e > 0 < / L i n k T y p e >  
         < P a r a m e t e r s / >  
         < I n c l u d e A l l I t e m s > f a l s e < / I n c l u d e A l l I t e m s >  
         < A c t i v e > t r u e < / A c t i v e >  
         < P r o t e c t e d L i n k > f a l s e < / P r o t e c t e d L i n k >  
         < N a m e > 2 8 1 0 0   T B   2 0 1 9   3 4 3 a 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 3 4 3 a < / A c c o u n t N u m b e r >  
         < R o u n d e d > f a l s e < / R o u n d e d >  
     < / T B L i n k >  
     < T B L i n k >  
         < V e r s i o n > 4 < / V e r s i o n >  
         < C o l u m n F i l t e r s / >  
         < D A L i n k I D > f e b c a f c 2 - c c f 4 - 4 8 9 a - 8 a 2 d - c d a 5 0 8 8 a 3 5 9 0 < / D A L i n k I D >  
         < L i n k T y p e > 0 < / L i n k T y p e >  
         < P a r a m e t e r s / >  
         < I n c l u d e A l l I t e m s > f a l s e < / I n c l u d e A l l I t e m s >  
         < A c t i v e > t r u e < / A c t i v e >  
         < P r o t e c t e d L i n k > f a l s e < / P r o t e c t e d L i n k >  
         < N a m e > 2 8 1 0 0   T B   2 0 1 9   3 4 3 b 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 1 4 0 5 0 0 . 0 0 0 0 < / N u m e r i c V a l u e >  
         < V a l u e > 1 4 0 5 0 0 , 0 0 0 0 < / V a l u e >  
         < C h a r t T y p e > c t D e t a i l < / C h a r t T y p e >  
         < R e f e r e n c e > 2 8 1 0 0 < / R e f e r e n c e >  
         < T B D o c N a m e > T B   2 0 1 9 < / T B D o c N a m e >  
         < T B C h a r t N a m e > D e t a i l < / T B C h a r t N a m e >  
         < C o l u m n N a m e > P r i o r P e r i o d 2 B a l a n c e < / C o l u m n N a m e >  
         < U s e r F r i e n d l y C o l u m n N a m e > 3 1 . 1 2 . 2 0 1 8 < / U s e r F r i e n d l y C o l u m n N a m e >  
         < A c c o u n t N u m b e r > 3 4 3 b < / A c c o u n t N u m b e r >  
         < R o u n d e d > f a l s e < / R o u n d e d >  
     < / T B L i n k >  
     < T B L i n k >  
         < V e r s i o n > 4 < / V e r s i o n >  
         < C o l u m n F i l t e r s / >  
         < D A L i n k I D > 8 3 0 0 2 0 6 3 - f 8 c d - 4 a 9 2 - b 1 f 9 - 6 f b 0 1 c 6 0 c a 6 0 < / D A L i n k I D >  
         < L i n k T y p e > 0 < / L i n k T y p e >  
         < P a r a m e t e r s / >  
         < I n c l u d e A l l I t e m s > f a l s e < / I n c l u d e A l l I t e m s >  
         < A c t i v e > t r u e < / A c t i v e >  
         < P r o t e c t e d L i n k > f a l s e < / P r o t e c t e d L i n k >  
         < N a m e > 2 8 1 0 0   T B   2 0 1 9   3 4 5 a 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 - 9 0 2 . 0 0 0 0 < / N u m e r i c V a l u e >  
         < V a l u e > - 9 0 2 , 0 0 0 0 < / V a l u e >  
         < C h a r t T y p e > c t D e t a i l < / C h a r t T y p e >  
         < R e f e r e n c e > 2 8 1 0 0 < / R e f e r e n c e >  
         < T B D o c N a m e > T B   2 0 1 9 < / T B D o c N a m e >  
         < T B C h a r t N a m e > D e t a i l < / T B C h a r t N a m e >  
         < C o l u m n N a m e > P r i o r P e r i o d 2 B a l a n c e < / C o l u m n N a m e >  
         < U s e r F r i e n d l y C o l u m n N a m e > 3 1 . 1 2 . 2 0 1 8 < / U s e r F r i e n d l y C o l u m n N a m e >  
         < A c c o u n t N u m b e r > 3 4 5 a < / A c c o u n t N u m b e r >  
         < R o u n d e d > f a l s e < / R o u n d e d >  
     < / T B L i n k >  
     < T B L i n k >  
         < V e r s i o n > 4 < / V e r s i o n >  
         < C o l u m n F i l t e r s / >  
         < D A L i n k I D > d 0 3 f b 2 d 3 - e c 4 f - 4 4 f 3 - b d d 7 - 1 8 c a 9 f b 7 3 9 b f < / D A L i n k I D >  
         < L i n k T y p e > 0 < / L i n k T y p e >  
         < P a r a m e t e r s / >  
         < I n c l u d e A l l I t e m s > f a l s e < / I n c l u d e A l l I t e m s >  
         < A c t i v e > t r u e < / A c t i v e >  
         < P r o t e c t e d L i n k > f a l s e < / P r o t e c t e d L i n k >  
         < N a m e > 2 8 1 0 0   T B   2 0 1 9   3 4 5 b 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 3 4 5 b < / A c c o u n t N u m b e r >  
         < R o u n d e d > f a l s e < / R o u n d e d >  
     < / T B L i n k >  
     < T B L i n k >  
         < V e r s i o n > 4 < / V e r s i o n >  
         < C o l u m n F i l t e r s / >  
         < D A L i n k I D > 3 8 5 7 4 8 0 1 - 0 8 6 a - 4 d 6 3 - 8 d 0 2 - e e d c 2 6 6 5 f 9 5 3 < / D A L i n k I D >  
         < L i n k T y p e > 0 < / L i n k T y p e >  
         < P a r a m e t e r s / >  
         < I n c l u d e A l l I t e m s > f a l s e < / I n c l u d e A l l I t e m s >  
         < A c t i v e > t r u e < / A c t i v e >  
         < P r o t e c t e d L i n k > f a l s e < / P r o t e c t e d L i n k >  
         < N a m e > 2 8 1 0 0   T B   2 0 1 9   3 4 6 a 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 3 4 6 a < / A c c o u n t N u m b e r >  
         < R o u n d e d > f a l s e < / R o u n d e d >  
     < / T B L i n k >  
     < T B L i n k >  
         < V e r s i o n > 4 < / V e r s i o n >  
         < C o l u m n F i l t e r s / >  
         < D A L i n k I D > 5 3 a 6 3 7 5 7 - a 4 0 4 - 4 e 9 e - a 8 0 e - a 6 4 2 c 1 8 9 6 2 f e < / D A L i n k I D >  
         < L i n k T y p e > 0 < / L i n k T y p e >  
         < P a r a m e t e r s / >  
         < I n c l u d e A l l I t e m s > f a l s e < / I n c l u d e A l l I t e m s >  
         < A c t i v e > t r u e < / A c t i v e >  
         < P r o t e c t e d L i n k > f a l s e < / P r o t e c t e d L i n k >  
         < N a m e > 2 8 1 0 0   T B   2 0 1 9   3 4 6 b 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 3 4 6 b < / A c c o u n t N u m b e r >  
         < R o u n d e d > f a l s e < / R o u n d e d >  
     < / T B L i n k >  
     < T B L i n k >  
         < V e r s i o n > 4 < / V e r s i o n >  
         < C o l u m n F i l t e r s / >  
         < D A L i n k I D > 9 2 4 e d 0 e 7 - b 5 c b - 4 0 f 5 - b d 6 e - 3 6 1 6 5 4 a 7 5 a c d < / D A L i n k I D >  
         < L i n k T y p e > 0 < / L i n k T y p e >  
         < P a r a m e t e r s / >  
         < I n c l u d e A l l I t e m s > f a l s e < / I n c l u d e A l l I t e m s >  
         < A c t i v e > t r u e < / A c t i v e >  
         < P r o t e c t e d L i n k > f a l s e < / P r o t e c t e d L i n k >  
         < N a m e > 2 8 1 0 0   T B   2 0 1 9   3 4 7 a 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 3 4 7 a < / A c c o u n t N u m b e r >  
         < R o u n d e d > f a l s e < / R o u n d e d >  
     < / T B L i n k >  
     < T B L i n k >  
         < V e r s i o n > 4 < / V e r s i o n >  
         < C o l u m n F i l t e r s / >  
         < D A L i n k I D > f 3 e 5 5 7 f 1 - 1 a b 2 - 4 c b d - b a 6 c - 0 9 4 3 9 4 e f 8 f 3 d < / D A L i n k I D >  
         < L i n k T y p e > 0 < / L i n k T y p e >  
         < P a r a m e t e r s / >  
         < I n c l u d e A l l I t e m s > f a l s e < / I n c l u d e A l l I t e m s >  
         < A c t i v e > t r u e < / A c t i v e >  
         < P r o t e c t e d L i n k > f a l s e < / P r o t e c t e d L i n k >  
         < N a m e > 2 8 1 0 0   T B   2 0 1 9   3 4 7 b 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 3 4 7 b < / A c c o u n t N u m b e r >  
         < R o u n d e d > f a l s e < / R o u n d e d >  
     < / T B L i n k >  
     < T B L i n k >  
         < V e r s i o n > 4 < / V e r s i o n >  
         < C o l u m n F i l t e r s / >  
         < D A L i n k I D > b 9 5 8 8 b d a - c 9 7 f - 4 d 6 9 - 9 9 b 4 - 7 4 7 3 0 3 c e c 7 5 d < / D A L i n k I D >  
         < L i n k T y p e > 0 < / L i n k T y p e >  
         < P a r a m e t e r s / >  
         < I n c l u d e A l l I t e m s > f a l s e < / I n c l u d e A l l I t e m s >  
         < A c t i v e > t r u e < / A c t i v e >  
         < P r o t e c t e d L i n k > f a l s e < / P r o t e c t e d L i n k >  
         < N a m e > 2 8 1 0 0   T B   2 0 1 9   3 5 1 a 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 3 5 1 a < / A c c o u n t N u m b e r >  
         < R o u n d e d > f a l s e < / R o u n d e d >  
     < / T B L i n k >  
     < T B L i n k >  
         < V e r s i o n > 4 < / V e r s i o n >  
         < C o l u m n F i l t e r s / >  
         < D A L i n k I D > c 0 7 5 8 a 6 9 - 0 3 6 e - 4 2 7 7 - 9 5 d a - 8 e 0 c 9 3 7 b 9 6 d 8 < / D A L i n k I D >  
         < L i n k T y p e > 0 < / L i n k T y p e >  
         < P a r a m e t e r s / >  
         < I n c l u d e A l l I t e m s > f a l s e < / I n c l u d e A l l I t e m s >  
         < A c t i v e > t r u e < / A c t i v e >  
         < P r o t e c t e d L i n k > f a l s e < / P r o t e c t e d L i n k >  
         < N a m e > 2 8 1 0 0   T B   2 0 1 9   3 5 1 b 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 3 5 1 b < / A c c o u n t N u m b e r >  
         < R o u n d e d > f a l s e < / R o u n d e d >  
     < / T B L i n k >  
     < T B L i n k >  
         < V e r s i o n > 4 < / V e r s i o n >  
         < C o l u m n F i l t e r s / >  
         < D A L i n k I D > b f 6 5 5 d 6 2 - c d a 3 - 4 a d 7 - 9 f f 0 - 1 a 5 0 8 4 8 3 b 3 7 2 < / D A L i n k I D >  
         < L i n k T y p e > 0 < / L i n k T y p e >  
         < P a r a m e t e r s / >  
         < I n c l u d e A l l I t e m s > f a l s e < / I n c l u d e A l l I t e m s >  
         < A c t i v e > t r u e < / A c t i v e >  
         < P r o t e c t e d L i n k > f a l s e < / P r o t e c t e d L i n k >  
         < N a m e > 2 8 1 0 0   T B   2 0 1 9   3 5 1 c 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 2 . 0 0 0 0 < / N u m e r i c V a l u e >  
         < V a l u e > 2 , 0 0 0 0 < / V a l u e >  
         < C h a r t T y p e > c t D e t a i l < / C h a r t T y p e >  
         < R e f e r e n c e > 2 8 1 0 0 < / R e f e r e n c e >  
         < T B D o c N a m e > T B   2 0 1 9 < / T B D o c N a m e >  
         < T B C h a r t N a m e > D e t a i l < / T B C h a r t N a m e >  
         < C o l u m n N a m e > P r i o r P e r i o d 2 B a l a n c e < / C o l u m n N a m e >  
         < U s e r F r i e n d l y C o l u m n N a m e > 3 1 . 1 2 . 2 0 1 8 < / U s e r F r i e n d l y C o l u m n N a m e >  
         < A c c o u n t N u m b e r > 3 5 1 c < / A c c o u n t N u m b e r >  
         < R o u n d e d > f a l s e < / R o u n d e d >  
     < / T B L i n k >  
     < T B L i n k >  
         < V e r s i o n > 4 < / V e r s i o n >  
         < C o l u m n F i l t e r s / >  
         < D A L i n k I D > 6 5 8 1 a 3 1 0 - 0 4 6 1 - 4 9 3 9 - 8 5 9 1 - d 0 6 e d 9 1 7 5 4 0 1 < / D A L i n k I D >  
         < L i n k T y p e > 0 < / L i n k T y p e >  
         < P a r a m e t e r s / >  
         < I n c l u d e A l l I t e m s > f a l s e < / I n c l u d e A l l I t e m s >  
         < A c t i v e > t r u e < / A c t i v e >  
         < P r o t e c t e d L i n k > f a l s e < / P r o t e c t e d L i n k >  
         < N a m e > 2 8 1 0 0   T B   2 0 1 9   3 5 1 d 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 3 5 1 d < / A c c o u n t N u m b e r >  
         < R o u n d e d > f a l s e < / R o u n d e d >  
     < / T B L i n k >  
     < T B L i n k >  
         < V e r s i o n > 4 < / V e r s i o n >  
         < C o l u m n F i l t e r s / >  
         < D A L i n k I D > 9 c b c f 0 5 6 - d 7 9 8 - 4 2 7 f - b e b 8 - b b b c 7 1 0 6 0 9 9 3 < / D A L i n k I D >  
         < L i n k T y p e > 0 < / L i n k T y p e >  
         < P a r a m e t e r s / >  
         < I n c l u d e A l l I t e m s > f a l s e < / I n c l u d e A l l I t e m s >  
         < A c t i v e > t r u e < / A c t i v e >  
         < P r o t e c t e d L i n k > f a l s e < / P r o t e c t e d L i n k >  
         < N a m e > 2 8 1 0 0   T B   2 0 1 9   3 5 3 x 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 3 5 3 x < / A c c o u n t N u m b e r >  
         < R o u n d e d > f a l s e < / R o u n d e d >  
     < / T B L i n k >  
     < T B L i n k >  
         < V e r s i o n > 4 < / V e r s i o n >  
         < C o l u m n F i l t e r s / >  
         < D A L i n k I D > 6 7 b 0 5 1 c 5 - f 3 4 3 - 4 4 4 a - 9 b 2 c - d 4 5 3 6 8 5 1 0 1 3 6 < / D A L i n k I D >  
         < L i n k T y p e > 0 < / L i n k T y p e >  
         < P a r a m e t e r s / >  
         < I n c l u d e A l l I t e m s > f a l s e < / I n c l u d e A l l I t e m s >  
         < A c t i v e > t r u e < / A c t i v e >  
         < P r o t e c t e d L i n k > f a l s e < / P r o t e c t e d L i n k >  
         < N a m e > 2 8 1 0 0   T B   2 0 1 9   3 5 4 a 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 3 5 4 a < / A c c o u n t N u m b e r >  
         < R o u n d e d > f a l s e < / R o u n d e d >  
     < / T B L i n k >  
     < T B L i n k >  
         < V e r s i o n > 4 < / V e r s i o n >  
         < C o l u m n F i l t e r s / >  
         < D A L i n k I D > e e 5 2 6 4 5 e - 5 9 d 1 - 4 9 5 a - b 7 7 7 - c 6 f a 8 8 e 2 c e 3 f < / D A L i n k I D >  
         < L i n k T y p e > 0 < / L i n k T y p e >  
         < P a r a m e t e r s / >  
         < I n c l u d e A l l I t e m s > f a l s e < / I n c l u d e A l l I t e m s >  
         < A c t i v e > t r u e < / A c t i v e >  
         < P r o t e c t e d L i n k > f a l s e < / P r o t e c t e d L i n k >  
         < N a m e > 2 8 1 0 0   T B   2 0 1 9   3 5 4 b 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 3 5 4 b < / A c c o u n t N u m b e r >  
         < R o u n d e d > f a l s e < / R o u n d e d >  
     < / T B L i n k >  
     < T B L i n k >  
         < V e r s i o n > 4 < / V e r s i o n >  
         < C o l u m n F i l t e r s / >  
         < D A L i n k I D > 3 7 3 7 a 6 4 f - 1 7 c 6 - 4 4 3 0 - 8 6 6 f - c 7 a 0 a 9 6 2 3 9 e e < / D A L i n k I D >  
         < L i n k T y p e > 0 < / L i n k T y p e >  
         < P a r a m e t e r s / >  
         < I n c l u d e A l l I t e m s > f a l s e < / I n c l u d e A l l I t e m s >  
         < A c t i v e > t r u e < / A c t i v e >  
         < P r o t e c t e d L i n k > f a l s e < / P r o t e c t e d L i n k >  
         < N a m e > 2 8 1 0 0   T B   2 0 1 9   3 5 5 a 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 3 5 5 a < / A c c o u n t N u m b e r >  
         < R o u n d e d > f a l s e < / R o u n d e d >  
     < / T B L i n k >  
     < T B L i n k >  
         < V e r s i o n > 4 < / V e r s i o n >  
         < C o l u m n F i l t e r s / >  
         < D A L i n k I D > 5 3 3 b 6 2 6 c - e f 0 f - 4 e 6 0 - 9 4 9 0 - c 6 7 6 2 e 0 2 a c 7 e < / D A L i n k I D >  
         < L i n k T y p e > 0 < / L i n k T y p e >  
         < P a r a m e t e r s / >  
         < I n c l u d e A l l I t e m s > f a l s e < / I n c l u d e A l l I t e m s >  
         < A c t i v e > t r u e < / A c t i v e >  
         < P r o t e c t e d L i n k > f a l s e < / P r o t e c t e d L i n k >  
         < N a m e > 2 8 1 0 0   T B   2 0 1 9   3 5 5 b 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 3 5 5 b < / A c c o u n t N u m b e r >  
         < R o u n d e d > f a l s e < / R o u n d e d >  
     < / T B L i n k >  
     < T B L i n k >  
         < V e r s i o n > 4 < / V e r s i o n >  
         < C o l u m n F i l t e r s / >  
         < D A L i n k I D > 8 8 0 4 2 9 d c - a 5 1 1 - 4 2 2 4 - 8 9 b 6 - 0 4 f 4 e 1 7 c e 5 5 4 < / D A L i n k I D >  
         < L i n k T y p e > 0 < / L i n k T y p e >  
         < P a r a m e t e r s / >  
         < I n c l u d e A l l I t e m s > f a l s e < / I n c l u d e A l l I t e m s >  
         < A c t i v e > t r u e < / A c t i v e >  
         < P r o t e c t e d L i n k > f a l s e < / P r o t e c t e d L i n k >  
         < N a m e > 2 8 1 0 0   T B   2 0 1 9   3 5 8 a 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 3 5 8 a < / A c c o u n t N u m b e r >  
         < R o u n d e d > f a l s e < / R o u n d e d >  
     < / T B L i n k >  
     < T B L i n k >  
         < V e r s i o n > 4 < / V e r s i o n >  
         < C o l u m n F i l t e r s / >  
         < D A L i n k I D > 2 3 3 1 a 2 8 6 - 7 5 3 8 - 4 f 4 6 - b 8 4 a - 9 0 e f 8 f e 2 6 4 3 d < / D A L i n k I D >  
         < L i n k T y p e > 0 < / L i n k T y p e >  
         < P a r a m e t e r s / >  
         < I n c l u d e A l l I t e m s > f a l s e < / I n c l u d e A l l I t e m s >  
         < A c t i v e > t r u e < / A c t i v e >  
         < P r o t e c t e d L i n k > f a l s e < / P r o t e c t e d L i n k >  
         < N a m e > 2 8 1 0 0   T B   2 0 1 9   3 5 8 b 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 3 5 8 b < / A c c o u n t N u m b e r >  
         < R o u n d e d > f a l s e < / R o u n d e d >  
     < / T B L i n k >  
     < T B L i n k >  
         < V e r s i o n > 4 < / V e r s i o n >  
         < C o l u m n F i l t e r s / >  
         < D A L i n k I D > 6 3 b 5 3 6 6 7 - e 6 6 e - 4 5 7 6 - 9 b 9 0 - 8 9 e 6 b d 4 a a a 4 9 < / D A L i n k I D >  
         < L i n k T y p e > 0 < / L i n k T y p e >  
         < P a r a m e t e r s / >  
         < I n c l u d e A l l I t e m s > f a l s e < / I n c l u d e A l l I t e m s >  
         < A c t i v e > t r u e < / A c t i v e >  
         < P r o t e c t e d L i n k > f a l s e < / P r o t e c t e d L i n k >  
         < N a m e > 2 8 1 0 0   T B   2 0 1 9   3 6 1 a 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 - 3 3 8 2 5 4 7 . 0 0 0 0 < / N u m e r i c V a l u e >  
         < V a l u e > - 3 3 8 2 5 4 7 , 0 0 0 0 < / V a l u e >  
         < C h a r t T y p e > c t D e t a i l < / C h a r t T y p e >  
         < R e f e r e n c e > 2 8 1 0 0 < / R e f e r e n c e >  
         < T B D o c N a m e > T B   2 0 1 9 < / T B D o c N a m e >  
         < T B C h a r t N a m e > D e t a i l < / T B C h a r t N a m e >  
         < C o l u m n N a m e > P r i o r P e r i o d 2 B a l a n c e < / C o l u m n N a m e >  
         < U s e r F r i e n d l y C o l u m n N a m e > 3 1 . 1 2 . 2 0 1 8 < / U s e r F r i e n d l y C o l u m n N a m e >  
         < A c c o u n t N u m b e r > 3 6 1 a < / A c c o u n t N u m b e r >  
         < R o u n d e d > f a l s e < / R o u n d e d >  
     < / T B L i n k >  
     < T B L i n k >  
         < V e r s i o n > 4 < / V e r s i o n >  
         < C o l u m n F i l t e r s / >  
         < D A L i n k I D > 0 9 4 f a a 4 7 - 7 4 8 a - 4 4 2 4 - 8 8 b 4 - a a 8 e a d c 0 e 5 a 1 < / D A L i n k I D >  
         < L i n k T y p e > 0 < / L i n k T y p e >  
         < P a r a m e t e r s / >  
         < I n c l u d e A l l I t e m s > f a l s e < / I n c l u d e A l l I t e m s >  
         < A c t i v e > t r u e < / A c t i v e >  
         < P r o t e c t e d L i n k > f a l s e < / P r o t e c t e d L i n k >  
         < N a m e > 2 8 1 0 0   T B   2 0 1 9   3 6 1 b 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 - 3 0 8 . 0 0 0 0 < / N u m e r i c V a l u e >  
         < V a l u e > - 3 0 8 , 0 0 0 0 < / V a l u e >  
         < C h a r t T y p e > c t D e t a i l < / C h a r t T y p e >  
         < R e f e r e n c e > 2 8 1 0 0 < / R e f e r e n c e >  
         < T B D o c N a m e > T B   2 0 1 9 < / T B D o c N a m e >  
         < T B C h a r t N a m e > D e t a i l < / T B C h a r t N a m e >  
         < C o l u m n N a m e > P r i o r P e r i o d 2 B a l a n c e < / C o l u m n N a m e >  
         < U s e r F r i e n d l y C o l u m n N a m e > 3 1 . 1 2 . 2 0 1 8 < / U s e r F r i e n d l y C o l u m n N a m e >  
         < A c c o u n t N u m b e r > 3 6 1 b < / A c c o u n t N u m b e r >  
         < R o u n d e d > f a l s e < / R o u n d e d >  
     < / T B L i n k >  
     < T B L i n k >  
         < V e r s i o n > 4 < / V e r s i o n >  
         < C o l u m n F i l t e r s / >  
         < D A L i n k I D > 7 2 6 9 7 5 5 e - 8 7 9 e - 4 4 e 5 - a 7 2 4 - 1 4 4 7 e 2 9 a 5 8 4 b < / D A L i n k I D >  
         < L i n k T y p e > 0 < / L i n k T y p e >  
         < P a r a m e t e r s / >  
         < I n c l u d e A l l I t e m s > f a l s e < / I n c l u d e A l l I t e m s >  
         < A c t i v e > t r u e < / A c t i v e >  
         < P r o t e c t e d L i n k > f a l s e < / P r o t e c t e d L i n k >  
         < N a m e > 2 8 1 0 0   T B   2 0 1 9   3 6 4 x 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 3 6 4 x < / A c c o u n t N u m b e r >  
         < R o u n d e d > f a l s e < / R o u n d e d >  
     < / T B L i n k >  
     < T B L i n k >  
         < V e r s i o n > 4 < / V e r s i o n >  
         < C o l u m n F i l t e r s / >  
         < D A L i n k I D > 4 9 9 a c 0 d e - 0 b 8 3 - 4 a f d - a 9 3 f - c 8 f 7 d d 8 3 b d 7 1 < / D A L i n k I D >  
         < L i n k T y p e > 0 < / L i n k T y p e >  
         < P a r a m e t e r s / >  
         < I n c l u d e A l l I t e m s > f a l s e < / I n c l u d e A l l I t e m s >  
         < A c t i v e > t r u e < / A c t i v e >  
         < P r o t e c t e d L i n k > f a l s e < / P r o t e c t e d L i n k >  
         < N a m e > 2 8 1 0 0   T B   2 0 1 9   3 6 5 x 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 3 6 5 x < / A c c o u n t N u m b e r >  
         < R o u n d e d > f a l s e < / R o u n d e d >  
     < / T B L i n k >  
     < T B L i n k >  
         < V e r s i o n > 4 < / V e r s i o n >  
         < C o l u m n F i l t e r s / >  
         < D A L i n k I D > 7 7 7 4 1 2 d 7 - 0 4 8 7 - 4 a 8 e - 9 5 1 3 - 2 4 b b 6 c 3 d 2 c f b < / D A L i n k I D >  
         < L i n k T y p e > 0 < / L i n k T y p e >  
         < P a r a m e t e r s / >  
         < I n c l u d e A l l I t e m s > f a l s e < / I n c l u d e A l l I t e m s >  
         < A c t i v e > t r u e < / A c t i v e >  
         < P r o t e c t e d L i n k > f a l s e < / P r o t e c t e d L i n k >  
         < N a m e > 2 8 1 0 0   T B   2 0 1 9   3 6 6 x 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 3 6 6 x < / A c c o u n t N u m b e r >  
         < R o u n d e d > f a l s e < / R o u n d e d >  
     < / T B L i n k >  
     < T B L i n k >  
         < V e r s i o n > 4 < / V e r s i o n >  
         < C o l u m n F i l t e r s / >  
         < D A L i n k I D > a c c 5 9 0 b 1 - d 1 8 d - 4 b b 5 - 9 a e d - 1 7 0 5 8 b 4 2 0 d f d < / D A L i n k I D >  
         < L i n k T y p e > 0 < / L i n k T y p e >  
         < P a r a m e t e r s / >  
         < I n c l u d e A l l I t e m s > f a l s e < / I n c l u d e A l l I t e m s >  
         < A c t i v e > t r u e < / A c t i v e >  
         < P r o t e c t e d L i n k > f a l s e < / P r o t e c t e d L i n k >  
         < N a m e > 2 8 1 0 0   T B   2 0 1 9   3 6 7 x 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 3 6 7 x < / A c c o u n t N u m b e r >  
         < R o u n d e d > f a l s e < / R o u n d e d >  
     < / T B L i n k >  
     < T B L i n k >  
         < V e r s i o n > 4 < / V e r s i o n >  
         < C o l u m n F i l t e r s / >  
         < D A L i n k I D > 0 b 3 4 f 0 3 6 - f 7 d 4 - 4 4 d 2 - 8 1 7 9 - a 7 0 2 f d 7 f 7 3 2 9 < / D A L i n k I D >  
         < L i n k T y p e > 0 < / L i n k T y p e >  
         < P a r a m e t e r s / >  
         < I n c l u d e A l l I t e m s > f a l s e < / I n c l u d e A l l I t e m s >  
         < A c t i v e > t r u e < / A c t i v e >  
         < P r o t e c t e d L i n k > f a l s e < / P r o t e c t e d L i n k >  
         < N a m e > 2 8 1 0 0   T B   2 0 1 9   3 6 8 x 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 3 6 8 x < / A c c o u n t N u m b e r >  
         < R o u n d e d > f a l s e < / R o u n d e d >  
     < / T B L i n k >  
     < T B L i n k >  
         < V e r s i o n > 4 < / V e r s i o n >  
         < C o l u m n F i l t e r s / >  
         < D A L i n k I D > 4 1 a a f 6 2 8 - c 0 5 0 - 4 e d 6 - a 3 e 7 - 0 5 d e 1 8 6 c 8 f c 1 < / D A L i n k I D >  
         < L i n k T y p e > 0 < / L i n k T y p e >  
         < P a r a m e t e r s / >  
         < I n c l u d e A l l I t e m s > f a l s e < / I n c l u d e A l l I t e m s >  
         < A c t i v e > t r u e < / A c t i v e >  
         < P r o t e c t e d L i n k > f a l s e < / P r o t e c t e d L i n k >  
         < N a m e > 2 8 1 0 0   T B   2 0 1 9   3 7 1 a 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 3 7 1 a < / A c c o u n t N u m b e r >  
         < R o u n d e d > f a l s e < / R o u n d e d >  
     < / T B L i n k >  
     < T B L i n k >  
         < V e r s i o n > 4 < / V e r s i o n >  
         < C o l u m n F i l t e r s / >  
         < D A L i n k I D > 7 1 2 0 5 1 c 1 - 6 a 2 6 - 4 c 1 f - 8 6 e 3 - 5 9 7 2 3 c b 0 3 8 e 1 < / D A L i n k I D >  
         < L i n k T y p e > 0 < / L i n k T y p e >  
         < P a r a m e t e r s / >  
         < I n c l u d e A l l I t e m s > f a l s e < / I n c l u d e A l l I t e m s >  
         < A c t i v e > t r u e < / A c t i v e >  
         < P r o t e c t e d L i n k > f a l s e < / P r o t e c t e d L i n k >  
         < N a m e > 2 8 1 0 0   T B   2 0 1 9   3 7 1 b 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 3 7 1 b < / A c c o u n t N u m b e r >  
         < R o u n d e d > f a l s e < / R o u n d e d >  
     < / T B L i n k >  
     < T B L i n k >  
         < V e r s i o n > 4 < / V e r s i o n >  
         < C o l u m n F i l t e r s / >  
         < D A L i n k I D > b e 5 4 2 8 0 8 - 2 4 b 2 - 4 a e b - 9 6 b e - a 9 4 c 6 8 b 3 d b 6 9 < / D A L i n k I D >  
         < L i n k T y p e > 0 < / L i n k T y p e >  
         < P a r a m e t e r s / >  
         < I n c l u d e A l l I t e m s > f a l s e < / I n c l u d e A l l I t e m s >  
         < A c t i v e > t r u e < / A c t i v e >  
         < P r o t e c t e d L i n k > f a l s e < / P r o t e c t e d L i n k >  
         < N a m e > 2 8 1 0 0   T B   2 0 1 9   3 7 2 a 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 3 7 2 a < / A c c o u n t N u m b e r >  
         < R o u n d e d > f a l s e < / R o u n d e d >  
     < / T B L i n k >  
     < T B L i n k >  
         < V e r s i o n > 4 < / V e r s i o n >  
         < C o l u m n F i l t e r s / >  
         < D A L i n k I D > c b 5 e 7 d 5 6 - 9 5 2 2 - 4 1 c 2 - 9 b 5 c - 1 5 2 e a 5 9 f 3 8 d 8 < / D A L i n k I D >  
         < L i n k T y p e > 0 < / L i n k T y p e >  
         < P a r a m e t e r s / >  
         < I n c l u d e A l l I t e m s > f a l s e < / I n c l u d e A l l I t e m s >  
         < A c t i v e > t r u e < / A c t i v e >  
         < P r o t e c t e d L i n k > f a l s e < / P r o t e c t e d L i n k >  
         < N a m e > 2 8 1 0 0   T B   2 0 1 9   3 7 2 b 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 3 7 2 b < / A c c o u n t N u m b e r >  
         < R o u n d e d > f a l s e < / R o u n d e d >  
     < / T B L i n k >  
     < T B L i n k >  
         < V e r s i o n > 4 < / V e r s i o n >  
         < C o l u m n F i l t e r s / >  
         < D A L i n k I D > 8 b a c 5 2 3 f - 4 3 f 6 - 4 c f 9 - 8 3 f d - 0 a f 1 a b 3 6 8 a 4 f < / D A L i n k I D >  
         < L i n k T y p e > 0 < / L i n k T y p e >  
         < P a r a m e t e r s / >  
         < I n c l u d e A l l I t e m s > f a l s e < / I n c l u d e A l l I t e m s >  
         < A c t i v e > t r u e < / A c t i v e >  
         < P r o t e c t e d L i n k > f a l s e < / P r o t e c t e d L i n k >  
         < N a m e > 2 8 1 0 0   T B   2 0 1 9   3 7 3 a 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 3 7 3 a < / A c c o u n t N u m b e r >  
         < R o u n d e d > f a l s e < / R o u n d e d >  
     < / T B L i n k >  
     < T B L i n k >  
         < V e r s i o n > 4 < / V e r s i o n >  
         < C o l u m n F i l t e r s / >  
         < D A L i n k I D > 9 b 8 9 e a 3 5 - 4 8 2 2 - 4 3 c 0 - b a f 3 - a 2 3 7 9 0 9 f 9 b 3 1 < / D A L i n k I D >  
         < L i n k T y p e > 0 < / L i n k T y p e >  
         < P a r a m e t e r s / >  
         < I n c l u d e A l l I t e m s > f a l s e < / I n c l u d e A l l I t e m s >  
         < A c t i v e > t r u e < / A c t i v e >  
         < P r o t e c t e d L i n k > f a l s e < / P r o t e c t e d L i n k >  
         < N a m e > 2 8 1 0 0   T B   2 0 1 9   3 7 3 b 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 3 7 3 b < / A c c o u n t N u m b e r >  
         < R o u n d e d > f a l s e < / R o u n d e d >  
     < / T B L i n k >  
     < T B L i n k >  
         < V e r s i o n > 4 < / V e r s i o n >  
         < C o l u m n F i l t e r s / >  
         < D A L i n k I D > 8 a 9 a d 4 a a - a d e e - 4 9 d a - a 1 8 7 - b e 4 c 6 4 e 3 4 2 0 5 < / D A L i n k I D >  
         < L i n k T y p e > 0 < / L i n k T y p e >  
         < P a r a m e t e r s / >  
         < I n c l u d e A l l I t e m s > f a l s e < / I n c l u d e A l l I t e m s >  
         < A c t i v e > t r u e < / A c t i v e >  
         < P r o t e c t e d L i n k > f a l s e < / P r o t e c t e d L i n k >  
         < N a m e > 2 8 1 0 0   T B   2 0 1 9   3 7 3 c 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 3 7 3 c < / A c c o u n t N u m b e r >  
         < R o u n d e d > f a l s e < / R o u n d e d >  
     < / T B L i n k >  
     < T B L i n k >  
         < V e r s i o n > 4 < / V e r s i o n >  
         < C o l u m n F i l t e r s / >  
         < D A L i n k I D > 5 a 5 9 c 6 a f - a 6 8 1 - 4 1 d 1 - 9 8 4 b - 8 d 7 3 c 1 6 6 9 a e 9 < / D A L i n k I D >  
         < L i n k T y p e > 0 < / L i n k T y p e >  
         < P a r a m e t e r s / >  
         < I n c l u d e A l l I t e m s > f a l s e < / I n c l u d e A l l I t e m s >  
         < A c t i v e > t r u e < / A c t i v e >  
         < P r o t e c t e d L i n k > f a l s e < / P r o t e c t e d L i n k >  
         < N a m e > 2 8 1 0 0   T B   2 0 1 9   3 7 3 d 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 3 7 3 d < / A c c o u n t N u m b e r >  
         < R o u n d e d > f a l s e < / R o u n d e d >  
     < / T B L i n k >  
     < T B L i n k >  
         < V e r s i o n > 4 < / V e r s i o n >  
         < C o l u m n F i l t e r s / >  
         < D A L i n k I D > 0 0 4 4 b 8 5 c - 9 3 2 a - 4 d 9 2 - 9 f 3 9 - a d f 7 c f b f b b e d < / D A L i n k I D >  
         < L i n k T y p e > 0 < / L i n k T y p e >  
         < P a r a m e t e r s / >  
         < I n c l u d e A l l I t e m s > f a l s e < / I n c l u d e A l l I t e m s >  
         < A c t i v e > t r u e < / A c t i v e >  
         < P r o t e c t e d L i n k > f a l s e < / P r o t e c t e d L i n k >  
         < N a m e > 2 8 1 0 0   T B   2 0 1 9   3 7 4 a 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 3 7 4 a < / A c c o u n t N u m b e r >  
         < R o u n d e d > f a l s e < / R o u n d e d >  
     < / T B L i n k >  
     < T B L i n k >  
         < V e r s i o n > 4 < / V e r s i o n >  
         < C o l u m n F i l t e r s / >  
         < D A L i n k I D > 3 f d 2 d 7 2 9 - b a 2 e - 4 0 1 a - a 8 b 3 - 4 9 8 e a b 6 f 6 f 7 3 < / D A L i n k I D >  
         < L i n k T y p e > 0 < / L i n k T y p e >  
         < P a r a m e t e r s / >  
         < I n c l u d e A l l I t e m s > f a l s e < / I n c l u d e A l l I t e m s >  
         < A c t i v e > t r u e < / A c t i v e >  
         < P r o t e c t e d L i n k > f a l s e < / P r o t e c t e d L i n k >  
         < N a m e > 2 8 1 0 0   T B   2 0 1 9   3 7 4 b 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 3 7 4 b < / A c c o u n t N u m b e r >  
         < R o u n d e d > f a l s e < / R o u n d e d >  
     < / T B L i n k >  
     < T B L i n k >  
         < V e r s i o n > 4 < / V e r s i o n >  
         < C o l u m n F i l t e r s / >  
         < D A L i n k I D > d 9 0 f 8 8 3 0 - 7 2 d c - 4 f 6 a - b 9 4 4 - b 9 2 a d 9 8 9 1 5 9 e < / D A L i n k I D >  
         < L i n k T y p e > 0 < / L i n k T y p e >  
         < P a r a m e t e r s / >  
         < I n c l u d e A l l I t e m s > f a l s e < / I n c l u d e A l l I t e m s >  
         < A c t i v e > t r u e < / A c t i v e >  
         < P r o t e c t e d L i n k > f a l s e < / P r o t e c t e d L i n k >  
         < N a m e > 2 8 1 0 0   T B   2 0 1 9   3 7 5 a 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 3 7 5 a < / A c c o u n t N u m b e r >  
         < R o u n d e d > f a l s e < / R o u n d e d >  
     < / T B L i n k >  
     < T B L i n k >  
         < V e r s i o n > 4 < / V e r s i o n >  
         < C o l u m n F i l t e r s / >  
         < D A L i n k I D > 0 e 2 0 4 e e 0 - b 7 9 5 - 4 4 d b - 9 4 b 6 - 8 2 4 0 7 d c 5 3 0 7 3 < / D A L i n k I D >  
         < L i n k T y p e > 0 < / L i n k T y p e >  
         < P a r a m e t e r s / >  
         < I n c l u d e A l l I t e m s > f a l s e < / I n c l u d e A l l I t e m s >  
         < A c t i v e > t r u e < / A c t i v e >  
         < P r o t e c t e d L i n k > f a l s e < / P r o t e c t e d L i n k >  
         < N a m e > 2 8 1 0 0   T B   2 0 1 9   3 7 5 b 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 3 7 5 b < / A c c o u n t N u m b e r >  
         < R o u n d e d > f a l s e < / R o u n d e d >  
     < / T B L i n k >  
     < T B L i n k >  
         < V e r s i o n > 4 < / V e r s i o n >  
         < C o l u m n F i l t e r s / >  
         < D A L i n k I D > f 9 7 b 0 4 7 2 - 8 1 2 c - 4 a a c - 9 2 5 4 - 0 1 1 f c 5 d d c 5 7 8 < / D A L i n k I D >  
         < L i n k T y p e > 0 < / L i n k T y p e >  
         < P a r a m e t e r s / >  
         < I n c l u d e A l l I t e m s > f a l s e < / I n c l u d e A l l I t e m s >  
         < A c t i v e > t r u e < / A c t i v e >  
         < P r o t e c t e d L i n k > f a l s e < / P r o t e c t e d L i n k >  
         < N a m e > 2 8 1 0 0   T B   2 0 1 9   3 7 6 a 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 3 7 6 a < / A c c o u n t N u m b e r >  
         < R o u n d e d > f a l s e < / R o u n d e d >  
     < / T B L i n k >  
     < T B L i n k >  
         < V e r s i o n > 4 < / V e r s i o n >  
         < C o l u m n F i l t e r s / >  
         < D A L i n k I D > f a 8 5 f d 4 b - 3 4 3 b - 4 0 2 a - b d 7 4 - 7 c f c a 3 0 1 f e 6 4 < / D A L i n k I D >  
         < L i n k T y p e > 0 < / L i n k T y p e >  
         < P a r a m e t e r s / >  
         < I n c l u d e A l l I t e m s > f a l s e < / I n c l u d e A l l I t e m s >  
         < A c t i v e > t r u e < / A c t i v e >  
         < P r o t e c t e d L i n k > f a l s e < / P r o t e c t e d L i n k >  
         < N a m e > 2 8 1 0 0   T B   2 0 1 9   3 7 6 b 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 3 7 6 b < / A c c o u n t N u m b e r >  
         < R o u n d e d > f a l s e < / R o u n d e d >  
     < / T B L i n k >  
     < T B L i n k >  
         < V e r s i o n > 4 < / V e r s i o n >  
         < C o l u m n F i l t e r s / >  
         < D A L i n k I D > 5 7 0 d a 3 c 9 - 5 f a c - 4 1 e f - b 1 6 c - a 5 4 0 7 4 0 4 6 f 5 3 < / D A L i n k I D >  
         < L i n k T y p e > 0 < / L i n k T y p e >  
         < P a r a m e t e r s / >  
         < I n c l u d e A l l I t e m s > f a l s e < / I n c l u d e A l l I t e m s >  
         < A c t i v e > t r u e < / A c t i v e >  
         < P r o t e c t e d L i n k > f a l s e < / P r o t e c t e d L i n k >  
         < N a m e > 2 8 1 0 0   T B   2 0 1 9   3 7 7 a 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 3 7 7 a < / A c c o u n t N u m b e r >  
         < R o u n d e d > f a l s e < / R o u n d e d >  
     < / T B L i n k >  
     < T B L i n k >  
         < V e r s i o n > 4 < / V e r s i o n >  
         < C o l u m n F i l t e r s / >  
         < D A L i n k I D > 2 4 4 5 7 6 d a - 5 6 1 d - 4 1 6 7 - b 6 d 8 - 6 d 5 f a 6 1 5 8 e 6 2 < / D A L i n k I D >  
         < L i n k T y p e > 0 < / L i n k T y p e >  
         < P a r a m e t e r s / >  
         < I n c l u d e A l l I t e m s > f a l s e < / I n c l u d e A l l I t e m s >  
         < A c t i v e > t r u e < / A c t i v e >  
         < P r o t e c t e d L i n k > f a l s e < / P r o t e c t e d L i n k >  
         < N a m e > 2 8 1 0 0   T B   2 0 1 9   3 7 7 b 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 3 7 7 b < / A c c o u n t N u m b e r >  
         < R o u n d e d > f a l s e < / R o u n d e d >  
     < / T B L i n k >  
     < T B L i n k >  
         < V e r s i o n > 4 < / V e r s i o n >  
         < C o l u m n F i l t e r s / >  
         < D A L i n k I D > b a c 2 6 4 5 b - f 8 e d - 4 7 3 9 - 8 c a c - c 2 7 0 9 b 4 a a f f 5 < / D A L i n k I D >  
         < L i n k T y p e > 0 < / L i n k T y p e >  
         < P a r a m e t e r s / >  
         < I n c l u d e A l l I t e m s > f a l s e < / I n c l u d e A l l I t e m s >  
         < A c t i v e > t r u e < / A c t i v e >  
         < P r o t e c t e d L i n k > f a l s e < / P r o t e c t e d L i n k >  
         < N a m e > 2 8 1 0 0   T B   2 0 1 9   3 7 8 a 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 3 7 8 a < / A c c o u n t N u m b e r >  
         < R o u n d e d > f a l s e < / R o u n d e d >  
     < / T B L i n k >  
     < T B L i n k >  
         < V e r s i o n > 4 < / V e r s i o n >  
         < C o l u m n F i l t e r s / >  
         < D A L i n k I D > a 6 d 2 0 e 8 b - 5 a 5 c - 4 9 9 5 - b 9 3 1 - 0 8 8 0 d d 9 c c 5 f e < / D A L i n k I D >  
         < L i n k T y p e > 0 < / L i n k T y p e >  
         < P a r a m e t e r s / >  
         < I n c l u d e A l l I t e m s > f a l s e < / I n c l u d e A l l I t e m s >  
         < A c t i v e > t r u e < / A c t i v e >  
         < P r o t e c t e d L i n k > f a l s e < / P r o t e c t e d L i n k >  
         < N a m e > 2 8 1 0 0   T B   2 0 1 9   3 7 8 b 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 3 5 1 4 2 . 0 0 0 0 < / N u m e r i c V a l u e >  
         < V a l u e > 3 5 1 4 2 , 0 0 0 0 < / V a l u e >  
         < C h a r t T y p e > c t D e t a i l < / C h a r t T y p e >  
         < R e f e r e n c e > 2 8 1 0 0 < / R e f e r e n c e >  
         < T B D o c N a m e > T B   2 0 1 9 < / T B D o c N a m e >  
         < T B C h a r t N a m e > D e t a i l < / T B C h a r t N a m e >  
         < C o l u m n N a m e > P r i o r P e r i o d 2 B a l a n c e < / C o l u m n N a m e >  
         < U s e r F r i e n d l y C o l u m n N a m e > 3 1 . 1 2 . 2 0 1 8 < / U s e r F r i e n d l y C o l u m n N a m e >  
         < A c c o u n t N u m b e r > 3 7 8 b < / A c c o u n t N u m b e r >  
         < R o u n d e d > f a l s e < / R o u n d e d >  
     < / T B L i n k >  
     < T B L i n k >  
         < V e r s i o n > 4 < / V e r s i o n >  
         < C o l u m n F i l t e r s / >  
         < D A L i n k I D > 6 d 2 9 e a c 6 - 0 b 6 5 - 4 9 c 1 - a 1 6 c - 5 e 7 0 8 3 a 2 e 3 a 3 < / D A L i n k I D >  
         < L i n k T y p e > 0 < / L i n k T y p e >  
         < P a r a m e t e r s / >  
         < I n c l u d e A l l I t e m s > f a l s e < / I n c l u d e A l l I t e m s >  
         < A c t i v e > t r u e < / A c t i v e >  
         < P r o t e c t e d L i n k > f a l s e < / P r o t e c t e d L i n k >  
         < N a m e > 2 8 1 0 0   T B   2 0 1 9   3 7 9 x 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 - 1 8 2 0 . 0 0 0 0 < / N u m e r i c V a l u e >  
         < V a l u e > - 1 8 2 0 , 0 0 0 0 < / V a l u e >  
         < C h a r t T y p e > c t D e t a i l < / C h a r t T y p e >  
         < R e f e r e n c e > 2 8 1 0 0 < / R e f e r e n c e >  
         < T B D o c N a m e > T B   2 0 1 9 < / T B D o c N a m e >  
         < T B C h a r t N a m e > D e t a i l < / T B C h a r t N a m e >  
         < C o l u m n N a m e > P r i o r P e r i o d 2 B a l a n c e < / C o l u m n N a m e >  
         < U s e r F r i e n d l y C o l u m n N a m e > 3 1 . 1 2 . 2 0 1 8 < / U s e r F r i e n d l y C o l u m n N a m e >  
         < A c c o u n t N u m b e r > 3 7 9 x < / A c c o u n t N u m b e r >  
         < R o u n d e d > f a l s e < / R o u n d e d >  
     < / T B L i n k >  
     < T B L i n k >  
         < V e r s i o n > 4 < / V e r s i o n >  
         < C o l u m n F i l t e r s / >  
         < D A L i n k I D > 6 b 7 a a 7 2 9 - 6 4 b a - 4 8 0 8 - b 0 c 3 - a a f c 0 1 2 4 7 7 4 d < / D A L i n k I D >  
         < L i n k T y p e > 0 < / L i n k T y p e >  
         < P a r a m e t e r s / >  
         < I n c l u d e A l l I t e m s > f a l s e < / I n c l u d e A l l I t e m s >  
         < A c t i v e > t r u e < / A c t i v e >  
         < P r o t e c t e d L i n k > f a l s e < / P r o t e c t e d L i n k >  
         < N a m e > 2 8 1 0 0   T B   2 0 1 9   3 8 1 a 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 6 8 7 0 . 0 0 0 0 < / N u m e r i c V a l u e >  
         < V a l u e > 6 8 7 0 , 0 0 0 0 < / V a l u e >  
         < C h a r t T y p e > c t D e t a i l < / C h a r t T y p e >  
         < R e f e r e n c e > 2 8 1 0 0 < / R e f e r e n c e >  
         < T B D o c N a m e > T B   2 0 1 9 < / T B D o c N a m e >  
         < T B C h a r t N a m e > D e t a i l < / T B C h a r t N a m e >  
         < C o l u m n N a m e > P r i o r P e r i o d 2 B a l a n c e < / C o l u m n N a m e >  
         < U s e r F r i e n d l y C o l u m n N a m e > 3 1 . 1 2 . 2 0 1 8 < / U s e r F r i e n d l y C o l u m n N a m e >  
         < A c c o u n t N u m b e r > 3 8 1 a < / A c c o u n t N u m b e r >  
         < R o u n d e d > f a l s e < / R o u n d e d >  
     < / T B L i n k >  
     < T B L i n k >  
         < V e r s i o n > 4 < / V e r s i o n >  
         < C o l u m n F i l t e r s / >  
         < D A L i n k I D > 3 a 1 3 f 4 0 6 - f 1 d 6 - 4 5 7 a - b c 0 e - c 8 6 1 2 7 f c 2 8 3 b < / D A L i n k I D >  
         < L i n k T y p e > 0 < / L i n k T y p e >  
         < P a r a m e t e r s / >  
         < I n c l u d e A l l I t e m s > f a l s e < / I n c l u d e A l l I t e m s >  
         < A c t i v e > t r u e < / A c t i v e >  
         < P r o t e c t e d L i n k > f a l s e < / P r o t e c t e d L i n k >  
         < N a m e > 2 8 1 0 0   T B   2 0 1 9   3 8 1 b 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 2 1 8 1 2 . 0 0 0 0 < / N u m e r i c V a l u e >  
         < V a l u e > 2 1 8 1 2 , 0 0 0 0 < / V a l u e >  
         < C h a r t T y p e > c t D e t a i l < / C h a r t T y p e >  
         < R e f e r e n c e > 2 8 1 0 0 < / R e f e r e n c e >  
         < T B D o c N a m e > T B   2 0 1 9 < / T B D o c N a m e >  
         < T B C h a r t N a m e > D e t a i l < / T B C h a r t N a m e >  
         < C o l u m n N a m e > P r i o r P e r i o d 2 B a l a n c e < / C o l u m n N a m e >  
         < U s e r F r i e n d l y C o l u m n N a m e > 3 1 . 1 2 . 2 0 1 8 < / U s e r F r i e n d l y C o l u m n N a m e >  
         < A c c o u n t N u m b e r > 3 8 1 b < / A c c o u n t N u m b e r >  
         < R o u n d e d > f a l s e < / R o u n d e d >  
     < / T B L i n k >  
     < T B L i n k >  
         < V e r s i o n > 4 < / V e r s i o n >  
         < C o l u m n F i l t e r s / >  
         < D A L i n k I D > 9 9 7 9 5 9 1 e - 5 8 6 7 - 4 d e f - a f d 8 - d 4 9 c f e 1 9 9 2 c a < / D A L i n k I D >  
         < L i n k T y p e > 0 < / L i n k T y p e >  
         < P a r a m e t e r s / >  
         < I n c l u d e A l l I t e m s > f a l s e < / I n c l u d e A l l I t e m s >  
         < A c t i v e > t r u e < / A c t i v e >  
         < P r o t e c t e d L i n k > f a l s e < / P r o t e c t e d L i n k >  
         < N a m e > 2 8 1 0 0   T B   2 0 1 9   3 8 2 a 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 3 8 2 a < / A c c o u n t N u m b e r >  
         < R o u n d e d > f a l s e < / R o u n d e d >  
     < / T B L i n k >  
     < T B L i n k >  
         < V e r s i o n > 4 < / V e r s i o n >  
         < C o l u m n F i l t e r s / >  
         < D A L i n k I D > 0 b 2 e e 1 8 3 - a 6 b c - 4 e 2 8 - a 9 7 c - 9 0 1 0 c f c 1 2 0 3 c < / D A L i n k I D >  
         < L i n k T y p e > 0 < / L i n k T y p e >  
         < P a r a m e t e r s / >  
         < I n c l u d e A l l I t e m s > f a l s e < / I n c l u d e A l l I t e m s >  
         < A c t i v e > t r u e < / A c t i v e >  
         < P r o t e c t e d L i n k > f a l s e < / P r o t e c t e d L i n k >  
         < N a m e > 2 8 1 0 0   T B   2 0 1 9   3 8 2 b 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 3 8 2 b < / A c c o u n t N u m b e r >  
         < R o u n d e d > f a l s e < / R o u n d e d >  
     < / T B L i n k >  
     < T B L i n k >  
         < V e r s i o n > 4 < / V e r s i o n >  
         < C o l u m n F i l t e r s / >  
         < D A L i n k I D > 3 0 7 9 6 e 3 d - 5 9 d b - 4 6 6 a - 8 4 c 9 - 5 9 2 4 0 f 7 d 0 4 2 3 < / D A L i n k I D >  
         < L i n k T y p e > 0 < / L i n k T y p e >  
         < P a r a m e t e r s / >  
         < I n c l u d e A l l I t e m s > f a l s e < / I n c l u d e A l l I t e m s >  
         < A c t i v e > t r u e < / A c t i v e >  
         < P r o t e c t e d L i n k > f a l s e < / P r o t e c t e d L i n k >  
         < N a m e > 2 8 1 0 0   T B   2 0 1 9   3 8 3 a 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 3 8 3 a < / A c c o u n t N u m b e r >  
         < R o u n d e d > f a l s e < / R o u n d e d >  
     < / T B L i n k >  
     < T B L i n k >  
         < V e r s i o n > 4 < / V e r s i o n >  
         < C o l u m n F i l t e r s / >  
         < D A L i n k I D > 9 f b a 5 7 b b - 4 9 0 6 - 4 e 8 6 - 9 1 c f - 9 5 2 d 4 4 a e 6 b 0 8 < / D A L i n k I D >  
         < L i n k T y p e > 0 < / L i n k T y p e >  
         < P a r a m e t e r s / >  
         < I n c l u d e A l l I t e m s > f a l s e < / I n c l u d e A l l I t e m s >  
         < A c t i v e > t r u e < / A c t i v e >  
         < P r o t e c t e d L i n k > f a l s e < / P r o t e c t e d L i n k >  
         < N a m e > 2 8 1 0 0   T B   2 0 1 9   3 8 3 b 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 3 8 3 b < / A c c o u n t N u m b e r >  
         < R o u n d e d > f a l s e < / R o u n d e d >  
     < / T B L i n k >  
     < T B L i n k >  
         < V e r s i o n > 4 < / V e r s i o n >  
         < C o l u m n F i l t e r s / >  
         < D A L i n k I D > 5 3 6 9 1 8 c 7 - c 0 e 7 - 4 2 0 b - a 2 0 3 - f b 0 a 5 f b 4 a b b 1 < / D A L i n k I D >  
         < L i n k T y p e > 0 < / L i n k T y p e >  
         < P a r a m e t e r s / >  
         < I n c l u d e A l l I t e m s > f a l s e < / I n c l u d e A l l I t e m s >  
         < A c t i v e > t r u e < / A c t i v e >  
         < P r o t e c t e d L i n k > f a l s e < / P r o t e c t e d L i n k >  
         < N a m e > 2 8 1 0 0   T B   2 0 1 9   3 8 4 a 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 3 8 4 a < / A c c o u n t N u m b e r >  
         < R o u n d e d > f a l s e < / R o u n d e d >  
     < / T B L i n k >  
     < T B L i n k >  
         < V e r s i o n > 4 < / V e r s i o n >  
         < C o l u m n F i l t e r s / >  
         < D A L i n k I D > 5 5 f c c b 7 3 - f d d f - 4 b 1 5 - 9 6 6 b - 9 b 6 b 8 e 5 c 4 a 0 9 < / D A L i n k I D >  
         < L i n k T y p e > 0 < / L i n k T y p e >  
         < P a r a m e t e r s / >  
         < I n c l u d e A l l I t e m s > f a l s e < / I n c l u d e A l l I t e m s >  
         < A c t i v e > t r u e < / A c t i v e >  
         < P r o t e c t e d L i n k > f a l s e < / P r o t e c t e d L i n k >  
         < N a m e > 2 8 1 0 0   T B   2 0 1 9   3 8 4 b 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 3 8 4 b < / A c c o u n t N u m b e r >  
         < R o u n d e d > f a l s e < / R o u n d e d >  
     < / T B L i n k >  
     < T B L i n k >  
         < V e r s i o n > 4 < / V e r s i o n >  
         < C o l u m n F i l t e r s / >  
         < D A L i n k I D > 8 5 0 c 8 e 9 5 - 9 e 8 1 - 4 3 6 9 - a 0 a 1 - 0 8 c 6 f 0 f b 4 4 4 f < / D A L i n k I D >  
         < L i n k T y p e > 0 < / L i n k T y p e >  
         < P a r a m e t e r s / >  
         < I n c l u d e A l l I t e m s > f a l s e < / I n c l u d e A l l I t e m s >  
         < A c t i v e > t r u e < / A c t i v e >  
         < P r o t e c t e d L i n k > f a l s e < / P r o t e c t e d L i n k >  
         < N a m e > 2 8 1 0 0   T B   2 0 1 9   3 8 5 a 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 3 8 5 a < / A c c o u n t N u m b e r >  
         < R o u n d e d > f a l s e < / R o u n d e d >  
     < / T B L i n k >  
     < T B L i n k >  
         < V e r s i o n > 4 < / V e r s i o n >  
         < C o l u m n F i l t e r s / >  
         < D A L i n k I D > a 4 b 1 7 7 3 2 - b 2 f 0 - 4 b 4 1 - 8 5 3 0 - 1 d 9 1 8 c 0 0 a 3 9 b < / D A L i n k I D >  
         < L i n k T y p e > 0 < / L i n k T y p e >  
         < P a r a m e t e r s / >  
         < I n c l u d e A l l I t e m s > f a l s e < / I n c l u d e A l l I t e m s >  
         < A c t i v e > t r u e < / A c t i v e >  
         < P r o t e c t e d L i n k > f a l s e < / P r o t e c t e d L i n k >  
         < N a m e > 2 8 1 0 0   T B   2 0 1 9   3 8 5 b 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 3 8 5 b < / A c c o u n t N u m b e r >  
         < R o u n d e d > f a l s e < / R o u n d e d >  
     < / T B L i n k >  
     < T B L i n k >  
         < V e r s i o n > 4 < / V e r s i o n >  
         < C o l u m n F i l t e r s / >  
         < D A L i n k I D > c 8 3 c c 8 d 1 - 4 f 0 2 - 4 c c 7 - 8 b c 0 - c 7 7 9 b 8 e e c 3 0 4 < / D A L i n k I D >  
         < L i n k T y p e > 0 < / L i n k T y p e >  
         < P a r a m e t e r s / >  
         < I n c l u d e A l l I t e m s > f a l s e < / I n c l u d e A l l I t e m s >  
         < A c t i v e > t r u e < / A c t i v e >  
         < P r o t e c t e d L i n k > f a l s e < / P r o t e c t e d L i n k >  
         < N a m e > 2 8 1 0 0   T B   2 0 1 9   3 9 1 a 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 3 9 1 a < / A c c o u n t N u m b e r >  
         < R o u n d e d > f a l s e < / R o u n d e d >  
     < / T B L i n k >  
     < T B L i n k >  
         < V e r s i o n > 4 < / V e r s i o n >  
         < C o l u m n F i l t e r s / >  
         < D A L i n k I D > 0 4 4 2 a d 8 e - d 4 a 7 - 4 1 5 f - 9 5 7 6 - c 7 0 5 5 0 c 7 5 5 b f < / D A L i n k I D >  
         < L i n k T y p e > 0 < / L i n k T y p e >  
         < P a r a m e t e r s / >  
         < I n c l u d e A l l I t e m s > f a l s e < / I n c l u d e A l l I t e m s >  
         < A c t i v e > t r u e < / A c t i v e >  
         < P r o t e c t e d L i n k > f a l s e < / P r o t e c t e d L i n k >  
         < N a m e > 2 8 1 0 0   T B   2 0 1 9   3 9 1 b 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 3 9 1 b < / A c c o u n t N u m b e r >  
         < R o u n d e d > f a l s e < / R o u n d e d >  
     < / T B L i n k >  
     < T B L i n k >  
         < V e r s i o n > 4 < / V e r s i o n >  
         < C o l u m n F i l t e r s / >  
         < D A L i n k I D > 3 4 b b f 4 6 0 - a 5 6 8 - 4 9 b f - b b 0 2 - a 6 0 f a 0 a 3 2 1 e 7 < / D A L i n k I D >  
         < L i n k T y p e > 0 < / L i n k T y p e >  
         < P a r a m e t e r s / >  
         < I n c l u d e A l l I t e m s > f a l s e < / I n c l u d e A l l I t e m s >  
         < A c t i v e > t r u e < / A c t i v e >  
         < P r o t e c t e d L i n k > f a l s e < / P r o t e c t e d L i n k >  
         < N a m e > 2 8 1 0 0   T B   2 0 1 9   3 9 1 c 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 3 9 1 c < / A c c o u n t N u m b e r >  
         < R o u n d e d > f a l s e < / R o u n d e d >  
     < / T B L i n k >  
     < T B L i n k >  
         < V e r s i o n > 4 < / V e r s i o n >  
         < C o l u m n F i l t e r s / >  
         < D A L i n k I D > f 8 2 d 9 f 5 6 - 3 f e 8 - 4 b 4 d - b d 6 4 - 4 d b a e 2 d 4 6 c 1 8 < / D A L i n k I D >  
         < L i n k T y p e > 0 < / L i n k T y p e >  
         < P a r a m e t e r s / >  
         < I n c l u d e A l l I t e m s > f a l s e < / I n c l u d e A l l I t e m s >  
         < A c t i v e > t r u e < / A c t i v e >  
         < P r o t e c t e d L i n k > f a l s e < / P r o t e c t e d L i n k >  
         < N a m e > 2 8 1 0 0   T B   2 0 1 9   3 9 1 d 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 3 9 1 d < / A c c o u n t N u m b e r >  
         < R o u n d e d > f a l s e < / R o u n d e d >  
     < / T B L i n k >  
     < T B L i n k >  
         < V e r s i o n > 4 < / V e r s i o n >  
         < C o l u m n F i l t e r s / >  
         < D A L i n k I D > b 2 2 2 4 f e 3 - 0 5 4 5 - 4 9 9 1 - 9 9 3 4 - 1 5 5 3 7 8 1 f 7 b 8 d < / D A L i n k I D >  
         < L i n k T y p e > 0 < / L i n k T y p e >  
         < P a r a m e t e r s / >  
         < I n c l u d e A l l I t e m s > f a l s e < / I n c l u d e A l l I t e m s >  
         < A c t i v e > t r u e < / A c t i v e >  
         < P r o t e c t e d L i n k > f a l s e < / P r o t e c t e d L i n k >  
         < N a m e > 2 8 1 0 0   T B   2 0 1 9   3 9 1 e 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 3 9 1 e < / A c c o u n t N u m b e r >  
         < R o u n d e d > f a l s e < / R o u n d e d >  
     < / T B L i n k >  
     < T B L i n k >  
         < V e r s i o n > 4 < / V e r s i o n >  
         < C o l u m n F i l t e r s / >  
         < D A L i n k I D > 8 4 d d 0 7 e b - d 0 7 5 - 4 0 d e - a d b 4 - 6 0 d b 5 a 4 0 4 9 9 6 < / D A L i n k I D >  
         < L i n k T y p e > 0 < / L i n k T y p e >  
         < P a r a m e t e r s / >  
         < I n c l u d e A l l I t e m s > f a l s e < / I n c l u d e A l l I t e m s >  
         < A c t i v e > t r u e < / A c t i v e >  
         < P r o t e c t e d L i n k > f a l s e < / P r o t e c t e d L i n k >  
         < N a m e > 2 8 1 0 0   T B   2 0 1 9   3 9 1 f 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 3 9 1 f < / A c c o u n t N u m b e r >  
         < R o u n d e d > f a l s e < / R o u n d e d >  
     < / T B L i n k >  
     < T B L i n k >  
         < V e r s i o n > 4 < / V e r s i o n >  
         < C o l u m n F i l t e r s / >  
         < D A L i n k I D > 1 6 a 3 9 c a 0 - c 4 e 5 - 4 b f e - b 9 c 5 - b e 7 8 d 7 c 4 4 a 6 b < / D A L i n k I D >  
         < L i n k T y p e > 0 < / L i n k T y p e >  
         < P a r a m e t e r s / >  
         < I n c l u d e A l l I t e m s > f a l s e < / I n c l u d e A l l I t e m s >  
         < A c t i v e > t r u e < / A c t i v e >  
         < P r o t e c t e d L i n k > f a l s e < / P r o t e c t e d L i n k >  
         < N a m e > 2 8 1 0 0   T B   2 0 1 9   3 9 1 g 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 3 9 1 g < / A c c o u n t N u m b e r >  
         < R o u n d e d > f a l s e < / R o u n d e d >  
     < / T B L i n k >  
     < T B L i n k >  
         < V e r s i o n > 4 < / V e r s i o n >  
         < C o l u m n F i l t e r s / >  
         < D A L i n k I D > e d c 2 6 9 3 c - 4 d c 6 - 4 2 9 5 - 8 4 c 4 - d e f 6 e 0 3 4 f f 1 7 < / D A L i n k I D >  
         < L i n k T y p e > 0 < / L i n k T y p e >  
         < P a r a m e t e r s / >  
         < I n c l u d e A l l I t e m s > f a l s e < / I n c l u d e A l l I t e m s >  
         < A c t i v e > t r u e < / A c t i v e >  
         < P r o t e c t e d L i n k > f a l s e < / P r o t e c t e d L i n k >  
         < N a m e > 2 8 1 0 0   T B   2 0 1 9   3 9 1 h 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 3 9 1 h < / A c c o u n t N u m b e r >  
         < R o u n d e d > f a l s e < / R o u n d e d >  
     < / T B L i n k >  
     < T B L i n k >  
         < V e r s i o n > 4 < / V e r s i o n >  
         < C o l u m n F i l t e r s / >  
         < D A L i n k I D > 8 1 6 6 9 6 4 7 - 5 c 5 4 - 4 7 8 f - 8 3 6 1 - b 5 9 4 8 d f a 5 9 2 4 < / D A L i n k I D >  
         < L i n k T y p e > 0 < / L i n k T y p e >  
         < P a r a m e t e r s / >  
         < I n c l u d e A l l I t e m s > f a l s e < / I n c l u d e A l l I t e m s >  
         < A c t i v e > t r u e < / A c t i v e >  
         < P r o t e c t e d L i n k > f a l s e < / P r o t e c t e d L i n k >  
         < N a m e > 2 8 1 0 0   T B   2 0 1 9   3 9 1 i 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 3 9 1 i < / A c c o u n t N u m b e r >  
         < R o u n d e d > f a l s e < / R o u n d e d >  
     < / T B L i n k >  
     < T B L i n k >  
         < V e r s i o n > 4 < / V e r s i o n >  
         < C o l u m n F i l t e r s / >  
         < D A L i n k I D > 9 6 7 b a 4 f 9 - 9 c 8 2 - 4 b 3 4 - a f 8 e - 5 c 9 d 2 8 9 5 1 8 c 0 < / D A L i n k I D >  
         < L i n k T y p e > 0 < / L i n k T y p e >  
         < P a r a m e t e r s / >  
         < I n c l u d e A l l I t e m s > f a l s e < / I n c l u d e A l l I t e m s >  
         < A c t i v e > t r u e < / A c t i v e >  
         < P r o t e c t e d L i n k > f a l s e < / P r o t e c t e d L i n k >  
         < N a m e > 2 8 1 0 0   T B   2 0 1 9   3 9 1 j 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 - 5 0 0 5 9 . 0 0 0 0 < / N u m e r i c V a l u e >  
         < V a l u e > - 5 0 0 5 9 , 0 0 0 0 < / V a l u e >  
         < C h a r t T y p e > c t D e t a i l < / C h a r t T y p e >  
         < R e f e r e n c e > 2 8 1 0 0 < / R e f e r e n c e >  
         < T B D o c N a m e > T B   2 0 1 9 < / T B D o c N a m e >  
         < T B C h a r t N a m e > D e t a i l < / T B C h a r t N a m e >  
         < C o l u m n N a m e > P r i o r P e r i o d 2 B a l a n c e < / C o l u m n N a m e >  
         < U s e r F r i e n d l y C o l u m n N a m e > 3 1 . 1 2 . 2 0 1 8 < / U s e r F r i e n d l y C o l u m n N a m e >  
         < A c c o u n t N u m b e r > 3 9 1 j < / A c c o u n t N u m b e r >  
         < R o u n d e d > f a l s e < / R o u n d e d >  
     < / T B L i n k >  
     < T B L i n k >  
         < V e r s i o n > 4 < / V e r s i o n >  
         < C o l u m n F i l t e r s / >  
         < D A L i n k I D > 5 3 c 3 4 a b d - c d 5 e - 4 7 4 7 - b f e 5 - e 6 4 2 d 3 9 d b 1 e 8 < / D A L i n k I D >  
         < L i n k T y p e > 0 < / L i n k T y p e >  
         < P a r a m e t e r s / >  
         < I n c l u d e A l l I t e m s > f a l s e < / I n c l u d e A l l I t e m s >  
         < A c t i v e > t r u e < / A c t i v e >  
         < P r o t e c t e d L i n k > f a l s e < / P r o t e c t e d L i n k >  
         < N a m e > 2 8 1 0 0   T B   2 0 1 9   3 9 1 k 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 3 9 1 k < / A c c o u n t N u m b e r >  
         < R o u n d e d > f a l s e < / R o u n d e d >  
     < / T B L i n k >  
     < T B L i n k >  
         < V e r s i o n > 4 < / V e r s i o n >  
         < C o l u m n F i l t e r s / >  
         < D A L i n k I D > 5 9 c b 4 8 3 0 - c 3 6 1 - 4 9 5 0 - b 2 e 2 - 5 9 0 4 f e 0 8 e e 8 4 < / D A L i n k I D >  
         < L i n k T y p e > 0 < / L i n k T y p e >  
         < P a r a m e t e r s / >  
         < I n c l u d e A l l I t e m s > f a l s e < / I n c l u d e A l l I t e m s >  
         < A c t i v e > t r u e < / A c t i v e >  
         < P r o t e c t e d L i n k > f a l s e < / P r o t e c t e d L i n k >  
         < N a m e > 2 8 1 0 0   T B   2 0 1 9   3 9 1 l 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 3 9 1 l < / A c c o u n t N u m b e r >  
         < R o u n d e d > f a l s e < / R o u n d e d >  
     < / T B L i n k >  
     < T B L i n k >  
         < V e r s i o n > 4 < / V e r s i o n >  
         < C o l u m n F i l t e r s / >  
         < D A L i n k I D > 7 d 6 4 7 1 6 7 - 7 a a f - 4 d 8 9 - b 7 d 9 - 8 6 5 3 1 0 d 7 e 4 a 3 < / D A L i n k I D >  
         < L i n k T y p e > 0 < / L i n k T y p e >  
         < P a r a m e t e r s / >  
         < I n c l u d e A l l I t e m s > f a l s e < / I n c l u d e A l l I t e m s >  
         < A c t i v e > t r u e < / A c t i v e >  
         < P r o t e c t e d L i n k > f a l s e < / P r o t e c t e d L i n k >  
         < N a m e > 2 8 1 0 0   T B   2 0 1 9   3 9 1 m 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 3 9 1 m < / A c c o u n t N u m b e r >  
         < R o u n d e d > f a l s e < / R o u n d e d >  
     < / T B L i n k >  
     < T B L i n k >  
         < V e r s i o n > 4 < / V e r s i o n >  
         < C o l u m n F i l t e r s / >  
         < D A L i n k I D > 0 b 5 3 0 7 2 a - 6 9 4 0 - 4 e a 4 - 8 c 1 a - 6 e 8 8 3 2 7 c 7 8 1 6 < / D A L i n k I D >  
         < L i n k T y p e > 0 < / L i n k T y p e >  
         < P a r a m e t e r s / >  
         < I n c l u d e A l l I t e m s > f a l s e < / I n c l u d e A l l I t e m s >  
         < A c t i v e > t r u e < / A c t i v e >  
         < P r o t e c t e d L i n k > f a l s e < / P r o t e c t e d L i n k >  
         < N a m e > 2 8 1 0 0   T B   2 0 1 9   3 9 1 n 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 3 9 1 n < / A c c o u n t N u m b e r >  
         < R o u n d e d > f a l s e < / R o u n d e d >  
     < / T B L i n k >  
     < T B L i n k >  
         < V e r s i o n > 4 < / V e r s i o n >  
         < C o l u m n F i l t e r s / >  
         < D A L i n k I D > 0 b c 6 7 5 2 9 - f 3 a 8 - 4 6 8 a - a 0 7 0 - d 5 f 7 a 1 b 8 d b d 7 < / D A L i n k I D >  
         < L i n k T y p e > 0 < / L i n k T y p e >  
         < P a r a m e t e r s / >  
         < I n c l u d e A l l I t e m s > f a l s e < / I n c l u d e A l l I t e m s >  
         < A c t i v e > t r u e < / A c t i v e >  
         < P r o t e c t e d L i n k > f a l s e < / P r o t e c t e d L i n k >  
         < N a m e > 2 8 1 0 0   T B   2 0 1 9   3 9 1 o 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 3 9 1 o < / A c c o u n t N u m b e r >  
         < R o u n d e d > f a l s e < / R o u n d e d >  
     < / T B L i n k >  
     < T B L i n k >  
         < V e r s i o n > 4 < / V e r s i o n >  
         < C o l u m n F i l t e r s / >  
         < D A L i n k I D > 9 2 4 2 3 3 1 b - 9 6 5 0 - 4 9 1 8 - 8 a a e - 3 7 9 4 a a 3 5 2 1 3 e < / D A L i n k I D >  
         < L i n k T y p e > 0 < / L i n k T y p e >  
         < P a r a m e t e r s / >  
         < I n c l u d e A l l I t e m s > f a l s e < / I n c l u d e A l l I t e m s >  
         < A c t i v e > t r u e < / A c t i v e >  
         < P r o t e c t e d L i n k > f a l s e < / P r o t e c t e d L i n k >  
         < N a m e > 2 8 1 0 0   T B   2 0 1 9   3 9 1 p 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 3 9 1 p < / A c c o u n t N u m b e r >  
         < R o u n d e d > f a l s e < / R o u n d e d >  
     < / T B L i n k >  
     < T B L i n k >  
         < V e r s i o n > 4 < / V e r s i o n >  
         < C o l u m n F i l t e r s / >  
         < D A L i n k I D > 8 3 f 6 4 9 5 5 - d e d 1 - 4 8 f 5 - 9 c 8 c - 7 0 f 0 c 9 5 3 b 0 a 9 < / D A L i n k I D >  
         < L i n k T y p e > 0 < / L i n k T y p e >  
         < P a r a m e t e r s / >  
         < I n c l u d e A l l I t e m s > f a l s e < / I n c l u d e A l l I t e m s >  
         < A c t i v e > t r u e < / A c t i v e >  
         < P r o t e c t e d L i n k > f a l s e < / P r o t e c t e d L i n k >  
         < N a m e > 2 8 1 0 0   T B   2 0 1 9   3 9 1 r 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 3 9 1 r < / A c c o u n t N u m b e r >  
         < R o u n d e d > f a l s e < / R o u n d e d >  
     < / T B L i n k >  
     < T B L i n k >  
         < V e r s i o n > 4 < / V e r s i o n >  
         < C o l u m n F i l t e r s / >  
         < D A L i n k I D > 8 9 1 3 f 6 5 c - f 5 9 f - 4 e 4 9 - 9 6 2 d - 9 7 0 b f d 4 1 1 5 3 0 < / D A L i n k I D >  
         < L i n k T y p e > 0 < / L i n k T y p e >  
         < P a r a m e t e r s / >  
         < I n c l u d e A l l I t e m s > f a l s e < / I n c l u d e A l l I t e m s >  
         < A c t i v e > t r u e < / A c t i v e >  
         < P r o t e c t e d L i n k > f a l s e < / P r o t e c t e d L i n k >  
         < N a m e > 2 8 1 0 0   T B   2 0 1 9   3 9 8 a 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 3 9 8 a < / A c c o u n t N u m b e r >  
         < R o u n d e d > f a l s e < / R o u n d e d >  
     < / T B L i n k >  
     < T B L i n k >  
         < V e r s i o n > 4 < / V e r s i o n >  
         < C o l u m n F i l t e r s / >  
         < D A L i n k I D > 9 d 9 7 6 f 2 8 - 1 e 2 e - 4 b a d - 8 4 e 0 - a f e 5 8 b a 0 b d 1 7 < / D A L i n k I D >  
         < L i n k T y p e > 0 < / L i n k T y p e >  
         < P a r a m e t e r s / >  
         < I n c l u d e A l l I t e m s > f a l s e < / I n c l u d e A l l I t e m s >  
         < A c t i v e > t r u e < / A c t i v e >  
         < P r o t e c t e d L i n k > f a l s e < / P r o t e c t e d L i n k >  
         < N a m e > 2 8 1 0 0   T B   2 0 1 9   3 9 8 b 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 3 9 8 b < / A c c o u n t N u m b e r >  
         < R o u n d e d > f a l s e < / R o u n d e d >  
     < / T B L i n k >  
     < T B L i n k >  
         < V e r s i o n > 4 < / V e r s i o n >  
         < C o l u m n F i l t e r s / >  
         < D A L i n k I D > 5 c f c d c c 6 - 4 d 6 1 - 4 e 5 3 - 8 5 3 4 - 6 d 4 7 9 e 5 0 6 6 3 e < / D A L i n k I D >  
         < L i n k T y p e > 0 < / L i n k T y p e >  
         < P a r a m e t e r s / >  
         < I n c l u d e A l l I t e m s > f a l s e < / I n c l u d e A l l I t e m s >  
         < A c t i v e > t r u e < / A c t i v e >  
         < P r o t e c t e d L i n k > f a l s e < / P r o t e c t e d L i n k >  
         < N a m e > 2 8 1 0 0   T B   2 0 1 9   4 1 1 x 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 - 2 5 2 5 0 0 0 . 0 0 0 0 < / N u m e r i c V a l u e >  
         < V a l u e > - 2 5 2 5 0 0 0 , 0 0 0 0 < / V a l u e >  
         < C h a r t T y p e > c t D e t a i l < / C h a r t T y p e >  
         < R e f e r e n c e > 2 8 1 0 0 < / R e f e r e n c e >  
         < T B D o c N a m e > T B   2 0 1 9 < / T B D o c N a m e >  
         < T B C h a r t N a m e > D e t a i l < / T B C h a r t N a m e >  
         < C o l u m n N a m e > P r i o r P e r i o d 2 B a l a n c e < / C o l u m n N a m e >  
         < U s e r F r i e n d l y C o l u m n N a m e > 3 1 . 1 2 . 2 0 1 8 < / U s e r F r i e n d l y C o l u m n N a m e >  
         < A c c o u n t N u m b e r > 4 1 1 x < / A c c o u n t N u m b e r >  
         < R o u n d e d > f a l s e < / R o u n d e d >  
     < / T B L i n k >  
     < T B L i n k >  
         < V e r s i o n > 4 < / V e r s i o n >  
         < C o l u m n F i l t e r s / >  
         < D A L i n k I D > 0 2 f b b 1 0 9 - 0 d 4 c - 4 a b 5 - 8 1 6 b - f e 8 a c 5 9 1 c 9 c d < / D A L i n k I D >  
         < L i n k T y p e > 0 < / L i n k T y p e >  
         < P a r a m e t e r s / >  
         < I n c l u d e A l l I t e m s > f a l s e < / I n c l u d e A l l I t e m s >  
         < A c t i v e > t r u e < / A c t i v e >  
         < P r o t e c t e d L i n k > f a l s e < / P r o t e c t e d L i n k >  
         < N a m e > 2 8 1 0 0   T B   2 0 1 9   4 1 2 x 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 - 2 5 0 0 . 0 0 0 0 < / N u m e r i c V a l u e >  
         < V a l u e > - 2 5 0 0 , 0 0 0 0 < / V a l u e >  
         < C h a r t T y p e > c t D e t a i l < / C h a r t T y p e >  
         < R e f e r e n c e > 2 8 1 0 0 < / R e f e r e n c e >  
         < T B D o c N a m e > T B   2 0 1 9 < / T B D o c N a m e >  
         < T B C h a r t N a m e > D e t a i l < / T B C h a r t N a m e >  
         < C o l u m n N a m e > P r i o r P e r i o d 2 B a l a n c e < / C o l u m n N a m e >  
         < U s e r F r i e n d l y C o l u m n N a m e > 3 1 . 1 2 . 2 0 1 8 < / U s e r F r i e n d l y C o l u m n N a m e >  
         < A c c o u n t N u m b e r > 4 1 2 x < / A c c o u n t N u m b e r >  
         < R o u n d e d > f a l s e < / R o u n d e d >  
     < / T B L i n k >  
     < T B L i n k >  
         < V e r s i o n > 4 < / V e r s i o n >  
         < C o l u m n F i l t e r s / >  
         < D A L i n k I D > 1 d f 7 6 9 4 e - d 9 0 5 - 4 8 3 9 - a 0 9 f - e 1 d 4 6 6 e 2 e f 4 9 < / D A L i n k I D >  
         < L i n k T y p e > 0 < / L i n k T y p e >  
         < P a r a m e t e r s / >  
         < I n c l u d e A l l I t e m s > f a l s e < / I n c l u d e A l l I t e m s >  
         < A c t i v e > t r u e < / A c t i v e >  
         < P r o t e c t e d L i n k > f a l s e < / P r o t e c t e d L i n k >  
         < N a m e > 2 8 1 0 0   T B   2 0 1 9   4 1 3 x 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 - 7 3 6 5 3 2 1 . 0 0 0 0 < / N u m e r i c V a l u e >  
         < V a l u e > - 7 3 6 5 3 2 1 , 0 0 0 0 < / V a l u e >  
         < C h a r t T y p e > c t D e t a i l < / C h a r t T y p e >  
         < R e f e r e n c e > 2 8 1 0 0 < / R e f e r e n c e >  
         < T B D o c N a m e > T B   2 0 1 9 < / T B D o c N a m e >  
         < T B C h a r t N a m e > D e t a i l < / T B C h a r t N a m e >  
         < C o l u m n N a m e > P r i o r P e r i o d 2 B a l a n c e < / C o l u m n N a m e >  
         < U s e r F r i e n d l y C o l u m n N a m e > 3 1 . 1 2 . 2 0 1 8 < / U s e r F r i e n d l y C o l u m n N a m e >  
         < A c c o u n t N u m b e r > 4 1 3 x < / A c c o u n t N u m b e r >  
         < R o u n d e d > f a l s e < / R o u n d e d >  
     < / T B L i n k >  
     < T B L i n k >  
         < V e r s i o n > 4 < / V e r s i o n >  
         < C o l u m n F i l t e r s / >  
         < D A L i n k I D > 8 e e 2 6 6 2 7 - 0 a 5 a - 4 a d f - a 4 e 1 - b 5 0 b 9 a d 3 a 8 4 a < / D A L i n k I D >  
         < L i n k T y p e > 0 < / L i n k T y p e >  
         < P a r a m e t e r s / >  
         < I n c l u d e A l l I t e m s > f a l s e < / I n c l u d e A l l I t e m s >  
         < A c t i v e > t r u e < / A c t i v e >  
         < P r o t e c t e d L i n k > f a l s e < / P r o t e c t e d L i n k >  
         < N a m e > 2 8 1 0 0   T B   2 0 1 9   4 1 4 x 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 1 3 7 5 1 . 0 0 0 0 < / N u m e r i c V a l u e >  
         < V a l u e > 1 3 7 5 1 , 0 0 0 0 < / V a l u e >  
         < C h a r t T y p e > c t D e t a i l < / C h a r t T y p e >  
         < R e f e r e n c e > 2 8 1 0 0 < / R e f e r e n c e >  
         < T B D o c N a m e > T B   2 0 1 9 < / T B D o c N a m e >  
         < T B C h a r t N a m e > D e t a i l < / T B C h a r t N a m e >  
         < C o l u m n N a m e > P r i o r P e r i o d 2 B a l a n c e < / C o l u m n N a m e >  
         < U s e r F r i e n d l y C o l u m n N a m e > 3 1 . 1 2 . 2 0 1 8 < / U s e r F r i e n d l y C o l u m n N a m e >  
         < A c c o u n t N u m b e r > 4 1 4 x < / A c c o u n t N u m b e r >  
         < R o u n d e d > f a l s e < / R o u n d e d >  
     < / T B L i n k >  
     < T B L i n k >  
         < V e r s i o n > 4 < / V e r s i o n >  
         < C o l u m n F i l t e r s / >  
         < D A L i n k I D > 1 8 0 4 2 e a d - 9 2 8 c - 4 d 6 b - b 7 1 1 - 8 6 5 7 a 3 2 d 1 c f 1 < / D A L i n k I D >  
         < L i n k T y p e > 0 < / L i n k T y p e >  
         < P a r a m e t e r s / >  
         < I n c l u d e A l l I t e m s > f a l s e < / I n c l u d e A l l I t e m s >  
         < A c t i v e > t r u e < / A c t i v e >  
         < P r o t e c t e d L i n k > f a l s e < / P r o t e c t e d L i n k >  
         < N a m e > 2 8 1 0 0   T B   2 0 1 9   4 1 5 x 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 4 1 5 x < / A c c o u n t N u m b e r >  
         < R o u n d e d > f a l s e < / R o u n d e d >  
     < / T B L i n k >  
     < T B L i n k >  
         < V e r s i o n > 4 < / V e r s i o n >  
         < C o l u m n F i l t e r s / >  
         < D A L i n k I D > 0 3 3 f c 4 9 f - 3 5 6 5 - 4 a e a - 9 2 8 2 - e 9 7 a 9 6 4 f 2 9 1 d < / D A L i n k I D >  
         < L i n k T y p e > 0 < / L i n k T y p e >  
         < P a r a m e t e r s / >  
         < I n c l u d e A l l I t e m s > f a l s e < / I n c l u d e A l l I t e m s >  
         < A c t i v e > t r u e < / A c t i v e >  
         < P r o t e c t e d L i n k > f a l s e < / P r o t e c t e d L i n k >  
         < N a m e > 2 8 1 0 0   T B   2 0 1 9   4 1 6 x 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 4 1 6 x < / A c c o u n t N u m b e r >  
         < R o u n d e d > f a l s e < / R o u n d e d >  
     < / T B L i n k >  
     < T B L i n k >  
         < V e r s i o n > 4 < / V e r s i o n >  
         < C o l u m n F i l t e r s / >  
         < D A L i n k I D > d 8 9 e 1 a 4 c - b 3 4 5 - 4 d 7 2 - b 5 c 5 - 5 d 7 3 4 a 0 3 e c e 0 < / D A L i n k I D >  
         < L i n k T y p e > 0 < / L i n k T y p e >  
         < P a r a m e t e r s / >  
         < I n c l u d e A l l I t e m s > f a l s e < / I n c l u d e A l l I t e m s >  
         < A c t i v e > t r u e < / A c t i v e >  
         < P r o t e c t e d L i n k > f a l s e < / P r o t e c t e d L i n k >  
         < N a m e > 2 8 1 0 0   T B   2 0 1 9   4 1 7 a 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 4 1 7 a < / A c c o u n t N u m b e r >  
         < R o u n d e d > f a l s e < / R o u n d e d >  
     < / T B L i n k >  
     < T B L i n k >  
         < V e r s i o n > 4 < / V e r s i o n >  
         < C o l u m n F i l t e r s / >  
         < D A L i n k I D > 1 b 6 f 7 5 6 3 - d c f 2 - 4 6 a 5 - 9 c c 5 - d 0 e 7 7 1 2 b b f 2 d < / D A L i n k I D >  
         < L i n k T y p e > 0 < / L i n k T y p e >  
         < P a r a m e t e r s / >  
         < I n c l u d e A l l I t e m s > f a l s e < / I n c l u d e A l l I t e m s >  
         < A c t i v e > t r u e < / A c t i v e >  
         < P r o t e c t e d L i n k > f a l s e < / P r o t e c t e d L i n k >  
         < N a m e > 2 8 1 0 0   T B   2 0 1 9   4 1 7 b 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 4 1 7 b < / A c c o u n t N u m b e r >  
         < R o u n d e d > f a l s e < / R o u n d e d >  
     < / T B L i n k >  
     < T B L i n k >  
         < V e r s i o n > 4 < / V e r s i o n >  
         < C o l u m n F i l t e r s / >  
         < D A L i n k I D > 8 6 2 d 4 8 6 5 - 0 3 f 0 - 4 c b f - a 2 f b - 9 7 8 a 6 7 2 0 8 4 6 d < / D A L i n k I D >  
         < L i n k T y p e > 0 < / L i n k T y p e >  
         < P a r a m e t e r s / >  
         < I n c l u d e A l l I t e m s > f a l s e < / I n c l u d e A l l I t e m s >  
         < A c t i v e > t r u e < / A c t i v e >  
         < P r o t e c t e d L i n k > f a l s e < / P r o t e c t e d L i n k >  
         < N a m e > 2 8 1 0 0   T B   2 0 1 9   4 1 8 x 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 4 1 8 x < / A c c o u n t N u m b e r >  
         < R o u n d e d > f a l s e < / R o u n d e d >  
     < / T B L i n k >  
     < T B L i n k >  
         < V e r s i o n > 4 < / V e r s i o n >  
         < C o l u m n F i l t e r s / >  
         < D A L i n k I D > 3 f 9 6 9 d e 1 - 4 a b a - 4 8 d 0 - b d 4 a - e 7 4 8 c c b 2 5 c 9 7 < / D A L i n k I D >  
         < L i n k T y p e > 0 < / L i n k T y p e >  
         < P a r a m e t e r s / >  
         < I n c l u d e A l l I t e m s > f a l s e < / I n c l u d e A l l I t e m s >  
         < A c t i v e > t r u e < / A c t i v e >  
         < P r o t e c t e d L i n k > f a l s e < / P r o t e c t e d L i n k >  
         < N a m e > 2 8 1 0 0   T B   2 0 1 9   4 1 9 x 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 4 1 9 x < / A c c o u n t N u m b e r >  
         < R o u n d e d > f a l s e < / R o u n d e d >  
     < / T B L i n k >  
     < T B L i n k >  
         < V e r s i o n > 4 < / V e r s i o n >  
         < C o l u m n F i l t e r s / >  
         < D A L i n k I D > 2 9 c a e 3 9 1 - a 8 a 6 - 4 b f d - b a 8 f - b 6 b 5 e a d a a 9 f 8 < / D A L i n k I D >  
         < L i n k T y p e > 0 < / L i n k T y p e >  
         < P a r a m e t e r s / >  
         < I n c l u d e A l l I t e m s > f a l s e < / I n c l u d e A l l I t e m s >  
         < A c t i v e > t r u e < / A c t i v e >  
         < P r o t e c t e d L i n k > f a l s e < / P r o t e c t e d L i n k >  
         < N a m e > 2 8 1 0 0   T B   2 0 1 9   4 2 1 a 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 - 5 0 5 0 0 0 . 0 0 0 0 < / N u m e r i c V a l u e >  
         < V a l u e > - 5 0 5 0 0 0 , 0 0 0 0 < / V a l u e >  
         < C h a r t T y p e > c t D e t a i l < / C h a r t T y p e >  
         < R e f e r e n c e > 2 8 1 0 0 < / R e f e r e n c e >  
         < T B D o c N a m e > T B   2 0 1 9 < / T B D o c N a m e >  
         < T B C h a r t N a m e > D e t a i l < / T B C h a r t N a m e >  
         < C o l u m n N a m e > P r i o r P e r i o d 2 B a l a n c e < / C o l u m n N a m e >  
         < U s e r F r i e n d l y C o l u m n N a m e > 3 1 . 1 2 . 2 0 1 8 < / U s e r F r i e n d l y C o l u m n N a m e >  
         < A c c o u n t N u m b e r > 4 2 1 a < / A c c o u n t N u m b e r >  
         < R o u n d e d > f a l s e < / R o u n d e d >  
     < / T B L i n k >  
     < T B L i n k >  
         < V e r s i o n > 4 < / V e r s i o n >  
         < C o l u m n F i l t e r s / >  
         < D A L i n k I D > 3 6 6 c 3 7 5 4 - 4 7 f 8 - 4 0 6 c - a f c 7 - f d f c 4 8 5 1 7 1 9 1 < / D A L i n k I D >  
         < L i n k T y p e > 0 < / L i n k T y p e >  
         < P a r a m e t e r s / >  
         < I n c l u d e A l l I t e m s > f a l s e < / I n c l u d e A l l I t e m s >  
         < A c t i v e > t r u e < / A c t i v e >  
         < P r o t e c t e d L i n k > f a l s e < / P r o t e c t e d L i n k >  
         < N a m e > 2 8 1 0 0   T B   2 0 1 9   4 2 1 b 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 4 2 1 b < / A c c o u n t N u m b e r >  
         < R o u n d e d > f a l s e < / R o u n d e d >  
     < / T B L i n k >  
     < T B L i n k >  
         < V e r s i o n > 4 < / V e r s i o n >  
         < C o l u m n F i l t e r s / >  
         < D A L i n k I D > c 0 3 e d 0 4 4 - f 7 0 5 - 4 f 4 4 - 9 a 3 3 - d 8 7 c 1 5 7 3 6 8 5 0 < / D A L i n k I D >  
         < L i n k T y p e > 0 < / L i n k T y p e >  
         < P a r a m e t e r s / >  
         < I n c l u d e A l l I t e m s > f a l s e < / I n c l u d e A l l I t e m s >  
         < A c t i v e > t r u e < / A c t i v e >  
         < P r o t e c t e d L i n k > f a l s e < / P r o t e c t e d L i n k >  
         < N a m e > 2 8 1 0 0   T B   2 0 1 9   4 2 2 x 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 4 2 2 x < / A c c o u n t N u m b e r >  
         < R o u n d e d > f a l s e < / R o u n d e d >  
     < / T B L i n k >  
     < T B L i n k >  
         < V e r s i o n > 4 < / V e r s i o n >  
         < C o l u m n F i l t e r s / >  
         < D A L i n k I D > 4 e d 8 9 b 0 e - 7 d 8 7 - 4 7 2 b - 9 c d 6 - 0 3 f b 9 2 f f 8 8 0 6 < / D A L i n k I D >  
         < L i n k T y p e > 0 < / L i n k T y p e >  
         < P a r a m e t e r s / >  
         < I n c l u d e A l l I t e m s > f a l s e < / I n c l u d e A l l I t e m s >  
         < A c t i v e > t r u e < / A c t i v e >  
         < P r o t e c t e d L i n k > f a l s e < / P r o t e c t e d L i n k >  
         < N a m e > 2 8 1 0 0   T B   2 0 1 9   4 2 3 x 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 4 2 3 x < / A c c o u n t N u m b e r >  
         < R o u n d e d > f a l s e < / R o u n d e d >  
     < / T B L i n k >  
     < T B L i n k >  
         < V e r s i o n > 4 < / V e r s i o n >  
         < C o l u m n F i l t e r s / >  
         < D A L i n k I D > 3 d f c e 1 d d - f a a 9 - 4 b 0 f - b 9 d a - 6 3 2 0 d 1 1 a 4 6 6 6 < / D A L i n k I D >  
         < L i n k T y p e > 0 < / L i n k T y p e >  
         < P a r a m e t e r s / >  
         < I n c l u d e A l l I t e m s > f a l s e < / I n c l u d e A l l I t e m s >  
         < A c t i v e > t r u e < / A c t i v e >  
         < P r o t e c t e d L i n k > f a l s e < / P r o t e c t e d L i n k >  
         < N a m e > 2 8 1 0 0   T B   2 0 1 9   4 2 7 x 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 4 2 7 x < / A c c o u n t N u m b e r >  
         < R o u n d e d > f a l s e < / R o u n d e d >  
     < / T B L i n k >  
     < T B L i n k >  
         < V e r s i o n > 4 < / V e r s i o n >  
         < C o l u m n F i l t e r s / >  
         < D A L i n k I D > 3 f d 9 b 4 1 3 - 1 7 b 3 - 4 3 4 4 - 8 1 d 5 - 5 3 b 8 c 3 7 6 e 2 4 0 < / D A L i n k I D >  
         < L i n k T y p e > 0 < / L i n k T y p e >  
         < P a r a m e t e r s / >  
         < I n c l u d e A l l I t e m s > f a l s e < / I n c l u d e A l l I t e m s >  
         < A c t i v e > t r u e < / A c t i v e >  
         < P r o t e c t e d L i n k > f a l s e < / P r o t e c t e d L i n k >  
         < N a m e > 2 8 1 0 0   T B   2 0 1 9   4 2 8 x 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 - 6 7 8 4 5 9 1 . 0 0 0 0 < / N u m e r i c V a l u e >  
         < V a l u e > - 6 7 8 4 5 9 1 , 0 0 0 0 < / V a l u e >  
         < C h a r t T y p e > c t D e t a i l < / C h a r t T y p e >  
         < R e f e r e n c e > 2 8 1 0 0 < / R e f e r e n c e >  
         < T B D o c N a m e > T B   2 0 1 9 < / T B D o c N a m e >  
         < T B C h a r t N a m e > D e t a i l < / T B C h a r t N a m e >  
         < C o l u m n N a m e > P r i o r P e r i o d 2 B a l a n c e < / C o l u m n N a m e >  
         < U s e r F r i e n d l y C o l u m n N a m e > 3 1 . 1 2 . 2 0 1 8 < / U s e r F r i e n d l y C o l u m n N a m e >  
         < A c c o u n t N u m b e r > 4 2 8 x < / A c c o u n t N u m b e r >  
         < R o u n d e d > f a l s e < / R o u n d e d >  
     < / T B L i n k >  
     < T B L i n k >  
         < V e r s i o n > 4 < / V e r s i o n >  
         < C o l u m n F i l t e r s / >  
         < D A L i n k I D > b 2 c 9 f 2 4 5 - 9 0 a a - 4 8 9 2 - a c 6 f - 4 3 5 7 6 4 6 b f 2 d d < / D A L i n k I D >  
         < L i n k T y p e > 0 < / L i n k T y p e >  
         < P a r a m e t e r s / >  
         < I n c l u d e A l l I t e m s > f a l s e < / I n c l u d e A l l I t e m s >  
         < A c t i v e > t r u e < / A c t i v e >  
         < P r o t e c t e d L i n k > f a l s e < / P r o t e c t e d L i n k >  
         < N a m e > 2 8 1 0 0   T B   2 0 1 9   4 2 9 x 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 8 8 8 8 4 4 7 . 0 0 0 0 < / N u m e r i c V a l u e >  
         < V a l u e > 8 8 8 8 4 4 7 , 0 0 0 0 < / V a l u e >  
         < C h a r t T y p e > c t D e t a i l < / C h a r t T y p e >  
         < R e f e r e n c e > 2 8 1 0 0 < / R e f e r e n c e >  
         < T B D o c N a m e > T B   2 0 1 9 < / T B D o c N a m e >  
         < T B C h a r t N a m e > D e t a i l < / T B C h a r t N a m e >  
         < C o l u m n N a m e > P r i o r P e r i o d 2 B a l a n c e < / C o l u m n N a m e >  
         < U s e r F r i e n d l y C o l u m n N a m e > 3 1 . 1 2 . 2 0 1 8 < / U s e r F r i e n d l y C o l u m n N a m e >  
         < A c c o u n t N u m b e r > 4 2 9 x < / A c c o u n t N u m b e r >  
         < R o u n d e d > f a l s e < / R o u n d e d >  
     < / T B L i n k >  
     < T B L i n k >  
         < V e r s i o n > 4 < / V e r s i o n >  
         < C o l u m n F i l t e r s / >  
         < D A L i n k I D > 5 9 2 e 9 9 3 8 - 3 4 8 9 - 4 9 8 4 - b b 4 1 - c d 0 8 b 9 1 d d 6 5 5 < / D A L i n k I D >  
         < L i n k T y p e > 0 < / L i n k T y p e >  
         < P a r a m e t e r s / >  
         < I n c l u d e A l l I t e m s > f a l s e < / I n c l u d e A l l I t e m s >  
         < A c t i v e > t r u e < / A c t i v e >  
         < P r o t e c t e d L i n k > f a l s e < / P r o t e c t e d L i n k >  
         < N a m e > 2 8 1 0 0   T B   2 0 1 9   4 3 1 x 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 4 3 1 x < / A c c o u n t N u m b e r >  
         < R o u n d e d > f a l s e < / R o u n d e d >  
     < / T B L i n k >  
     < T B L i n k >  
         < V e r s i o n > 4 < / V e r s i o n >  
         < C o l u m n F i l t e r s / >  
         < D A L i n k I D > 9 5 3 5 1 5 b 7 - d 0 f b - 4 7 5 c - a e 9 3 - a 0 a 3 8 4 3 6 c 3 7 3 < / D A L i n k I D >  
         < L i n k T y p e > 0 < / L i n k T y p e >  
         < P a r a m e t e r s / >  
         < I n c l u d e A l l I t e m s > f a l s e < / I n c l u d e A l l I t e m s >  
         < A c t i v e > t r u e < / A c t i v e >  
         < P r o t e c t e d L i n k > f a l s e < / P r o t e c t e d L i n k >  
         < N a m e > 2 8 1 0 0   T B   2 0 1 9   4 5 1 a 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 4 5 1 a < / A c c o u n t N u m b e r >  
         < R o u n d e d > f a l s e < / R o u n d e d >  
     < / T B L i n k >  
     < T B L i n k >  
         < V e r s i o n > 4 < / V e r s i o n >  
         < C o l u m n F i l t e r s / >  
         < D A L i n k I D > a a 4 1 f 2 1 7 - 7 d 5 8 - 4 a 9 1 - a 0 c e - 0 f 7 a e e 8 3 1 a d 9 < / D A L i n k I D >  
         < L i n k T y p e > 0 < / L i n k T y p e >  
         < P a r a m e t e r s / >  
         < I n c l u d e A l l I t e m s > f a l s e < / I n c l u d e A l l I t e m s >  
         < A c t i v e > t r u e < / A c t i v e >  
         < P r o t e c t e d L i n k > f a l s e < / P r o t e c t e d L i n k >  
         < N a m e > 2 8 1 0 0   T B   2 0 1 9   4 5 1 b 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 4 5 1 b < / A c c o u n t N u m b e r >  
         < R o u n d e d > f a l s e < / R o u n d e d >  
     < / T B L i n k >  
     < T B L i n k >  
         < V e r s i o n > 4 < / V e r s i o n >  
         < C o l u m n F i l t e r s / >  
         < D A L i n k I D > 7 8 3 1 e 1 5 c - f 3 d f - 4 5 b 2 - 8 c 1 0 - 9 d a a 0 d 1 1 6 3 c 4 < / D A L i n k I D >  
         < L i n k T y p e > 0 < / L i n k T y p e >  
         < P a r a m e t e r s / >  
         < I n c l u d e A l l I t e m s > f a l s e < / I n c l u d e A l l I t e m s >  
         < A c t i v e > t r u e < / A c t i v e >  
         < P r o t e c t e d L i n k > f a l s e < / P r o t e c t e d L i n k >  
         < N a m e > 2 8 1 0 0   T B   2 0 1 9   4 5 9 a 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 4 5 9 a < / A c c o u n t N u m b e r >  
         < R o u n d e d > f a l s e < / R o u n d e d >  
     < / T B L i n k >  
     < T B L i n k >  
         < V e r s i o n > 4 < / V e r s i o n >  
         < C o l u m n F i l t e r s / >  
         < D A L i n k I D > 0 5 3 9 0 d e 5 - c 5 c 9 - 4 1 e e - b b 5 1 - 2 8 1 8 9 8 5 8 9 8 9 e < / D A L i n k I D >  
         < L i n k T y p e > 0 < / L i n k T y p e >  
         < P a r a m e t e r s / >  
         < I n c l u d e A l l I t e m s > f a l s e < / I n c l u d e A l l I t e m s >  
         < A c t i v e > t r u e < / A c t i v e >  
         < P r o t e c t e d L i n k > f a l s e < / P r o t e c t e d L i n k >  
         < N a m e > 2 8 1 0 0   T B   2 0 1 9   4 5 9 b 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 4 5 9 b < / A c c o u n t N u m b e r >  
         < R o u n d e d > f a l s e < / R o u n d e d >  
     < / T B L i n k >  
     < T B L i n k >  
         < V e r s i o n > 4 < / V e r s i o n >  
         < C o l u m n F i l t e r s / >  
         < D A L i n k I D > 8 2 7 e 8 6 f e - f 3 0 4 - 4 a 4 2 - b b 9 9 - 6 3 0 a 7 4 c 9 2 d c 0 < / D A L i n k I D >  
         < L i n k T y p e > 0 < / L i n k T y p e >  
         < P a r a m e t e r s / >  
         < I n c l u d e A l l I t e m s > f a l s e < / I n c l u d e A l l I t e m s >  
         < A c t i v e > t r u e < / A c t i v e >  
         < P r o t e c t e d L i n k > f a l s e < / P r o t e c t e d L i n k >  
         < N a m e > 2 8 1 0 0   T B   2 0 1 9   4 6 1 a 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 4 6 1 a < / A c c o u n t N u m b e r >  
         < R o u n d e d > f a l s e < / R o u n d e d >  
     < / T B L i n k >  
     < T B L i n k >  
         < V e r s i o n > 4 < / V e r s i o n >  
         < C o l u m n F i l t e r s / >  
         < D A L i n k I D > f 8 4 b e a 5 c - d a 2 4 - 4 a d d - 9 9 b d - 4 b 5 0 c b d 2 8 4 4 1 < / D A L i n k I D >  
         < L i n k T y p e > 0 < / L i n k T y p e >  
         < P a r a m e t e r s / >  
         < I n c l u d e A l l I t e m s > f a l s e < / I n c l u d e A l l I t e m s >  
         < A c t i v e > t r u e < / A c t i v e >  
         < P r o t e c t e d L i n k > f a l s e < / P r o t e c t e d L i n k >  
         < N a m e > 2 8 1 0 0   T B   2 0 1 9   4 6 1 b 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 - 3 2 4 3 4 1 5 . 0 0 0 0 < / N u m e r i c V a l u e >  
         < V a l u e > - 3 2 4 3 4 1 5 , 0 0 0 0 < / V a l u e >  
         < C h a r t T y p e > c t D e t a i l < / C h a r t T y p e >  
         < R e f e r e n c e > 2 8 1 0 0 < / R e f e r e n c e >  
         < T B D o c N a m e > T B   2 0 1 9 < / T B D o c N a m e >  
         < T B C h a r t N a m e > D e t a i l < / T B C h a r t N a m e >  
         < C o l u m n N a m e > P r i o r P e r i o d 2 B a l a n c e < / C o l u m n N a m e >  
         < U s e r F r i e n d l y C o l u m n N a m e > 3 1 . 1 2 . 2 0 1 8 < / U s e r F r i e n d l y C o l u m n N a m e >  
         < A c c o u n t N u m b e r > 4 6 1 b < / A c c o u n t N u m b e r >  
         < R o u n d e d > f a l s e < / R o u n d e d >  
     < / T B L i n k >  
     < T B L i n k >  
         < V e r s i o n > 4 < / V e r s i o n >  
         < C o l u m n F i l t e r s / >  
         < D A L i n k I D > 3 0 e f e 3 9 6 - 7 8 4 a - 4 4 4 6 - 8 1 7 7 - 6 2 3 6 b 2 6 2 6 1 1 1 < / D A L i n k I D >  
         < L i n k T y p e > 0 < / L i n k T y p e >  
         < P a r a m e t e r s / >  
         < I n c l u d e A l l I t e m s > f a l s e < / I n c l u d e A l l I t e m s >  
         < A c t i v e > t r u e < / A c t i v e >  
         < P r o t e c t e d L i n k > f a l s e < / P r o t e c t e d L i n k >  
         < N a m e > 2 8 1 0 0   T B   2 0 1 9   4 7 1 a 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 4 7 1 a < / A c c o u n t N u m b e r >  
         < R o u n d e d > f a l s e < / R o u n d e d >  
     < / T B L i n k >  
     < T B L i n k >  
         < V e r s i o n > 4 < / V e r s i o n >  
         < C o l u m n F i l t e r s / >  
         < D A L i n k I D > 6 f 1 8 3 9 f 3 - c a 0 0 - 4 3 7 7 - b d 5 9 - 2 2 c c 3 c e 7 b 2 7 a < / D A L i n k I D >  
         < L i n k T y p e > 0 < / L i n k T y p e >  
         < P a r a m e t e r s / >  
         < I n c l u d e A l l I t e m s > f a l s e < / I n c l u d e A l l I t e m s >  
         < A c t i v e > t r u e < / A c t i v e >  
         < P r o t e c t e d L i n k > f a l s e < / P r o t e c t e d L i n k >  
         < N a m e > 2 8 1 0 0   T B   2 0 1 9   4 7 1 b 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 4 7 1 b < / A c c o u n t N u m b e r >  
         < R o u n d e d > f a l s e < / R o u n d e d >  
     < / T B L i n k >  
     < T B L i n k >  
         < V e r s i o n > 4 < / V e r s i o n >  
         < C o l u m n F i l t e r s / >  
         < D A L i n k I D > 5 7 b e f 9 f 3 - 8 2 9 b - 4 c 6 a - b a b 9 - 0 8 c d 1 d c 3 3 e 3 a < / D A L i n k I D >  
         < L i n k T y p e > 0 < / L i n k T y p e >  
         < P a r a m e t e r s / >  
         < I n c l u d e A l l I t e m s > f a l s e < / I n c l u d e A l l I t e m s >  
         < A c t i v e > t r u e < / A c t i v e >  
         < P r o t e c t e d L i n k > f a l s e < / P r o t e c t e d L i n k >  
         < N a m e > 2 8 1 0 0   T B   2 0 1 9   4 7 1 c 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 4 7 1 c < / A c c o u n t N u m b e r >  
         < R o u n d e d > f a l s e < / R o u n d e d >  
     < / T B L i n k >  
     < T B L i n k >  
         < V e r s i o n > 4 < / V e r s i o n >  
         < C o l u m n F i l t e r s / >  
         < D A L i n k I D > 5 1 4 c e 4 b 6 - e a e 9 - 4 b 6 0 - b 7 7 d - 3 0 0 c 5 4 5 9 8 e 1 f < / D A L i n k I D >  
         < L i n k T y p e > 0 < / L i n k T y p e >  
         < P a r a m e t e r s / >  
         < I n c l u d e A l l I t e m s > f a l s e < / I n c l u d e A l l I t e m s >  
         < A c t i v e > t r u e < / A c t i v e >  
         < P r o t e c t e d L i n k > f a l s e < / P r o t e c t e d L i n k >  
         < N a m e > 2 8 1 0 0   T B   2 0 1 9   4 7 1 d 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 4 7 1 d < / A c c o u n t N u m b e r >  
         < R o u n d e d > f a l s e < / R o u n d e d >  
     < / T B L i n k >  
     < T B L i n k >  
         < V e r s i o n > 4 < / V e r s i o n >  
         < C o l u m n F i l t e r s / >  
         < D A L i n k I D > c f 6 f 8 a 8 1 - 3 9 f 1 - 4 7 c a - b f f 7 - 7 3 2 b 8 9 0 9 4 0 9 3 < / D A L i n k I D >  
         < L i n k T y p e > 0 < / L i n k T y p e >  
         < P a r a m e t e r s / >  
         < I n c l u d e A l l I t e m s > f a l s e < / I n c l u d e A l l I t e m s >  
         < A c t i v e > t r u e < / A c t i v e >  
         < P r o t e c t e d L i n k > f a l s e < / P r o t e c t e d L i n k >  
         < N a m e > 2 8 1 0 0   T B   2 0 1 9   4 7 2 x 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 - 4 0 5 1 . 0 0 0 0 < / N u m e r i c V a l u e >  
         < V a l u e > - 4 0 5 1 , 0 0 0 0 < / V a l u e >  
         < C h a r t T y p e > c t D e t a i l < / C h a r t T y p e >  
         < R e f e r e n c e > 2 8 1 0 0 < / R e f e r e n c e >  
         < T B D o c N a m e > T B   2 0 1 9 < / T B D o c N a m e >  
         < T B C h a r t N a m e > D e t a i l < / T B C h a r t N a m e >  
         < C o l u m n N a m e > P r i o r P e r i o d 2 B a l a n c e < / C o l u m n N a m e >  
         < U s e r F r i e n d l y C o l u m n N a m e > 3 1 . 1 2 . 2 0 1 8 < / U s e r F r i e n d l y C o l u m n N a m e >  
         < A c c o u n t N u m b e r > 4 7 2 x < / A c c o u n t N u m b e r >  
         < R o u n d e d > f a l s e < / R o u n d e d >  
     < / T B L i n k >  
     < T B L i n k >  
         < V e r s i o n > 4 < / V e r s i o n >  
         < C o l u m n F i l t e r s / >  
         < D A L i n k I D > f 7 0 e 4 9 6 9 - 0 7 f 5 - 4 0 d 6 - a 6 1 0 - d 9 7 d 0 5 3 e b 8 7 7 < / D A L i n k I D >  
         < L i n k T y p e > 0 < / L i n k T y p e >  
         < P a r a m e t e r s / >  
         < I n c l u d e A l l I t e m s > f a l s e < / I n c l u d e A l l I t e m s >  
         < A c t i v e > t r u e < / A c t i v e >  
         < P r o t e c t e d L i n k > f a l s e < / P r o t e c t e d L i n k >  
         < N a m e > 2 8 1 0 0   T B   2 0 1 9   4 7 3 a 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 4 7 3 a < / A c c o u n t N u m b e r >  
         < R o u n d e d > f a l s e < / R o u n d e d >  
     < / T B L i n k >  
     < T B L i n k >  
         < V e r s i o n > 4 < / V e r s i o n >  
         < C o l u m n F i l t e r s / >  
         < D A L i n k I D > f f d d 8 6 2 6 - 8 5 8 7 - 4 7 3 c - 8 9 9 b - 5 5 1 c 1 7 b b e 5 f 7 < / D A L i n k I D >  
         < L i n k T y p e > 0 < / L i n k T y p e >  
         < P a r a m e t e r s / >  
         < I n c l u d e A l l I t e m s > f a l s e < / I n c l u d e A l l I t e m s >  
         < A c t i v e > t r u e < / A c t i v e >  
         < P r o t e c t e d L i n k > f a l s e < / P r o t e c t e d L i n k >  
         < N a m e > 2 8 1 0 0   T B   2 0 1 9   4 7 3 b 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 4 7 3 b < / A c c o u n t N u m b e r >  
         < R o u n d e d > f a l s e < / R o u n d e d >  
     < / T B L i n k >  
     < T B L i n k >  
         < V e r s i o n > 4 < / V e r s i o n >  
         < C o l u m n F i l t e r s / >  
         < D A L i n k I D > 9 5 0 8 e c 1 d - 7 f d 7 - 4 b 1 e - 8 6 6 b - 2 7 e 1 9 6 6 b 9 6 3 1 < / D A L i n k I D >  
         < L i n k T y p e > 0 < / L i n k T y p e >  
         < P a r a m e t e r s / >  
         < I n c l u d e A l l I t e m s > f a l s e < / I n c l u d e A l l I t e m s >  
         < A c t i v e > t r u e < / A c t i v e >  
         < P r o t e c t e d L i n k > f a l s e < / P r o t e c t e d L i n k >  
         < N a m e > 2 8 1 0 0   T B   2 0 1 9   4 7 4 a 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 - 6 7 4 9 . 0 0 0 0 < / N u m e r i c V a l u e >  
         < V a l u e > - 6 7 4 9 , 0 0 0 0 < / V a l u e >  
         < C h a r t T y p e > c t D e t a i l < / C h a r t T y p e >  
         < R e f e r e n c e > 2 8 1 0 0 < / R e f e r e n c e >  
         < T B D o c N a m e > T B   2 0 1 9 < / T B D o c N a m e >  
         < T B C h a r t N a m e > D e t a i l < / T B C h a r t N a m e >  
         < C o l u m n N a m e > P r i o r P e r i o d 2 B a l a n c e < / C o l u m n N a m e >  
         < U s e r F r i e n d l y C o l u m n N a m e > 3 1 . 1 2 . 2 0 1 8 < / U s e r F r i e n d l y C o l u m n N a m e >  
         < A c c o u n t N u m b e r > 4 7 4 a < / A c c o u n t N u m b e r >  
         < R o u n d e d > f a l s e < / R o u n d e d >  
     < / T B L i n k >  
     < T B L i n k >  
         < V e r s i o n > 4 < / V e r s i o n >  
         < C o l u m n F i l t e r s / >  
         < D A L i n k I D > 1 b 5 4 4 9 c e - e e 4 1 - 4 3 1 b - 9 7 a 0 - 2 8 a d 5 e 1 d c 1 5 a < / D A L i n k I D >  
         < L i n k T y p e > 0 < / L i n k T y p e >  
         < P a r a m e t e r s / >  
         < I n c l u d e A l l I t e m s > f a l s e < / I n c l u d e A l l I t e m s >  
         < A c t i v e > t r u e < / A c t i v e >  
         < P r o t e c t e d L i n k > f a l s e < / P r o t e c t e d L i n k >  
         < N a m e > 2 8 1 0 0   T B   2 0 1 9   4 7 4 b 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 - 1 5 5 5 5 . 0 0 0 0 < / N u m e r i c V a l u e >  
         < V a l u e > - 1 5 5 5 5 , 0 0 0 0 < / V a l u e >  
         < C h a r t T y p e > c t D e t a i l < / C h a r t T y p e >  
         < R e f e r e n c e > 2 8 1 0 0 < / R e f e r e n c e >  
         < T B D o c N a m e > T B   2 0 1 9 < / T B D o c N a m e >  
         < T B C h a r t N a m e > D e t a i l < / T B C h a r t N a m e >  
         < C o l u m n N a m e > P r i o r P e r i o d 2 B a l a n c e < / C o l u m n N a m e >  
         < U s e r F r i e n d l y C o l u m n N a m e > 3 1 . 1 2 . 2 0 1 8 < / U s e r F r i e n d l y C o l u m n N a m e >  
         < A c c o u n t N u m b e r > 4 7 4 b < / A c c o u n t N u m b e r >  
         < R o u n d e d > f a l s e < / R o u n d e d >  
     < / T B L i n k >  
     < T B L i n k >  
         < V e r s i o n > 4 < / V e r s i o n >  
         < C o l u m n F i l t e r s / >  
         < D A L i n k I D > 1 0 e e 3 1 5 2 - 1 0 9 3 - 4 d 0 2 - a f 2 f - b 1 b e b 9 c 1 9 a 1 a < / D A L i n k I D >  
         < L i n k T y p e > 0 < / L i n k T y p e >  
         < P a r a m e t e r s / >  
         < I n c l u d e A l l I t e m s > f a l s e < / I n c l u d e A l l I t e m s >  
         < A c t i v e > t r u e < / A c t i v e >  
         < P r o t e c t e d L i n k > f a l s e < / P r o t e c t e d L i n k >  
         < N a m e > 2 8 1 0 0   T B   2 0 1 9   4 7 5 a 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 4 7 5 a < / A c c o u n t N u m b e r >  
         < R o u n d e d > f a l s e < / R o u n d e d >  
     < / T B L i n k >  
     < T B L i n k >  
         < V e r s i o n > 4 < / V e r s i o n >  
         < C o l u m n F i l t e r s / >  
         < D A L i n k I D > e 9 e d a 6 d e - 3 2 e d - 4 e d d - a 3 b c - 1 1 d 7 8 3 c 2 9 a 7 0 < / D A L i n k I D >  
         < L i n k T y p e > 0 < / L i n k T y p e >  
         < P a r a m e t e r s / >  
         < I n c l u d e A l l I t e m s > f a l s e < / I n c l u d e A l l I t e m s >  
         < A c t i v e > t r u e < / A c t i v e >  
         < P r o t e c t e d L i n k > f a l s e < / P r o t e c t e d L i n k >  
         < N a m e > 2 8 1 0 0   T B   2 0 1 9   4 7 5 b 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 4 7 5 b < / A c c o u n t N u m b e r >  
         < R o u n d e d > f a l s e < / R o u n d e d >  
     < / T B L i n k >  
     < T B L i n k >  
         < V e r s i o n > 4 < / V e r s i o n >  
         < C o l u m n F i l t e r s / >  
         < D A L i n k I D > 5 8 a 0 0 6 c 1 - 2 9 c b - 4 2 1 3 - 8 0 0 3 - f 8 a 4 2 9 2 9 3 5 3 5 < / D A L i n k I D >  
         < L i n k T y p e > 0 < / L i n k T y p e >  
         < P a r a m e t e r s / >  
         < I n c l u d e A l l I t e m s > f a l s e < / I n c l u d e A l l I t e m s >  
         < A c t i v e > t r u e < / A c t i v e >  
         < P r o t e c t e d L i n k > f a l s e < / P r o t e c t e d L i n k >  
         < N a m e > 2 8 1 0 0   T B   2 0 1 9   4 7 5 c 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 4 7 5 c < / A c c o u n t N u m b e r >  
         < R o u n d e d > f a l s e < / R o u n d e d >  
     < / T B L i n k >  
     < T B L i n k >  
         < V e r s i o n > 4 < / V e r s i o n >  
         < C o l u m n F i l t e r s / >  
         < D A L i n k I D > 7 f 7 8 6 c 0 0 - 4 0 2 0 - 4 d 7 8 - b 0 9 9 - a 8 e 0 4 6 f 0 c 6 e 2 < / D A L i n k I D >  
         < L i n k T y p e > 0 < / L i n k T y p e >  
         < P a r a m e t e r s / >  
         < I n c l u d e A l l I t e m s > f a l s e < / I n c l u d e A l l I t e m s >  
         < A c t i v e > t r u e < / A c t i v e >  
         < P r o t e c t e d L i n k > f a l s e < / P r o t e c t e d L i n k >  
         < N a m e > 2 8 1 0 0   T B   2 0 1 9   4 7 5 d 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 4 7 5 d < / A c c o u n t N u m b e r >  
         < R o u n d e d > f a l s e < / R o u n d e d >  
     < / T B L i n k >  
     < T B L i n k >  
         < V e r s i o n > 4 < / V e r s i o n >  
         < C o l u m n F i l t e r s / >  
         < D A L i n k I D > e 5 5 c 2 c 0 d - a 4 d c - 4 7 1 2 - a b f 1 - a 8 b 2 0 9 e 2 2 3 d f < / D A L i n k I D >  
         < L i n k T y p e > 0 < / L i n k T y p e >  
         < P a r a m e t e r s / >  
         < I n c l u d e A l l I t e m s > f a l s e < / I n c l u d e A l l I t e m s >  
         < A c t i v e > t r u e < / A c t i v e >  
         < P r o t e c t e d L i n k > f a l s e < / P r o t e c t e d L i n k >  
         < N a m e > 2 8 1 0 0   T B   2 0 1 9   4 7 5 e 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 4 7 5 e < / A c c o u n t N u m b e r >  
         < R o u n d e d > f a l s e < / R o u n d e d >  
     < / T B L i n k >  
     < T B L i n k >  
         < V e r s i o n > 4 < / V e r s i o n >  
         < C o l u m n F i l t e r s / >  
         < D A L i n k I D > 8 5 e b 2 7 d 3 - 2 4 d 5 - 4 2 e 0 - 8 4 2 4 - 5 8 8 1 9 b 3 4 5 6 c 9 < / D A L i n k I D >  
         < L i n k T y p e > 0 < / L i n k T y p e >  
         < P a r a m e t e r s / >  
         < I n c l u d e A l l I t e m s > f a l s e < / I n c l u d e A l l I t e m s >  
         < A c t i v e > t r u e < / A c t i v e >  
         < P r o t e c t e d L i n k > f a l s e < / P r o t e c t e d L i n k >  
         < N a m e > 2 8 1 0 0   T B   2 0 1 9   4 7 5 f 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 4 7 5 f < / A c c o u n t N u m b e r >  
         < R o u n d e d > f a l s e < / R o u n d e d >  
     < / T B L i n k >  
     < T B L i n k >  
         < V e r s i o n > 4 < / V e r s i o n >  
         < C o l u m n F i l t e r s / >  
         < D A L i n k I D > 7 f 7 f e 4 6 2 - a 8 7 4 - 4 5 1 c - b 8 7 a - 3 e 8 5 4 0 d e 8 0 a 0 < / D A L i n k I D >  
         < L i n k T y p e > 0 < / L i n k T y p e >  
         < P a r a m e t e r s / >  
         < I n c l u d e A l l I t e m s > f a l s e < / I n c l u d e A l l I t e m s >  
         < A c t i v e > t r u e < / A c t i v e >  
         < P r o t e c t e d L i n k > f a l s e < / P r o t e c t e d L i n k >  
         < N a m e > 2 8 1 0 0   T B   2 0 1 9   4 7 5 g 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 4 7 5 g < / A c c o u n t N u m b e r >  
         < R o u n d e d > f a l s e < / R o u n d e d >  
     < / T B L i n k >  
     < T B L i n k >  
         < V e r s i o n > 4 < / V e r s i o n >  
         < C o l u m n F i l t e r s / >  
         < D A L i n k I D > 7 c 7 5 5 2 b 8 - 5 d 3 5 - 4 5 d c - 8 a 1 1 - e 7 c 1 7 3 1 e 1 a f e < / D A L i n k I D >  
         < L i n k T y p e > 0 < / L i n k T y p e >  
         < P a r a m e t e r s / >  
         < I n c l u d e A l l I t e m s > f a l s e < / I n c l u d e A l l I t e m s >  
         < A c t i v e > t r u e < / A c t i v e >  
         < P r o t e c t e d L i n k > f a l s e < / P r o t e c t e d L i n k >  
         < N a m e > 2 8 1 0 0   T B   2 0 1 9   4 7 5 h 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 4 7 5 h < / A c c o u n t N u m b e r >  
         < R o u n d e d > f a l s e < / R o u n d e d >  
     < / T B L i n k >  
     < T B L i n k >  
         < V e r s i o n > 4 < / V e r s i o n >  
         < C o l u m n F i l t e r s / >  
         < D A L i n k I D > f 8 7 e d 3 f 1 - b d 5 5 - 4 c a 1 - b f 0 9 - c a a d 5 9 1 8 f e c d < / D A L i n k I D >  
         < L i n k T y p e > 0 < / L i n k T y p e >  
         < P a r a m e t e r s / >  
         < I n c l u d e A l l I t e m s > f a l s e < / I n c l u d e A l l I t e m s >  
         < A c t i v e > t r u e < / A c t i v e >  
         < P r o t e c t e d L i n k > f a l s e < / P r o t e c t e d L i n k >  
         < N a m e > 2 8 1 0 0   T B   2 0 1 9   4 7 6 a 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 4 7 6 a < / A c c o u n t N u m b e r >  
         < R o u n d e d > f a l s e < / R o u n d e d >  
     < / T B L i n k >  
     < T B L i n k >  
         < V e r s i o n > 4 < / V e r s i o n >  
         < C o l u m n F i l t e r s / >  
         < D A L i n k I D > d a b b a 6 6 b - 5 0 c 1 - 4 0 c f - 9 a e 0 - e 8 1 e d 5 2 8 1 5 e a < / D A L i n k I D >  
         < L i n k T y p e > 0 < / L i n k T y p e >  
         < P a r a m e t e r s / >  
         < I n c l u d e A l l I t e m s > f a l s e < / I n c l u d e A l l I t e m s >  
         < A c t i v e > t r u e < / A c t i v e >  
         < P r o t e c t e d L i n k > f a l s e < / P r o t e c t e d L i n k >  
         < N a m e > 2 8 1 0 0   T B   2 0 1 9   4 7 6 b 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 4 7 6 b < / A c c o u n t N u m b e r >  
         < R o u n d e d > f a l s e < / R o u n d e d >  
     < / T B L i n k >  
     < T B L i n k >  
         < V e r s i o n > 4 < / V e r s i o n >  
         < C o l u m n F i l t e r s / >  
         < D A L i n k I D > 0 6 0 b 8 2 8 f - 1 6 7 7 - 4 2 f 6 - 8 0 6 4 - a e 0 9 7 4 d 5 3 6 3 8 < / D A L i n k I D >  
         < L i n k T y p e > 0 < / L i n k T y p e >  
         < P a r a m e t e r s / >  
         < I n c l u d e A l l I t e m s > f a l s e < / I n c l u d e A l l I t e m s >  
         < A c t i v e > t r u e < / A c t i v e >  
         < P r o t e c t e d L i n k > f a l s e < / P r o t e c t e d L i n k >  
         < N a m e > 2 8 1 0 0   T B   2 0 1 9   4 7 6 c 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 4 7 6 c < / A c c o u n t N u m b e r >  
         < R o u n d e d > f a l s e < / R o u n d e d >  
     < / T B L i n k >  
     < T B L i n k >  
         < V e r s i o n > 4 < / V e r s i o n >  
         < C o l u m n F i l t e r s / >  
         < D A L i n k I D > 0 4 0 8 c 7 2 9 - 8 2 3 d - 4 2 1 5 - 8 6 f 7 - 8 a 1 5 f 9 5 1 4 f 0 f < / D A L i n k I D >  
         < L i n k T y p e > 0 < / L i n k T y p e >  
         < P a r a m e t e r s / >  
         < I n c l u d e A l l I t e m s > f a l s e < / I n c l u d e A l l I t e m s >  
         < A c t i v e > t r u e < / A c t i v e >  
         < P r o t e c t e d L i n k > f a l s e < / P r o t e c t e d L i n k >  
         < N a m e > 2 8 1 0 0   T B   2 0 1 9   4 7 6 d 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 4 7 6 d < / A c c o u n t N u m b e r >  
         < R o u n d e d > f a l s e < / R o u n d e d >  
     < / T B L i n k >  
     < T B L i n k >  
         < V e r s i o n > 4 < / V e r s i o n >  
         < C o l u m n F i l t e r s / >  
         < D A L i n k I D > 3 9 b 6 8 8 7 9 - 2 9 6 c - 4 6 e b - a f d 4 - b 0 7 1 d 4 f d 0 f 3 0 < / D A L i n k I D >  
         < L i n k T y p e > 0 < / L i n k T y p e >  
         < P a r a m e t e r s / >  
         < I n c l u d e A l l I t e m s > f a l s e < / I n c l u d e A l l I t e m s >  
         < A c t i v e > t r u e < / A c t i v e >  
         < P r o t e c t e d L i n k > f a l s e < / P r o t e c t e d L i n k >  
         < N a m e > 2 8 1 0 0   T B   2 0 1 9   4 7 6 e 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 4 7 6 e < / A c c o u n t N u m b e r >  
         < R o u n d e d > f a l s e < / R o u n d e d >  
     < / T B L i n k >  
     < T B L i n k >  
         < V e r s i o n > 4 < / V e r s i o n >  
         < C o l u m n F i l t e r s / >  
         < D A L i n k I D > f 2 5 c 1 b 6 5 - 0 1 2 a - 4 6 e c - b f 7 c - 6 e f 9 9 a 3 b 5 f 6 d < / D A L i n k I D >  
         < L i n k T y p e > 0 < / L i n k T y p e >  
         < P a r a m e t e r s / >  
         < I n c l u d e A l l I t e m s > f a l s e < / I n c l u d e A l l I t e m s >  
         < A c t i v e > t r u e < / A c t i v e >  
         < P r o t e c t e d L i n k > f a l s e < / P r o t e c t e d L i n k >  
         < N a m e > 2 8 1 0 0   T B   2 0 1 9   4 7 6 f 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 4 7 6 f < / A c c o u n t N u m b e r >  
         < R o u n d e d > f a l s e < / R o u n d e d >  
     < / T B L i n k >  
     < T B L i n k >  
         < V e r s i o n > 4 < / V e r s i o n >  
         < C o l u m n F i l t e r s / >  
         < D A L i n k I D > c 1 8 7 4 9 4 2 - 4 5 a d - 4 2 8 c - 8 0 8 c - f e 1 c e 2 1 e 0 9 a 4 < / D A L i n k I D >  
         < L i n k T y p e > 0 < / L i n k T y p e >  
         < P a r a m e t e r s / >  
         < I n c l u d e A l l I t e m s > f a l s e < / I n c l u d e A l l I t e m s >  
         < A c t i v e > t r u e < / A c t i v e >  
         < P r o t e c t e d L i n k > f a l s e < / P r o t e c t e d L i n k >  
         < N a m e > 2 8 1 0 0   T B   2 0 1 9   4 7 8 a 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 4 7 8 a < / A c c o u n t N u m b e r >  
         < R o u n d e d > f a l s e < / R o u n d e d >  
     < / T B L i n k >  
     < T B L i n k >  
         < V e r s i o n > 4 < / V e r s i o n >  
         < C o l u m n F i l t e r s / >  
         < D A L i n k I D > 6 e 2 7 4 4 f e - c 9 e e - 4 e c 4 - 8 2 3 6 - 6 6 e 8 a d 0 3 8 6 5 1 < / D A L i n k I D >  
         < L i n k T y p e > 0 < / L i n k T y p e >  
         < P a r a m e t e r s / >  
         < I n c l u d e A l l I t e m s > f a l s e < / I n c l u d e A l l I t e m s >  
         < A c t i v e > t r u e < / A c t i v e >  
         < P r o t e c t e d L i n k > f a l s e < / P r o t e c t e d L i n k >  
         < N a m e > 2 8 1 0 0   T B   2 0 1 9   4 7 8 b 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 4 7 8 b < / A c c o u n t N u m b e r >  
         < R o u n d e d > f a l s e < / R o u n d e d >  
     < / T B L i n k >  
     < T B L i n k >  
         < V e r s i o n > 4 < / V e r s i o n >  
         < C o l u m n F i l t e r s / >  
         < D A L i n k I D > 0 d c 2 a 4 8 2 - 6 3 4 f - 4 5 e 6 - a 5 e 2 - 0 2 1 9 5 6 7 0 b 8 7 6 < / D A L i n k I D >  
         < L i n k T y p e > 0 < / L i n k T y p e >  
         < P a r a m e t e r s / >  
         < I n c l u d e A l l I t e m s > f a l s e < / I n c l u d e A l l I t e m s >  
         < A c t i v e > t r u e < / A c t i v e >  
         < P r o t e c t e d L i n k > f a l s e < / P r o t e c t e d L i n k >  
         < N a m e > 2 8 1 0 0   T B   2 0 1 9   4 7 8 c 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 4 7 8 c < / A c c o u n t N u m b e r >  
         < R o u n d e d > f a l s e < / R o u n d e d >  
     < / T B L i n k >  
     < T B L i n k >  
         < V e r s i o n > 4 < / V e r s i o n >  
         < C o l u m n F i l t e r s / >  
         < D A L i n k I D > 9 2 3 8 5 f 8 e - 7 9 d e - 4 e 6 0 - 9 4 9 6 - 7 9 1 8 e f c 6 0 b d 3 < / D A L i n k I D >  
         < L i n k T y p e > 0 < / L i n k T y p e >  
         < P a r a m e t e r s / >  
         < I n c l u d e A l l I t e m s > f a l s e < / I n c l u d e A l l I t e m s >  
         < A c t i v e > t r u e < / A c t i v e >  
         < P r o t e c t e d L i n k > f a l s e < / P r o t e c t e d L i n k >  
         < N a m e > 2 8 1 0 0   T B   2 0 1 9   4 7 8 d 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 4 7 8 d < / A c c o u n t N u m b e r >  
         < R o u n d e d > f a l s e < / R o u n d e d >  
     < / T B L i n k >  
     < T B L i n k >  
         < V e r s i o n > 4 < / V e r s i o n >  
         < C o l u m n F i l t e r s / >  
         < D A L i n k I D > 2 c d d 6 b 5 b - a 1 7 8 - 4 c 0 9 - a 6 f c - d 6 c b 7 f 6 9 e f d e < / D A L i n k I D >  
         < L i n k T y p e > 0 < / L i n k T y p e >  
         < P a r a m e t e r s / >  
         < I n c l u d e A l l I t e m s > f a l s e < / I n c l u d e A l l I t e m s >  
         < A c t i v e > t r u e < / A c t i v e >  
         < P r o t e c t e d L i n k > f a l s e < / P r o t e c t e d L i n k >  
         < N a m e > 2 8 1 0 0   T B   2 0 1 9   4 7 8 e 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 4 7 8 e < / A c c o u n t N u m b e r >  
         < R o u n d e d > f a l s e < / R o u n d e d >  
     < / T B L i n k >  
     < T B L i n k >  
         < V e r s i o n > 4 < / V e r s i o n >  
         < C o l u m n F i l t e r s / >  
         < D A L i n k I D > c 2 8 e 2 0 b 5 - f a 1 a - 4 2 5 2 - 9 9 4 d - 1 9 0 a 3 4 9 5 d b 9 a < / D A L i n k I D >  
         < L i n k T y p e > 0 < / L i n k T y p e >  
         < P a r a m e t e r s / >  
         < I n c l u d e A l l I t e m s > f a l s e < / I n c l u d e A l l I t e m s >  
         < A c t i v e > t r u e < / A c t i v e >  
         < P r o t e c t e d L i n k > f a l s e < / P r o t e c t e d L i n k >  
         < N a m e > 2 8 1 0 0   T B   2 0 1 9   4 7 9 a 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 4 7 9 a < / A c c o u n t N u m b e r >  
         < R o u n d e d > f a l s e < / R o u n d e d >  
     < / T B L i n k >  
     < T B L i n k >  
         < V e r s i o n > 4 < / V e r s i o n >  
         < C o l u m n F i l t e r s / >  
         < D A L i n k I D > c 1 7 1 5 7 4 9 - b 3 b 1 - 4 0 7 c - 9 0 6 2 - e 3 c f d 7 3 f c 5 c 1 < / D A L i n k I D >  
         < L i n k T y p e > 0 < / L i n k T y p e >  
         < P a r a m e t e r s / >  
         < I n c l u d e A l l I t e m s > f a l s e < / I n c l u d e A l l I t e m s >  
         < A c t i v e > t r u e < / A c t i v e >  
         < P r o t e c t e d L i n k > f a l s e < / P r o t e c t e d L i n k >  
         < N a m e > 2 8 1 0 0   T B   2 0 1 9   4 7 9 b 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 4 7 9 b < / A c c o u n t N u m b e r >  
         < R o u n d e d > f a l s e < / R o u n d e d >  
     < / T B L i n k >  
     < T B L i n k >  
         < V e r s i o n > 4 < / V e r s i o n >  
         < C o l u m n F i l t e r s / >  
         < D A L i n k I D > 6 6 4 4 9 3 e 5 - 3 4 e f - 4 5 e b - b f 4 7 - a 6 a 5 a e 6 3 a 7 d 2 < / D A L i n k I D >  
         < L i n k T y p e > 0 < / L i n k T y p e >  
         < P a r a m e t e r s / >  
         < I n c l u d e A l l I t e m s > f a l s e < / I n c l u d e A l l I t e m s >  
         < A c t i v e > t r u e < / A c t i v e >  
         < P r o t e c t e d L i n k > f a l s e < / P r o t e c t e d L i n k >  
         < N a m e > 2 8 1 0 0   T B   2 0 1 9   4 7 9 c 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 4 7 9 c < / A c c o u n t N u m b e r >  
         < R o u n d e d > f a l s e < / R o u n d e d >  
     < / T B L i n k >  
     < T B L i n k >  
         < V e r s i o n > 4 < / V e r s i o n >  
         < C o l u m n F i l t e r s / >  
         < D A L i n k I D > 6 5 e 5 c 0 a 7 - 6 5 5 9 - 4 1 a 4 - a 4 2 b - 3 f b 8 2 9 7 4 4 e b a < / D A L i n k I D >  
         < L i n k T y p e > 0 < / L i n k T y p e >  
         < P a r a m e t e r s / >  
         < I n c l u d e A l l I t e m s > f a l s e < / I n c l u d e A l l I t e m s >  
         < A c t i v e > t r u e < / A c t i v e >  
         < P r o t e c t e d L i n k > f a l s e < / P r o t e c t e d L i n k >  
         < N a m e > 2 8 1 0 0   T B   2 0 1 9   4 7 9 d 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 4 7 9 d < / A c c o u n t N u m b e r >  
         < R o u n d e d > f a l s e < / R o u n d e d >  
     < / T B L i n k >  
     < T B L i n k >  
         < V e r s i o n > 4 < / V e r s i o n >  
         < C o l u m n F i l t e r s / >  
         < D A L i n k I D > d 1 6 b f 0 f 7 - d 6 5 3 - 4 e 7 0 - b f 6 5 - 7 e 4 2 5 f e 4 a 2 3 2 < / D A L i n k I D >  
         < L i n k T y p e > 0 < / L i n k T y p e >  
         < P a r a m e t e r s / >  
         < I n c l u d e A l l I t e m s > f a l s e < / I n c l u d e A l l I t e m s >  
         < A c t i v e > t r u e < / A c t i v e >  
         < P r o t e c t e d L i n k > f a l s e < / P r o t e c t e d L i n k >  
         < N a m e > 2 8 1 0 0   T B   2 0 1 9   4 8 1 a 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 4 8 1 a < / A c c o u n t N u m b e r >  
         < R o u n d e d > f a l s e < / R o u n d e d >  
     < / T B L i n k >  
     < T B L i n k >  
         < V e r s i o n > 4 < / V e r s i o n >  
         < C o l u m n F i l t e r s / >  
         < D A L i n k I D > 9 0 a 2 d d 2 2 - c f 7 e - 4 4 d 8 - 9 b 4 6 - 6 3 2 f c 5 c 7 9 1 1 a < / D A L i n k I D >  
         < L i n k T y p e > 0 < / L i n k T y p e >  
         < P a r a m e t e r s / >  
         < I n c l u d e A l l I t e m s > f a l s e < / I n c l u d e A l l I t e m s >  
         < A c t i v e > t r u e < / A c t i v e >  
         < P r o t e c t e d L i n k > f a l s e < / P r o t e c t e d L i n k >  
         < N a m e > 2 8 1 0 0   T B   2 0 1 9   4 8 1 b 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 4 8 1 b < / A c c o u n t N u m b e r >  
         < R o u n d e d > f a l s e < / R o u n d e d >  
     < / T B L i n k >  
     < T B L i n k >  
         < V e r s i o n > 4 < / V e r s i o n >  
         < C o l u m n F i l t e r s / >  
         < D A L i n k I D > 7 8 4 c 5 d 9 9 - d 5 f 1 - 4 6 f c - 9 f e 6 - 6 1 f 9 c c f 1 a 4 0 c < / D A L i n k I D >  
         < L i n k T y p e > 0 < / L i n k T y p e >  
         < P a r a m e t e r s / >  
         < I n c l u d e A l l I t e m s > f a l s e < / I n c l u d e A l l I t e m s >  
         < A c t i v e > t r u e < / A c t i v e >  
         < P r o t e c t e d L i n k > f a l s e < / P r o t e c t e d L i n k >  
         < N a m e > 2 8 1 0 0   T B   2 0 1 9   4 9 1 x 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 4 9 1 x < / A c c o u n t N u m b e r >  
         < R o u n d e d > f a l s e < / R o u n d e d >  
     < / T B L i n k >  
     < T B L i n k >  
         < V e r s i o n > 4 < / V e r s i o n >  
         < C o l u m n F i l t e r s / >  
         < D A L i n k I D > c 5 d a 0 9 a 5 - a a 7 4 - 4 7 7 5 - b f a d - 0 e 8 2 a c e f 0 6 4 7 < / D A L i n k I D >  
         < L i n k T y p e > 0 < / L i n k T y p e >  
         < P a r a m e t e r s / >  
         < I n c l u d e A l l I t e m s > f a l s e < / I n c l u d e A l l I t e m s >  
         < A c t i v e > t r u e < / A c t i v e >  
         < P r o t e c t e d L i n k > f a l s e < / P r o t e c t e d L i n k >  
         < N a m e > 2 8 1 0 0   T B   2 0 1 9   5 0 1 x 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 3 5 0 2 9 4 8 . 0 0 0 0 < / N u m e r i c V a l u e >  
         < V a l u e > 3 5 0 2 9 4 8 , 0 0 0 0 < / V a l u e >  
         < C h a r t T y p e > c t D e t a i l < / C h a r t T y p e >  
         < R e f e r e n c e > 2 8 1 0 0 < / R e f e r e n c e >  
         < T B D o c N a m e > T B   2 0 1 9 < / T B D o c N a m e >  
         < T B C h a r t N a m e > D e t a i l < / T B C h a r t N a m e >  
         < C o l u m n N a m e > P r i o r P e r i o d 2 B a l a n c e < / C o l u m n N a m e >  
         < U s e r F r i e n d l y C o l u m n N a m e > 3 1 . 1 2 . 2 0 1 8 < / U s e r F r i e n d l y C o l u m n N a m e >  
         < A c c o u n t N u m b e r > 5 0 1 x < / A c c o u n t N u m b e r >  
         < R o u n d e d > f a l s e < / R o u n d e d >  
     < / T B L i n k >  
     < T B L i n k >  
         < V e r s i o n > 4 < / V e r s i o n >  
         < C o l u m n F i l t e r s / >  
         < D A L i n k I D > 4 a 6 c a 2 b 4 - b e d 3 - 4 0 2 c - b 6 5 5 - d d 4 2 9 7 9 7 c 8 a 7 < / D A L i n k I D >  
         < L i n k T y p e > 0 < / L i n k T y p e >  
         < P a r a m e t e r s / >  
         < I n c l u d e A l l I t e m s > f a l s e < / I n c l u d e A l l I t e m s >  
         < A c t i v e > t r u e < / A c t i v e >  
         < P r o t e c t e d L i n k > f a l s e < / P r o t e c t e d L i n k >  
         < N a m e > 2 8 1 0 0   T B   2 0 1 9   5 0 2 x 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 2 0 6 2 9 8 7 . 0 0 0 0 < / N u m e r i c V a l u e >  
         < V a l u e > 2 0 6 2 9 8 7 , 0 0 0 0 < / V a l u e >  
         < C h a r t T y p e > c t D e t a i l < / C h a r t T y p e >  
         < R e f e r e n c e > 2 8 1 0 0 < / R e f e r e n c e >  
         < T B D o c N a m e > T B   2 0 1 9 < / T B D o c N a m e >  
         < T B C h a r t N a m e > D e t a i l < / T B C h a r t N a m e >  
         < C o l u m n N a m e > P r i o r P e r i o d 2 B a l a n c e < / C o l u m n N a m e >  
         < U s e r F r i e n d l y C o l u m n N a m e > 3 1 . 1 2 . 2 0 1 8 < / U s e r F r i e n d l y C o l u m n N a m e >  
         < A c c o u n t N u m b e r > 5 0 2 x < / A c c o u n t N u m b e r >  
         < R o u n d e d > f a l s e < / R o u n d e d >  
     < / T B L i n k >  
     < T B L i n k >  
         < V e r s i o n > 4 < / V e r s i o n >  
         < C o l u m n F i l t e r s / >  
         < D A L i n k I D > 2 0 e 3 3 7 6 4 - b 4 e 1 - 4 a d 7 - 9 b f 6 - e 6 4 2 0 9 4 8 3 0 8 e < / D A L i n k I D >  
         < L i n k T y p e > 0 < / L i n k T y p e >  
         < P a r a m e t e r s / >  
         < I n c l u d e A l l I t e m s > f a l s e < / I n c l u d e A l l I t e m s >  
         < A c t i v e > t r u e < / A c t i v e >  
         < P r o t e c t e d L i n k > f a l s e < / P r o t e c t e d L i n k >  
         < N a m e > 2 8 1 0 0   T B   2 0 1 9   5 0 3 x 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 2 9 1 1 9 . 0 0 0 0 < / N u m e r i c V a l u e >  
         < V a l u e > 2 9 1 1 9 , 0 0 0 0 < / V a l u e >  
         < C h a r t T y p e > c t D e t a i l < / C h a r t T y p e >  
         < R e f e r e n c e > 2 8 1 0 0 < / R e f e r e n c e >  
         < T B D o c N a m e > T B   2 0 1 9 < / T B D o c N a m e >  
         < T B C h a r t N a m e > D e t a i l < / T B C h a r t N a m e >  
         < C o l u m n N a m e > P r i o r P e r i o d 2 B a l a n c e < / C o l u m n N a m e >  
         < U s e r F r i e n d l y C o l u m n N a m e > 3 1 . 1 2 . 2 0 1 8 < / U s e r F r i e n d l y C o l u m n N a m e >  
         < A c c o u n t N u m b e r > 5 0 3 x < / A c c o u n t N u m b e r >  
         < R o u n d e d > f a l s e < / R o u n d e d >  
     < / T B L i n k >  
     < T B L i n k >  
         < V e r s i o n > 4 < / V e r s i o n >  
         < C o l u m n F i l t e r s / >  
         < D A L i n k I D > 7 a 7 8 8 7 8 d - 6 c 4 0 - 4 0 6 8 - a 0 9 f - 1 5 3 6 8 f c 1 8 8 9 e < / D A L i n k I D >  
         < L i n k T y p e > 0 < / L i n k T y p e >  
         < P a r a m e t e r s / >  
         < I n c l u d e A l l I t e m s > f a l s e < / I n c l u d e A l l I t e m s >  
         < A c t i v e > t r u e < / A c t i v e >  
         < P r o t e c t e d L i n k > f a l s e < / P r o t e c t e d L i n k >  
         < N a m e > 2 8 1 0 0   T B   2 0 1 9   5 0 4 x 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 5 0 4 x < / A c c o u n t N u m b e r >  
         < R o u n d e d > f a l s e < / R o u n d e d >  
     < / T B L i n k >  
     < T B L i n k >  
         < V e r s i o n > 4 < / V e r s i o n >  
         < C o l u m n F i l t e r s / >  
         < D A L i n k I D > c 0 3 7 3 3 8 1 - b 4 8 5 - 4 a 3 0 - 9 e 4 e - 9 f 7 b e b 6 1 7 f f 8 < / D A L i n k I D >  
         < L i n k T y p e > 0 < / L i n k T y p e >  
         < P a r a m e t e r s / >  
         < I n c l u d e A l l I t e m s > f a l s e < / I n c l u d e A l l I t e m s >  
         < A c t i v e > t r u e < / A c t i v e >  
         < P r o t e c t e d L i n k > f a l s e < / P r o t e c t e d L i n k >  
         < N a m e > 2 8 1 0 0   T B   2 0 1 9   5 0 5 x 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 8 1 8 3 9 1 . 0 0 0 0 < / N u m e r i c V a l u e >  
         < V a l u e > 8 1 8 3 9 1 , 0 0 0 0 < / V a l u e >  
         < C h a r t T y p e > c t D e t a i l < / C h a r t T y p e >  
         < R e f e r e n c e > 2 8 1 0 0 < / R e f e r e n c e >  
         < T B D o c N a m e > T B   2 0 1 9 < / T B D o c N a m e >  
         < T B C h a r t N a m e > D e t a i l < / T B C h a r t N a m e >  
         < C o l u m n N a m e > P r i o r P e r i o d 2 B a l a n c e < / C o l u m n N a m e >  
         < U s e r F r i e n d l y C o l u m n N a m e > 3 1 . 1 2 . 2 0 1 8 < / U s e r F r i e n d l y C o l u m n N a m e >  
         < A c c o u n t N u m b e r > 5 0 5 x < / A c c o u n t N u m b e r >  
         < R o u n d e d > f a l s e < / R o u n d e d >  
     < / T B L i n k >  
     < T B L i n k >  
         < V e r s i o n > 4 < / V e r s i o n >  
         < C o l u m n F i l t e r s / >  
         < D A L i n k I D > 1 7 3 7 e a 0 e - e 3 e 3 - 4 8 6 2 - b 0 9 5 - d 8 d 9 4 0 9 f 3 8 f d < / D A L i n k I D >  
         < L i n k T y p e > 0 < / L i n k T y p e >  
         < P a r a m e t e r s / >  
         < I n c l u d e A l l I t e m s > f a l s e < / I n c l u d e A l l I t e m s >  
         < A c t i v e > t r u e < / A c t i v e >  
         < P r o t e c t e d L i n k > f a l s e < / P r o t e c t e d L i n k >  
         < N a m e > 2 8 1 0 0   T B   2 0 1 9   5 0 7 x 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 5 0 7 x < / A c c o u n t N u m b e r >  
         < R o u n d e d > f a l s e < / R o u n d e d >  
     < / T B L i n k >  
     < T B L i n k >  
         < V e r s i o n > 4 < / V e r s i o n >  
         < C o l u m n F i l t e r s / >  
         < D A L i n k I D > f f 5 1 5 2 e 4 - 9 b f 6 - 4 a 1 0 - b 6 7 c - f e 8 4 7 d c 0 8 0 1 0 < / D A L i n k I D >  
         < L i n k T y p e > 0 < / L i n k T y p e >  
         < P a r a m e t e r s / >  
         < I n c l u d e A l l I t e m s > f a l s e < / I n c l u d e A l l I t e m s >  
         < A c t i v e > t r u e < / A c t i v e >  
         < P r o t e c t e d L i n k > f a l s e < / P r o t e c t e d L i n k >  
         < N a m e > 2 8 1 0 0   T B   2 0 1 9   5 1 1 x 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 9 5 8 6 8 . 0 0 0 0 < / N u m e r i c V a l u e >  
         < V a l u e > 9 5 8 6 8 , 0 0 0 0 < / V a l u e >  
         < C h a r t T y p e > c t D e t a i l < / C h a r t T y p e >  
         < R e f e r e n c e > 2 8 1 0 0 < / R e f e r e n c e >  
         < T B D o c N a m e > T B   2 0 1 9 < / T B D o c N a m e >  
         < T B C h a r t N a m e > D e t a i l < / T B C h a r t N a m e >  
         < C o l u m n N a m e > P r i o r P e r i o d 2 B a l a n c e < / C o l u m n N a m e >  
         < U s e r F r i e n d l y C o l u m n N a m e > 3 1 . 1 2 . 2 0 1 8 < / U s e r F r i e n d l y C o l u m n N a m e >  
         < A c c o u n t N u m b e r > 5 1 1 x < / A c c o u n t N u m b e r >  
         < R o u n d e d > f a l s e < / R o u n d e d >  
     < / T B L i n k >  
     < T B L i n k >  
         < V e r s i o n > 4 < / V e r s i o n >  
         < C o l u m n F i l t e r s / >  
         < D A L i n k I D > c 2 1 c b 1 8 2 - 6 4 e 9 - 4 2 b e - 8 5 0 7 - a 4 4 e a 4 7 f e b d a < / D A L i n k I D >  
         < L i n k T y p e > 0 < / L i n k T y p e >  
         < P a r a m e t e r s / >  
         < I n c l u d e A l l I t e m s > f a l s e < / I n c l u d e A l l I t e m s >  
         < A c t i v e > t r u e < / A c t i v e >  
         < P r o t e c t e d L i n k > f a l s e < / P r o t e c t e d L i n k >  
         < N a m e > 2 8 1 0 0   T B   2 0 1 9   5 1 2 x 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 1 2 6 4 5 . 0 0 0 0 < / N u m e r i c V a l u e >  
         < V a l u e > 1 2 6 4 5 , 0 0 0 0 < / V a l u e >  
         < C h a r t T y p e > c t D e t a i l < / C h a r t T y p e >  
         < R e f e r e n c e > 2 8 1 0 0 < / R e f e r e n c e >  
         < T B D o c N a m e > T B   2 0 1 9 < / T B D o c N a m e >  
         < T B C h a r t N a m e > D e t a i l < / T B C h a r t N a m e >  
         < C o l u m n N a m e > P r i o r P e r i o d 2 B a l a n c e < / C o l u m n N a m e >  
         < U s e r F r i e n d l y C o l u m n N a m e > 3 1 . 1 2 . 2 0 1 8 < / U s e r F r i e n d l y C o l u m n N a m e >  
         < A c c o u n t N u m b e r > 5 1 2 x < / A c c o u n t N u m b e r >  
         < R o u n d e d > f a l s e < / R o u n d e d >  
     < / T B L i n k >  
     < T B L i n k >  
         < V e r s i o n > 4 < / V e r s i o n >  
         < C o l u m n F i l t e r s / >  
         < D A L i n k I D > 0 f 2 f 0 5 0 3 - 4 8 c d - 4 0 8 0 - a 2 f 1 - 3 d 9 5 2 6 0 d c a 1 6 < / D A L i n k I D >  
         < L i n k T y p e > 0 < / L i n k T y p e >  
         < P a r a m e t e r s / >  
         < I n c l u d e A l l I t e m s > f a l s e < / I n c l u d e A l l I t e m s >  
         < A c t i v e > t r u e < / A c t i v e >  
         < P r o t e c t e d L i n k > f a l s e < / P r o t e c t e d L i n k >  
         < N a m e > 2 8 1 0 0   T B   2 0 1 9   5 1 3 x 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 2 9 8 2 . 0 0 0 0 < / N u m e r i c V a l u e >  
         < V a l u e > 2 9 8 2 , 0 0 0 0 < / V a l u e >  
         < C h a r t T y p e > c t D e t a i l < / C h a r t T y p e >  
         < R e f e r e n c e > 2 8 1 0 0 < / R e f e r e n c e >  
         < T B D o c N a m e > T B   2 0 1 9 < / T B D o c N a m e >  
         < T B C h a r t N a m e > D e t a i l < / T B C h a r t N a m e >  
         < C o l u m n N a m e > P r i o r P e r i o d 2 B a l a n c e < / C o l u m n N a m e >  
         < U s e r F r i e n d l y C o l u m n N a m e > 3 1 . 1 2 . 2 0 1 8 < / U s e r F r i e n d l y C o l u m n N a m e >  
         < A c c o u n t N u m b e r > 5 1 3 x < / A c c o u n t N u m b e r >  
         < R o u n d e d > f a l s e < / R o u n d e d >  
     < / T B L i n k >  
     < T B L i n k >  
         < V e r s i o n > 4 < / V e r s i o n >  
         < C o l u m n F i l t e r s / >  
         < D A L i n k I D > 0 6 9 8 3 f 0 9 - 1 9 4 1 - 4 5 f 1 - a 5 5 8 - 0 0 2 2 0 d 6 1 c 1 1 0 < / D A L i n k I D >  
         < L i n k T y p e > 0 < / L i n k T y p e >  
         < P a r a m e t e r s / >  
         < I n c l u d e A l l I t e m s > f a l s e < / I n c l u d e A l l I t e m s >  
         < A c t i v e > t r u e < / A c t i v e >  
         < P r o t e c t e d L i n k > f a l s e < / P r o t e c t e d L i n k >  
         < N a m e > 2 8 1 0 0   T B   2 0 1 9   5 1 8 a 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 1 5 9 0 2 5 1 . 0 0 0 0 < / N u m e r i c V a l u e >  
         < V a l u e > 1 5 9 0 2 5 1 , 0 0 0 0 < / V a l u e >  
         < C h a r t T y p e > c t D e t a i l < / C h a r t T y p e >  
         < R e f e r e n c e > 2 8 1 0 0 < / R e f e r e n c e >  
         < T B D o c N a m e > T B   2 0 1 9 < / T B D o c N a m e >  
         < T B C h a r t N a m e > D e t a i l < / T B C h a r t N a m e >  
         < C o l u m n N a m e > P r i o r P e r i o d 2 B a l a n c e < / C o l u m n N a m e >  
         < U s e r F r i e n d l y C o l u m n N a m e > 3 1 . 1 2 . 2 0 1 8 < / U s e r F r i e n d l y C o l u m n N a m e >  
         < A c c o u n t N u m b e r > 5 1 8 a < / A c c o u n t N u m b e r >  
         < R o u n d e d > f a l s e < / R o u n d e d >  
     < / T B L i n k >  
     < T B L i n k >  
         < V e r s i o n > 4 < / V e r s i o n >  
         < C o l u m n F i l t e r s / >  
         < D A L i n k I D > f d b e f 7 d 6 - 6 7 4 b - 4 2 6 e - a 9 b 6 - b a f 8 6 6 3 e c c e 1 < / D A L i n k I D >  
         < L i n k T y p e > 0 < / L i n k T y p e >  
         < P a r a m e t e r s / >  
         < I n c l u d e A l l I t e m s > f a l s e < / I n c l u d e A l l I t e m s >  
         < A c t i v e > t r u e < / A c t i v e >  
         < P r o t e c t e d L i n k > f a l s e < / P r o t e c t e d L i n k >  
         < N a m e > 2 8 1 0 0   T B   2 0 1 9   5 1 8 b 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 5 1 8 b < / A c c o u n t N u m b e r >  
         < R o u n d e d > f a l s e < / R o u n d e d >  
     < / T B L i n k >  
     < T B L i n k >  
         < V e r s i o n > 4 < / V e r s i o n >  
         < C o l u m n F i l t e r s / >  
         < D A L i n k I D > 0 4 9 1 9 d 8 b - 1 c f 8 - 4 e 4 f - a 0 1 d - 3 a f 9 f 4 3 4 6 1 8 b < / D A L i n k I D >  
         < L i n k T y p e > 0 < / L i n k T y p e >  
         < P a r a m e t e r s / >  
         < I n c l u d e A l l I t e m s > f a l s e < / I n c l u d e A l l I t e m s >  
         < A c t i v e > t r u e < / A c t i v e >  
         < P r o t e c t e d L i n k > f a l s e < / P r o t e c t e d L i n k >  
         < N a m e > 2 8 1 0 0   T B   2 0 1 9   5 1 8 c 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 5 1 8 c < / A c c o u n t N u m b e r >  
         < R o u n d e d > f a l s e < / R o u n d e d >  
     < / T B L i n k >  
     < T B L i n k >  
         < V e r s i o n > 4 < / V e r s i o n >  
         < C o l u m n F i l t e r s / >  
         < D A L i n k I D > a 9 1 9 5 4 d 6 - a 6 2 0 - 4 0 d 8 - 8 d 7 2 - 3 4 e 1 e 4 f c d 5 c 5 < / D A L i n k I D >  
         < L i n k T y p e > 0 < / L i n k T y p e >  
         < P a r a m e t e r s / >  
         < I n c l u d e A l l I t e m s > f a l s e < / I n c l u d e A l l I t e m s >  
         < A c t i v e > t r u e < / A c t i v e >  
         < P r o t e c t e d L i n k > f a l s e < / P r o t e c t e d L i n k >  
         < N a m e > 2 8 1 0 0   T B   2 0 1 9   5 2 1 x 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 2 3 6 6 3 1 0 . 0 0 0 0 < / N u m e r i c V a l u e >  
         < V a l u e > 2 3 6 6 3 1 0 , 0 0 0 0 < / V a l u e >  
         < C h a r t T y p e > c t D e t a i l < / C h a r t T y p e >  
         < R e f e r e n c e > 2 8 1 0 0 < / R e f e r e n c e >  
         < T B D o c N a m e > T B   2 0 1 9 < / T B D o c N a m e >  
         < T B C h a r t N a m e > D e t a i l < / T B C h a r t N a m e >  
         < C o l u m n N a m e > P r i o r P e r i o d 2 B a l a n c e < / C o l u m n N a m e >  
         < U s e r F r i e n d l y C o l u m n N a m e > 3 1 . 1 2 . 2 0 1 8 < / U s e r F r i e n d l y C o l u m n N a m e >  
         < A c c o u n t N u m b e r > 5 2 1 x < / A c c o u n t N u m b e r >  
         < R o u n d e d > f a l s e < / R o u n d e d >  
     < / T B L i n k >  
     < T B L i n k >  
         < V e r s i o n > 4 < / V e r s i o n >  
         < C o l u m n F i l t e r s / >  
         < D A L i n k I D > 0 c 6 0 7 4 5 7 - 1 5 1 0 - 4 f 1 6 - b 9 f 8 - 0 2 7 4 8 3 9 a d 7 b 8 < / D A L i n k I D >  
         < L i n k T y p e > 0 < / L i n k T y p e >  
         < P a r a m e t e r s / >  
         < I n c l u d e A l l I t e m s > f a l s e < / I n c l u d e A l l I t e m s >  
         < A c t i v e > t r u e < / A c t i v e >  
         < P r o t e c t e d L i n k > f a l s e < / P r o t e c t e d L i n k >  
         < N a m e > 2 8 1 0 0   T B   2 0 1 9   5 2 2 x 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 5 2 2 x < / A c c o u n t N u m b e r >  
         < R o u n d e d > f a l s e < / R o u n d e d >  
     < / T B L i n k >  
     < T B L i n k >  
         < V e r s i o n > 4 < / V e r s i o n >  
         < C o l u m n F i l t e r s / >  
         < D A L i n k I D > f c 1 a 5 1 c 3 - 5 7 6 9 - 4 7 9 7 - b 0 7 d - 4 3 9 1 0 1 1 5 d 5 c e < / D A L i n k I D >  
         < L i n k T y p e > 0 < / L i n k T y p e >  
         < P a r a m e t e r s / >  
         < I n c l u d e A l l I t e m s > f a l s e < / I n c l u d e A l l I t e m s >  
         < A c t i v e > t r u e < / A c t i v e >  
         < P r o t e c t e d L i n k > f a l s e < / P r o t e c t e d L i n k >  
         < N a m e > 2 8 1 0 0   T B   2 0 1 9   5 2 3 x 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 9 1 5 0 . 0 0 0 0 < / N u m e r i c V a l u e >  
         < V a l u e > 9 1 5 0 , 0 0 0 0 < / V a l u e >  
         < C h a r t T y p e > c t D e t a i l < / C h a r t T y p e >  
         < R e f e r e n c e > 2 8 1 0 0 < / R e f e r e n c e >  
         < T B D o c N a m e > T B   2 0 1 9 < / T B D o c N a m e >  
         < T B C h a r t N a m e > D e t a i l < / T B C h a r t N a m e >  
         < C o l u m n N a m e > P r i o r P e r i o d 2 B a l a n c e < / C o l u m n N a m e >  
         < U s e r F r i e n d l y C o l u m n N a m e > 3 1 . 1 2 . 2 0 1 8 < / U s e r F r i e n d l y C o l u m n N a m e >  
         < A c c o u n t N u m b e r > 5 2 3 x < / A c c o u n t N u m b e r >  
         < R o u n d e d > f a l s e < / R o u n d e d >  
     < / T B L i n k >  
     < T B L i n k >  
         < V e r s i o n > 4 < / V e r s i o n >  
         < C o l u m n F i l t e r s / >  
         < D A L i n k I D > 9 a 6 0 f 7 7 3 - d c 3 e - 4 2 9 3 - a d f 1 - 5 d 2 6 e 3 4 6 6 8 2 7 < / D A L i n k I D >  
         < L i n k T y p e > 0 < / L i n k T y p e >  
         < P a r a m e t e r s / >  
         < I n c l u d e A l l I t e m s > f a l s e < / I n c l u d e A l l I t e m s >  
         < A c t i v e > t r u e < / A c t i v e >  
         < P r o t e c t e d L i n k > f a l s e < / P r o t e c t e d L i n k >  
         < N a m e > 2 8 1 0 0   T B   2 0 1 9   5 2 4 x 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 8 2 2 3 2 5 . 0 0 0 0 < / N u m e r i c V a l u e >  
         < V a l u e > 8 2 2 3 2 5 , 0 0 0 0 < / V a l u e >  
         < C h a r t T y p e > c t D e t a i l < / C h a r t T y p e >  
         < R e f e r e n c e > 2 8 1 0 0 < / R e f e r e n c e >  
         < T B D o c N a m e > T B   2 0 1 9 < / T B D o c N a m e >  
         < T B C h a r t N a m e > D e t a i l < / T B C h a r t N a m e >  
         < C o l u m n N a m e > P r i o r P e r i o d 2 B a l a n c e < / C o l u m n N a m e >  
         < U s e r F r i e n d l y C o l u m n N a m e > 3 1 . 1 2 . 2 0 1 8 < / U s e r F r i e n d l y C o l u m n N a m e >  
         < A c c o u n t N u m b e r > 5 2 4 x < / A c c o u n t N u m b e r >  
         < R o u n d e d > f a l s e < / R o u n d e d >  
     < / T B L i n k >  
     < T B L i n k >  
         < V e r s i o n > 4 < / V e r s i o n >  
         < C o l u m n F i l t e r s / >  
         < D A L i n k I D > 0 3 a 8 5 f e 9 - 8 c 0 1 - 4 9 b a - 8 4 3 4 - 0 2 6 5 8 6 8 f 7 8 4 d < / D A L i n k I D >  
         < L i n k T y p e > 0 < / L i n k T y p e >  
         < P a r a m e t e r s / >  
         < I n c l u d e A l l I t e m s > f a l s e < / I n c l u d e A l l I t e m s >  
         < A c t i v e > t r u e < / A c t i v e >  
         < P r o t e c t e d L i n k > f a l s e < / P r o t e c t e d L i n k >  
         < N a m e > 2 8 1 0 0   T B   2 0 1 9   5 2 5 x 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 1 2 1 1 5 . 0 0 0 0 < / N u m e r i c V a l u e >  
         < V a l u e > 1 2 1 1 5 , 0 0 0 0 < / V a l u e >  
         < C h a r t T y p e > c t D e t a i l < / C h a r t T y p e >  
         < R e f e r e n c e > 2 8 1 0 0 < / R e f e r e n c e >  
         < T B D o c N a m e > T B   2 0 1 9 < / T B D o c N a m e >  
         < T B C h a r t N a m e > D e t a i l < / T B C h a r t N a m e >  
         < C o l u m n N a m e > P r i o r P e r i o d 2 B a l a n c e < / C o l u m n N a m e >  
         < U s e r F r i e n d l y C o l u m n N a m e > 3 1 . 1 2 . 2 0 1 8 < / U s e r F r i e n d l y C o l u m n N a m e >  
         < A c c o u n t N u m b e r > 5 2 5 x < / A c c o u n t N u m b e r >  
         < R o u n d e d > f a l s e < / R o u n d e d >  
     < / T B L i n k >  
     < T B L i n k >  
         < V e r s i o n > 4 < / V e r s i o n >  
         < C o l u m n F i l t e r s / >  
         < D A L i n k I D > 6 0 4 6 c 0 8 2 - 2 5 8 2 - 4 9 0 e - a 6 7 0 - 3 1 1 8 3 2 f 3 e c a 0 < / D A L i n k I D >  
         < L i n k T y p e > 0 < / L i n k T y p e >  
         < P a r a m e t e r s / >  
         < I n c l u d e A l l I t e m s > f a l s e < / I n c l u d e A l l I t e m s >  
         < A c t i v e > t r u e < / A c t i v e >  
         < P r o t e c t e d L i n k > f a l s e < / P r o t e c t e d L i n k >  
         < N a m e > 2 8 1 0 0   T B   2 0 1 9   5 2 6 x 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 5 2 6 x < / A c c o u n t N u m b e r >  
         < R o u n d e d > f a l s e < / R o u n d e d >  
     < / T B L i n k >  
     < T B L i n k >  
         < V e r s i o n > 4 < / V e r s i o n >  
         < C o l u m n F i l t e r s / >  
         < D A L i n k I D > d c 7 3 d a c 5 - 2 3 9 b - 4 6 0 1 - 9 9 4 8 - 8 6 0 5 a 6 e f 9 c a 6 < / D A L i n k I D >  
         < L i n k T y p e > 0 < / L i n k T y p e >  
         < P a r a m e t e r s / >  
         < I n c l u d e A l l I t e m s > f a l s e < / I n c l u d e A l l I t e m s >  
         < A c t i v e > t r u e < / A c t i v e >  
         < P r o t e c t e d L i n k > f a l s e < / P r o t e c t e d L i n k >  
         < N a m e > 2 8 1 0 0   T B   2 0 1 9   5 2 7 x 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 9 5 4 7 2 . 0 0 0 0 < / N u m e r i c V a l u e >  
         < V a l u e > 9 5 4 7 2 , 0 0 0 0 < / V a l u e >  
         < C h a r t T y p e > c t D e t a i l < / C h a r t T y p e >  
         < R e f e r e n c e > 2 8 1 0 0 < / R e f e r e n c e >  
         < T B D o c N a m e > T B   2 0 1 9 < / T B D o c N a m e >  
         < T B C h a r t N a m e > D e t a i l < / T B C h a r t N a m e >  
         < C o l u m n N a m e > P r i o r P e r i o d 2 B a l a n c e < / C o l u m n N a m e >  
         < U s e r F r i e n d l y C o l u m n N a m e > 3 1 . 1 2 . 2 0 1 8 < / U s e r F r i e n d l y C o l u m n N a m e >  
         < A c c o u n t N u m b e r > 5 2 7 x < / A c c o u n t N u m b e r >  
         < R o u n d e d > f a l s e < / R o u n d e d >  
     < / T B L i n k >  
     < T B L i n k >  
         < V e r s i o n > 4 < / V e r s i o n >  
         < C o l u m n F i l t e r s / >  
         < D A L i n k I D > d 3 6 2 f f 3 2 - 0 0 8 c - 4 2 9 f - 9 f 2 c - c 6 b d 2 e a 8 2 e 6 1 < / D A L i n k I D >  
         < L i n k T y p e > 0 < / L i n k T y p e >  
         < P a r a m e t e r s / >  
         < I n c l u d e A l l I t e m s > f a l s e < / I n c l u d e A l l I t e m s >  
         < A c t i v e > t r u e < / A c t i v e >  
         < P r o t e c t e d L i n k > f a l s e < / P r o t e c t e d L i n k >  
         < N a m e > 2 8 1 0 0   T B   2 0 1 9   5 2 8 x 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 5 2 8 x < / A c c o u n t N u m b e r >  
         < R o u n d e d > f a l s e < / R o u n d e d >  
     < / T B L i n k >  
     < T B L i n k >  
         < V e r s i o n > 4 < / V e r s i o n >  
         < C o l u m n F i l t e r s / >  
         < D A L i n k I D > 9 c 1 7 a 5 5 d - e 5 9 2 - 4 6 c f - 8 8 0 8 - d 2 4 3 b f 9 8 9 d 6 d < / D A L i n k I D >  
         < L i n k T y p e > 0 < / L i n k T y p e >  
         < P a r a m e t e r s / >  
         < I n c l u d e A l l I t e m s > f a l s e < / I n c l u d e A l l I t e m s >  
         < A c t i v e > t r u e < / A c t i v e >  
         < P r o t e c t e d L i n k > f a l s e < / P r o t e c t e d L i n k >  
         < N a m e > 2 8 1 0 0   T B   2 0 1 9   5 3 1 x 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 5 6 3 0 . 0 0 0 0 < / N u m e r i c V a l u e >  
         < V a l u e > 5 6 3 0 , 0 0 0 0 < / V a l u e >  
         < C h a r t T y p e > c t D e t a i l < / C h a r t T y p e >  
         < R e f e r e n c e > 2 8 1 0 0 < / R e f e r e n c e >  
         < T B D o c N a m e > T B   2 0 1 9 < / T B D o c N a m e >  
         < T B C h a r t N a m e > D e t a i l < / T B C h a r t N a m e >  
         < C o l u m n N a m e > P r i o r P e r i o d 2 B a l a n c e < / C o l u m n N a m e >  
         < U s e r F r i e n d l y C o l u m n N a m e > 3 1 . 1 2 . 2 0 1 8 < / U s e r F r i e n d l y C o l u m n N a m e >  
         < A c c o u n t N u m b e r > 5 3 1 x < / A c c o u n t N u m b e r >  
         < R o u n d e d > f a l s e < / R o u n d e d >  
     < / T B L i n k >  
     < T B L i n k >  
         < V e r s i o n > 4 < / V e r s i o n >  
         < C o l u m n F i l t e r s / >  
         < D A L i n k I D > a 7 4 8 e b c 2 - 8 4 9 e - 4 f 7 7 - a 5 b 5 - e c c b 8 1 b 7 5 d 3 7 < / D A L i n k I D >  
         < L i n k T y p e > 0 < / L i n k T y p e >  
         < P a r a m e t e r s / >  
         < I n c l u d e A l l I t e m s > f a l s e < / I n c l u d e A l l I t e m s >  
         < A c t i v e > t r u e < / A c t i v e >  
         < P r o t e c t e d L i n k > f a l s e < / P r o t e c t e d L i n k >  
         < N a m e > 2 8 1 0 0   T B   2 0 1 9   5 3 2 x 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 2 9 2 9 5 3 . 0 0 0 0 < / N u m e r i c V a l u e >  
         < V a l u e > 2 9 2 9 5 3 , 0 0 0 0 < / V a l u e >  
         < C h a r t T y p e > c t D e t a i l < / C h a r t T y p e >  
         < R e f e r e n c e > 2 8 1 0 0 < / R e f e r e n c e >  
         < T B D o c N a m e > T B   2 0 1 9 < / T B D o c N a m e >  
         < T B C h a r t N a m e > D e t a i l < / T B C h a r t N a m e >  
         < C o l u m n N a m e > P r i o r P e r i o d 2 B a l a n c e < / C o l u m n N a m e >  
         < U s e r F r i e n d l y C o l u m n N a m e > 3 1 . 1 2 . 2 0 1 8 < / U s e r F r i e n d l y C o l u m n N a m e >  
         < A c c o u n t N u m b e r > 5 3 2 x < / A c c o u n t N u m b e r >  
         < R o u n d e d > f a l s e < / R o u n d e d >  
     < / T B L i n k >  
     < T B L i n k >  
         < V e r s i o n > 4 < / V e r s i o n >  
         < C o l u m n F i l t e r s / >  
         < D A L i n k I D > 6 e 1 f 0 5 c 4 - 3 7 b 9 - 4 c 7 3 - a 9 a 1 - 5 b 1 c 8 4 b d 5 e 1 0 < / D A L i n k I D >  
         < L i n k T y p e > 0 < / L i n k T y p e >  
         < P a r a m e t e r s / >  
         < I n c l u d e A l l I t e m s > f a l s e < / I n c l u d e A l l I t e m s >  
         < A c t i v e > t r u e < / A c t i v e >  
         < P r o t e c t e d L i n k > f a l s e < / P r o t e c t e d L i n k >  
         < N a m e > 2 8 1 0 0   T B   2 0 1 9   5 3 8 x 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 7 8 3 2 . 0 0 0 0 < / N u m e r i c V a l u e >  
         < V a l u e > 7 8 3 2 , 0 0 0 0 < / V a l u e >  
         < C h a r t T y p e > c t D e t a i l < / C h a r t T y p e >  
         < R e f e r e n c e > 2 8 1 0 0 < / R e f e r e n c e >  
         < T B D o c N a m e > T B   2 0 1 9 < / T B D o c N a m e >  
         < T B C h a r t N a m e > D e t a i l < / T B C h a r t N a m e >  
         < C o l u m n N a m e > P r i o r P e r i o d 2 B a l a n c e < / C o l u m n N a m e >  
         < U s e r F r i e n d l y C o l u m n N a m e > 3 1 . 1 2 . 2 0 1 8 < / U s e r F r i e n d l y C o l u m n N a m e >  
         < A c c o u n t N u m b e r > 5 3 8 x < / A c c o u n t N u m b e r >  
         < R o u n d e d > f a l s e < / R o u n d e d >  
     < / T B L i n k >  
     < T B L i n k >  
         < V e r s i o n > 4 < / V e r s i o n >  
         < C o l u m n F i l t e r s / >  
         < D A L i n k I D > c 4 d 1 c 2 e f - 9 5 d c - 4 1 0 c - 8 c 1 8 - 6 d 3 5 f 8 4 f 4 1 a 9 < / D A L i n k I D >  
         < L i n k T y p e > 0 < / L i n k T y p e >  
         < P a r a m e t e r s / >  
         < I n c l u d e A l l I t e m s > f a l s e < / I n c l u d e A l l I t e m s >  
         < A c t i v e > t r u e < / A c t i v e >  
         < P r o t e c t e d L i n k > f a l s e < / P r o t e c t e d L i n k >  
         < N a m e > 2 8 1 0 0   T B   2 0 1 9   5 4 1 x 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 5 4 1 x < / A c c o u n t N u m b e r >  
         < R o u n d e d > f a l s e < / R o u n d e d >  
     < / T B L i n k >  
     < T B L i n k >  
         < V e r s i o n > 4 < / V e r s i o n >  
         < C o l u m n F i l t e r s / >  
         < D A L i n k I D > c d 2 3 6 b f 0 - 9 d c 7 - 4 9 7 d - 9 7 0 4 - 5 2 0 2 b 6 4 9 e d 2 5 < / D A L i n k I D >  
         < L i n k T y p e > 0 < / L i n k T y p e >  
         < P a r a m e t e r s / >  
         < I n c l u d e A l l I t e m s > f a l s e < / I n c l u d e A l l I t e m s >  
         < A c t i v e > t r u e < / A c t i v e >  
         < P r o t e c t e d L i n k > f a l s e < / P r o t e c t e d L i n k >  
         < N a m e > 2 8 1 0 0   T B   2 0 1 9   5 4 2 x 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 9 7 5 7 2 . 0 0 0 0 < / N u m e r i c V a l u e >  
         < V a l u e > 9 7 5 7 2 , 0 0 0 0 < / V a l u e >  
         < C h a r t T y p e > c t D e t a i l < / C h a r t T y p e >  
         < R e f e r e n c e > 2 8 1 0 0 < / R e f e r e n c e >  
         < T B D o c N a m e > T B   2 0 1 9 < / T B D o c N a m e >  
         < T B C h a r t N a m e > D e t a i l < / T B C h a r t N a m e >  
         < C o l u m n N a m e > P r i o r P e r i o d 2 B a l a n c e < / C o l u m n N a m e >  
         < U s e r F r i e n d l y C o l u m n N a m e > 3 1 . 1 2 . 2 0 1 8 < / U s e r F r i e n d l y C o l u m n N a m e >  
         < A c c o u n t N u m b e r > 5 4 2 x < / A c c o u n t N u m b e r >  
         < R o u n d e d > f a l s e < / R o u n d e d >  
     < / T B L i n k >  
     < T B L i n k >  
         < V e r s i o n > 4 < / V e r s i o n >  
         < C o l u m n F i l t e r s / >  
         < D A L i n k I D > 1 c c c 0 4 d a - b d 8 a - 4 2 f 8 - b e 5 a - 7 1 3 4 a c 3 3 0 5 0 e < / D A L i n k I D >  
         < L i n k T y p e > 0 < / L i n k T y p e >  
         < P a r a m e t e r s / >  
         < I n c l u d e A l l I t e m s > f a l s e < / I n c l u d e A l l I t e m s >  
         < A c t i v e > t r u e < / A c t i v e >  
         < P r o t e c t e d L i n k > f a l s e < / P r o t e c t e d L i n k >  
         < N a m e > 2 8 1 0 0   T B   2 0 1 9   5 4 3 x 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 5 4 3 x < / A c c o u n t N u m b e r >  
         < R o u n d e d > f a l s e < / R o u n d e d >  
     < / T B L i n k >  
     < T B L i n k >  
         < V e r s i o n > 4 < / V e r s i o n >  
         < C o l u m n F i l t e r s / >  
         < D A L i n k I D > 5 f 0 4 8 5 3 9 - 2 1 8 9 - 4 3 4 a - b 2 d 1 - 9 2 9 d 7 7 3 e 4 f d 1 < / D A L i n k I D >  
         < L i n k T y p e > 0 < / L i n k T y p e >  
         < P a r a m e t e r s / >  
         < I n c l u d e A l l I t e m s > f a l s e < / I n c l u d e A l l I t e m s >  
         < A c t i v e > t r u e < / A c t i v e >  
         < P r o t e c t e d L i n k > f a l s e < / P r o t e c t e d L i n k >  
         < N a m e > 2 8 1 0 0   T B   2 0 1 9   5 4 4 x 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 5 4 4 x < / A c c o u n t N u m b e r >  
         < R o u n d e d > f a l s e < / R o u n d e d >  
     < / T B L i n k >  
     < T B L i n k >  
         < V e r s i o n > 4 < / V e r s i o n >  
         < C o l u m n F i l t e r s / >  
         < D A L i n k I D > d c c f c f e 0 - 5 f 7 2 - 4 f c 1 - b 4 0 b - 7 e 4 4 d 9 b a c 8 1 b < / D A L i n k I D >  
         < L i n k T y p e > 0 < / L i n k T y p e >  
         < P a r a m e t e r s / >  
         < I n c l u d e A l l I t e m s > f a l s e < / I n c l u d e A l l I t e m s >  
         < A c t i v e > t r u e < / A c t i v e >  
         < P r o t e c t e d L i n k > f a l s e < / P r o t e c t e d L i n k >  
         < N a m e > 2 8 1 0 0   T B   2 0 1 9   5 4 5 x 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 1 0 2 2 6 1 . 0 0 0 0 < / N u m e r i c V a l u e >  
         < V a l u e > 1 0 2 2 6 1 , 0 0 0 0 < / V a l u e >  
         < C h a r t T y p e > c t D e t a i l < / C h a r t T y p e >  
         < R e f e r e n c e > 2 8 1 0 0 < / R e f e r e n c e >  
         < T B D o c N a m e > T B   2 0 1 9 < / T B D o c N a m e >  
         < T B C h a r t N a m e > D e t a i l < / T B C h a r t N a m e >  
         < C o l u m n N a m e > P r i o r P e r i o d 2 B a l a n c e < / C o l u m n N a m e >  
         < U s e r F r i e n d l y C o l u m n N a m e > 3 1 . 1 2 . 2 0 1 8 < / U s e r F r i e n d l y C o l u m n N a m e >  
         < A c c o u n t N u m b e r > 5 4 5 x < / A c c o u n t N u m b e r >  
         < R o u n d e d > f a l s e < / R o u n d e d >  
     < / T B L i n k >  
     < T B L i n k >  
         < V e r s i o n > 4 < / V e r s i o n >  
         < C o l u m n F i l t e r s / >  
         < D A L i n k I D > f b a e 5 5 8 6 - 9 5 a 0 - 4 a 8 0 - 9 f 4 a - a 7 1 f c b 6 3 b d 5 3 < / D A L i n k I D >  
         < L i n k T y p e > 0 < / L i n k T y p e >  
         < P a r a m e t e r s / >  
         < I n c l u d e A l l I t e m s > f a l s e < / I n c l u d e A l l I t e m s >  
         < A c t i v e > t r u e < / A c t i v e >  
         < P r o t e c t e d L i n k > f a l s e < / P r o t e c t e d L i n k >  
         < N a m e > 2 8 1 0 0   T B   2 0 1 9   5 4 6 x 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 8 0 . 0 0 0 0 < / N u m e r i c V a l u e >  
         < V a l u e > 8 0 , 0 0 0 0 < / V a l u e >  
         < C h a r t T y p e > c t D e t a i l < / C h a r t T y p e >  
         < R e f e r e n c e > 2 8 1 0 0 < / R e f e r e n c e >  
         < T B D o c N a m e > T B   2 0 1 9 < / T B D o c N a m e >  
         < T B C h a r t N a m e > D e t a i l < / T B C h a r t N a m e >  
         < C o l u m n N a m e > P r i o r P e r i o d 2 B a l a n c e < / C o l u m n N a m e >  
         < U s e r F r i e n d l y C o l u m n N a m e > 3 1 . 1 2 . 2 0 1 8 < / U s e r F r i e n d l y C o l u m n N a m e >  
         < A c c o u n t N u m b e r > 5 4 6 x < / A c c o u n t N u m b e r >  
         < R o u n d e d > f a l s e < / R o u n d e d >  
     < / T B L i n k >  
     < T B L i n k >  
         < V e r s i o n > 4 < / V e r s i o n >  
         < C o l u m n F i l t e r s / >  
         < D A L i n k I D > d 1 0 6 2 c 9 e - a 2 5 8 - 4 3 0 3 - b 9 0 1 - e f 2 9 1 0 c f 8 9 3 3 < / D A L i n k I D >  
         < L i n k T y p e > 0 < / L i n k T y p e >  
         < P a r a m e t e r s / >  
         < I n c l u d e A l l I t e m s > f a l s e < / I n c l u d e A l l I t e m s >  
         < A c t i v e > t r u e < / A c t i v e >  
         < P r o t e c t e d L i n k > f a l s e < / P r o t e c t e d L i n k >  
         < N a m e > 2 8 1 0 0   T B   2 0 1 9   5 4 7 x 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 1 7 4 2 2 . 0 0 0 0 < / N u m e r i c V a l u e >  
         < V a l u e > 1 7 4 2 2 , 0 0 0 0 < / V a l u e >  
         < C h a r t T y p e > c t D e t a i l < / C h a r t T y p e >  
         < R e f e r e n c e > 2 8 1 0 0 < / R e f e r e n c e >  
         < T B D o c N a m e > T B   2 0 1 9 < / T B D o c N a m e >  
         < T B C h a r t N a m e > D e t a i l < / T B C h a r t N a m e >  
         < C o l u m n N a m e > P r i o r P e r i o d 2 B a l a n c e < / C o l u m n N a m e >  
         < U s e r F r i e n d l y C o l u m n N a m e > 3 1 . 1 2 . 2 0 1 8 < / U s e r F r i e n d l y C o l u m n N a m e >  
         < A c c o u n t N u m b e r > 5 4 7 x < / A c c o u n t N u m b e r >  
         < R o u n d e d > f a l s e < / R o u n d e d >  
     < / T B L i n k >  
     < T B L i n k >  
         < V e r s i o n > 4 < / V e r s i o n >  
         < C o l u m n F i l t e r s / >  
         < D A L i n k I D > a 8 a a d 5 f 5 - a e 8 6 - 4 5 7 8 - 8 d 8 e - f 1 e 6 7 9 d a c b b 2 < / D A L i n k I D >  
         < L i n k T y p e > 0 < / L i n k T y p e >  
         < P a r a m e t e r s / >  
         < I n c l u d e A l l I t e m s > f a l s e < / I n c l u d e A l l I t e m s >  
         < A c t i v e > t r u e < / A c t i v e >  
         < P r o t e c t e d L i n k > f a l s e < / P r o t e c t e d L i n k >  
         < N a m e > 2 8 1 0 0   T B   2 0 1 9   5 4 8 x 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 2 8 0 4 9 . 0 0 0 0 < / N u m e r i c V a l u e >  
         < V a l u e > 2 8 0 4 9 , 0 0 0 0 < / V a l u e >  
         < C h a r t T y p e > c t D e t a i l < / C h a r t T y p e >  
         < R e f e r e n c e > 2 8 1 0 0 < / R e f e r e n c e >  
         < T B D o c N a m e > T B   2 0 1 9 < / T B D o c N a m e >  
         < T B C h a r t N a m e > D e t a i l < / T B C h a r t N a m e >  
         < C o l u m n N a m e > P r i o r P e r i o d 2 B a l a n c e < / C o l u m n N a m e >  
         < U s e r F r i e n d l y C o l u m n N a m e > 3 1 . 1 2 . 2 0 1 8 < / U s e r F r i e n d l y C o l u m n N a m e >  
         < A c c o u n t N u m b e r > 5 4 8 x < / A c c o u n t N u m b e r >  
         < R o u n d e d > f a l s e < / R o u n d e d >  
     < / T B L i n k >  
     < T B L i n k >  
         < V e r s i o n > 4 < / V e r s i o n >  
         < C o l u m n F i l t e r s / >  
         < D A L i n k I D > 9 9 a 8 b d 8 7 - 9 9 0 4 - 4 8 7 7 - 9 0 d 5 - d 4 c 0 0 6 d 1 6 f d 1 < / D A L i n k I D >  
         < L i n k T y p e > 0 < / L i n k T y p e >  
         < P a r a m e t e r s / >  
         < I n c l u d e A l l I t e m s > f a l s e < / I n c l u d e A l l I t e m s >  
         < A c t i v e > t r u e < / A c t i v e >  
         < P r o t e c t e d L i n k > f a l s e < / P r o t e c t e d L i n k >  
         < N a m e > 2 8 1 0 0   T B   2 0 1 9   5 4 9 x 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 1 6 0 3 5 3 . 0 0 0 0 < / N u m e r i c V a l u e >  
         < V a l u e > 1 6 0 3 5 3 , 0 0 0 0 < / V a l u e >  
         < C h a r t T y p e > c t D e t a i l < / C h a r t T y p e >  
         < R e f e r e n c e > 2 8 1 0 0 < / R e f e r e n c e >  
         < T B D o c N a m e > T B   2 0 1 9 < / T B D o c N a m e >  
         < T B C h a r t N a m e > D e t a i l < / T B C h a r t N a m e >  
         < C o l u m n N a m e > P r i o r P e r i o d 2 B a l a n c e < / C o l u m n N a m e >  
         < U s e r F r i e n d l y C o l u m n N a m e > 3 1 . 1 2 . 2 0 1 8 < / U s e r F r i e n d l y C o l u m n N a m e >  
         < A c c o u n t N u m b e r > 5 4 9 x < / A c c o u n t N u m b e r >  
         < R o u n d e d > f a l s e < / R o u n d e d >  
     < / T B L i n k >  
     < T B L i n k >  
         < V e r s i o n > 4 < / V e r s i o n >  
         < C o l u m n F i l t e r s / >  
         < D A L i n k I D > 2 6 f 9 7 a b 6 - 9 d 5 3 - 4 e a 3 - 8 3 b f - 2 0 9 8 9 1 9 d a f 3 f < / D A L i n k I D >  
         < L i n k T y p e > 0 < / L i n k T y p e >  
         < P a r a m e t e r s / >  
         < I n c l u d e A l l I t e m s > f a l s e < / I n c l u d e A l l I t e m s >  
         < A c t i v e > t r u e < / A c t i v e >  
         < P r o t e c t e d L i n k > f a l s e < / P r o t e c t e d L i n k >  
         < N a m e > 2 8 1 0 0   T B   2 0 1 9   5 5 1 x 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 2 0 5 2 3 8 2 . 0 0 0 0 < / N u m e r i c V a l u e >  
         < V a l u e > 2 0 5 2 3 8 2 , 0 0 0 0 < / V a l u e >  
         < C h a r t T y p e > c t D e t a i l < / C h a r t T y p e >  
         < R e f e r e n c e > 2 8 1 0 0 < / R e f e r e n c e >  
         < T B D o c N a m e > T B   2 0 1 9 < / T B D o c N a m e >  
         < T B C h a r t N a m e > D e t a i l < / T B C h a r t N a m e >  
         < C o l u m n N a m e > P r i o r P e r i o d 2 B a l a n c e < / C o l u m n N a m e >  
         < U s e r F r i e n d l y C o l u m n N a m e > 3 1 . 1 2 . 2 0 1 8 < / U s e r F r i e n d l y C o l u m n N a m e >  
         < A c c o u n t N u m b e r > 5 5 1 x < / A c c o u n t N u m b e r >  
         < R o u n d e d > f a l s e < / R o u n d e d >  
     < / T B L i n k >  
     < T B L i n k >  
         < V e r s i o n > 4 < / V e r s i o n >  
         < C o l u m n F i l t e r s / >  
         < D A L i n k I D > f 6 1 8 b 3 2 1 - 4 7 f 8 - 4 8 e 3 - a c 8 9 - 7 1 4 8 e 2 3 e 0 0 3 1 < / D A L i n k I D >  
         < L i n k T y p e > 0 < / L i n k T y p e >  
         < P a r a m e t e r s / >  
         < I n c l u d e A l l I t e m s > f a l s e < / I n c l u d e A l l I t e m s >  
         < A c t i v e > t r u e < / A c t i v e >  
         < P r o t e c t e d L i n k > f a l s e < / P r o t e c t e d L i n k >  
         < N a m e > 2 8 1 0 0   T B   2 0 1 9   5 5 3 x 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 9 8 2 1 2 0 . 0 0 0 0 < / N u m e r i c V a l u e >  
         < V a l u e > 9 8 2 1 2 0 , 0 0 0 0 < / V a l u e >  
         < C h a r t T y p e > c t D e t a i l < / C h a r t T y p e >  
         < R e f e r e n c e > 2 8 1 0 0 < / R e f e r e n c e >  
         < T B D o c N a m e > T B   2 0 1 9 < / T B D o c N a m e >  
         < T B C h a r t N a m e > D e t a i l < / T B C h a r t N a m e >  
         < C o l u m n N a m e > P r i o r P e r i o d 2 B a l a n c e < / C o l u m n N a m e >  
         < U s e r F r i e n d l y C o l u m n N a m e > 3 1 . 1 2 . 2 0 1 8 < / U s e r F r i e n d l y C o l u m n N a m e >  
         < A c c o u n t N u m b e r > 5 5 3 x < / A c c o u n t N u m b e r >  
         < R o u n d e d > f a l s e < / R o u n d e d >  
     < / T B L i n k >  
     < T B L i n k >  
         < V e r s i o n > 4 < / V e r s i o n >  
         < C o l u m n F i l t e r s / >  
         < D A L i n k I D > c c 2 e b 8 8 1 - 2 6 6 a - 4 1 9 0 - 9 a 9 e - 6 e 6 7 6 6 c 7 3 5 a 3 < / D A L i n k I D >  
         < L i n k T y p e > 0 < / L i n k T y p e >  
         < P a r a m e t e r s / >  
         < I n c l u d e A l l I t e m s > f a l s e < / I n c l u d e A l l I t e m s >  
         < A c t i v e > t r u e < / A c t i v e >  
         < P r o t e c t e d L i n k > f a l s e < / P r o t e c t e d L i n k >  
         < N a m e > 2 8 1 0 0   T B   2 0 1 9   5 5 5 x 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 5 5 5 x < / A c c o u n t N u m b e r >  
         < R o u n d e d > f a l s e < / R o u n d e d >  
     < / T B L i n k >  
     < T B L i n k >  
         < V e r s i o n > 4 < / V e r s i o n >  
         < C o l u m n F i l t e r s / >  
         < D A L i n k I D > 2 7 a 8 8 2 d c - c 8 8 3 - 4 4 4 1 - 9 d a 5 - 7 b d d 2 e 2 e 9 e 4 d < / D A L i n k I D >  
         < L i n k T y p e > 0 < / L i n k T y p e >  
         < P a r a m e t e r s / >  
         < I n c l u d e A l l I t e m s > f a l s e < / I n c l u d e A l l I t e m s >  
         < A c t i v e > t r u e < / A c t i v e >  
         < P r o t e c t e d L i n k > f a l s e < / P r o t e c t e d L i n k >  
         < N a m e > 2 8 1 0 0   T B   2 0 1 9   5 5 7 x 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 5 5 7 x < / A c c o u n t N u m b e r >  
         < R o u n d e d > f a l s e < / R o u n d e d >  
     < / T B L i n k >  
     < T B L i n k >  
         < V e r s i o n > 4 < / V e r s i o n >  
         < C o l u m n F i l t e r s / >  
         < D A L i n k I D > 0 3 5 6 d c 4 8 - 6 0 8 4 - 4 b c f - a 6 f 4 - 9 b e 1 0 a f 1 7 b b d < / D A L i n k I D >  
         < L i n k T y p e > 0 < / L i n k T y p e >  
         < P a r a m e t e r s / >  
         < I n c l u d e A l l I t e m s > f a l s e < / I n c l u d e A l l I t e m s >  
         < A c t i v e > t r u e < / A c t i v e >  
         < P r o t e c t e d L i n k > f a l s e < / P r o t e c t e d L i n k >  
         < N a m e > 2 8 1 0 0   T B   2 0 1 9   5 6 1 x 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 5 6 1 x < / A c c o u n t N u m b e r >  
         < R o u n d e d > f a l s e < / R o u n d e d >  
     < / T B L i n k >  
     < T B L i n k >  
         < V e r s i o n > 4 < / V e r s i o n >  
         < C o l u m n F i l t e r s / >  
         < D A L i n k I D > 0 7 3 d 0 5 9 2 - 3 5 0 1 - 4 8 d c - a 6 9 6 - 2 6 f e b 8 2 8 6 a b 5 < / D A L i n k I D >  
         < L i n k T y p e > 0 < / L i n k T y p e >  
         < P a r a m e t e r s / >  
         < I n c l u d e A l l I t e m s > f a l s e < / I n c l u d e A l l I t e m s >  
         < A c t i v e > t r u e < / A c t i v e >  
         < P r o t e c t e d L i n k > f a l s e < / P r o t e c t e d L i n k >  
         < N a m e > 2 8 1 0 0   T B   2 0 1 9   5 6 2 a 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 7 7 1 4 0 . 0 0 0 0 < / N u m e r i c V a l u e >  
         < V a l u e > 7 7 1 4 0 , 0 0 0 0 < / V a l u e >  
         < C h a r t T y p e > c t D e t a i l < / C h a r t T y p e >  
         < R e f e r e n c e > 2 8 1 0 0 < / R e f e r e n c e >  
         < T B D o c N a m e > T B   2 0 1 9 < / T B D o c N a m e >  
         < T B C h a r t N a m e > D e t a i l < / T B C h a r t N a m e >  
         < C o l u m n N a m e > P r i o r P e r i o d 2 B a l a n c e < / C o l u m n N a m e >  
         < U s e r F r i e n d l y C o l u m n N a m e > 3 1 . 1 2 . 2 0 1 8 < / U s e r F r i e n d l y C o l u m n N a m e >  
         < A c c o u n t N u m b e r > 5 6 2 a < / A c c o u n t N u m b e r >  
         < R o u n d e d > f a l s e < / R o u n d e d >  
     < / T B L i n k >  
     < T B L i n k >  
         < V e r s i o n > 4 < / V e r s i o n >  
         < C o l u m n F i l t e r s / >  
         < D A L i n k I D > 1 1 9 9 c f f d - 1 0 3 5 - 4 3 3 0 - b 8 4 3 - 1 8 3 b 2 1 2 f 3 d c 5 < / D A L i n k I D >  
         < L i n k T y p e > 0 < / L i n k T y p e >  
         < P a r a m e t e r s / >  
         < I n c l u d e A l l I t e m s > f a l s e < / I n c l u d e A l l I t e m s >  
         < A c t i v e > t r u e < / A c t i v e >  
         < P r o t e c t e d L i n k > f a l s e < / P r o t e c t e d L i n k >  
         < N a m e > 2 8 1 0 0   T B   2 0 1 9   5 6 2 b 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 1 2 9 9 0 2 . 0 0 0 0 < / N u m e r i c V a l u e >  
         < V a l u e > 1 2 9 9 0 2 , 0 0 0 0 < / V a l u e >  
         < C h a r t T y p e > c t D e t a i l < / C h a r t T y p e >  
         < R e f e r e n c e > 2 8 1 0 0 < / R e f e r e n c e >  
         < T B D o c N a m e > T B   2 0 1 9 < / T B D o c N a m e >  
         < T B C h a r t N a m e > D e t a i l < / T B C h a r t N a m e >  
         < C o l u m n N a m e > P r i o r P e r i o d 2 B a l a n c e < / C o l u m n N a m e >  
         < U s e r F r i e n d l y C o l u m n N a m e > 3 1 . 1 2 . 2 0 1 8 < / U s e r F r i e n d l y C o l u m n N a m e >  
         < A c c o u n t N u m b e r > 5 6 2 b < / A c c o u n t N u m b e r >  
         < R o u n d e d > f a l s e < / R o u n d e d >  
     < / T B L i n k >  
     < T B L i n k >  
         < V e r s i o n > 4 < / V e r s i o n >  
         < C o l u m n F i l t e r s / >  
         < D A L i n k I D > 1 3 4 6 1 f a 7 - 8 3 6 3 - 4 5 4 0 - 9 2 d d - 1 f 7 7 8 1 a 3 a e 0 5 < / D A L i n k I D >  
         < L i n k T y p e > 0 < / L i n k T y p e >  
         < P a r a m e t e r s / >  
         < I n c l u d e A l l I t e m s > f a l s e < / I n c l u d e A l l I t e m s >  
         < A c t i v e > t r u e < / A c t i v e >  
         < P r o t e c t e d L i n k > f a l s e < / P r o t e c t e d L i n k >  
         < N a m e > 2 8 1 0 0   T B   2 0 1 9   5 6 3 x 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 9 4 1 . 0 0 0 0 < / N u m e r i c V a l u e >  
         < V a l u e > 9 4 1 , 0 0 0 0 < / V a l u e >  
         < C h a r t T y p e > c t D e t a i l < / C h a r t T y p e >  
         < R e f e r e n c e > 2 8 1 0 0 < / R e f e r e n c e >  
         < T B D o c N a m e > T B   2 0 1 9 < / T B D o c N a m e >  
         < T B C h a r t N a m e > D e t a i l < / T B C h a r t N a m e >  
         < C o l u m n N a m e > P r i o r P e r i o d 2 B a l a n c e < / C o l u m n N a m e >  
         < U s e r F r i e n d l y C o l u m n N a m e > 3 1 . 1 2 . 2 0 1 8 < / U s e r F r i e n d l y C o l u m n N a m e >  
         < A c c o u n t N u m b e r > 5 6 3 x < / A c c o u n t N u m b e r >  
         < R o u n d e d > f a l s e < / R o u n d e d >  
     < / T B L i n k >  
     < T B L i n k >  
         < V e r s i o n > 4 < / V e r s i o n >  
         < C o l u m n F i l t e r s / >  
         < D A L i n k I D > 1 9 f 5 d f 0 3 - e 8 1 8 - 4 6 1 0 - 8 4 4 7 - f 6 e d e 7 0 0 b 5 c c < / D A L i n k I D >  
         < L i n k T y p e > 0 < / L i n k T y p e >  
         < P a r a m e t e r s / >  
         < I n c l u d e A l l I t e m s > f a l s e < / I n c l u d e A l l I t e m s >  
         < A c t i v e > t r u e < / A c t i v e >  
         < P r o t e c t e d L i n k > f a l s e < / P r o t e c t e d L i n k >  
         < N a m e > 2 8 1 0 0   T B   2 0 1 9   5 6 4 x 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 5 6 4 x < / A c c o u n t N u m b e r >  
         < R o u n d e d > f a l s e < / R o u n d e d >  
     < / T B L i n k >  
     < T B L i n k >  
         < V e r s i o n > 4 < / V e r s i o n >  
         < C o l u m n F i l t e r s / >  
         < D A L i n k I D > f f 0 3 4 7 4 e - f 6 5 a - 4 4 a f - a 1 7 c - b f 6 6 a 6 8 4 9 2 c 7 < / D A L i n k I D >  
         < L i n k T y p e > 0 < / L i n k T y p e >  
         < P a r a m e t e r s / >  
         < I n c l u d e A l l I t e m s > f a l s e < / I n c l u d e A l l I t e m s >  
         < A c t i v e > t r u e < / A c t i v e >  
         < P r o t e c t e d L i n k > f a l s e < / P r o t e c t e d L i n k >  
         < N a m e > 2 8 1 0 0   T B   2 0 1 9   5 6 5 x 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 5 6 5 x < / A c c o u n t N u m b e r >  
         < R o u n d e d > f a l s e < / R o u n d e d >  
     < / T B L i n k >  
     < T B L i n k >  
         < V e r s i o n > 4 < / V e r s i o n >  
         < C o l u m n F i l t e r s / >  
         < D A L i n k I D > 9 9 f a f 4 8 f - 2 3 7 1 - 4 c b b - a 6 0 8 - 2 7 5 6 7 2 3 6 6 8 4 f < / D A L i n k I D >  
         < L i n k T y p e > 0 < / L i n k T y p e >  
         < P a r a m e t e r s / >  
         < I n c l u d e A l l I t e m s > f a l s e < / I n c l u d e A l l I t e m s >  
         < A c t i v e > t r u e < / A c t i v e >  
         < P r o t e c t e d L i n k > f a l s e < / P r o t e c t e d L i n k >  
         < N a m e > 2 8 1 0 0   T B   2 0 1 9   5 6 6 x 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 5 6 6 x < / A c c o u n t N u m b e r >  
         < R o u n d e d > f a l s e < / R o u n d e d >  
     < / T B L i n k >  
     < T B L i n k >  
         < V e r s i o n > 4 < / V e r s i o n >  
         < C o l u m n F i l t e r s / >  
         < D A L i n k I D > 9 7 2 a a 4 a 7 - e 1 6 1 - 4 5 b c - b 5 7 2 - 9 8 d d 1 f 6 a 3 f 1 1 < / D A L i n k I D >  
         < L i n k T y p e > 0 < / L i n k T y p e >  
         < P a r a m e t e r s / >  
         < I n c l u d e A l l I t e m s > f a l s e < / I n c l u d e A l l I t e m s >  
         < A c t i v e > t r u e < / A c t i v e >  
         < P r o t e c t e d L i n k > f a l s e < / P r o t e c t e d L i n k >  
         < N a m e > 2 8 1 0 0   T B   2 0 1 9   5 6 7 x 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 5 6 7 x < / A c c o u n t N u m b e r >  
         < R o u n d e d > f a l s e < / R o u n d e d >  
     < / T B L i n k >  
     < T B L i n k >  
         < V e r s i o n > 4 < / V e r s i o n >  
         < C o l u m n F i l t e r s / >  
         < D A L i n k I D > f 6 4 9 7 d b b - 0 2 8 a - 4 2 7 6 - 8 0 4 e - 0 a c 6 5 1 5 8 b c f f < / D A L i n k I D >  
         < L i n k T y p e > 0 < / L i n k T y p e >  
         < P a r a m e t e r s / >  
         < I n c l u d e A l l I t e m s > f a l s e < / I n c l u d e A l l I t e m s >  
         < A c t i v e > t r u e < / A c t i v e >  
         < P r o t e c t e d L i n k > f a l s e < / P r o t e c t e d L i n k >  
         < N a m e > 2 8 1 0 0   T B   2 0 1 9   5 6 8 x 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 1 1 2 3 0 4 . 0 0 0 0 < / N u m e r i c V a l u e >  
         < V a l u e > 1 1 2 3 0 4 , 0 0 0 0 < / V a l u e >  
         < C h a r t T y p e > c t D e t a i l < / C h a r t T y p e >  
         < R e f e r e n c e > 2 8 1 0 0 < / R e f e r e n c e >  
         < T B D o c N a m e > T B   2 0 1 9 < / T B D o c N a m e >  
         < T B C h a r t N a m e > D e t a i l < / T B C h a r t N a m e >  
         < C o l u m n N a m e > P r i o r P e r i o d 2 B a l a n c e < / C o l u m n N a m e >  
         < U s e r F r i e n d l y C o l u m n N a m e > 3 1 . 1 2 . 2 0 1 8 < / U s e r F r i e n d l y C o l u m n N a m e >  
         < A c c o u n t N u m b e r > 5 6 8 x < / A c c o u n t N u m b e r >  
         < R o u n d e d > f a l s e < / R o u n d e d >  
     < / T B L i n k >  
     < T B L i n k >  
         < V e r s i o n > 4 < / V e r s i o n >  
         < C o l u m n F i l t e r s / >  
         < D A L i n k I D > 1 3 3 f c 9 e 2 - 0 1 a 2 - 4 b 3 9 - a f 3 1 - 4 f b d 2 e d 0 a b d d < / D A L i n k I D >  
         < L i n k T y p e > 0 < / L i n k T y p e >  
         < P a r a m e t e r s / >  
         < I n c l u d e A l l I t e m s > f a l s e < / I n c l u d e A l l I t e m s >  
         < A c t i v e > t r u e < / A c t i v e >  
         < P r o t e c t e d L i n k > f a l s e < / P r o t e c t e d L i n k >  
         < N a m e > 2 8 1 0 0   T B   2 0 1 9   5 6 9 x 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 5 6 9 x < / A c c o u n t N u m b e r >  
         < R o u n d e d > f a l s e < / R o u n d e d >  
     < / T B L i n k >  
     < T B L i n k >  
         < V e r s i o n > 4 < / V e r s i o n >  
         < C o l u m n F i l t e r s / >  
         < D A L i n k I D > 2 e c 9 2 0 6 9 - 7 7 5 c - 4 b 9 9 - b 4 e d - 5 5 d 8 1 c 9 a e b f a < / D A L i n k I D >  
         < L i n k T y p e > 0 < / L i n k T y p e >  
         < P a r a m e t e r s / >  
         < I n c l u d e A l l I t e m s > f a l s e < / I n c l u d e A l l I t e m s >  
         < A c t i v e > t r u e < / A c t i v e >  
         < P r o t e c t e d L i n k > f a l s e < / P r o t e c t e d L i n k >  
         < N a m e > 2 8 1 0 0   T B   2 0 1 9   5 9 1 x 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 5 9 1 x < / A c c o u n t N u m b e r >  
         < R o u n d e d > f a l s e < / R o u n d e d >  
     < / T B L i n k >  
     < T B L i n k >  
         < V e r s i o n > 4 < / V e r s i o n >  
         < C o l u m n F i l t e r s / >  
         < D A L i n k I D > b f d 5 3 0 8 5 - b 9 a 0 - 4 0 2 d - 8 7 4 0 - 2 2 a 7 4 7 e 3 8 7 3 c < / D A L i n k I D >  
         < L i n k T y p e > 0 < / L i n k T y p e >  
         < P a r a m e t e r s / >  
         < I n c l u d e A l l I t e m s > f a l s e < / I n c l u d e A l l I t e m s >  
         < A c t i v e > t r u e < / A c t i v e >  
         < P r o t e c t e d L i n k > f a l s e < / P r o t e c t e d L i n k >  
         < N a m e > 2 8 1 0 0   T B   2 0 1 9   5 9 2 x 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 - 7 5 8 6 1 8 . 0 0 0 0 < / N u m e r i c V a l u e >  
         < V a l u e > - 7 5 8 6 1 8 , 0 0 0 0 < / V a l u e >  
         < C h a r t T y p e > c t D e t a i l < / C h a r t T y p e >  
         < R e f e r e n c e > 2 8 1 0 0 < / R e f e r e n c e >  
         < T B D o c N a m e > T B   2 0 1 9 < / T B D o c N a m e >  
         < T B C h a r t N a m e > D e t a i l < / T B C h a r t N a m e >  
         < C o l u m n N a m e > P r i o r P e r i o d 2 B a l a n c e < / C o l u m n N a m e >  
         < U s e r F r i e n d l y C o l u m n N a m e > 3 1 . 1 2 . 2 0 1 8 < / U s e r F r i e n d l y C o l u m n N a m e >  
         < A c c o u n t N u m b e r > 5 9 2 x < / A c c o u n t N u m b e r >  
         < R o u n d e d > f a l s e < / R o u n d e d >  
     < / T B L i n k >  
     < T B L i n k >  
         < V e r s i o n > 4 < / V e r s i o n >  
         < C o l u m n F i l t e r s / >  
         < D A L i n k I D > 1 8 f b 6 8 9 c - 8 3 4 2 - 4 7 d a - b d 7 d - 4 c f 4 e a 5 a e 7 1 c < / D A L i n k I D >  
         < L i n k T y p e > 0 < / L i n k T y p e >  
         < P a r a m e t e r s / >  
         < I n c l u d e A l l I t e m s > f a l s e < / I n c l u d e A l l I t e m s >  
         < A c t i v e > t r u e < / A c t i v e >  
         < P r o t e c t e d L i n k > f a l s e < / P r o t e c t e d L i n k >  
         < N a m e > 2 8 1 0 0   T B   2 0 1 9   5 9 5 x 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 5 9 5 x < / A c c o u n t N u m b e r >  
         < R o u n d e d > f a l s e < / R o u n d e d >  
     < / T B L i n k >  
     < T B L i n k >  
         < V e r s i o n > 4 < / V e r s i o n >  
         < C o l u m n F i l t e r s / >  
         < D A L i n k I D > 3 8 6 f 1 0 d 0 - 8 f 7 b - 4 9 6 b - b 1 1 2 - 7 2 e 2 2 3 0 e 8 d 0 6 < / D A L i n k I D >  
         < L i n k T y p e > 0 < / L i n k T y p e >  
         < P a r a m e t e r s / >  
         < I n c l u d e A l l I t e m s > f a l s e < / I n c l u d e A l l I t e m s >  
         < A c t i v e > t r u e < / A c t i v e >  
         < P r o t e c t e d L i n k > f a l s e < / P r o t e c t e d L i n k >  
         < N a m e > 2 8 1 0 0   T B   2 0 1 9   5 9 6 x 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 5 9 6 x < / A c c o u n t N u m b e r >  
         < R o u n d e d > f a l s e < / R o u n d e d >  
     < / T B L i n k >  
     < T B L i n k >  
         < V e r s i o n > 4 < / V e r s i o n >  
         < C o l u m n F i l t e r s / >  
         < D A L i n k I D > b 5 b 0 7 b 9 8 - e 9 d b - 4 f 0 4 - a 1 5 5 - 2 6 b 3 0 7 a 5 c 5 5 a < / D A L i n k I D >  
         < L i n k T y p e > 0 < / L i n k T y p e >  
         < P a r a m e t e r s / >  
         < I n c l u d e A l l I t e m s > f a l s e < / I n c l u d e A l l I t e m s >  
         < A c t i v e > t r u e < / A c t i v e >  
         < P r o t e c t e d L i n k > f a l s e < / P r o t e c t e d L i n k >  
         < N a m e > 2 8 1 0 0   T B   2 0 1 9   6 0 1 a 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 - 4 9 4 3 1 1 0 . 0 0 0 0 < / N u m e r i c V a l u e >  
         < V a l u e > - 4 9 4 3 1 1 0 , 0 0 0 0 < / V a l u e >  
         < C h a r t T y p e > c t D e t a i l < / C h a r t T y p e >  
         < R e f e r e n c e > 2 8 1 0 0 < / R e f e r e n c e >  
         < T B D o c N a m e > T B   2 0 1 9 < / T B D o c N a m e >  
         < T B C h a r t N a m e > D e t a i l < / T B C h a r t N a m e >  
         < C o l u m n N a m e > P r i o r P e r i o d 2 B a l a n c e < / C o l u m n N a m e >  
         < U s e r F r i e n d l y C o l u m n N a m e > 3 1 . 1 2 . 2 0 1 8 < / U s e r F r i e n d l y C o l u m n N a m e >  
         < A c c o u n t N u m b e r > 6 0 1 a < / A c c o u n t N u m b e r >  
         < R o u n d e d > f a l s e < / R o u n d e d >  
     < / T B L i n k >  
     < T B L i n k >  
         < V e r s i o n > 4 < / V e r s i o n >  
         < C o l u m n F i l t e r s / >  
         < D A L i n k I D > e b 0 5 f d b 1 - a b 6 9 - 4 d d 7 - a b 2 e - 7 0 7 1 c 2 c 7 b e 1 9 < / D A L i n k I D >  
         < L i n k T y p e > 0 < / L i n k T y p e >  
         < P a r a m e t e r s / >  
         < I n c l u d e A l l I t e m s > f a l s e < / I n c l u d e A l l I t e m s >  
         < A c t i v e > t r u e < / A c t i v e >  
         < P r o t e c t e d L i n k > f a l s e < / P r o t e c t e d L i n k >  
         < N a m e > 2 8 1 0 0   T B   2 0 1 9   6 0 1 b 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 6 0 1 b < / A c c o u n t N u m b e r >  
         < R o u n d e d > f a l s e < / R o u n d e d >  
     < / T B L i n k >  
     < T B L i n k >  
         < V e r s i o n > 4 < / V e r s i o n >  
         < C o l u m n F i l t e r s / >  
         < D A L i n k I D > a c f 5 1 f d 9 - 1 1 0 e - 4 8 7 6 - b 7 e b - 2 9 b 3 1 d b 7 e 9 4 d < / D A L i n k I D >  
         < L i n k T y p e > 0 < / L i n k T y p e >  
         < P a r a m e t e r s / >  
         < I n c l u d e A l l I t e m s > f a l s e < / I n c l u d e A l l I t e m s >  
         < A c t i v e > t r u e < / A c t i v e >  
         < P r o t e c t e d L i n k > f a l s e < / P r o t e c t e d L i n k >  
         < N a m e > 2 8 1 0 0   T B   2 0 1 9   6 0 1 c 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 6 0 1 c < / A c c o u n t N u m b e r >  
         < R o u n d e d > f a l s e < / R o u n d e d >  
     < / T B L i n k >  
     < T B L i n k >  
         < V e r s i o n > 4 < / V e r s i o n >  
         < C o l u m n F i l t e r s / >  
         < D A L i n k I D > 6 8 4 6 b 3 3 c - 0 3 6 3 - 4 a 6 2 - 9 d f 5 - 5 a b a f b 9 e 2 2 3 8 < / D A L i n k I D >  
         < L i n k T y p e > 0 < / L i n k T y p e >  
         < P a r a m e t e r s / >  
         < I n c l u d e A l l I t e m s > f a l s e < / I n c l u d e A l l I t e m s >  
         < A c t i v e > t r u e < / A c t i v e >  
         < P r o t e c t e d L i n k > f a l s e < / P r o t e c t e d L i n k >  
         < N a m e > 2 8 1 0 0   T B   2 0 1 9   6 0 1 d 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 6 0 1 d < / A c c o u n t N u m b e r >  
         < R o u n d e d > f a l s e < / R o u n d e d >  
     < / T B L i n k >  
     < T B L i n k >  
         < V e r s i o n > 4 < / V e r s i o n >  
         < C o l u m n F i l t e r s / >  
         < D A L i n k I D > c f 7 a 3 2 d f - 3 e 5 0 - 4 0 3 e - 8 7 1 9 - c d 7 6 e c f d 5 1 6 1 < / D A L i n k I D >  
         < L i n k T y p e > 0 < / L i n k T y p e >  
         < P a r a m e t e r s / >  
         < I n c l u d e A l l I t e m s > f a l s e < / I n c l u d e A l l I t e m s >  
         < A c t i v e > t r u e < / A c t i v e >  
         < P r o t e c t e d L i n k > f a l s e < / P r o t e c t e d L i n k >  
         < N a m e > 2 8 1 0 0   T B   2 0 1 9   6 0 1 e 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 6 0 1 e < / A c c o u n t N u m b e r >  
         < R o u n d e d > f a l s e < / R o u n d e d >  
     < / T B L i n k >  
     < T B L i n k >  
         < V e r s i o n > 4 < / V e r s i o n >  
         < C o l u m n F i l t e r s / >  
         < D A L i n k I D > 5 5 0 7 2 5 c 0 - 3 e 5 0 - 4 e 8 a - 9 7 2 4 - 2 1 a 4 0 4 5 3 f e 1 d < / D A L i n k I D >  
         < L i n k T y p e > 0 < / L i n k T y p e >  
         < P a r a m e t e r s / >  
         < I n c l u d e A l l I t e m s > f a l s e < / I n c l u d e A l l I t e m s >  
         < A c t i v e > t r u e < / A c t i v e >  
         < P r o t e c t e d L i n k > f a l s e < / P r o t e c t e d L i n k >  
         < N a m e > 2 8 1 0 0   T B   2 0 1 9   6 0 2 a 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 - 2 6 6 4 5 7 9 . 0 0 0 0 < / N u m e r i c V a l u e >  
         < V a l u e > - 2 6 6 4 5 7 9 , 0 0 0 0 < / V a l u e >  
         < C h a r t T y p e > c t D e t a i l < / C h a r t T y p e >  
         < R e f e r e n c e > 2 8 1 0 0 < / R e f e r e n c e >  
         < T B D o c N a m e > T B   2 0 1 9 < / T B D o c N a m e >  
         < T B C h a r t N a m e > D e t a i l < / T B C h a r t N a m e >  
         < C o l u m n N a m e > P r i o r P e r i o d 2 B a l a n c e < / C o l u m n N a m e >  
         < U s e r F r i e n d l y C o l u m n N a m e > 3 1 . 1 2 . 2 0 1 8 < / U s e r F r i e n d l y C o l u m n N a m e >  
         < A c c o u n t N u m b e r > 6 0 2 a < / A c c o u n t N u m b e r >  
         < R o u n d e d > f a l s e < / R o u n d e d >  
     < / T B L i n k >  
     < T B L i n k >  
         < V e r s i o n > 4 < / V e r s i o n >  
         < C o l u m n F i l t e r s / >  
         < D A L i n k I D > a c 3 9 a 9 d f - d 2 b 7 - 4 0 b f - 9 1 b d - 6 1 c 6 e e 1 4 6 b 7 b < / D A L i n k I D >  
         < L i n k T y p e > 0 < / L i n k T y p e >  
         < P a r a m e t e r s / >  
         < I n c l u d e A l l I t e m s > f a l s e < / I n c l u d e A l l I t e m s >  
         < A c t i v e > t r u e < / A c t i v e >  
         < P r o t e c t e d L i n k > f a l s e < / P r o t e c t e d L i n k >  
         < N a m e > 2 8 1 0 0   T B   2 0 1 9   6 0 2 b 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 6 0 2 b < / A c c o u n t N u m b e r >  
         < R o u n d e d > f a l s e < / R o u n d e d >  
     < / T B L i n k >  
     < T B L i n k >  
         < V e r s i o n > 4 < / V e r s i o n >  
         < C o l u m n F i l t e r s / >  
         < D A L i n k I D > b 4 8 a 0 2 7 e - 3 0 c 6 - 4 7 3 9 - 8 f 6 d - 2 f 9 4 f 5 8 a 1 6 f 1 < / D A L i n k I D >  
         < L i n k T y p e > 0 < / L i n k T y p e >  
         < P a r a m e t e r s / >  
         < I n c l u d e A l l I t e m s > f a l s e < / I n c l u d e A l l I t e m s >  
         < A c t i v e > t r u e < / A c t i v e >  
         < P r o t e c t e d L i n k > f a l s e < / P r o t e c t e d L i n k >  
         < N a m e > 2 8 1 0 0   T B   2 0 1 9   6 0 2 c 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 6 0 2 c < / A c c o u n t N u m b e r >  
         < R o u n d e d > f a l s e < / R o u n d e d >  
     < / T B L i n k >  
     < T B L i n k >  
         < V e r s i o n > 4 < / V e r s i o n >  
         < C o l u m n F i l t e r s / >  
         < D A L i n k I D > 5 2 4 1 8 5 3 6 - c 4 1 9 - 4 0 7 9 - 9 9 3 0 - c c e e 5 7 c 3 3 1 e d < / D A L i n k I D >  
         < L i n k T y p e > 0 < / L i n k T y p e >  
         < P a r a m e t e r s / >  
         < I n c l u d e A l l I t e m s > f a l s e < / I n c l u d e A l l I t e m s >  
         < A c t i v e > t r u e < / A c t i v e >  
         < P r o t e c t e d L i n k > f a l s e < / P r o t e c t e d L i n k >  
         < N a m e > 2 8 1 0 0   T B   2 0 1 9   6 0 2 d 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 6 0 2 d < / A c c o u n t N u m b e r >  
         < R o u n d e d > f a l s e < / R o u n d e d >  
     < / T B L i n k >  
     < T B L i n k >  
         < V e r s i o n > 4 < / V e r s i o n >  
         < C o l u m n F i l t e r s / >  
         < D A L i n k I D > 5 7 b a 7 0 f b - c a 1 a - 4 e 5 2 - b 8 c 7 - 5 0 d 2 8 8 c 7 2 f 8 3 < / D A L i n k I D >  
         < L i n k T y p e > 0 < / L i n k T y p e >  
         < P a r a m e t e r s / >  
         < I n c l u d e A l l I t e m s > f a l s e < / I n c l u d e A l l I t e m s >  
         < A c t i v e > t r u e < / A c t i v e >  
         < P r o t e c t e d L i n k > f a l s e < / P r o t e c t e d L i n k >  
         < N a m e > 2 8 1 0 0   T B   2 0 1 9   6 0 2 e 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 6 0 2 e < / A c c o u n t N u m b e r >  
         < R o u n d e d > f a l s e < / R o u n d e d >  
     < / T B L i n k >  
     < T B L i n k >  
         < V e r s i o n > 4 < / V e r s i o n >  
         < C o l u m n F i l t e r s / >  
         < D A L i n k I D > 3 f 5 8 f 4 0 9 - 6 f c 2 - 4 d 0 d - a 8 7 b - 1 e c b 5 9 6 1 2 0 d 7 < / D A L i n k I D >  
         < L i n k T y p e > 0 < / L i n k T y p e >  
         < P a r a m e t e r s / >  
         < I n c l u d e A l l I t e m s > f a l s e < / I n c l u d e A l l I t e m s >  
         < A c t i v e > t r u e < / A c t i v e >  
         < P r o t e c t e d L i n k > f a l s e < / P r o t e c t e d L i n k >  
         < N a m e > 2 8 1 0 0   T B   2 0 1 9   6 0 4 a 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 6 0 4 a < / A c c o u n t N u m b e r >  
         < R o u n d e d > f a l s e < / R o u n d e d >  
     < / T B L i n k >  
     < T B L i n k >  
         < V e r s i o n > 4 < / V e r s i o n >  
         < C o l u m n F i l t e r s / >  
         < D A L i n k I D > 0 f 4 a 2 1 e d - 5 3 f b - 4 a 8 a - 8 4 9 0 - a 3 0 7 9 5 2 d 6 6 7 0 < / D A L i n k I D >  
         < L i n k T y p e > 0 < / L i n k T y p e >  
         < P a r a m e t e r s / >  
         < I n c l u d e A l l I t e m s > f a l s e < / I n c l u d e A l l I t e m s >  
         < A c t i v e > t r u e < / A c t i v e >  
         < P r o t e c t e d L i n k > f a l s e < / P r o t e c t e d L i n k >  
         < N a m e > 2 8 1 0 0   T B   2 0 1 9   6 0 4 b 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 6 0 4 b < / A c c o u n t N u m b e r >  
         < R o u n d e d > f a l s e < / R o u n d e d >  
     < / T B L i n k >  
     < T B L i n k >  
         < V e r s i o n > 4 < / V e r s i o n >  
         < C o l u m n F i l t e r s / >  
         < D A L i n k I D > d 0 7 8 b 7 3 e - 2 5 f 9 - 4 b 4 f - 9 d 2 9 - b d e 7 3 d 4 d f b e 6 < / D A L i n k I D >  
         < L i n k T y p e > 0 < / L i n k T y p e >  
         < P a r a m e t e r s / >  
         < I n c l u d e A l l I t e m s > f a l s e < / I n c l u d e A l l I t e m s >  
         < A c t i v e > t r u e < / A c t i v e >  
         < P r o t e c t e d L i n k > f a l s e < / P r o t e c t e d L i n k >  
         < N a m e > 2 8 1 0 0   T B   2 0 1 9   6 0 4 c 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 6 0 4 c < / A c c o u n t N u m b e r >  
         < R o u n d e d > f a l s e < / R o u n d e d >  
     < / T B L i n k >  
     < T B L i n k >  
         < V e r s i o n > 4 < / V e r s i o n >  
         < C o l u m n F i l t e r s / >  
         < D A L i n k I D > 1 f 2 f c f d 2 - c 9 c d - 4 0 9 5 - 8 0 d 9 - 8 1 9 9 7 4 2 7 0 b 5 e < / D A L i n k I D >  
         < L i n k T y p e > 0 < / L i n k T y p e >  
         < P a r a m e t e r s / >  
         < I n c l u d e A l l I t e m s > f a l s e < / I n c l u d e A l l I t e m s >  
         < A c t i v e > t r u e < / A c t i v e >  
         < P r o t e c t e d L i n k > f a l s e < / P r o t e c t e d L i n k >  
         < N a m e > 2 8 1 0 0   T B   2 0 1 9   6 0 4 d 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 6 0 4 d < / A c c o u n t N u m b e r >  
         < R o u n d e d > f a l s e < / R o u n d e d >  
     < / T B L i n k >  
     < T B L i n k >  
         < V e r s i o n > 4 < / V e r s i o n >  
         < C o l u m n F i l t e r s / >  
         < D A L i n k I D > e 3 3 5 2 5 e 7 - 7 2 0 d - 4 f b d - 9 c 8 d - 1 e 7 0 d d 4 3 8 4 9 3 < / D A L i n k I D >  
         < L i n k T y p e > 0 < / L i n k T y p e >  
         < P a r a m e t e r s / >  
         < I n c l u d e A l l I t e m s > f a l s e < / I n c l u d e A l l I t e m s >  
         < A c t i v e > t r u e < / A c t i v e >  
         < P r o t e c t e d L i n k > f a l s e < / P r o t e c t e d L i n k >  
         < N a m e > 2 8 1 0 0   T B   2 0 1 9   6 0 4 e 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 6 0 4 e < / A c c o u n t N u m b e r >  
         < R o u n d e d > f a l s e < / R o u n d e d >  
     < / T B L i n k >  
     < T B L i n k >  
         < V e r s i o n > 4 < / V e r s i o n >  
         < C o l u m n F i l t e r s / >  
         < D A L i n k I D > 9 5 d 8 f c 3 6 - d 4 4 a - 4 a 3 7 - 8 c 2 c - b a 6 d d 2 b c 7 b d 3 < / D A L i n k I D >  
         < L i n k T y p e > 0 < / L i n k T y p e >  
         < P a r a m e t e r s / >  
         < I n c l u d e A l l I t e m s > f a l s e < / I n c l u d e A l l I t e m s >  
         < A c t i v e > t r u e < / A c t i v e >  
         < P r o t e c t e d L i n k > f a l s e < / P r o t e c t e d L i n k >  
         < N a m e > 2 8 1 0 0   T B   2 0 1 9   6 0 6 x 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 6 0 6 x < / A c c o u n t N u m b e r >  
         < R o u n d e d > f a l s e < / R o u n d e d >  
     < / T B L i n k >  
     < T B L i n k >  
         < V e r s i o n > 4 < / V e r s i o n >  
         < C o l u m n F i l t e r s / >  
         < D A L i n k I D > 8 8 4 a 1 6 d a - 3 4 c c - 4 9 9 f - b 8 c 4 - 6 9 4 f 6 e e 9 5 4 4 e < / D A L i n k I D >  
         < L i n k T y p e > 0 < / L i n k T y p e >  
         < P a r a m e t e r s / >  
         < I n c l u d e A l l I t e m s > f a l s e < / I n c l u d e A l l I t e m s >  
         < A c t i v e > t r u e < / A c t i v e >  
         < P r o t e c t e d L i n k > f a l s e < / P r o t e c t e d L i n k >  
         < N a m e > 2 8 1 0 0   T B   2 0 1 9   6 0 7 x 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 6 0 7 x < / A c c o u n t N u m b e r >  
         < R o u n d e d > f a l s e < / R o u n d e d >  
     < / T B L i n k >  
     < T B L i n k >  
         < V e r s i o n > 4 < / V e r s i o n >  
         < C o l u m n F i l t e r s / >  
         < D A L i n k I D > e d 2 b 4 2 0 b - 0 8 6 6 - 4 9 8 3 - 9 8 2 9 - 9 c d e 4 7 2 5 5 5 c 0 < / D A L i n k I D >  
         < L i n k T y p e > 0 < / L i n k T y p e >  
         < P a r a m e t e r s / >  
         < I n c l u d e A l l I t e m s > f a l s e < / I n c l u d e A l l I t e m s >  
         < A c t i v e > t r u e < / A c t i v e >  
         < P r o t e c t e d L i n k > f a l s e < / P r o t e c t e d L i n k >  
         < N a m e > 2 8 1 0 0   T B   2 0 1 9   6 1 1 x 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 1 4 8 1 9 6 . 0 0 0 0 < / N u m e r i c V a l u e >  
         < V a l u e > 1 4 8 1 9 6 , 0 0 0 0 < / V a l u e >  
         < C h a r t T y p e > c t D e t a i l < / C h a r t T y p e >  
         < R e f e r e n c e > 2 8 1 0 0 < / R e f e r e n c e >  
         < T B D o c N a m e > T B   2 0 1 9 < / T B D o c N a m e >  
         < T B C h a r t N a m e > D e t a i l < / T B C h a r t N a m e >  
         < C o l u m n N a m e > P r i o r P e r i o d 2 B a l a n c e < / C o l u m n N a m e >  
         < U s e r F r i e n d l y C o l u m n N a m e > 3 1 . 1 2 . 2 0 1 8 < / U s e r F r i e n d l y C o l u m n N a m e >  
         < A c c o u n t N u m b e r > 6 1 1 x < / A c c o u n t N u m b e r >  
         < R o u n d e d > f a l s e < / R o u n d e d >  
     < / T B L i n k >  
     < T B L i n k >  
         < V e r s i o n > 4 < / V e r s i o n >  
         < C o l u m n F i l t e r s / >  
         < D A L i n k I D > e 6 6 e 1 6 a 0 - c 4 a b - 4 7 f 8 - a 6 3 2 - b 9 9 3 e d d 9 d 0 3 c < / D A L i n k I D >  
         < L i n k T y p e > 0 < / L i n k T y p e >  
         < P a r a m e t e r s / >  
         < I n c l u d e A l l I t e m s > f a l s e < / I n c l u d e A l l I t e m s >  
         < A c t i v e > t r u e < / A c t i v e >  
         < P r o t e c t e d L i n k > f a l s e < / P r o t e c t e d L i n k >  
         < N a m e > 2 8 1 0 0   T B   2 0 1 9   6 1 2 x 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 - 9 6 4 5 3 . 0 0 0 0 < / N u m e r i c V a l u e >  
         < V a l u e > - 9 6 4 5 3 , 0 0 0 0 < / V a l u e >  
         < C h a r t T y p e > c t D e t a i l < / C h a r t T y p e >  
         < R e f e r e n c e > 2 8 1 0 0 < / R e f e r e n c e >  
         < T B D o c N a m e > T B   2 0 1 9 < / T B D o c N a m e >  
         < T B C h a r t N a m e > D e t a i l < / T B C h a r t N a m e >  
         < C o l u m n N a m e > P r i o r P e r i o d 2 B a l a n c e < / C o l u m n N a m e >  
         < U s e r F r i e n d l y C o l u m n N a m e > 3 1 . 1 2 . 2 0 1 8 < / U s e r F r i e n d l y C o l u m n N a m e >  
         < A c c o u n t N u m b e r > 6 1 2 x < / A c c o u n t N u m b e r >  
         < R o u n d e d > f a l s e < / R o u n d e d >  
     < / T B L i n k >  
     < T B L i n k >  
         < V e r s i o n > 4 < / V e r s i o n >  
         < C o l u m n F i l t e r s / >  
         < D A L i n k I D > 4 6 a 8 e 6 4 4 - 3 a 9 c - 4 0 0 d - a 3 d 9 - 1 1 7 2 7 f 8 c 7 0 c c < / D A L i n k I D >  
         < L i n k T y p e > 0 < / L i n k T y p e >  
         < P a r a m e t e r s / >  
         < I n c l u d e A l l I t e m s > f a l s e < / I n c l u d e A l l I t e m s >  
         < A c t i v e > t r u e < / A c t i v e >  
         < P r o t e c t e d L i n k > f a l s e < / P r o t e c t e d L i n k >  
         < N a m e > 2 8 1 0 0   T B   2 0 1 9   6 1 3 x 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 3 1 9 6 6 . 0 0 0 0 < / N u m e r i c V a l u e >  
         < V a l u e > 3 1 9 6 6 , 0 0 0 0 < / V a l u e >  
         < C h a r t T y p e > c t D e t a i l < / C h a r t T y p e >  
         < R e f e r e n c e > 2 8 1 0 0 < / R e f e r e n c e >  
         < T B D o c N a m e > T B   2 0 1 9 < / T B D o c N a m e >  
         < T B C h a r t N a m e > D e t a i l < / T B C h a r t N a m e >  
         < C o l u m n N a m e > P r i o r P e r i o d 2 B a l a n c e < / C o l u m n N a m e >  
         < U s e r F r i e n d l y C o l u m n N a m e > 3 1 . 1 2 . 2 0 1 8 < / U s e r F r i e n d l y C o l u m n N a m e >  
         < A c c o u n t N u m b e r > 6 1 3 x < / A c c o u n t N u m b e r >  
         < R o u n d e d > f a l s e < / R o u n d e d >  
     < / T B L i n k >  
     < T B L i n k >  
         < V e r s i o n > 4 < / V e r s i o n >  
         < C o l u m n F i l t e r s / >  
         < D A L i n k I D > a 5 3 1 1 2 2 4 - 4 8 3 f - 4 c a a - 8 8 6 7 - 1 1 b 2 f e f c 9 4 8 8 < / D A L i n k I D >  
         < L i n k T y p e > 0 < / L i n k T y p e >  
         < P a r a m e t e r s / >  
         < I n c l u d e A l l I t e m s > f a l s e < / I n c l u d e A l l I t e m s >  
         < A c t i v e > t r u e < / A c t i v e >  
         < P r o t e c t e d L i n k > f a l s e < / P r o t e c t e d L i n k >  
         < N a m e > 2 8 1 0 0   T B   2 0 1 9   6 1 4 x 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 6 1 4 x < / A c c o u n t N u m b e r >  
         < R o u n d e d > f a l s e < / R o u n d e d >  
     < / T B L i n k >  
     < T B L i n k >  
         < V e r s i o n > 4 < / V e r s i o n >  
         < C o l u m n F i l t e r s / >  
         < D A L i n k I D > d a e 6 8 5 7 c - 7 1 d 0 - 4 1 6 3 - b c b c - 6 0 7 2 1 a 9 5 3 e 6 3 < / D A L i n k I D >  
         < L i n k T y p e > 0 < / L i n k T y p e >  
         < P a r a m e t e r s / >  
         < I n c l u d e A l l I t e m s > f a l s e < / I n c l u d e A l l I t e m s >  
         < A c t i v e > t r u e < / A c t i v e >  
         < P r o t e c t e d L i n k > f a l s e < / P r o t e c t e d L i n k >  
         < N a m e > 2 8 1 0 0   T B   2 0 1 9   6 2 1 x 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 - 2 8 2 7 5 8 . 0 0 0 0 < / N u m e r i c V a l u e >  
         < V a l u e > - 2 8 2 7 5 8 , 0 0 0 0 < / V a l u e >  
         < C h a r t T y p e > c t D e t a i l < / C h a r t T y p e >  
         < R e f e r e n c e > 2 8 1 0 0 < / R e f e r e n c e >  
         < T B D o c N a m e > T B   2 0 1 9 < / T B D o c N a m e >  
         < T B C h a r t N a m e > D e t a i l < / T B C h a r t N a m e >  
         < C o l u m n N a m e > P r i o r P e r i o d 2 B a l a n c e < / C o l u m n N a m e >  
         < U s e r F r i e n d l y C o l u m n N a m e > 3 1 . 1 2 . 2 0 1 8 < / U s e r F r i e n d l y C o l u m n N a m e >  
         < A c c o u n t N u m b e r > 6 2 1 x < / A c c o u n t N u m b e r >  
         < R o u n d e d > f a l s e < / R o u n d e d >  
     < / T B L i n k >  
     < T B L i n k >  
         < V e r s i o n > 4 < / V e r s i o n >  
         < C o l u m n F i l t e r s / >  
         < D A L i n k I D > 7 b 9 a 0 e 6 e - 8 0 6 a - 4 2 1 a - b 2 b 9 - e 3 d e 7 4 4 3 1 f 8 d < / D A L i n k I D >  
         < L i n k T y p e > 0 < / L i n k T y p e >  
         < P a r a m e t e r s / >  
         < I n c l u d e A l l I t e m s > f a l s e < / I n c l u d e A l l I t e m s >  
         < A c t i v e > t r u e < / A c t i v e >  
         < P r o t e c t e d L i n k > f a l s e < / P r o t e c t e d L i n k >  
         < N a m e > 2 8 1 0 0   T B   2 0 1 9   6 2 2 x 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 6 2 2 x < / A c c o u n t N u m b e r >  
         < R o u n d e d > f a l s e < / R o u n d e d >  
     < / T B L i n k >  
     < T B L i n k >  
         < V e r s i o n > 4 < / V e r s i o n >  
         < C o l u m n F i l t e r s / >  
         < D A L i n k I D > 2 b 7 b 9 d 6 c - 6 2 f b - 4 3 6 f - a 3 e 5 - 7 7 b 9 1 7 1 f d 1 9 a < / D A L i n k I D >  
         < L i n k T y p e > 0 < / L i n k T y p e >  
         < P a r a m e t e r s / >  
         < I n c l u d e A l l I t e m s > f a l s e < / I n c l u d e A l l I t e m s >  
         < A c t i v e > t r u e < / A c t i v e >  
         < P r o t e c t e d L i n k > f a l s e < / P r o t e c t e d L i n k >  
         < N a m e > 2 8 1 0 0   T B   2 0 1 9   6 2 3 x 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 6 2 3 x < / A c c o u n t N u m b e r >  
         < R o u n d e d > f a l s e < / R o u n d e d >  
     < / T B L i n k >  
     < T B L i n k >  
         < V e r s i o n > 4 < / V e r s i o n >  
         < C o l u m n F i l t e r s / >  
         < D A L i n k I D > a f e 1 4 d 4 b - e 4 a 0 - 4 4 3 5 - 9 2 d 9 - 2 f f a f 4 4 b 9 9 2 0 < / D A L i n k I D >  
         < L i n k T y p e > 0 < / L i n k T y p e >  
         < P a r a m e t e r s / >  
         < I n c l u d e A l l I t e m s > f a l s e < / I n c l u d e A l l I t e m s >  
         < A c t i v e > t r u e < / A c t i v e >  
         < P r o t e c t e d L i n k > f a l s e < / P r o t e c t e d L i n k >  
         < N a m e > 2 8 1 0 0   T B   2 0 1 9   6 2 4 x 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 - 6 6 0 . 0 0 0 0 < / N u m e r i c V a l u e >  
         < V a l u e > - 6 6 0 , 0 0 0 0 < / V a l u e >  
         < C h a r t T y p e > c t D e t a i l < / C h a r t T y p e >  
         < R e f e r e n c e > 2 8 1 0 0 < / R e f e r e n c e >  
         < T B D o c N a m e > T B   2 0 1 9 < / T B D o c N a m e >  
         < T B C h a r t N a m e > D e t a i l < / T B C h a r t N a m e >  
         < C o l u m n N a m e > P r i o r P e r i o d 2 B a l a n c e < / C o l u m n N a m e >  
         < U s e r F r i e n d l y C o l u m n N a m e > 3 1 . 1 2 . 2 0 1 8 < / U s e r F r i e n d l y C o l u m n N a m e >  
         < A c c o u n t N u m b e r > 6 2 4 x < / A c c o u n t N u m b e r >  
         < R o u n d e d > f a l s e < / R o u n d e d >  
     < / T B L i n k >  
     < T B L i n k >  
         < V e r s i o n > 4 < / V e r s i o n >  
         < C o l u m n F i l t e r s / >  
         < D A L i n k I D > 2 6 2 a 8 e e f - 6 8 4 0 - 4 d 1 9 - 9 8 a 3 - 9 a 1 3 4 a 3 b 5 0 6 8 < / D A L i n k I D >  
         < L i n k T y p e > 0 < / L i n k T y p e >  
         < P a r a m e t e r s / >  
         < I n c l u d e A l l I t e m s > f a l s e < / I n c l u d e A l l I t e m s >  
         < A c t i v e > t r u e < / A c t i v e >  
         < P r o t e c t e d L i n k > f a l s e < / P r o t e c t e d L i n k >  
         < N a m e > 2 8 1 0 0   T B   2 0 1 9   6 4 1 x 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 - 7 5 0 . 0 0 0 0 < / N u m e r i c V a l u e >  
         < V a l u e > - 7 5 0 , 0 0 0 0 < / V a l u e >  
         < C h a r t T y p e > c t D e t a i l < / C h a r t T y p e >  
         < R e f e r e n c e > 2 8 1 0 0 < / R e f e r e n c e >  
         < T B D o c N a m e > T B   2 0 1 9 < / T B D o c N a m e >  
         < T B C h a r t N a m e > D e t a i l < / T B C h a r t N a m e >  
         < C o l u m n N a m e > P r i o r P e r i o d 2 B a l a n c e < / C o l u m n N a m e >  
         < U s e r F r i e n d l y C o l u m n N a m e > 3 1 . 1 2 . 2 0 1 8 < / U s e r F r i e n d l y C o l u m n N a m e >  
         < A c c o u n t N u m b e r > 6 4 1 x < / A c c o u n t N u m b e r >  
         < R o u n d e d > f a l s e < / R o u n d e d >  
     < / T B L i n k >  
     < T B L i n k >  
         < V e r s i o n > 4 < / V e r s i o n >  
         < C o l u m n F i l t e r s / >  
         < D A L i n k I D > 5 5 6 c 7 4 9 c - 6 6 b c - 4 c 7 4 - a 3 4 c - 9 1 d 7 3 8 0 e 5 a 6 9 < / D A L i n k I D >  
         < L i n k T y p e > 0 < / L i n k T y p e >  
         < P a r a m e t e r s / >  
         < I n c l u d e A l l I t e m s > f a l s e < / I n c l u d e A l l I t e m s >  
         < A c t i v e > t r u e < / A c t i v e >  
         < P r o t e c t e d L i n k > f a l s e < / P r o t e c t e d L i n k >  
         < N a m e > 2 8 1 0 0   T B   2 0 1 9   6 4 2 x 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 - 1 1 5 0 3 6 . 0 0 0 0 < / N u m e r i c V a l u e >  
         < V a l u e > - 1 1 5 0 3 6 , 0 0 0 0 < / V a l u e >  
         < C h a r t T y p e > c t D e t a i l < / C h a r t T y p e >  
         < R e f e r e n c e > 2 8 1 0 0 < / R e f e r e n c e >  
         < T B D o c N a m e > T B   2 0 1 9 < / T B D o c N a m e >  
         < T B C h a r t N a m e > D e t a i l < / T B C h a r t N a m e >  
         < C o l u m n N a m e > P r i o r P e r i o d 2 B a l a n c e < / C o l u m n N a m e >  
         < U s e r F r i e n d l y C o l u m n N a m e > 3 1 . 1 2 . 2 0 1 8 < / U s e r F r i e n d l y C o l u m n N a m e >  
         < A c c o u n t N u m b e r > 6 4 2 x < / A c c o u n t N u m b e r >  
         < R o u n d e d > f a l s e < / R o u n d e d >  
     < / T B L i n k >  
     < T B L i n k >  
         < V e r s i o n > 4 < / V e r s i o n >  
         < C o l u m n F i l t e r s / >  
         < D A L i n k I D > f f 7 5 8 6 d c - 7 3 4 b - 4 a 9 7 - b 6 0 5 - 9 8 8 e 4 a b d b 1 0 b < / D A L i n k I D >  
         < L i n k T y p e > 0 < / L i n k T y p e >  
         < P a r a m e t e r s / >  
         < I n c l u d e A l l I t e m s > f a l s e < / I n c l u d e A l l I t e m s >  
         < A c t i v e > t r u e < / A c t i v e >  
         < P r o t e c t e d L i n k > f a l s e < / P r o t e c t e d L i n k >  
         < N a m e > 2 8 1 0 0   T B   2 0 1 9   6 4 4 x 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 6 4 4 x < / A c c o u n t N u m b e r >  
         < R o u n d e d > f a l s e < / R o u n d e d >  
     < / T B L i n k >  
     < T B L i n k >  
         < V e r s i o n > 4 < / V e r s i o n >  
         < C o l u m n F i l t e r s / >  
         < D A L i n k I D > a 7 5 1 a 1 0 2 - e a 6 5 - 4 6 7 9 - 9 4 c d - 4 f b 8 5 0 3 c 1 0 f c < / D A L i n k I D >  
         < L i n k T y p e > 0 < / L i n k T y p e >  
         < P a r a m e t e r s / >  
         < I n c l u d e A l l I t e m s > f a l s e < / I n c l u d e A l l I t e m s >  
         < A c t i v e > t r u e < / A c t i v e >  
         < P r o t e c t e d L i n k > f a l s e < / P r o t e c t e d L i n k >  
         < N a m e > 2 8 1 0 0   T B   2 0 1 9   6 4 5 x 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 6 4 5 x < / A c c o u n t N u m b e r >  
         < R o u n d e d > f a l s e < / R o u n d e d >  
     < / T B L i n k >  
     < T B L i n k >  
         < V e r s i o n > 4 < / V e r s i o n >  
         < C o l u m n F i l t e r s / >  
         < D A L i n k I D > d a 1 c 8 b 2 b - a 8 e c - 4 a 3 c - b 3 d 9 - c 6 d 6 0 b b 7 a a 1 7 < / D A L i n k I D >  
         < L i n k T y p e > 0 < / L i n k T y p e >  
         < P a r a m e t e r s / >  
         < I n c l u d e A l l I t e m s > f a l s e < / I n c l u d e A l l I t e m s >  
         < A c t i v e > t r u e < / A c t i v e >  
         < P r o t e c t e d L i n k > f a l s e < / P r o t e c t e d L i n k >  
         < N a m e > 2 8 1 0 0   T B   2 0 1 9   6 4 6 x 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 6 4 6 x < / A c c o u n t N u m b e r >  
         < R o u n d e d > f a l s e < / R o u n d e d >  
     < / T B L i n k >  
     < T B L i n k >  
         < V e r s i o n > 4 < / V e r s i o n >  
         < C o l u m n F i l t e r s / >  
         < D A L i n k I D > b e d 9 7 d 6 c - 8 4 b d - 4 c 6 1 - b 0 2 7 - c 5 9 3 1 2 2 8 1 0 0 7 < / D A L i n k I D >  
         < L i n k T y p e > 0 < / L i n k T y p e >  
         < P a r a m e t e r s / >  
         < I n c l u d e A l l I t e m s > f a l s e < / I n c l u d e A l l I t e m s >  
         < A c t i v e > t r u e < / A c t i v e >  
         < P r o t e c t e d L i n k > f a l s e < / P r o t e c t e d L i n k >  
         < N a m e > 2 8 1 0 0   T B   2 0 1 9   6 4 8 x 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 - 1 5 7 6 3 6 . 0 0 0 0 < / N u m e r i c V a l u e >  
         < V a l u e > - 1 5 7 6 3 6 , 0 0 0 0 < / V a l u e >  
         < C h a r t T y p e > c t D e t a i l < / C h a r t T y p e >  
         < R e f e r e n c e > 2 8 1 0 0 < / R e f e r e n c e >  
         < T B D o c N a m e > T B   2 0 1 9 < / T B D o c N a m e >  
         < T B C h a r t N a m e > D e t a i l < / T B C h a r t N a m e >  
         < C o l u m n N a m e > P r i o r P e r i o d 2 B a l a n c e < / C o l u m n N a m e >  
         < U s e r F r i e n d l y C o l u m n N a m e > 3 1 . 1 2 . 2 0 1 8 < / U s e r F r i e n d l y C o l u m n N a m e >  
         < A c c o u n t N u m b e r > 6 4 8 x < / A c c o u n t N u m b e r >  
         < R o u n d e d > f a l s e < / R o u n d e d >  
     < / T B L i n k >  
     < T B L i n k >  
         < V e r s i o n > 4 < / V e r s i o n >  
         < C o l u m n F i l t e r s / >  
         < D A L i n k I D > c 7 0 a 6 1 e 2 - 0 1 9 1 - 4 6 d 3 - 9 9 2 8 - 7 7 a 7 f f d 5 3 b d 8 < / D A L i n k I D >  
         < L i n k T y p e > 0 < / L i n k T y p e >  
         < P a r a m e t e r s / >  
         < I n c l u d e A l l I t e m s > f a l s e < / I n c l u d e A l l I t e m s >  
         < A c t i v e > t r u e < / A c t i v e >  
         < P r o t e c t e d L i n k > f a l s e < / P r o t e c t e d L i n k >  
         < N a m e > 2 8 1 0 0   T B   2 0 1 9   6 5 5 x 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 6 5 5 x < / A c c o u n t N u m b e r >  
         < R o u n d e d > f a l s e < / R o u n d e d >  
     < / T B L i n k >  
     < T B L i n k >  
         < V e r s i o n > 4 < / V e r s i o n >  
         < C o l u m n F i l t e r s / >  
         < D A L i n k I D > e 2 b 6 1 0 f 6 - 0 5 8 8 - 4 e c 8 - 9 a 2 b - 5 d f 6 5 c b 6 3 8 6 b < / D A L i n k I D >  
         < L i n k T y p e > 0 < / L i n k T y p e >  
         < P a r a m e t e r s / >  
         < I n c l u d e A l l I t e m s > f a l s e < / I n c l u d e A l l I t e m s >  
         < A c t i v e > t r u e < / A c t i v e >  
         < P r o t e c t e d L i n k > f a l s e < / P r o t e c t e d L i n k >  
         < N a m e > 2 8 1 0 0   T B   2 0 1 9   6 5 7 x 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 6 5 7 x < / A c c o u n t N u m b e r >  
         < R o u n d e d > f a l s e < / R o u n d e d >  
     < / T B L i n k >  
     < T B L i n k >  
         < V e r s i o n > 4 < / V e r s i o n >  
         < C o l u m n F i l t e r s / >  
         < D A L i n k I D > 1 e e 5 6 7 d c - 3 d a b - 4 3 6 c - a 1 2 0 - 0 3 1 b 2 e e 8 8 8 c 9 < / D A L i n k I D >  
         < L i n k T y p e > 0 < / L i n k T y p e >  
         < P a r a m e t e r s / >  
         < I n c l u d e A l l I t e m s > f a l s e < / I n c l u d e A l l I t e m s >  
         < A c t i v e > t r u e < / A c t i v e >  
         < P r o t e c t e d L i n k > f a l s e < / P r o t e c t e d L i n k >  
         < N a m e > 2 8 1 0 0   T B   2 0 1 9   6 6 1 x 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 6 6 1 x < / A c c o u n t N u m b e r >  
         < R o u n d e d > f a l s e < / R o u n d e d >  
     < / T B L i n k >  
     < T B L i n k >  
         < V e r s i o n > 4 < / V e r s i o n >  
         < C o l u m n F i l t e r s / >  
         < D A L i n k I D > 1 5 2 e b 4 e 5 - 7 6 d 9 - 4 d 5 7 - 8 c 3 6 - 5 d e f 5 f d 9 1 a 2 e < / D A L i n k I D >  
         < L i n k T y p e > 0 < / L i n k T y p e >  
         < P a r a m e t e r s / >  
         < I n c l u d e A l l I t e m s > f a l s e < / I n c l u d e A l l I t e m s >  
         < A c t i v e > t r u e < / A c t i v e >  
         < P r o t e c t e d L i n k > f a l s e < / P r o t e c t e d L i n k >  
         < N a m e > 2 8 1 0 0   T B   2 0 1 9   6 6 2 a 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 - 4 3 . 0 0 0 0 < / N u m e r i c V a l u e >  
         < V a l u e > - 4 3 , 0 0 0 0 < / V a l u e >  
         < C h a r t T y p e > c t D e t a i l < / C h a r t T y p e >  
         < R e f e r e n c e > 2 8 1 0 0 < / R e f e r e n c e >  
         < T B D o c N a m e > T B   2 0 1 9 < / T B D o c N a m e >  
         < T B C h a r t N a m e > D e t a i l < / T B C h a r t N a m e >  
         < C o l u m n N a m e > P r i o r P e r i o d 2 B a l a n c e < / C o l u m n N a m e >  
         < U s e r F r i e n d l y C o l u m n N a m e > 3 1 . 1 2 . 2 0 1 8 < / U s e r F r i e n d l y C o l u m n N a m e >  
         < A c c o u n t N u m b e r > 6 6 2 a < / A c c o u n t N u m b e r >  
         < R o u n d e d > f a l s e < / R o u n d e d >  
     < / T B L i n k >  
     < T B L i n k >  
         < V e r s i o n > 4 < / V e r s i o n >  
         < C o l u m n F i l t e r s / >  
         < D A L i n k I D > 4 0 6 9 f e b 1 - 9 a 4 6 - 4 b 2 a - 9 c 0 e - e e 8 5 0 b f e 6 8 8 a < / D A L i n k I D >  
         < L i n k T y p e > 0 < / L i n k T y p e >  
         < P a r a m e t e r s / >  
         < I n c l u d e A l l I t e m s > f a l s e < / I n c l u d e A l l I t e m s >  
         < A c t i v e > t r u e < / A c t i v e >  
         < P r o t e c t e d L i n k > f a l s e < / P r o t e c t e d L i n k >  
         < N a m e > 2 8 1 0 0   T B   2 0 1 9   6 6 2 b 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 6 6 2 b < / A c c o u n t N u m b e r >  
         < R o u n d e d > f a l s e < / R o u n d e d >  
     < / T B L i n k >  
     < T B L i n k >  
         < V e r s i o n > 4 < / V e r s i o n >  
         < C o l u m n F i l t e r s / >  
         < D A L i n k I D > 1 a e 2 5 0 3 6 - 0 4 1 e - 4 4 2 6 - 8 8 3 b - 3 d 1 0 9 6 7 4 5 2 6 c < / D A L i n k I D >  
         < L i n k T y p e > 0 < / L i n k T y p e >  
         < P a r a m e t e r s / >  
         < I n c l u d e A l l I t e m s > f a l s e < / I n c l u d e A l l I t e m s >  
         < A c t i v e > t r u e < / A c t i v e >  
         < P r o t e c t e d L i n k > f a l s e < / P r o t e c t e d L i n k >  
         < N a m e > 2 8 1 0 0   T B   2 0 1 9   6 6 3 x 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 - 6 2 1 . 0 0 0 0 < / N u m e r i c V a l u e >  
         < V a l u e > - 6 2 1 , 0 0 0 0 < / V a l u e >  
         < C h a r t T y p e > c t D e t a i l < / C h a r t T y p e >  
         < R e f e r e n c e > 2 8 1 0 0 < / R e f e r e n c e >  
         < T B D o c N a m e > T B   2 0 1 9 < / T B D o c N a m e >  
         < T B C h a r t N a m e > D e t a i l < / T B C h a r t N a m e >  
         < C o l u m n N a m e > P r i o r P e r i o d 2 B a l a n c e < / C o l u m n N a m e >  
         < U s e r F r i e n d l y C o l u m n N a m e > 3 1 . 1 2 . 2 0 1 8 < / U s e r F r i e n d l y C o l u m n N a m e >  
         < A c c o u n t N u m b e r > 6 6 3 x < / A c c o u n t N u m b e r >  
         < R o u n d e d > f a l s e < / R o u n d e d >  
     < / T B L i n k >  
     < T B L i n k >  
         < V e r s i o n > 4 < / V e r s i o n >  
         < C o l u m n F i l t e r s / >  
         < D A L i n k I D > 9 b 8 f a d 1 b - 5 7 6 d - 4 4 1 1 - 9 6 a 0 - c 5 3 4 6 d c 4 d d b b < / D A L i n k I D >  
         < L i n k T y p e > 0 < / L i n k T y p e >  
         < P a r a m e t e r s / >  
         < I n c l u d e A l l I t e m s > f a l s e < / I n c l u d e A l l I t e m s >  
         < A c t i v e > t r u e < / A c t i v e >  
         < P r o t e c t e d L i n k > f a l s e < / P r o t e c t e d L i n k >  
         < N a m e > 2 8 1 0 0   T B   2 0 1 9   6 6 4 x 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 6 6 4 x < / A c c o u n t N u m b e r >  
         < R o u n d e d > f a l s e < / R o u n d e d >  
     < / T B L i n k >  
     < T B L i n k >  
         < V e r s i o n > 4 < / V e r s i o n >  
         < C o l u m n F i l t e r s / >  
         < D A L i n k I D > 9 e a 3 9 9 6 4 - 8 0 d 9 - 4 1 a b - a 7 f 1 - d 1 8 6 4 8 3 d e f 3 8 < / D A L i n k I D >  
         < L i n k T y p e > 0 < / L i n k T y p e >  
         < P a r a m e t e r s / >  
         < I n c l u d e A l l I t e m s > f a l s e < / I n c l u d e A l l I t e m s >  
         < A c t i v e > t r u e < / A c t i v e >  
         < P r o t e c t e d L i n k > f a l s e < / P r o t e c t e d L i n k >  
         < N a m e > 2 8 1 0 0   T B   2 0 1 9   6 6 5 a 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 6 6 5 a < / A c c o u n t N u m b e r >  
         < R o u n d e d > f a l s e < / R o u n d e d >  
     < / T B L i n k >  
     < T B L i n k >  
         < V e r s i o n > 4 < / V e r s i o n >  
         < C o l u m n F i l t e r s / >  
         < D A L i n k I D > 7 9 8 4 b b a f - b a f a - 4 1 7 f - 9 3 4 b - f 2 5 5 d c 6 3 3 a d 2 < / D A L i n k I D >  
         < L i n k T y p e > 0 < / L i n k T y p e >  
         < P a r a m e t e r s / >  
         < I n c l u d e A l l I t e m s > f a l s e < / I n c l u d e A l l I t e m s >  
         < A c t i v e > t r u e < / A c t i v e >  
         < P r o t e c t e d L i n k > f a l s e < / P r o t e c t e d L i n k >  
         < N a m e > 2 8 1 0 0   T B   2 0 1 9   6 6 5 b 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 6 6 5 b < / A c c o u n t N u m b e r >  
         < R o u n d e d > f a l s e < / R o u n d e d >  
     < / T B L i n k >  
     < T B L i n k >  
         < V e r s i o n > 4 < / V e r s i o n >  
         < C o l u m n F i l t e r s / >  
         < D A L i n k I D > 6 e f 0 8 3 b 9 - 1 8 4 e - 4 5 0 3 - b 7 e b - 4 3 c b 8 b 4 8 8 b 1 f < / D A L i n k I D >  
         < L i n k T y p e > 0 < / L i n k T y p e >  
         < P a r a m e t e r s / >  
         < I n c l u d e A l l I t e m s > f a l s e < / I n c l u d e A l l I t e m s >  
         < A c t i v e > t r u e < / A c t i v e >  
         < P r o t e c t e d L i n k > f a l s e < / P r o t e c t e d L i n k >  
         < N a m e > 2 8 1 0 0   T B   2 0 1 9   6 6 5 c 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 6 6 5 c < / A c c o u n t N u m b e r >  
         < R o u n d e d > f a l s e < / R o u n d e d >  
     < / T B L i n k >  
     < T B L i n k >  
         < V e r s i o n > 4 < / V e r s i o n >  
         < C o l u m n F i l t e r s / >  
         < D A L i n k I D > 8 2 1 8 5 7 7 c - b 1 5 c - 4 8 5 f - b 1 5 9 - 6 7 e 9 c 2 9 7 5 d e 2 < / D A L i n k I D >  
         < L i n k T y p e > 0 < / L i n k T y p e >  
         < P a r a m e t e r s / >  
         < I n c l u d e A l l I t e m s > f a l s e < / I n c l u d e A l l I t e m s >  
         < A c t i v e > t r u e < / A c t i v e >  
         < P r o t e c t e d L i n k > f a l s e < / P r o t e c t e d L i n k >  
         < N a m e > 2 8 1 0 0   T B   2 0 1 9   6 6 6 a 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 6 6 6 a < / A c c o u n t N u m b e r >  
         < R o u n d e d > f a l s e < / R o u n d e d >  
     < / T B L i n k >  
     < T B L i n k >  
         < V e r s i o n > 4 < / V e r s i o n >  
         < C o l u m n F i l t e r s / >  
         < D A L i n k I D > 9 1 c 2 8 d 3 c - b e e 0 - 4 f e c - a 3 8 0 - 3 a 4 6 c 2 e 9 8 6 a e < / D A L i n k I D >  
         < L i n k T y p e > 0 < / L i n k T y p e >  
         < P a r a m e t e r s / >  
         < I n c l u d e A l l I t e m s > f a l s e < / I n c l u d e A l l I t e m s >  
         < A c t i v e > t r u e < / A c t i v e >  
         < P r o t e c t e d L i n k > f a l s e < / P r o t e c t e d L i n k >  
         < N a m e > 2 8 1 0 0   T B   2 0 1 9   6 6 6 b 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 6 6 6 b < / A c c o u n t N u m b e r >  
         < R o u n d e d > f a l s e < / R o u n d e d >  
     < / T B L i n k >  
     < T B L i n k >  
         < V e r s i o n > 4 < / V e r s i o n >  
         < C o l u m n F i l t e r s / >  
         < D A L i n k I D > 3 a b 2 d 9 a 7 - 6 b 5 3 - 4 6 f e - 9 9 2 2 - 1 1 9 b f 3 f d 8 4 f 6 < / D A L i n k I D >  
         < L i n k T y p e > 0 < / L i n k T y p e >  
         < P a r a m e t e r s / >  
         < I n c l u d e A l l I t e m s > f a l s e < / I n c l u d e A l l I t e m s >  
         < A c t i v e > t r u e < / A c t i v e >  
         < P r o t e c t e d L i n k > f a l s e < / P r o t e c t e d L i n k >  
         < N a m e > 2 8 1 0 0   T B   2 0 1 9   6 6 6 c 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 6 6 6 c < / A c c o u n t N u m b e r >  
         < R o u n d e d > f a l s e < / R o u n d e d >  
     < / T B L i n k >  
     < T B L i n k >  
         < V e r s i o n > 4 < / V e r s i o n >  
         < C o l u m n F i l t e r s / >  
         < D A L i n k I D > 9 6 3 e c 4 4 b - e 7 a c - 4 9 5 1 - 8 2 5 3 - d e b 1 a 4 f b a 9 7 c < / D A L i n k I D >  
         < L i n k T y p e > 0 < / L i n k T y p e >  
         < P a r a m e t e r s / >  
         < I n c l u d e A l l I t e m s > f a l s e < / I n c l u d e A l l I t e m s >  
         < A c t i v e > t r u e < / A c t i v e >  
         < P r o t e c t e d L i n k > f a l s e < / P r o t e c t e d L i n k >  
         < N a m e > 2 8 1 0 0   T B   2 0 1 9   6 6 7 x 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 6 6 7 x < / A c c o u n t N u m b e r >  
         < R o u n d e d > f a l s e < / R o u n d e d >  
     < / T B L i n k >  
     < T B L i n k >  
         < V e r s i o n > 4 < / V e r s i o n >  
         < C o l u m n F i l t e r s / >  
         < D A L i n k I D > a 3 a e 4 c e 9 - 3 2 d 8 - 4 d c 6 - b b 0 c - 5 7 b 9 d d c b 1 7 3 d < / D A L i n k I D >  
         < L i n k T y p e > 0 < / L i n k T y p e >  
         < P a r a m e t e r s / >  
         < I n c l u d e A l l I t e m s > f a l s e < / I n c l u d e A l l I t e m s >  
         < A c t i v e > t r u e < / A c t i v e >  
         < P r o t e c t e d L i n k > f a l s e < / P r o t e c t e d L i n k >  
         < N a m e > 2 8 1 0 0   T B   2 0 1 9   6 6 8 x 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 6 6 8 x < / A c c o u n t N u m b e r >  
         < R o u n d e d > f a l s e < / R o u n d e d >  
     < / T B L i n k >  
     < T B L i n k >  
         < V e r s i o n > 4 < / V e r s i o n >  
         < C o l u m n F i l t e r s / >  
         < D A L i n k I D > 1 4 d f a c 9 9 - 3 7 1 9 - 4 3 b 8 - 9 d 5 e - c 1 a a 1 5 f a f b 1 0 < / D A L i n k I D >  
         < L i n k T y p e > 0 < / L i n k T y p e >  
         < P a r a m e t e r s / >  
         < I n c l u d e A l l I t e m s > f a l s e < / I n c l u d e A l l I t e m s >  
         < A c t i v e > t r u e < / A c t i v e >  
         < P r o t e c t e d L i n k > f a l s e < / P r o t e c t e d L i n k >  
         < N a m e > 2 8 1 0 0   T B   2 0 1 9   0 1 2 x 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 0 1 2 x < / A c c o u n t N u m b e r >  
         < R o u n d e d > f a l s e < / R o u n d e d >  
     < / T B L i n k >  
     < T B L i n k >  
         < V e r s i o n > 4 < / V e r s i o n >  
         < C o l u m n F i l t e r s / >  
         < D A L i n k I D > 7 0 1 b 0 a 5 7 - 4 5 7 7 - 4 7 d a - 8 2 e d - b e 5 5 a b 4 4 1 2 6 0 < / D A L i n k I D >  
         < L i n k T y p e > 0 < / L i n k T y p e >  
         < P a r a m e t e r s / >  
         < I n c l u d e A l l I t e m s > f a l s e < / I n c l u d e A l l I t e m s >  
         < A c t i v e > t r u e < / A c t i v e >  
         < P r o t e c t e d L i n k > f a l s e < / P r o t e c t e d L i n k >  
         < N a m e > 2 8 1 0 0   T B   2 0 1 9   0 1 3 x   F i n a l < / N a m e >  
         < E n t i t y E n u m > 9 < / E n t i t y E n u m >  
         < I t e m O r d e r L i s t / >  
         < S e l e c t e d I t e m L i s t / >  
         < S e l e c t e d C o l u m n L i s t / >  
         < H a s V a l u e > t r u e < / H a s V a l u e >  
         < T B C h a r t I D > 2 2 1 3 5 8 7 4 8 5 7 0 0 0 0 0 6 9 5 < / T B C h a r t I D >  
         < C o n s o l i d a t e d C o m p a n y I D   x s i : n i l = " t r u e " / >  
         < T B D o c u m e n t I D > 2 2 1 3 5 8 7 4 8 5 7 0 0 0 0 0 0 0 5 < / T B D o c u m e n t I D >  
         < N u m e r i c V a l u e > 7 5 7 5 2 . 0 0 0 0 < / N u m e r i c V a l u e >  
         < V a l u e > 7 5 7 5 2 . 0 0 0 0 < / V a l u e >  
         < C h a r t T y p e > c t D e t a i l < / C h a r t T y p e >  
         < R e f e r e n c e > 2 8 1 0 0 < / R e f e r e n c e >  
         < T B D o c N a m e > T B   2 0 1 9 < / T B D o c N a m e >  
         < T B C h a r t N a m e > D e t a i l < / T B C h a r t N a m e >  
         < C o l u m n N a m e > F i n a l B a l a n c e < / C o l u m n N a m e >  
         < U s e r F r i e n d l y C o l u m n N a m e > F i n a l < / U s e r F r i e n d l y C o l u m n N a m e >  
         < A c c o u n t N u m b e r > 0 1 3 x < / A c c o u n t N u m b e r >  
         < R o u n d e d > f a l s e < / R o u n d e d >  
     < / T B L i n k >  
     < T B L i n k >  
         < V e r s i o n > 4 < / V e r s i o n >  
         < C o l u m n F i l t e r s / >  
         < D A L i n k I D > 6 e 1 5 9 2 1 b - 9 f f 7 - 4 3 1 7 - 8 b 9 0 - 5 3 0 d c d f 9 a 7 8 9 < / D A L i n k I D >  
         < L i n k T y p e > 0 < / L i n k T y p e >  
         < P a r a m e t e r s / >  
         < I n c l u d e A l l I t e m s > f a l s e < / I n c l u d e A l l I t e m s >  
         < A c t i v e > t r u e < / A c t i v e >  
         < P r o t e c t e d L i n k > f a l s e < / P r o t e c t e d L i n k >  
         < N a m e > 2 8 1 0 0   T B   2 0 1 9   0 1 4 x 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 0 1 4 x < / A c c o u n t N u m b e r >  
         < R o u n d e d > f a l s e < / R o u n d e d >  
     < / T B L i n k >  
     < T B L i n k >  
         < V e r s i o n > 4 < / V e r s i o n >  
         < C o l u m n F i l t e r s / >  
         < D A L i n k I D > e 4 f 0 a a a 3 - 1 4 5 1 - 4 b 2 f - 9 e f 5 - 0 1 2 2 6 d 6 3 8 2 9 e < / D A L i n k I D >  
         < L i n k T y p e > 0 < / L i n k T y p e >  
         < P a r a m e t e r s / >  
         < I n c l u d e A l l I t e m s > f a l s e < / I n c l u d e A l l I t e m s >  
         < A c t i v e > t r u e < / A c t i v e >  
         < P r o t e c t e d L i n k > f a l s e < / P r o t e c t e d L i n k >  
         < N a m e > 2 8 1 0 0   T B   2 0 1 9   0 1 5 x   F i n a l < / 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 F i n a l B a l a n c e < / C o l u m n N a m e >  
         < U s e r F r i e n d l y C o l u m n N a m e > F i n a l < / U s e r F r i e n d l y C o l u m n N a m e >  
         < A c c o u n t N u m b e r > 0 1 5 x < / A c c o u n t N u m b e r >  
         < R o u n d e d > f a l s e < / R o u n d e d >  
     < / T B L i n k >  
     < T B L i n k >  
         < V e r s i o n > 4 < / V e r s i o n >  
         < C o l u m n F i l t e r s / >  
         < D A L i n k I D > 1 8 d 1 a f 4 c - 3 e 6 a - 4 8 6 1 - 8 e 0 1 - 8 f f b c e 9 d 8 f 7 c < / D A L i n k I D >  
         < L i n k T y p e > 0 < / L i n k T y p e >  
         < P a r a m e t e r s / >  
         < I n c l u d e A l l I t e m s > f a l s e < / I n c l u d e A l l I t e m s >  
         < A c t i v e > t r u e < / A c t i v e >  
         < P r o t e c t e d L i n k > f a l s e < / P r o t e c t e d L i n k >  
         < N a m e > 2 8 1 0 0   T B   2 0 1 9   0 1 9 x 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 0 1 9 x < / A c c o u n t N u m b e r >  
         < R o u n d e d > f a l s e < / R o u n d e d >  
     < / T B L i n k >  
     < T B L i n k >  
         < V e r s i o n > 4 < / V e r s i o n >  
         < C o l u m n F i l t e r s / >  
         < D A L i n k I D > b c 6 5 0 6 3 3 - c 5 c 6 - 4 d 8 1 - b 3 7 7 - a f f d c 4 1 c d a c f < / D A L i n k I D >  
         < L i n k T y p e > 0 < / L i n k T y p e >  
         < P a r a m e t e r s / >  
         < I n c l u d e A l l I t e m s > f a l s e < / I n c l u d e A l l I t e m s >  
         < A c t i v e > t r u e < / A c t i v e >  
         < P r o t e c t e d L i n k > f a l s e < / P r o t e c t e d L i n k >  
         < N a m e > 2 8 1 0 0   T B   2 0 1 9   0 2 1 x   F i n a l < / N a m e >  
         < E n t i t y E n u m > 9 < / E n t i t y E n u m >  
         < I t e m O r d e r L i s t / >  
         < S e l e c t e d I t e m L i s t / >  
         < S e l e c t e d C o l u m n L i s t / >  
         < H a s V a l u e > t r u e < / H a s V a l u e >  
         < T B C h a r t I D > 2 2 1 3 5 8 7 4 8 5 7 0 0 0 0 0 6 9 5 < / T B C h a r t I D >  
         < C o n s o l i d a t e d C o m p a n y I D   x s i : n i l = " t r u e " / >  
         < T B D o c u m e n t I D > 2 2 1 3 5 8 7 4 8 5 7 0 0 0 0 0 0 0 5 < / T B D o c u m e n t I D >  
         < N u m e r i c V a l u e > 4 1 6 7 6 9 5 . 0 0 0 0 < / N u m e r i c V a l u e >  
         < V a l u e > 4 1 6 7 6 9 5 . 0 0 0 0 < / V a l u e >  
         < C h a r t T y p e > c t D e t a i l < / C h a r t T y p e >  
         < R e f e r e n c e > 2 8 1 0 0 < / R e f e r e n c e >  
         < T B D o c N a m e > T B   2 0 1 9 < / T B D o c N a m e >  
         < T B C h a r t N a m e > D e t a i l < / T B C h a r t N a m e >  
         < C o l u m n N a m e > F i n a l B a l a n c e < / C o l u m n N a m e >  
         < U s e r F r i e n d l y C o l u m n N a m e > F i n a l < / U s e r F r i e n d l y C o l u m n N a m e >  
         < A c c o u n t N u m b e r > 0 2 1 x < / A c c o u n t N u m b e r >  
         < R o u n d e d > f a l s e < / R o u n d e d >  
     < / T B L i n k >  
     < T B L i n k >  
         < V e r s i o n > 4 < / V e r s i o n >  
         < C o l u m n F i l t e r s / >  
         < D A L i n k I D > 5 1 d 7 9 9 0 8 - 9 4 d b - 4 f a 7 - a e 9 d - 9 e b 3 5 4 3 2 0 a 9 6 < / D A L i n k I D >  
         < L i n k T y p e > 0 < / L i n k T y p e >  
         < P a r a m e t e r s / >  
         < I n c l u d e A l l I t e m s > f a l s e < / I n c l u d e A l l I t e m s >  
         < A c t i v e > t r u e < / A c t i v e >  
         < P r o t e c t e d L i n k > f a l s e < / P r o t e c t e d L i n k >  
         < N a m e > 2 8 1 0 0   T B   2 0 1 9   0 2 2 x   F i n a l < / N a m e >  
         < E n t i t y E n u m > 9 < / E n t i t y E n u m >  
         < I t e m O r d e r L i s t / >  
         < S e l e c t e d I t e m L i s t / >  
         < S e l e c t e d C o l u m n L i s t / >  
         < H a s V a l u e > t r u e < / H a s V a l u e >  
         < T B C h a r t I D > 2 2 1 3 5 8 7 4 8 5 7 0 0 0 0 0 6 9 5 < / T B C h a r t I D >  
         < C o n s o l i d a t e d C o m p a n y I D   x s i : n i l = " t r u e " / >  
         < T B D o c u m e n t I D > 2 2 1 3 5 8 7 4 8 5 7 0 0 0 0 0 0 0 5 < / T B D o c u m e n t I D >  
         < N u m e r i c V a l u e > 1 2 7 8 5 8 2 9 . 0 0 0 0 < / N u m e r i c V a l u e >  
         < V a l u e > 1 2 7 8 5 8 2 9 . 0 0 0 0 < / V a l u e >  
         < C h a r t T y p e > c t D e t a i l < / C h a r t T y p e >  
         < R e f e r e n c e > 2 8 1 0 0 < / R e f e r e n c e >  
         < T B D o c N a m e > T B   2 0 1 9 < / T B D o c N a m e >  
         < T B C h a r t N a m e > D e t a i l < / T B C h a r t N a m e >  
         < C o l u m n N a m e > F i n a l B a l a n c e < / C o l u m n N a m e >  
         < U s e r F r i e n d l y C o l u m n N a m e > F i n a l < / U s e r F r i e n d l y C o l u m n N a m e >  
         < A c c o u n t N u m b e r > 0 2 2 x < / A c c o u n t N u m b e r >  
         < R o u n d e d > f a l s e < / R o u n d e d >  
     < / T B L i n k >  
     < T B L i n k >  
         < V e r s i o n > 4 < / V e r s i o n >  
         < C o l u m n F i l t e r s / >  
         < D A L i n k I D > a 8 9 7 6 7 5 b - 8 2 4 a - 4 c 1 8 - b 8 c d - 6 d 7 5 a 0 4 c 3 c 9 1 < / D A L i n k I D >  
         < L i n k T y p e > 0 < / L i n k T y p e >  
         < P a r a m e t e r s / >  
         < I n c l u d e A l l I t e m s > f a l s e < / I n c l u d e A l l I t e m s >  
         < A c t i v e > t r u e < / A c t i v e >  
         < P r o t e c t e d L i n k > f a l s e < / P r o t e c t e d L i n k >  
         < N a m e > 2 8 1 0 0   T B   2 0 1 9   0 2 5 x 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 0 2 5 x < / A c c o u n t N u m b e r >  
         < R o u n d e d > f a l s e < / R o u n d e d >  
     < / T B L i n k >  
     < T B L i n k >  
         < V e r s i o n > 4 < / V e r s i o n >  
         < C o l u m n F i l t e r s / >  
         < D A L i n k I D > 7 2 9 a 0 1 3 0 - 6 7 1 3 - 4 e 6 6 - 8 1 a f - 5 0 0 7 8 8 5 4 b c b 5 < / D A L i n k I D >  
         < L i n k T y p e > 0 < / L i n k T y p e >  
         < P a r a m e t e r s / >  
         < I n c l u d e A l l I t e m s > f a l s e < / I n c l u d e A l l I t e m s >  
         < A c t i v e > t r u e < / A c t i v e >  
         < P r o t e c t e d L i n k > f a l s e < / P r o t e c t e d L i n k >  
         < N a m e > 2 8 1 0 0   T B   2 0 1 9   0 2 6 x 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 0 2 6 x < / A c c o u n t N u m b e r >  
         < R o u n d e d > f a l s e < / R o u n d e d >  
     < / T B L i n k >  
     < T B L i n k >  
         < V e r s i o n > 4 < / V e r s i o n >  
         < C o l u m n F i l t e r s / >  
         < D A L i n k I D > e 5 d c 0 2 b 0 - 5 6 3 2 - 4 5 5 e - a 2 3 8 - 4 f c 5 f a e 2 4 2 7 c < / D A L i n k I D >  
         < L i n k T y p e > 0 < / L i n k T y p e >  
         < P a r a m e t e r s / >  
         < I n c l u d e A l l I t e m s > f a l s e < / I n c l u d e A l l I t e m s >  
         < A c t i v e > t r u e < / A c t i v e >  
         < P r o t e c t e d L i n k > f a l s e < / P r o t e c t e d L i n k >  
         < N a m e > 2 8 1 0 0   T B   2 0 1 9   0 2 9 x   F i n a l < / N a m e >  
         < E n t i t y E n u m > 9 < / E n t i t y E n u m >  
         < I t e m O r d e r L i s t / >  
         < S e l e c t e d I t e m L i s t / >  
         < S e l e c t e d C o l u m n L i s t / >  
         < H a s V a l u e > t r u e < / H a s V a l u e >  
         < T B C h a r t I D > 2 2 1 3 5 8 7 4 8 5 7 0 0 0 0 0 6 9 5 < / T B C h a r t I D >  
         < C o n s o l i d a t e d C o m p a n y I D   x s i : n i l = " t r u e " / >  
         < T B D o c u m e n t I D > 2 2 1 3 5 8 7 4 8 5 7 0 0 0 0 0 0 0 5 < / T B D o c u m e n t I D >  
         < N u m e r i c V a l u e > 2 3 0 8 5 8 . 0 0 0 0 < / N u m e r i c V a l u e >  
         < V a l u e > 2 3 0 8 5 8 . 0 0 0 0 < / V a l u e >  
         < C h a r t T y p e > c t D e t a i l < / C h a r t T y p e >  
         < R e f e r e n c e > 2 8 1 0 0 < / R e f e r e n c e >  
         < T B D o c N a m e > T B   2 0 1 9 < / T B D o c N a m e >  
         < T B C h a r t N a m e > D e t a i l < / T B C h a r t N a m e >  
         < C o l u m n N a m e > F i n a l B a l a n c e < / C o l u m n N a m e >  
         < U s e r F r i e n d l y C o l u m n N a m e > F i n a l < / U s e r F r i e n d l y C o l u m n N a m e >  
         < A c c o u n t N u m b e r > 0 2 9 x < / A c c o u n t N u m b e r >  
         < R o u n d e d > f a l s e < / R o u n d e d >  
     < / T B L i n k >  
     < T B L i n k >  
         < V e r s i o n > 4 < / V e r s i o n >  
         < C o l u m n F i l t e r s / >  
         < D A L i n k I D > 5 a 0 b 0 f 4 6 - 5 d f 8 - 4 9 3 f - 8 7 c 6 - 0 c 2 3 3 3 9 3 d 4 d f < / D A L i n k I D >  
         < L i n k T y p e > 0 < / L i n k T y p e >  
         < P a r a m e t e r s / >  
         < I n c l u d e A l l I t e m s > f a l s e < / I n c l u d e A l l I t e m s >  
         < A c t i v e > t r u e < / A c t i v e >  
         < P r o t e c t e d L i n k > f a l s e < / P r o t e c t e d L i n k >  
         < N a m e > 2 8 1 0 0   T B   2 0 1 9   0 3 1 x   F i n a l < / N a m e >  
         < E n t i t y E n u m > 9 < / E n t i t y E n u m >  
         < I t e m O r d e r L i s t / >  
         < S e l e c t e d I t e m L i s t / >  
         < S e l e c t e d C o l u m n L i s t / >  
         < H a s V a l u e > t r u e < / H a s V a l u e >  
         < T B C h a r t I D > 2 2 1 3 5 8 7 4 8 5 7 0 0 0 0 0 6 9 5 < / T B C h a r t I D >  
         < C o n s o l i d a t e d C o m p a n y I D   x s i : n i l = " t r u e " / >  
         < T B D o c u m e n t I D > 2 2 1 3 5 8 7 4 8 5 7 0 0 0 0 0 0 0 5 < / T B D o c u m e n t I D >  
         < N u m e r i c V a l u e > 1 2 4 6 5 5 2 . 0 0 0 0 < / N u m e r i c V a l u e >  
         < V a l u e > 1 2 4 6 5 5 2 . 0 0 0 0 < / V a l u e >  
         < C h a r t T y p e > c t D e t a i l < / C h a r t T y p e >  
         < R e f e r e n c e > 2 8 1 0 0 < / R e f e r e n c e >  
         < T B D o c N a m e > T B   2 0 1 9 < / T B D o c N a m e >  
         < T B C h a r t N a m e > D e t a i l < / T B C h a r t N a m e >  
         < C o l u m n N a m e > F i n a l B a l a n c e < / C o l u m n N a m e >  
         < U s e r F r i e n d l y C o l u m n N a m e > F i n a l < / U s e r F r i e n d l y C o l u m n N a m e >  
         < A c c o u n t N u m b e r > 0 3 1 x < / A c c o u n t N u m b e r >  
         < R o u n d e d > f a l s e < / R o u n d e d >  
     < / T B L i n k >  
     < T B L i n k >  
         < V e r s i o n > 4 < / V e r s i o n >  
         < C o l u m n F i l t e r s / >  
         < D A L i n k I D > c 0 2 1 7 b 9 a - d e 2 3 - 4 0 0 2 - b 7 5 4 - f d 4 f e 1 d b 9 d c e < / D A L i n k I D >  
         < L i n k T y p e > 0 < / L i n k T y p e >  
         < P a r a m e t e r s / >  
         < I n c l u d e A l l I t e m s > f a l s e < / I n c l u d e A l l I t e m s >  
         < A c t i v e > t r u e < / A c t i v e >  
         < P r o t e c t e d L i n k > f a l s e < / P r o t e c t e d L i n k >  
         < N a m e > 2 8 1 0 0   T B   2 0 1 9   0 3 2 x 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 0 3 2 x < / A c c o u n t N u m b e r >  
         < R o u n d e d > f a l s e < / R o u n d e d >  
     < / T B L i n k >  
     < T B L i n k >  
         < V e r s i o n > 4 < / V e r s i o n >  
         < C o l u m n F i l t e r s / >  
         < D A L i n k I D > 5 9 b 0 d c 1 8 - 4 c 1 7 - 4 d 7 e - 9 9 3 0 - c 3 3 f 8 8 d 1 d 5 f c < / D A L i n k I D >  
         < L i n k T y p e > 0 < / L i n k T y p e >  
         < P a r a m e t e r s / >  
         < I n c l u d e A l l I t e m s > f a l s e < / I n c l u d e A l l I t e m s >  
         < A c t i v e > t r u e < / A c t i v e >  
         < P r o t e c t e d L i n k > f a l s e < / P r o t e c t e d L i n k >  
         < N a m e > 2 8 1 0 0   T B   2 0 1 9   0 4 1 x 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 0 4 1 x < / A c c o u n t N u m b e r >  
         < R o u n d e d > f a l s e < / R o u n d e d >  
     < / T B L i n k >  
     < T B L i n k >  
         < V e r s i o n > 4 < / V e r s i o n >  
         < C o l u m n F i l t e r s / >  
         < D A L i n k I D > d 6 0 0 0 0 0 0 - b 9 0 6 - 4 e 2 4 - 8 6 7 e - e 4 a 4 e 8 a f b e 9 3 < / D A L i n k I D >  
         < L i n k T y p e > 0 < / L i n k T y p e >  
         < P a r a m e t e r s / >  
         < I n c l u d e A l l I t e m s > f a l s e < / I n c l u d e A l l I t e m s >  
         < A c t i v e > t r u e < / A c t i v e >  
         < P r o t e c t e d L i n k > f a l s e < / P r o t e c t e d L i n k >  
         < N a m e > 2 8 1 0 0   T B   2 0 1 9   0 4 2 x   F i n a l < / N a m e >  
         < E n t i t y E n u m > 9 < / E n t i t y E n u m >  
         < I t e m O r d e r L i s t / >  
         < S e l e c t e d I t e m L i s t / >  
         < S e l e c t e d C o l u m n L i s t / >  
         < H a s V a l u e > t r u e < / H a s V a l u e >  
         < T B C h a r t I D > 2 2 1 3 5 8 7 4 8 5 7 0 0 0 0 0 6 9 5 < / T B C h a r t I D >  
         < C o n s o l i d a t e d C o m p a n y I D   x s i : n i l = " t r u e " / >  
         < T B D o c u m e n t I D > 2 2 1 3 5 8 7 4 8 5 7 0 0 0 0 0 0 0 5 < / T B D o c u m e n t I D >  
         < N u m e r i c V a l u e > 6 2 1 7 2 . 0 0 0 0 < / N u m e r i c V a l u e >  
         < V a l u e > 6 2 1 7 2 . 0 0 0 0 < / V a l u e >  
         < C h a r t T y p e > c t D e t a i l < / C h a r t T y p e >  
         < R e f e r e n c e > 2 8 1 0 0 < / R e f e r e n c e >  
         < T B D o c N a m e > T B   2 0 1 9 < / T B D o c N a m e >  
         < T B C h a r t N a m e > D e t a i l < / T B C h a r t N a m e >  
         < C o l u m n N a m e > F i n a l B a l a n c e < / C o l u m n N a m e >  
         < U s e r F r i e n d l y C o l u m n N a m e > F i n a l < / U s e r F r i e n d l y C o l u m n N a m e >  
         < A c c o u n t N u m b e r > 0 4 2 x < / A c c o u n t N u m b e r >  
         < R o u n d e d > f a l s e < / R o u n d e d >  
     < / T B L i n k >  
     < T B L i n k >  
         < V e r s i o n > 4 < / V e r s i o n >  
         < C o l u m n F i l t e r s / >  
         < D A L i n k I D > 8 0 d a f 6 f 7 - 5 6 a 5 - 4 6 2 c - a e 7 e - 0 2 d d 3 7 c b d 8 b 9 < / D A L i n k I D >  
         < L i n k T y p e > 0 < / L i n k T y p e >  
         < P a r a m e t e r s / >  
         < I n c l u d e A l l I t e m s > f a l s e < / I n c l u d e A l l I t e m s >  
         < A c t i v e > t r u e < / A c t i v e >  
         < P r o t e c t e d L i n k > f a l s e < / P r o t e c t e d L i n k >  
         < N a m e > 2 8 1 0 0   T B   2 0 1 9   0 4 3 x 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 0 4 3 x < / A c c o u n t N u m b e r >  
         < R o u n d e d > f a l s e < / R o u n d e d >  
     < / T B L i n k >  
     < T B L i n k >  
         < V e r s i o n > 4 < / V e r s i o n >  
         < C o l u m n F i l t e r s / >  
         < D A L i n k I D > e 9 1 3 3 2 5 b - b 5 5 3 - 4 c 3 b - b 7 0 0 - d a 7 1 6 6 d 3 6 0 0 a < / D A L i n k I D >  
         < L i n k T y p e > 0 < / L i n k T y p e >  
         < P a r a m e t e r s / >  
         < I n c l u d e A l l I t e m s > f a l s e < / I n c l u d e A l l I t e m s >  
         < A c t i v e > t r u e < / A c t i v e >  
         < P r o t e c t e d L i n k > f a l s e < / P r o t e c t e d L i n k >  
         < N a m e > 2 8 1 0 0   T B   2 0 1 9   0 5 1 x 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 0 5 1 x < / A c c o u n t N u m b e r >  
         < R o u n d e d > f a l s e < / R o u n d e d >  
     < / T B L i n k >  
     < T B L i n k >  
         < V e r s i o n > 4 < / V e r s i o n >  
         < C o l u m n F i l t e r s / >  
         < D A L i n k I D > e a c d d 6 f 2 - 1 f f 3 - 4 b f 0 - 9 2 1 1 - 2 f f 8 1 1 9 b 5 e 4 f < / D A L i n k I D >  
         < L i n k T y p e > 0 < / L i n k T y p e >  
         < P a r a m e t e r s / >  
         < I n c l u d e A l l I t e m s > f a l s e < / I n c l u d e A l l I t e m s >  
         < A c t i v e > t r u e < / A c t i v e >  
         < P r o t e c t e d L i n k > f a l s e < / P r o t e c t e d L i n k >  
         < N a m e > 2 8 1 0 0   T B   2 0 1 9   0 5 2 x 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 0 5 2 x < / A c c o u n t N u m b e r >  
         < R o u n d e d > f a l s e < / R o u n d e d >  
     < / T B L i n k >  
     < T B L i n k >  
         < V e r s i o n > 4 < / V e r s i o n >  
         < C o l u m n F i l t e r s / >  
         < D A L i n k I D > e 4 3 6 4 a a 0 - 9 2 3 7 - 4 2 9 1 - 9 9 7 b - 9 1 b 0 0 4 d 7 5 8 c c < / D A L i n k I D >  
         < L i n k T y p e > 0 < / L i n k T y p e >  
         < P a r a m e t e r s / >  
         < I n c l u d e A l l I t e m s > f a l s e < / I n c l u d e A l l I t e m s >  
         < A c t i v e > t r u e < / A c t i v e >  
         < P r o t e c t e d L i n k > f a l s e < / P r o t e c t e d L i n k >  
         < N a m e > 2 8 1 0 0   T B   2 0 1 9   0 5 3 x 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 0 5 3 x < / A c c o u n t N u m b e r >  
         < R o u n d e d > f a l s e < / R o u n d e d >  
     < / T B L i n k >  
     < T B L i n k >  
         < V e r s i o n > 4 < / V e r s i o n >  
         < C o l u m n F i l t e r s / >  
         < D A L i n k I D > b 3 8 5 c e a 1 - 5 3 2 d - 4 8 3 a - 8 c c 0 - f 9 f 0 4 f 8 c e 5 2 8 < / D A L i n k I D >  
         < L i n k T y p e > 0 < / L i n k T y p e >  
         < P a r a m e t e r s / >  
         < I n c l u d e A l l I t e m s > f a l s e < / I n c l u d e A l l I t e m s >  
         < A c t i v e > t r u e < / A c t i v e >  
         < P r o t e c t e d L i n k > f a l s e < / P r o t e c t e d L i n k >  
         < N a m e > 2 8 1 0 0   T B   2 0 1 9   0 6 1 x   F i n a l < / N a m e >  
         < E n t i t y E n u m > 9 < / E n t i t y E n u m >  
         < I t e m O r d e r L i s t / >  
         < S e l e c t e d I t e m L i s t / >  
         < S e l e c t e d C o l u m n L i s t / >  
         < H a s V a l u e > t r u e < / H a s V a l u e >  
         < T B C h a r t I D > 2 2 1 3 5 8 7 4 8 5 7 0 0 0 0 0 6 9 5 < / T B C h a r t I D >  
         < C o n s o l i d a t e d C o m p a n y I D   x s i : n i l = " t r u e " / >  
         < T B D o c u m e n t I D > 2 2 1 3 5 8 7 4 8 5 7 0 0 0 0 0 0 0 5 < / T B D o c u m e n t I D >  
         < N u m e r i c V a l u e > 1 6 2 9 1 . 0 0 0 0 < / N u m e r i c V a l u e >  
         < V a l u e > 1 6 2 9 1 . 0 0 0 0 < / V a l u e >  
         < C h a r t T y p e > c t D e t a i l < / C h a r t T y p e >  
         < R e f e r e n c e > 2 8 1 0 0 < / R e f e r e n c e >  
         < T B D o c N a m e > T B   2 0 1 9 < / T B D o c N a m e >  
         < T B C h a r t N a m e > D e t a i l < / T B C h a r t N a m e >  
         < C o l u m n N a m e > F i n a l B a l a n c e < / C o l u m n N a m e >  
         < U s e r F r i e n d l y C o l u m n N a m e > F i n a l < / U s e r F r i e n d l y C o l u m n N a m e >  
         < A c c o u n t N u m b e r > 0 6 1 x < / A c c o u n t N u m b e r >  
         < R o u n d e d > f a l s e < / R o u n d e d >  
     < / T B L i n k >  
     < T B L i n k >  
         < V e r s i o n > 4 < / V e r s i o n >  
         < C o l u m n F i l t e r s / >  
         < D A L i n k I D > 9 b 8 7 6 7 4 6 - c e 6 1 - 4 4 d 5 - 9 f c 3 - 3 f d a a 9 f 9 2 a f d < / D A L i n k I D >  
         < L i n k T y p e > 0 < / L i n k T y p e >  
         < P a r a m e t e r s / >  
         < I n c l u d e A l l I t e m s > f a l s e < / I n c l u d e A l l I t e m s >  
         < A c t i v e > t r u e < / A c t i v e >  
         < P r o t e c t e d L i n k > f a l s e < / P r o t e c t e d L i n k >  
         < N a m e > 2 8 1 0 0   T B   2 0 1 9   0 6 2 a 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 0 6 2 a < / A c c o u n t N u m b e r >  
         < R o u n d e d > f a l s e < / R o u n d e d >  
     < / T B L i n k >  
     < T B L i n k >  
         < V e r s i o n > 4 < / V e r s i o n >  
         < C o l u m n F i l t e r s / >  
         < D A L i n k I D > 9 d 8 5 0 a 1 0 - 0 e 7 5 - 4 e 7 4 - b b 8 2 - b 2 e 7 8 f 6 e b 2 b d < / D A L i n k I D >  
         < L i n k T y p e > 0 < / L i n k T y p e >  
         < P a r a m e t e r s / >  
         < I n c l u d e A l l I t e m s > f a l s e < / I n c l u d e A l l I t e m s >  
         < A c t i v e > t r u e < / A c t i v e >  
         < P r o t e c t e d L i n k > f a l s e < / P r o t e c t e d L i n k >  
         < N a m e > 2 8 1 0 0   T B   2 0 1 9   0 6 2 b 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 0 6 2 b < / A c c o u n t N u m b e r >  
         < R o u n d e d > f a l s e < / R o u n d e d >  
     < / T B L i n k >  
     < T B L i n k >  
         < V e r s i o n > 4 < / V e r s i o n >  
         < C o l u m n F i l t e r s / >  
         < D A L i n k I D > 8 9 7 3 1 2 9 4 - 0 3 6 3 - 4 d 5 c - 8 1 7 e - c e a 8 9 a 5 c 5 e 4 1 < / D A L i n k I D >  
         < L i n k T y p e > 0 < / L i n k T y p e >  
         < P a r a m e t e r s / >  
         < I n c l u d e A l l I t e m s > f a l s e < / I n c l u d e A l l I t e m s >  
         < A c t i v e > t r u e < / A c t i v e >  
         < P r o t e c t e d L i n k > f a l s e < / P r o t e c t e d L i n k >  
         < N a m e > 2 8 1 0 0   T B   2 0 1 9   0 6 3 a 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 0 6 3 a < / A c c o u n t N u m b e r >  
         < R o u n d e d > f a l s e < / R o u n d e d >  
     < / T B L i n k >  
     < T B L i n k >  
         < V e r s i o n > 4 < / V e r s i o n >  
         < C o l u m n F i l t e r s / >  
         < D A L i n k I D > d a 5 0 8 1 c 8 - a 8 9 2 - 4 a f 0 - 9 7 d f - 9 d 6 1 d a 4 3 f a 6 e < / D A L i n k I D >  
         < L i n k T y p e > 0 < / L i n k T y p e >  
         < P a r a m e t e r s / >  
         < I n c l u d e A l l I t e m s > f a l s e < / I n c l u d e A l l I t e m s >  
         < A c t i v e > t r u e < / A c t i v e >  
         < P r o t e c t e d L i n k > f a l s e < / P r o t e c t e d L i n k >  
         < N a m e > 2 8 1 0 0   T B   2 0 1 9   0 6 3 b 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 0 6 3 b < / A c c o u n t N u m b e r >  
         < R o u n d e d > f a l s e < / R o u n d e d >  
     < / T B L i n k >  
     < T B L i n k >  
         < V e r s i o n > 4 < / V e r s i o n >  
         < C o l u m n F i l t e r s / >  
         < D A L i n k I D > c f 8 3 a 5 d 6 - 5 c b d - 4 0 d 2 - 8 6 c 1 - 9 2 8 6 5 e 0 c 8 c 8 7 < / D A L i n k I D >  
         < L i n k T y p e > 0 < / L i n k T y p e >  
         < P a r a m e t e r s / >  
         < I n c l u d e A l l I t e m s > f a l s e < / I n c l u d e A l l I t e m s >  
         < A c t i v e > t r u e < / A c t i v e >  
         < P r o t e c t e d L i n k > f a l s e < / P r o t e c t e d L i n k >  
         < N a m e > 2 8 1 0 0   T B   2 0 1 9   0 6 5 x 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 0 6 5 x < / A c c o u n t N u m b e r >  
         < R o u n d e d > f a l s e < / R o u n d e d >  
     < / T B L i n k >  
     < T B L i n k >  
         < V e r s i o n > 4 < / V e r s i o n >  
         < C o l u m n F i l t e r s / >  
         < D A L i n k I D > 2 2 d 7 9 e f 8 - f b 6 3 - 4 a 7 0 - a f f b - b b 4 9 6 e 2 b 0 e 1 3 < / D A L i n k I D >  
         < L i n k T y p e > 0 < / L i n k T y p e >  
         < P a r a m e t e r s / >  
         < I n c l u d e A l l I t e m s > f a l s e < / I n c l u d e A l l I t e m s >  
         < A c t i v e > t r u e < / A c t i v e >  
         < P r o t e c t e d L i n k > f a l s e < / P r o t e c t e d L i n k >  
         < N a m e > 2 8 1 0 0   T B   2 0 1 9   0 6 6 a 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 0 6 6 a < / A c c o u n t N u m b e r >  
         < R o u n d e d > f a l s e < / R o u n d e d >  
     < / T B L i n k >  
     < T B L i n k >  
         < V e r s i o n > 4 < / V e r s i o n >  
         < C o l u m n F i l t e r s / >  
         < D A L i n k I D > 2 d 3 5 f 8 1 9 - 2 d 8 0 - 4 5 d b - b a 5 9 - 3 1 7 5 9 4 8 f 9 d c 2 < / D A L i n k I D >  
         < L i n k T y p e > 0 < / L i n k T y p e >  
         < P a r a m e t e r s / >  
         < I n c l u d e A l l I t e m s > f a l s e < / I n c l u d e A l l I t e m s >  
         < A c t i v e > t r u e < / A c t i v e >  
         < P r o t e c t e d L i n k > f a l s e < / P r o t e c t e d L i n k >  
         < N a m e > 2 8 1 0 0   T B   2 0 1 9   0 6 6 b 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 0 6 6 b < / A c c o u n t N u m b e r >  
         < R o u n d e d > f a l s e < / R o u n d e d >  
     < / T B L i n k >  
     < T B L i n k >  
         < V e r s i o n > 4 < / V e r s i o n >  
         < C o l u m n F i l t e r s / >  
         < D A L i n k I D > 9 3 a 7 e 4 3 6 - 8 6 0 0 - 4 3 9 3 - a c 0 d - 0 a 6 6 a 6 3 0 4 2 3 c < / D A L i n k I D >  
         < L i n k T y p e > 0 < / L i n k T y p e >  
         < P a r a m e t e r s / >  
         < I n c l u d e A l l I t e m s > f a l s e < / I n c l u d e A l l I t e m s >  
         < A c t i v e > t r u e < / A c t i v e >  
         < P r o t e c t e d L i n k > f a l s e < / P r o t e c t e d L i n k >  
         < N a m e > 2 8 1 0 0   T B   2 0 1 9   0 6 6 c 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 0 6 6 c < / A c c o u n t N u m b e r >  
         < R o u n d e d > f a l s e < / R o u n d e d >  
     < / T B L i n k >  
     < T B L i n k >  
         < V e r s i o n > 4 < / V e r s i o n >  
         < C o l u m n F i l t e r s / >  
         < D A L i n k I D > 3 f 9 8 7 3 6 9 - 0 3 f 3 - 4 7 6 2 - 9 c b 5 - a b 2 2 3 0 b 2 9 9 5 c < / D A L i n k I D >  
         < L i n k T y p e > 0 < / L i n k T y p e >  
         < P a r a m e t e r s / >  
         < I n c l u d e A l l I t e m s > f a l s e < / I n c l u d e A l l I t e m s >  
         < A c t i v e > t r u e < / A c t i v e >  
         < P r o t e c t e d L i n k > f a l s e < / P r o t e c t e d L i n k >  
         < N a m e > 2 8 1 0 0   T B   2 0 1 9   0 6 7 a 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 0 6 7 a < / A c c o u n t N u m b e r >  
         < R o u n d e d > f a l s e < / R o u n d e d >  
     < / T B L i n k >  
     < T B L i n k >  
         < V e r s i o n > 4 < / V e r s i o n >  
         < C o l u m n F i l t e r s / >  
         < D A L i n k I D > f a 1 f b 1 8 8 - 9 a 9 1 - 4 1 2 c - 8 9 d f - d 0 c 9 a b 6 d f 2 d 4 < / D A L i n k I D >  
         < L i n k T y p e > 0 < / L i n k T y p e >  
         < P a r a m e t e r s / >  
         < I n c l u d e A l l I t e m s > f a l s e < / I n c l u d e A l l I t e m s >  
         < A c t i v e > t r u e < / A c t i v e >  
         < P r o t e c t e d L i n k > f a l s e < / P r o t e c t e d L i n k >  
         < N a m e > 2 8 1 0 0   T B   2 0 1 9   0 6 7 b 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 0 6 7 b < / A c c o u n t N u m b e r >  
         < R o u n d e d > f a l s e < / R o u n d e d >  
     < / T B L i n k >  
     < T B L i n k >  
         < V e r s i o n > 4 < / V e r s i o n >  
         < C o l u m n F i l t e r s / >  
         < D A L i n k I D > c 7 8 8 c 5 b b - c 2 c f - 4 e b 1 - a b 6 f - e 4 e b 8 7 5 f 8 a 9 5 < / D A L i n k I D >  
         < L i n k T y p e > 0 < / L i n k T y p e >  
         < P a r a m e t e r s / >  
         < I n c l u d e A l l I t e m s > f a l s e < / I n c l u d e A l l I t e m s >  
         < A c t i v e > t r u e < / A c t i v e >  
         < P r o t e c t e d L i n k > f a l s e < / P r o t e c t e d L i n k >  
         < N a m e > 2 8 1 0 0   T B   2 0 1 9   0 6 9 a 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 0 6 9 a < / A c c o u n t N u m b e r >  
         < R o u n d e d > f a l s e < / R o u n d e d >  
     < / T B L i n k >  
     < T B L i n k >  
         < V e r s i o n > 4 < / V e r s i o n >  
         < C o l u m n F i l t e r s / >  
         < D A L i n k I D > 2 6 7 9 2 e 4 0 - c e 6 8 - 4 d 8 d - b 7 9 8 - c 0 b 2 1 5 0 9 2 c 2 6 < / D A L i n k I D >  
         < L i n k T y p e > 0 < / L i n k T y p e >  
         < P a r a m e t e r s / >  
         < I n c l u d e A l l I t e m s > f a l s e < / I n c l u d e A l l I t e m s >  
         < A c t i v e > t r u e < / A c t i v e >  
         < P r o t e c t e d L i n k > f a l s e < / P r o t e c t e d L i n k >  
         < N a m e > 2 8 1 0 0   T B   2 0 1 9   0 6 9 b 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 0 6 9 b < / A c c o u n t N u m b e r >  
         < R o u n d e d > f a l s e < / R o u n d e d >  
     < / T B L i n k >  
     < T B L i n k >  
         < V e r s i o n > 4 < / V e r s i o n >  
         < C o l u m n F i l t e r s / >  
         < D A L i n k I D > 8 5 d a 8 2 e e - c a 6 8 - 4 5 0 d - b 9 8 6 - d 9 9 8 b 1 4 c 3 f e 5 < / D A L i n k I D >  
         < L i n k T y p e > 0 < / L i n k T y p e >  
         < P a r a m e t e r s / >  
         < I n c l u d e A l l I t e m s > f a l s e < / I n c l u d e A l l I t e m s >  
         < A c t i v e > t r u e < / A c t i v e >  
         < P r o t e c t e d L i n k > f a l s e < / P r o t e c t e d L i n k >  
         < N a m e > 2 8 1 0 0   T B   2 0 1 9   0 7 2 x 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 0 7 2 x < / A c c o u n t N u m b e r >  
         < R o u n d e d > f a l s e < / R o u n d e d >  
     < / T B L i n k >  
     < T B L i n k >  
         < V e r s i o n > 4 < / V e r s i o n >  
         < C o l u m n F i l t e r s / >  
         < D A L i n k I D > a 1 d 4 e b 2 8 - c f d 3 - 4 9 b e - a e a 8 - d 3 5 f 2 c 4 5 c d 5 6 < / D A L i n k I D >  
         < L i n k T y p e > 0 < / L i n k T y p e >  
         < P a r a m e t e r s / >  
         < I n c l u d e A l l I t e m s > f a l s e < / I n c l u d e A l l I t e m s >  
         < A c t i v e > t r u e < / A c t i v e >  
         < P r o t e c t e d L i n k > f a l s e < / P r o t e c t e d L i n k >  
         < N a m e > 2 8 1 0 0   T B   2 0 1 9   0 7 3 x   F i n a l < / N a m e >  
         < E n t i t y E n u m > 9 < / E n t i t y E n u m >  
         < I t e m O r d e r L i s t / >  
         < S e l e c t e d I t e m L i s t / >  
         < S e l e c t e d C o l u m n L i s t / >  
         < H a s V a l u e > t r u e < / H a s V a l u e >  
         < T B C h a r t I D > 2 2 1 3 5 8 7 4 8 5 7 0 0 0 0 0 6 9 5 < / T B C h a r t I D >  
         < C o n s o l i d a t e d C o m p a n y I D   x s i : n i l = " t r u e " / >  
         < T B D o c u m e n t I D > 2 2 1 3 5 8 7 4 8 5 7 0 0 0 0 0 0 0 5 < / T B D o c u m e n t I D >  
         < N u m e r i c V a l u e > - 7 4 4 4 4 . 0 0 0 0 < / N u m e r i c V a l u e >  
         < V a l u e > - 7 4 4 4 4 . 0 0 0 0 < / V a l u e >  
         < C h a r t T y p e > c t D e t a i l < / C h a r t T y p e >  
         < R e f e r e n c e > 2 8 1 0 0 < / R e f e r e n c e >  
         < T B D o c N a m e > T B   2 0 1 9 < / T B D o c N a m e >  
         < T B C h a r t N a m e > D e t a i l < / T B C h a r t N a m e >  
         < C o l u m n N a m e > F i n a l B a l a n c e < / C o l u m n N a m e >  
         < U s e r F r i e n d l y C o l u m n N a m e > F i n a l < / U s e r F r i e n d l y C o l u m n N a m e >  
         < A c c o u n t N u m b e r > 0 7 3 x < / A c c o u n t N u m b e r >  
         < R o u n d e d > f a l s e < / R o u n d e d >  
     < / T B L i n k >  
     < T B L i n k >  
         < V e r s i o n > 4 < / V e r s i o n >  
         < C o l u m n F i l t e r s / >  
         < D A L i n k I D > a 3 2 2 a 0 4 a - 2 9 5 5 - 4 b f 6 - 8 9 0 e - 2 e 1 5 3 9 0 3 6 7 5 c < / D A L i n k I D >  
         < L i n k T y p e > 0 < / L i n k T y p e >  
         < P a r a m e t e r s / >  
         < I n c l u d e A l l I t e m s > f a l s e < / I n c l u d e A l l I t e m s >  
         < A c t i v e > t r u e < / A c t i v e >  
         < P r o t e c t e d L i n k > f a l s e < / P r o t e c t e d L i n k >  
         < N a m e > 2 8 1 0 0   T B   2 0 1 9   0 7 4 x 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 0 7 4 x < / A c c o u n t N u m b e r >  
         < R o u n d e d > f a l s e < / R o u n d e d >  
     < / T B L i n k >  
     < T B L i n k >  
         < V e r s i o n > 4 < / V e r s i o n >  
         < C o l u m n F i l t e r s / >  
         < D A L i n k I D > b 9 4 5 8 c 6 8 - 2 0 a 7 - 4 7 1 6 - b 5 7 7 - c b f e e f 9 4 d 6 4 2 < / D A L i n k I D >  
         < L i n k T y p e > 0 < / L i n k T y p e >  
         < P a r a m e t e r s / >  
         < I n c l u d e A l l I t e m s > f a l s e < / I n c l u d e A l l I t e m s >  
         < A c t i v e > t r u e < / A c t i v e >  
         < P r o t e c t e d L i n k > f a l s e < / P r o t e c t e d L i n k >  
         < N a m e > 2 8 1 0 0   T B   2 0 1 9   0 7 5 x   F i n a l < / 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 F i n a l B a l a n c e < / C o l u m n N a m e >  
         < U s e r F r i e n d l y C o l u m n N a m e > F i n a l < / U s e r F r i e n d l y C o l u m n N a m e >  
         < A c c o u n t N u m b e r > 0 7 5 x < / A c c o u n t N u m b e r >  
         < R o u n d e d > f a l s e < / R o u n d e d >  
     < / T B L i n k >  
     < T B L i n k >  
         < V e r s i o n > 4 < / V e r s i o n >  
         < C o l u m n F i l t e r s / >  
         < D A L i n k I D > 7 4 4 3 4 f f 4 - 6 6 8 d - 4 5 8 9 - 9 e c 1 - 0 9 2 d c 0 a 0 3 e e 0 < / D A L i n k I D >  
         < L i n k T y p e > 0 < / L i n k T y p e >  
         < P a r a m e t e r s / >  
         < I n c l u d e A l l I t e m s > f a l s e < / I n c l u d e A l l I t e m s >  
         < A c t i v e > t r u e < / A c t i v e >  
         < P r o t e c t e d L i n k > f a l s e < / P r o t e c t e d L i n k >  
         < N a m e > 2 8 1 0 0   T B   2 0 1 9   0 7 9 x 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 0 7 9 x < / A c c o u n t N u m b e r >  
         < R o u n d e d > f a l s e < / R o u n d e d >  
     < / T B L i n k >  
     < T B L i n k >  
         < V e r s i o n > 4 < / V e r s i o n >  
         < C o l u m n F i l t e r s / >  
         < D A L i n k I D > c a 5 1 e 9 9 a - d d 4 4 - 4 8 9 2 - 8 2 1 0 - 0 6 4 8 6 e 4 5 c e b 6 < / D A L i n k I D >  
         < L i n k T y p e > 0 < / L i n k T y p e >  
         < P a r a m e t e r s / >  
         < I n c l u d e A l l I t e m s > f a l s e < / I n c l u d e A l l I t e m s >  
         < A c t i v e > t r u e < / A c t i v e >  
         < P r o t e c t e d L i n k > f a l s e < / P r o t e c t e d L i n k >  
         < N a m e > 2 8 1 0 0   T B   2 0 1 9   0 8 1 x   F i n a l < / N a m e >  
         < E n t i t y E n u m > 9 < / E n t i t y E n u m >  
         < I t e m O r d e r L i s t / >  
         < S e l e c t e d I t e m L i s t / >  
         < S e l e c t e d C o l u m n L i s t / >  
         < H a s V a l u e > t r u e < / H a s V a l u e >  
         < T B C h a r t I D > 2 2 1 3 5 8 7 4 8 5 7 0 0 0 0 0 6 9 5 < / T B C h a r t I D >  
         < C o n s o l i d a t e d C o m p a n y I D   x s i : n i l = " t r u e " / >  
         < T B D o c u m e n t I D > 2 2 1 3 5 8 7 4 8 5 7 0 0 0 0 0 0 0 5 < / T B D o c u m e n t I D >  
         < N u m e r i c V a l u e > - 8 0 6 7 3 8 . 0 0 0 0 < / N u m e r i c V a l u e >  
         < V a l u e > - 8 0 6 7 3 8 . 0 0 0 0 < / V a l u e >  
         < C h a r t T y p e > c t D e t a i l < / C h a r t T y p e >  
         < R e f e r e n c e > 2 8 1 0 0 < / R e f e r e n c e >  
         < T B D o c N a m e > T B   2 0 1 9 < / T B D o c N a m e >  
         < T B C h a r t N a m e > D e t a i l < / T B C h a r t N a m e >  
         < C o l u m n N a m e > F i n a l B a l a n c e < / C o l u m n N a m e >  
         < U s e r F r i e n d l y C o l u m n N a m e > F i n a l < / U s e r F r i e n d l y C o l u m n N a m e >  
         < A c c o u n t N u m b e r > 0 8 1 x < / A c c o u n t N u m b e r >  
         < R o u n d e d > f a l s e < / R o u n d e d >  
     < / T B L i n k >  
     < T B L i n k >  
         < V e r s i o n > 4 < / V e r s i o n >  
         < C o l u m n F i l t e r s / >  
         < D A L i n k I D > 0 6 b 5 a 0 1 1 - 8 b 4 f - 4 1 9 6 - 9 9 9 2 - d 4 f d f e 0 0 6 a 1 6 < / D A L i n k I D >  
         < L i n k T y p e > 0 < / L i n k T y p e >  
         < P a r a m e t e r s / >  
         < I n c l u d e A l l I t e m s > f a l s e < / I n c l u d e A l l I t e m s >  
         < A c t i v e > t r u e < / A c t i v e >  
         < P r o t e c t e d L i n k > f a l s e < / P r o t e c t e d L i n k >  
         < N a m e > 2 8 1 0 0   T B   2 0 1 9   0 8 2 x   F i n a l < / N a m e >  
         < E n t i t y E n u m > 9 < / E n t i t y E n u m >  
         < I t e m O r d e r L i s t / >  
         < S e l e c t e d I t e m L i s t / >  
         < S e l e c t e d C o l u m n L i s t / >  
         < H a s V a l u e > t r u e < / H a s V a l u e >  
         < T B C h a r t I D > 2 2 1 3 5 8 7 4 8 5 7 0 0 0 0 0 6 9 5 < / T B C h a r t I D >  
         < C o n s o l i d a t e d C o m p a n y I D   x s i : n i l = " t r u e " / >  
         < T B D o c u m e n t I D > 2 2 1 3 5 8 7 4 8 5 7 0 0 0 0 0 0 0 5 < / T B D o c u m e n t I D >  
         < N u m e r i c V a l u e > - 5 6 6 3 8 5 5 . 0 0 0 0 < / N u m e r i c V a l u e >  
         < V a l u e > - 5 6 6 3 8 5 5 . 0 0 0 0 < / V a l u e >  
         < C h a r t T y p e > c t D e t a i l < / C h a r t T y p e >  
         < R e f e r e n c e > 2 8 1 0 0 < / R e f e r e n c e >  
         < T B D o c N a m e > T B   2 0 1 9 < / T B D o c N a m e >  
         < T B C h a r t N a m e > D e t a i l < / T B C h a r t N a m e >  
         < C o l u m n N a m e > F i n a l B a l a n c e < / C o l u m n N a m e >  
         < U s e r F r i e n d l y C o l u m n N a m e > F i n a l < / U s e r F r i e n d l y C o l u m n N a m e >  
         < A c c o u n t N u m b e r > 0 8 2 x < / A c c o u n t N u m b e r >  
         < R o u n d e d > f a l s e < / R o u n d e d >  
     < / T B L i n k >  
     < T B L i n k >  
         < V e r s i o n > 4 < / V e r s i o n >  
         < C o l u m n F i l t e r s / >  
         < D A L i n k I D > 8 c 4 6 b d 2 e - 2 7 f 9 - 4 2 d 0 - 8 4 0 7 - f 4 0 c 8 4 d f 6 1 3 c < / D A L i n k I D >  
         < L i n k T y p e > 0 < / L i n k T y p e >  
         < P a r a m e t e r s / >  
         < I n c l u d e A l l I t e m s > f a l s e < / I n c l u d e A l l I t e m s >  
         < A c t i v e > t r u e < / A c t i v e >  
         < P r o t e c t e d L i n k > f a l s e < / P r o t e c t e d L i n k >  
         < N a m e > 2 8 1 0 0   T B   2 0 1 9   0 8 5 x 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 0 8 5 x < / A c c o u n t N u m b e r >  
         < R o u n d e d > f a l s e < / R o u n d e d >  
     < / T B L i n k >  
     < T B L i n k >  
         < V e r s i o n > 4 < / V e r s i o n >  
         < C o l u m n F i l t e r s / >  
         < D A L i n k I D > f 0 7 b c 2 0 6 - a 6 7 a - 4 6 a 0 - 9 c 6 a - 9 f 2 f a c f 3 8 0 4 0 < / D A L i n k I D >  
         < L i n k T y p e > 0 < / L i n k T y p e >  
         < P a r a m e t e r s / >  
         < I n c l u d e A l l I t e m s > f a l s e < / I n c l u d e A l l I t e m s >  
         < A c t i v e > t r u e < / A c t i v e >  
         < P r o t e c t e d L i n k > f a l s e < / P r o t e c t e d L i n k >  
         < N a m e > 2 8 1 0 0   T B   2 0 1 9   0 8 6 x 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 0 8 6 x < / A c c o u n t N u m b e r >  
         < R o u n d e d > f a l s e < / R o u n d e d >  
     < / T B L i n k >  
     < T B L i n k >  
         < V e r s i o n > 4 < / V e r s i o n >  
         < C o l u m n F i l t e r s / >  
         < D A L i n k I D > 8 4 e 3 0 d d 3 - e 6 f d - 4 b 8 d - 8 a 9 f - c 7 d f 7 5 f 9 1 a 1 b < / D A L i n k I D >  
         < L i n k T y p e > 0 < / L i n k T y p e >  
         < P a r a m e t e r s / >  
         < I n c l u d e A l l I t e m s > f a l s e < / I n c l u d e A l l I t e m s >  
         < A c t i v e > t r u e < / A c t i v e >  
         < P r o t e c t e d L i n k > f a l s e < / P r o t e c t e d L i n k >  
         < N a m e > 2 8 1 0 0   T B   2 0 1 9   0 8 9 x   F i n a l < / N a m e >  
         < E n t i t y E n u m > 9 < / E n t i t y E n u m >  
         < I t e m O r d e r L i s t / >  
         < S e l e c t e d I t e m L i s t / >  
         < S e l e c t e d C o l u m n L i s t / >  
         < H a s V a l u e > t r u e < / H a s V a l u e >  
         < T B C h a r t I D > 2 2 1 3 5 8 7 4 8 5 7 0 0 0 0 0 6 9 5 < / T B C h a r t I D >  
         < C o n s o l i d a t e d C o m p a n y I D   x s i : n i l = " t r u e " / >  
         < T B D o c u m e n t I D > 2 2 1 3 5 8 7 4 8 5 7 0 0 0 0 0 0 0 5 < / T B D o c u m e n t I D >  
         < N u m e r i c V a l u e > - 1 0 9 3 5 0 . 0 0 0 0 < / N u m e r i c V a l u e >  
         < V a l u e > - 1 0 9 3 5 0 . 0 0 0 0 < / V a l u e >  
         < C h a r t T y p e > c t D e t a i l < / C h a r t T y p e >  
         < R e f e r e n c e > 2 8 1 0 0 < / R e f e r e n c e >  
         < T B D o c N a m e > T B   2 0 1 9 < / T B D o c N a m e >  
         < T B C h a r t N a m e > D e t a i l < / T B C h a r t N a m e >  
         < C o l u m n N a m e > F i n a l B a l a n c e < / C o l u m n N a m e >  
         < U s e r F r i e n d l y C o l u m n N a m e > F i n a l < / U s e r F r i e n d l y C o l u m n N a m e >  
         < A c c o u n t N u m b e r > 0 8 9 x < / A c c o u n t N u m b e r >  
         < R o u n d e d > f a l s e < / R o u n d e d >  
     < / T B L i n k >  
     < T B L i n k >  
         < V e r s i o n > 4 < / V e r s i o n >  
         < C o l u m n F i l t e r s / >  
         < D A L i n k I D > 4 4 d 1 f 0 1 7 - 2 7 c a - 4 9 b 0 - b 1 0 9 - 8 2 0 4 b c 3 8 b 6 4 9 < / D A L i n k I D >  
         < L i n k T y p e > 0 < / L i n k T y p e >  
         < P a r a m e t e r s / >  
         < I n c l u d e A l l I t e m s > f a l s e < / I n c l u d e A l l I t e m s >  
         < A c t i v e > t r u e < / A c t i v e >  
         < P r o t e c t e d L i n k > f a l s e < / P r o t e c t e d L i n k >  
         < N a m e > 2 8 1 0 0   T B   2 0 1 9   0 9 1 a 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 0 9 1 a < / A c c o u n t N u m b e r >  
         < R o u n d e d > f a l s e < / R o u n d e d >  
     < / T B L i n k >  
     < T B L i n k >  
         < V e r s i o n > 4 < / V e r s i o n >  
         < C o l u m n F i l t e r s / >  
         < D A L i n k I D > a e b 9 7 e 1 9 - b 3 c d - 4 6 0 0 - b 6 9 f - 8 0 c 8 5 0 2 5 5 4 e 0 < / D A L i n k I D >  
         < L i n k T y p e > 0 < / L i n k T y p e >  
         < P a r a m e t e r s / >  
         < I n c l u d e A l l I t e m s > f a l s e < / I n c l u d e A l l I t e m s >  
         < A c t i v e > t r u e < / A c t i v e >  
         < P r o t e c t e d L i n k > f a l s e < / P r o t e c t e d L i n k >  
         < N a m e > 2 8 1 0 0   T B   2 0 1 9   0 9 1 b 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 0 9 1 b < / A c c o u n t N u m b e r >  
         < R o u n d e d > f a l s e < / R o u n d e d >  
     < / T B L i n k >  
     < T B L i n k >  
         < V e r s i o n > 4 < / V e r s i o n >  
         < C o l u m n F i l t e r s / >  
         < D A L i n k I D > 0 1 3 b 8 5 f f - e a 7 1 - 4 6 5 2 - a 3 2 5 - b 7 a 1 1 2 f 4 4 a 9 5 < / D A L i n k I D >  
         < L i n k T y p e > 0 < / L i n k T y p e >  
         < P a r a m e t e r s / >  
         < I n c l u d e A l l I t e m s > f a l s e < / I n c l u d e A l l I t e m s >  
         < A c t i v e > t r u e < / A c t i v e >  
         < P r o t e c t e d L i n k > f a l s e < / P r o t e c t e d L i n k >  
         < N a m e > 2 8 1 0 0   T B   2 0 1 9   0 9 1 c 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 0 9 1 c < / A c c o u n t N u m b e r >  
         < R o u n d e d > f a l s e < / R o u n d e d >  
     < / T B L i n k >  
     < T B L i n k >  
         < V e r s i o n > 4 < / V e r s i o n >  
         < C o l u m n F i l t e r s / >  
         < D A L i n k I D > 4 c f 0 8 f 7 8 - a 6 1 f - 4 e 4 5 - b 6 2 1 - a c 5 0 8 9 d b 1 0 9 6 < / D A L i n k I D >  
         < L i n k T y p e > 0 < / L i n k T y p e >  
         < P a r a m e t e r s / >  
         < I n c l u d e A l l I t e m s > f a l s e < / I n c l u d e A l l I t e m s >  
         < A c t i v e > t r u e < / A c t i v e >  
         < P r o t e c t e d L i n k > f a l s e < / P r o t e c t e d L i n k >  
         < N a m e > 2 8 1 0 0   T B   2 0 1 9   0 9 1 d 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 0 9 1 d < / A c c o u n t N u m b e r >  
         < R o u n d e d > f a l s e < / R o u n d e d >  
     < / T B L i n k >  
     < T B L i n k >  
         < V e r s i o n > 4 < / V e r s i o n >  
         < C o l u m n F i l t e r s / >  
         < D A L i n k I D > 5 6 5 0 8 9 0 1 - 9 6 e 9 - 4 6 0 2 - a 6 7 6 - 8 2 c 8 a e f a c 9 f b < / D A L i n k I D >  
         < L i n k T y p e > 0 < / L i n k T y p e >  
         < P a r a m e t e r s / >  
         < I n c l u d e A l l I t e m s > f a l s e < / I n c l u d e A l l I t e m s >  
         < A c t i v e > t r u e < / A c t i v e >  
         < P r o t e c t e d L i n k > f a l s e < / P r o t e c t e d L i n k >  
         < N a m e > 2 8 1 0 0   T B   2 0 1 9   0 9 1 e 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 0 9 1 e < / A c c o u n t N u m b e r >  
         < R o u n d e d > f a l s e < / R o u n d e d >  
     < / T B L i n k >  
     < T B L i n k >  
         < V e r s i o n > 4 < / V e r s i o n >  
         < C o l u m n F i l t e r s / >  
         < D A L i n k I D > 7 d f 4 6 2 4 a - 0 7 7 e - 4 a 5 f - a 9 6 1 - a 0 6 8 5 0 5 2 0 8 e 2 < / D A L i n k I D >  
         < L i n k T y p e > 0 < / L i n k T y p e >  
         < P a r a m e t e r s / >  
         < I n c l u d e A l l I t e m s > f a l s e < / I n c l u d e A l l I t e m s >  
         < A c t i v e > t r u e < / A c t i v e >  
         < P r o t e c t e d L i n k > f a l s e < / P r o t e c t e d L i n k >  
         < N a m e > 2 8 1 0 0   T B   2 0 1 9   0 9 2 a 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 0 9 2 a < / A c c o u n t N u m b e r >  
         < R o u n d e d > f a l s e < / R o u n d e d >  
     < / T B L i n k >  
     < T B L i n k >  
         < V e r s i o n > 4 < / V e r s i o n >  
         < C o l u m n F i l t e r s / >  
         < D A L i n k I D > 8 4 f c 0 2 3 a - 3 8 2 a - 4 7 d 3 - 8 9 e a - 9 d 4 2 5 3 9 d 8 a b 6 < / D A L i n k I D >  
         < L i n k T y p e > 0 < / L i n k T y p e >  
         < P a r a m e t e r s / >  
         < I n c l u d e A l l I t e m s > f a l s e < / I n c l u d e A l l I t e m s >  
         < A c t i v e > t r u e < / A c t i v e >  
         < P r o t e c t e d L i n k > f a l s e < / P r o t e c t e d L i n k >  
         < N a m e > 2 8 1 0 0   T B   2 0 1 9   0 9 2 b 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 0 9 2 b < / A c c o u n t N u m b e r >  
         < R o u n d e d > f a l s e < / R o u n d e d >  
     < / T B L i n k >  
     < T B L i n k >  
         < V e r s i o n > 4 < / V e r s i o n >  
         < C o l u m n F i l t e r s / >  
         < D A L i n k I D > 8 f 2 0 8 e 4 0 - 8 1 b 6 - 4 7 5 7 - 8 7 2 d - f 0 f 1 d a 6 9 e 5 9 1 < / D A L i n k I D >  
         < L i n k T y p e > 0 < / L i n k T y p e >  
         < P a r a m e t e r s / >  
         < I n c l u d e A l l I t e m s > f a l s e < / I n c l u d e A l l I t e m s >  
         < A c t i v e > t r u e < / A c t i v e >  
         < P r o t e c t e d L i n k > f a l s e < / P r o t e c t e d L i n k >  
         < N a m e > 2 8 1 0 0   T B   2 0 1 9   0 9 2 c   F i n a l < / N a m e >  
         < E n t i t y E n u m > 9 < / E n t i t y E n u m >  
         < I t e m O r d e r L i s t / >  
         < S e l e c t e d I t e m L i s t / >  
         < S e l e c t e d C o l u m n L i s t / >  
         < H a s V a l u e > t r u e < / H a s V a l u e >  
         < T B C h a r t I D > 2 2 1 3 5 8 7 4 8 5 7 0 0 0 0 0 6 9 5 < / T B C h a r t I D >  
         < C o n s o l i d a t e d C o m p a n y I D   x s i : n i l = " t r u e " / >  
         < T B D o c u m e n t I D > 2 2 1 3 5 8 7 4 8 5 7 0 0 0 0 0 0 0 5 < / T B D o c u m e n t I D >  
         < N u m e r i c V a l u e > - 6 3 5 0 5 7 8 . 0 0 0 0 < / N u m e r i c V a l u e >  
         < V a l u e > - 6 3 5 0 5 7 8 . 0 0 0 0 < / V a l u e >  
         < C h a r t T y p e > c t D e t a i l < / C h a r t T y p e >  
         < R e f e r e n c e > 2 8 1 0 0 < / R e f e r e n c e >  
         < T B D o c N a m e > T B   2 0 1 9 < / T B D o c N a m e >  
         < T B C h a r t N a m e > D e t a i l < / T B C h a r t N a m e >  
         < C o l u m n N a m e > F i n a l B a l a n c e < / C o l u m n N a m e >  
         < U s e r F r i e n d l y C o l u m n N a m e > F i n a l < / U s e r F r i e n d l y C o l u m n N a m e >  
         < A c c o u n t N u m b e r > 0 9 2 c < / A c c o u n t N u m b e r >  
         < R o u n d e d > f a l s e < / R o u n d e d >  
     < / T B L i n k >  
     < T B L i n k >  
         < V e r s i o n > 4 < / V e r s i o n >  
         < C o l u m n F i l t e r s / >  
         < D A L i n k I D > e c 0 c 7 2 e e - d 8 f 3 - 4 d a 5 - a d 9 6 - 2 d c e e 5 f d c 0 b d < / D A L i n k I D >  
         < L i n k T y p e > 0 < / L i n k T y p e >  
         < P a r a m e t e r s / >  
         < I n c l u d e A l l I t e m s > f a l s e < / I n c l u d e A l l I t e m s >  
         < A c t i v e > t r u e < / A c t i v e >  
         < P r o t e c t e d L i n k > f a l s e < / P r o t e c t e d L i n k >  
         < N a m e > 2 8 1 0 0   T B   2 0 1 9   0 9 2 d 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 0 9 2 d < / A c c o u n t N u m b e r >  
         < R o u n d e d > f a l s e < / R o u n d e d >  
     < / T B L i n k >  
     < T B L i n k >  
         < V e r s i o n > 4 < / V e r s i o n >  
         < C o l u m n F i l t e r s / >  
         < D A L i n k I D > 5 5 b 5 0 c c f - 7 e 1 3 - 4 4 3 5 - 9 9 c 3 - f 3 0 d 8 1 2 7 5 c 4 4 < / D A L i n k I D >  
         < L i n k T y p e > 0 < / L i n k T y p e >  
         < P a r a m e t e r s / >  
         < I n c l u d e A l l I t e m s > f a l s e < / I n c l u d e A l l I t e m s >  
         < A c t i v e > t r u e < / A c t i v e >  
         < P r o t e c t e d L i n k > f a l s e < / P r o t e c t e d L i n k >  
         < N a m e > 2 8 1 0 0   T B   2 0 1 9   0 9 2 e 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 0 9 2 e < / A c c o u n t N u m b e r >  
         < R o u n d e d > f a l s e < / R o u n d e d >  
     < / T B L i n k >  
     < T B L i n k >  
         < V e r s i o n > 4 < / V e r s i o n >  
         < C o l u m n F i l t e r s / >  
         < D A L i n k I D > 6 1 d 7 2 e d 1 - a 7 4 3 - 4 a 4 f - 9 b b d - 1 9 5 e 5 f e 5 5 5 b 8 < / D A L i n k I D >  
         < L i n k T y p e > 0 < / L i n k T y p e >  
         < P a r a m e t e r s / >  
         < I n c l u d e A l l I t e m s > f a l s e < / I n c l u d e A l l I t e m s >  
         < A c t i v e > t r u e < / A c t i v e >  
         < P r o t e c t e d L i n k > f a l s e < / P r o t e c t e d L i n k >  
         < N a m e > 2 8 1 0 0   T B   2 0 1 9   0 9 2 f 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 0 9 2 f < / A c c o u n t N u m b e r >  
         < R o u n d e d > f a l s e < / R o u n d e d >  
     < / T B L i n k >  
     < T B L i n k >  
         < V e r s i o n > 4 < / V e r s i o n >  
         < C o l u m n F i l t e r s / >  
         < D A L i n k I D > a 9 a 3 1 7 7 d - 4 9 7 7 - 4 f 8 b - b b f e - f 1 0 c b 0 7 f 8 7 3 d < / D A L i n k I D >  
         < L i n k T y p e > 0 < / L i n k T y p e >  
         < P a r a m e t e r s / >  
         < I n c l u d e A l l I t e m s > f a l s e < / I n c l u d e A l l I t e m s >  
         < A c t i v e > t r u e < / A c t i v e >  
         < P r o t e c t e d L i n k > f a l s e < / P r o t e c t e d L i n k >  
         < N a m e > 2 8 1 0 0   T B   2 0 1 9   0 9 3 x 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 0 9 3 x < / A c c o u n t N u m b e r >  
         < R o u n d e d > f a l s e < / R o u n d e d >  
     < / T B L i n k >  
     < T B L i n k >  
         < V e r s i o n > 4 < / V e r s i o n >  
         < C o l u m n F i l t e r s / >  
         < D A L i n k I D > 2 f 7 7 9 9 a e - f 1 1 3 - 4 9 4 b - a c e a - 3 2 2 1 5 9 4 3 c e 3 1 < / D A L i n k I D >  
         < L i n k T y p e > 0 < / L i n k T y p e >  
         < P a r a m e t e r s / >  
         < I n c l u d e A l l I t e m s > f a l s e < / I n c l u d e A l l I t e m s >  
         < A c t i v e > t r u e < / A c t i v e >  
         < P r o t e c t e d L i n k > f a l s e < / P r o t e c t e d L i n k >  
         < N a m e > 2 8 1 0 0   T B   2 0 1 9   0 9 4 x   F i n a l < / N a m e >  
         < E n t i t y E n u m > 9 < / E n t i t y E n u m >  
         < I t e m O r d e r L i s t / >  
         < S e l e c t e d I t e m L i s t / >  
         < S e l e c t e d C o l u m n L i s t / >  
         < H a s V a l u e > t r u e < / H a s V a l u e >  
         < T B C h a r t I D > 2 2 1 3 5 8 7 4 8 5 7 0 0 0 0 0 6 9 5 < / T B C h a r t I D >  
         < C o n s o l i d a t e d C o m p a n y I D   x s i : n i l = " t r u e " / >  
         < T B D o c u m e n t I D > 2 2 1 3 5 8 7 4 8 5 7 0 0 0 0 0 0 0 5 < / T B D o c u m e n t I D >  
         < N u m e r i c V a l u e > - 6 2 1 7 2 . 0 0 0 0 < / N u m e r i c V a l u e >  
         < V a l u e > - 6 2 1 7 2 . 0 0 0 0 < / V a l u e >  
         < C h a r t T y p e > c t D e t a i l < / C h a r t T y p e >  
         < R e f e r e n c e > 2 8 1 0 0 < / R e f e r e n c e >  
         < T B D o c N a m e > T B   2 0 1 9 < / T B D o c N a m e >  
         < T B C h a r t N a m e > D e t a i l < / T B C h a r t N a m e >  
         < C o l u m n N a m e > F i n a l B a l a n c e < / C o l u m n N a m e >  
         < U s e r F r i e n d l y C o l u m n N a m e > F i n a l < / U s e r F r i e n d l y C o l u m n N a m e >  
         < A c c o u n t N u m b e r > 0 9 4 x < / A c c o u n t N u m b e r >  
         < R o u n d e d > f a l s e < / R o u n d e d >  
     < / T B L i n k >  
     < T B L i n k >  
         < V e r s i o n > 4 < / V e r s i o n >  
         < C o l u m n F i l t e r s / >  
         < D A L i n k I D > 6 f 9 9 b 7 5 b - 6 0 2 5 - 4 1 5 1 - 8 b 1 d - 3 5 7 1 7 6 6 3 6 a 1 2 < / D A L i n k I D >  
         < L i n k T y p e > 0 < / L i n k T y p e >  
         < P a r a m e t e r s / >  
         < I n c l u d e A l l I t e m s > f a l s e < / I n c l u d e A l l I t e m s >  
         < A c t i v e > t r u e < / A c t i v e >  
         < P r o t e c t e d L i n k > f a l s e < / P r o t e c t e d L i n k >  
         < N a m e > 2 8 1 0 0   T B   2 0 1 9   0 9 5 a 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 0 9 5 a < / A c c o u n t N u m b e r >  
         < R o u n d e d > f a l s e < / R o u n d e d >  
     < / T B L i n k >  
     < T B L i n k >  
         < V e r s i o n > 4 < / V e r s i o n >  
         < C o l u m n F i l t e r s / >  
         < D A L i n k I D > 9 5 4 f a b d 4 - 5 4 b 7 - 4 0 d 4 - b b 5 5 - 0 9 5 c 9 5 4 c b b c f < / D A L i n k I D >  
         < L i n k T y p e > 0 < / L i n k T y p e >  
         < P a r a m e t e r s / >  
         < I n c l u d e A l l I t e m s > f a l s e < / I n c l u d e A l l I t e m s >  
         < A c t i v e > t r u e < / A c t i v e >  
         < P r o t e c t e d L i n k > f a l s e < / P r o t e c t e d L i n k >  
         < N a m e > 2 8 1 0 0   T B   2 0 1 9   0 9 5 b 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 0 9 5 b < / A c c o u n t N u m b e r >  
         < R o u n d e d > f a l s e < / R o u n d e d >  
     < / T B L i n k >  
     < T B L i n k >  
         < V e r s i o n > 4 < / V e r s i o n >  
         < C o l u m n F i l t e r s / >  
         < D A L i n k I D > 1 6 c 0 f 8 1 8 - 8 4 f 0 - 4 5 3 0 - 8 2 2 9 - d 2 8 2 c 0 f d 4 e 0 8 < / D A L i n k I D >  
         < L i n k T y p e > 0 < / L i n k T y p e >  
         < P a r a m e t e r s / >  
         < I n c l u d e A l l I t e m s > f a l s e < / I n c l u d e A l l I t e m s >  
         < A c t i v e > t r u e < / A c t i v e >  
         < P r o t e c t e d L i n k > f a l s e < / P r o t e c t e d L i n k >  
         < N a m e > 2 8 1 0 0   T B   2 0 1 9   0 9 5 c 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 0 9 5 c < / A c c o u n t N u m b e r >  
         < R o u n d e d > f a l s e < / R o u n d e d >  
     < / T B L i n k >  
     < T B L i n k >  
         < V e r s i o n > 4 < / V e r s i o n >  
         < C o l u m n F i l t e r s / >  
         < D A L i n k I D > 7 6 f 5 c 6 6 d - 3 7 d 6 - 4 4 3 5 - 8 1 7 9 - f 0 3 e 3 5 8 2 e a 5 2 < / D A L i n k I D >  
         < L i n k T y p e > 0 < / L i n k T y p e >  
         < P a r a m e t e r s / >  
         < I n c l u d e A l l I t e m s > f a l s e < / I n c l u d e A l l I t e m s >  
         < A c t i v e > t r u e < / A c t i v e >  
         < P r o t e c t e d L i n k > f a l s e < / P r o t e c t e d L i n k >  
         < N a m e > 2 8 1 0 0   T B   2 0 1 9   0 9 6 a 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 0 9 6 a < / A c c o u n t N u m b e r >  
         < R o u n d e d > f a l s e < / R o u n d e d >  
     < / T B L i n k >  
     < T B L i n k >  
         < V e r s i o n > 4 < / V e r s i o n >  
         < C o l u m n F i l t e r s / >  
         < D A L i n k I D > a a 2 d 7 2 d 4 - 1 d 9 c - 4 a 7 5 - b 0 2 4 - 3 6 7 c 1 f c d d e d e < / D A L i n k I D >  
         < L i n k T y p e > 0 < / L i n k T y p e >  
         < P a r a m e t e r s / >  
         < I n c l u d e A l l I t e m s > f a l s e < / I n c l u d e A l l I t e m s >  
         < A c t i v e > t r u e < / A c t i v e >  
         < P r o t e c t e d L i n k > f a l s e < / P r o t e c t e d L i n k >  
         < N a m e > 2 8 1 0 0   T B   2 0 1 9   0 9 6 b 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 0 9 6 b < / A c c o u n t N u m b e r >  
         < R o u n d e d > f a l s e < / R o u n d e d >  
     < / T B L i n k >  
     < T B L i n k >  
         < V e r s i o n > 4 < / V e r s i o n >  
         < C o l u m n F i l t e r s / >  
         < D A L i n k I D > b 7 6 a e 5 d b - 1 9 d b - 4 7 2 7 - 9 f 3 a - a 1 a 7 5 2 c 5 a 3 0 0 < / D A L i n k I D >  
         < L i n k T y p e > 0 < / L i n k T y p e >  
         < P a r a m e t e r s / >  
         < I n c l u d e A l l I t e m s > f a l s e < / I n c l u d e A l l I t e m s >  
         < A c t i v e > t r u e < / A c t i v e >  
         < P r o t e c t e d L i n k > f a l s e < / P r o t e c t e d L i n k >  
         < N a m e > 2 8 1 0 0   T B   2 0 1 9   0 9 6 c 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 0 9 6 c < / A c c o u n t N u m b e r >  
         < R o u n d e d > f a l s e < / R o u n d e d >  
     < / T B L i n k >  
     < T B L i n k >  
         < V e r s i o n > 4 < / V e r s i o n >  
         < C o l u m n F i l t e r s / >  
         < D A L i n k I D > 9 a 5 3 0 2 8 7 - 5 2 d c - 4 2 a d - 8 e 9 5 - 5 5 b 7 b 3 0 b c 8 a e < / D A L i n k I D >  
         < L i n k T y p e > 0 < / L i n k T y p e >  
         < P a r a m e t e r s / >  
         < I n c l u d e A l l I t e m s > f a l s e < / I n c l u d e A l l I t e m s >  
         < A c t i v e > t r u e < / A c t i v e >  
         < P r o t e c t e d L i n k > f a l s e < / P r o t e c t e d L i n k >  
         < N a m e > 2 8 1 0 0   T B   2 0 1 9   0 9 6 d 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 0 9 6 d < / A c c o u n t N u m b e r >  
         < R o u n d e d > f a l s e < / R o u n d e d >  
     < / T B L i n k >  
     < T B L i n k >  
         < V e r s i o n > 4 < / V e r s i o n >  
         < C o l u m n F i l t e r s / >  
         < D A L i n k I D > d b 6 8 d 1 5 0 - a c 1 a - 4 6 3 4 - 9 f e 1 - 2 5 7 f 4 5 b 2 6 9 3 1 < / D A L i n k I D >  
         < L i n k T y p e > 0 < / L i n k T y p e >  
         < P a r a m e t e r s / >  
         < I n c l u d e A l l I t e m s > f a l s e < / I n c l u d e A l l I t e m s >  
         < A c t i v e > t r u e < / A c t i v e >  
         < P r o t e c t e d L i n k > f a l s e < / P r o t e c t e d L i n k >  
         < N a m e > 2 8 1 0 0   T B   2 0 1 9   0 9 6 e 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 0 9 6 e < / A c c o u n t N u m b e r >  
         < R o u n d e d > f a l s e < / R o u n d e d >  
     < / T B L i n k >  
     < T B L i n k >  
         < V e r s i o n > 4 < / V e r s i o n >  
         < C o l u m n F i l t e r s / >  
         < D A L i n k I D > 0 7 1 a 6 8 5 4 - 2 d 0 6 - 4 e 6 2 - 8 0 0 2 - 7 b 0 d 8 c 3 e b d 9 9 < / D A L i n k I D >  
         < L i n k T y p e > 0 < / L i n k T y p e >  
         < P a r a m e t e r s / >  
         < I n c l u d e A l l I t e m s > f a l s e < / I n c l u d e A l l I t e m s >  
         < A c t i v e > t r u e < / A c t i v e >  
         < P r o t e c t e d L i n k > f a l s e < / P r o t e c t e d L i n k >  
         < N a m e > 2 8 1 0 0   T B   2 0 1 9   0 9 6 f 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 0 9 6 f < / A c c o u n t N u m b e r >  
         < R o u n d e d > f a l s e < / R o u n d e d >  
     < / T B L i n k >  
     < T B L i n k >  
         < V e r s i o n > 4 < / V e r s i o n >  
         < C o l u m n F i l t e r s / >  
         < D A L i n k I D > 0 9 1 d 6 7 7 0 - 3 f 8 f - 4 7 9 6 - a 7 d 3 - f e 1 3 4 0 5 5 a 4 f 4 < / D A L i n k I D >  
         < L i n k T y p e > 0 < / L i n k T y p e >  
         < P a r a m e t e r s / >  
         < I n c l u d e A l l I t e m s > f a l s e < / I n c l u d e A l l I t e m s >  
         < A c t i v e > t r u e < / A c t i v e >  
         < P r o t e c t e d L i n k > f a l s e < / P r o t e c t e d L i n k >  
         < N a m e > 2 8 1 0 0   T B   2 0 1 9   0 9 6 g 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 0 9 6 g < / A c c o u n t N u m b e r >  
         < R o u n d e d > f a l s e < / R o u n d e d >  
     < / T B L i n k >  
     < T B L i n k >  
         < V e r s i o n > 4 < / V e r s i o n >  
         < C o l u m n F i l t e r s / >  
         < D A L i n k I D > 6 c b 3 0 0 5 2 - 4 0 f 6 - 4 0 a a - 9 d f d - 9 a e 6 d f c 7 9 a 1 a < / D A L i n k I D >  
         < L i n k T y p e > 0 < / L i n k T y p e >  
         < P a r a m e t e r s / >  
         < I n c l u d e A l l I t e m s > f a l s e < / I n c l u d e A l l I t e m s >  
         < A c t i v e > t r u e < / A c t i v e >  
         < P r o t e c t e d L i n k > f a l s e < / P r o t e c t e d L i n k >  
         < N a m e > 2 8 1 0 0   T B   2 0 1 9   0 9 6 h 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 0 9 6 h < / A c c o u n t N u m b e r >  
         < R o u n d e d > f a l s e < / R o u n d e d >  
     < / T B L i n k >  
     < T B L i n k >  
         < V e r s i o n > 4 < / V e r s i o n >  
         < C o l u m n F i l t e r s / >  
         < D A L i n k I D > c d f 6 e 2 0 8 - f 2 0 0 - 4 9 7 f - b c 6 d - 9 0 7 4 a 6 b 3 d 4 b 7 < / D A L i n k I D >  
         < L i n k T y p e > 0 < / L i n k T y p e >  
         < P a r a m e t e r s / >  
         < I n c l u d e A l l I t e m s > f a l s e < / I n c l u d e A l l I t e m s >  
         < A c t i v e > t r u e < / A c t i v e >  
         < P r o t e c t e d L i n k > f a l s e < / P r o t e c t e d L i n k >  
         < N a m e > 2 8 1 0 0   T B   2 0 1 9   0 9 6 i 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 0 9 6 i < / A c c o u n t N u m b e r >  
         < R o u n d e d > f a l s e < / R o u n d e d >  
     < / T B L i n k >  
     < T B L i n k >  
         < V e r s i o n > 4 < / V e r s i o n >  
         < C o l u m n F i l t e r s / >  
         < D A L i n k I D > d 1 3 0 b 0 7 9 - 5 1 b 1 - 4 7 7 6 - b 0 9 5 - 1 8 5 3 3 9 5 8 6 8 a f < / D A L i n k I D >  
         < L i n k T y p e > 0 < / L i n k T y p e >  
         < P a r a m e t e r s / >  
         < I n c l u d e A l l I t e m s > f a l s e < / I n c l u d e A l l I t e m s >  
         < A c t i v e > t r u e < / A c t i v e >  
         < P r o t e c t e d L i n k > f a l s e < / P r o t e c t e d L i n k >  
         < N a m e > 2 8 1 0 0   T B   2 0 1 9   0 9 7 x 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 0 9 7 x < / A c c o u n t N u m b e r >  
         < R o u n d e d > f a l s e < / R o u n d e d >  
     < / T B L i n k >  
     < T B L i n k >  
         < V e r s i o n > 4 < / V e r s i o n >  
         < C o l u m n F i l t e r s / >  
         < D A L i n k I D > 3 0 f 9 0 c 6 9 - 9 d d 0 - 4 f b 2 - 9 5 1 9 - f d 7 0 9 b f 8 8 4 f 1 < / D A L i n k I D >  
         < L i n k T y p e > 0 < / L i n k T y p e >  
         < P a r a m e t e r s / >  
         < I n c l u d e A l l I t e m s > f a l s e < / I n c l u d e A l l I t e m s >  
         < A c t i v e > t r u e < / A c t i v e >  
         < P r o t e c t e d L i n k > f a l s e < / P r o t e c t e d L i n k >  
         < N a m e > 2 8 1 0 0   T B   2 0 1 9   0 9 8 x 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 0 9 8 x < / A c c o u n t N u m b e r >  
         < R o u n d e d > f a l s e < / R o u n d e d >  
     < / T B L i n k >  
     < T B L i n k >  
         < V e r s i o n > 4 < / V e r s i o n >  
         < C o l u m n F i l t e r s / >  
         < D A L i n k I D > 2 3 1 a 3 a 6 4 - 9 3 c 7 - 4 d f c - 9 d 1 2 - e f 4 5 4 c 4 5 5 0 8 5 < / D A L i n k I D >  
         < L i n k T y p e > 0 < / L i n k T y p e >  
         < P a r a m e t e r s / >  
         < I n c l u d e A l l I t e m s > f a l s e < / I n c l u d e A l l I t e m s >  
         < A c t i v e > t r u e < / A c t i v e >  
         < P r o t e c t e d L i n k > f a l s e < / P r o t e c t e d L i n k >  
         < N a m e > 2 8 1 0 0   T B   2 0 1 9   1 1 1 x 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 1 1 1 x < / A c c o u n t N u m b e r >  
         < R o u n d e d > f a l s e < / R o u n d e d >  
     < / T B L i n k >  
     < T B L i n k >  
         < V e r s i o n > 4 < / V e r s i o n >  
         < C o l u m n F i l t e r s / >  
         < D A L i n k I D > 7 6 9 3 f 9 2 3 - 9 f f e - 4 a b 1 - 8 7 2 5 - 3 7 d 6 f 6 c 7 c 1 d a < / D A L i n k I D >  
         < L i n k T y p e > 0 < / L i n k T y p e >  
         < P a r a m e t e r s / >  
         < I n c l u d e A l l I t e m s > f a l s e < / I n c l u d e A l l I t e m s >  
         < A c t i v e > t r u e < / A c t i v e >  
         < P r o t e c t e d L i n k > f a l s e < / P r o t e c t e d L i n k >  
         < N a m e > 2 8 1 0 0   T B   2 0 1 9   1 1 2 x   F i n a l < / N a m e >  
         < E n t i t y E n u m > 9 < / E n t i t y E n u m >  
         < I t e m O r d e r L i s t / >  
         < S e l e c t e d I t e m L i s t / >  
         < S e l e c t e d C o l u m n L i s t / >  
         < H a s V a l u e > t r u e < / H a s V a l u e >  
         < T B C h a r t I D > 2 2 1 3 5 8 7 4 8 5 7 0 0 0 0 0 6 9 5 < / T B C h a r t I D >  
         < C o n s o l i d a t e d C o m p a n y I D   x s i : n i l = " t r u e " / >  
         < T B D o c u m e n t I D > 2 2 1 3 5 8 7 4 8 5 7 0 0 0 0 0 0 0 5 < / T B D o c u m e n t I D >  
         < N u m e r i c V a l u e > 1 7 5 3 8 0 9 . 0 0 0 0 < / N u m e r i c V a l u e >  
         < V a l u e > 1 7 5 3 8 0 9 . 0 0 0 0 < / V a l u e >  
         < C h a r t T y p e > c t D e t a i l < / C h a r t T y p e >  
         < R e f e r e n c e > 2 8 1 0 0 < / R e f e r e n c e >  
         < T B D o c N a m e > T B   2 0 1 9 < / T B D o c N a m e >  
         < T B C h a r t N a m e > D e t a i l < / T B C h a r t N a m e >  
         < C o l u m n N a m e > F i n a l B a l a n c e < / C o l u m n N a m e >  
         < U s e r F r i e n d l y C o l u m n N a m e > F i n a l < / U s e r F r i e n d l y C o l u m n N a m e >  
         < A c c o u n t N u m b e r > 1 1 2 x < / A c c o u n t N u m b e r >  
         < R o u n d e d > f a l s e < / R o u n d e d >  
     < / T B L i n k >  
     < T B L i n k >  
         < V e r s i o n > 4 < / V e r s i o n >  
         < C o l u m n F i l t e r s / >  
         < D A L i n k I D > 3 5 c 9 f d 9 7 - 7 7 8 2 - 4 1 6 c - 8 6 9 b - 1 8 7 c 5 f 0 b e 9 a 2 < / D A L i n k I D >  
         < L i n k T y p e > 0 < / L i n k T y p e >  
         < P a r a m e t e r s / >  
         < I n c l u d e A l l I t e m s > f a l s e < / I n c l u d e A l l I t e m s >  
         < A c t i v e > t r u e < / A c t i v e >  
         < P r o t e c t e d L i n k > f a l s e < / P r o t e c t e d L i n k >  
         < N a m e > 2 8 1 0 0   T B   2 0 1 9   1 1 9 x   F i n a l < / N a m e >  
         < E n t i t y E n u m > 9 < / E n t i t y E n u m >  
         < I t e m O r d e r L i s t / >  
         < S e l e c t e d I t e m L i s t / >  
         < S e l e c t e d C o l u m n L i s t / >  
         < H a s V a l u e > t r u e < / H a s V a l u e >  
         < T B C h a r t I D > 2 2 1 3 5 8 7 4 8 5 7 0 0 0 0 0 6 9 5 < / T B C h a r t I D >  
         < C o n s o l i d a t e d C o m p a n y I D   x s i : n i l = " t r u e " / >  
         < T B D o c u m e n t I D > 2 2 1 3 5 8 7 4 8 5 7 0 0 0 0 0 0 0 5 < / T B D o c u m e n t I D >  
         < N u m e r i c V a l u e > 2 5 2 4 2 4 . 0 0 0 0 < / N u m e r i c V a l u e >  
         < V a l u e > 2 5 2 4 2 4 . 0 0 0 0 < / V a l u e >  
         < C h a r t T y p e > c t D e t a i l < / C h a r t T y p e >  
         < R e f e r e n c e > 2 8 1 0 0 < / R e f e r e n c e >  
         < T B D o c N a m e > T B   2 0 1 9 < / T B D o c N a m e >  
         < T B C h a r t N a m e > D e t a i l < / T B C h a r t N a m e >  
         < C o l u m n N a m e > F i n a l B a l a n c e < / C o l u m n N a m e >  
         < U s e r F r i e n d l y C o l u m n N a m e > F i n a l < / U s e r F r i e n d l y C o l u m n N a m e >  
         < A c c o u n t N u m b e r > 1 1 9 x < / A c c o u n t N u m b e r >  
         < R o u n d e d > f a l s e < / R o u n d e d >  
     < / T B L i n k >  
     < T B L i n k >  
         < V e r s i o n > 4 < / V e r s i o n >  
         < C o l u m n F i l t e r s / >  
         < D A L i n k I D > c 8 a e 1 c d 6 - e 6 2 2 - 4 2 9 2 - 9 f a 3 - 9 8 f 9 a e 1 a f 9 4 d < / D A L i n k I D >  
         < L i n k T y p e > 0 < / L i n k T y p e >  
         < P a r a m e t e r s / >  
         < I n c l u d e A l l I t e m s > f a l s e < / I n c l u d e A l l I t e m s >  
         < A c t i v e > t r u e < / A c t i v e >  
         < P r o t e c t e d L i n k > f a l s e < / P r o t e c t e d L i n k >  
         < N a m e > 2 8 1 0 0   T B   2 0 1 9   1 2 1 x   F i n a l < / N a m e >  
         < E n t i t y E n u m > 9 < / E n t i t y E n u m >  
         < I t e m O r d e r L i s t / >  
         < S e l e c t e d I t e m L i s t / >  
         < S e l e c t e d C o l u m n L i s t / >  
         < H a s V a l u e > t r u e < / H a s V a l u e >  
         < T B C h a r t I D > 2 2 1 3 5 8 7 4 8 5 7 0 0 0 0 0 6 9 5 < / T B C h a r t I D >  
         < C o n s o l i d a t e d C o m p a n y I D   x s i : n i l = " t r u e " / >  
         < T B D o c u m e n t I D > 2 2 1 3 5 8 7 4 8 5 7 0 0 0 0 0 0 0 5 < / T B D o c u m e n t I D >  
         < N u m e r i c V a l u e > 9 8 4 5 . 0 0 0 0 < / N u m e r i c V a l u e >  
         < V a l u e > 9 8 4 5 . 0 0 0 0 < / V a l u e >  
         < C h a r t T y p e > c t D e t a i l < / C h a r t T y p e >  
         < R e f e r e n c e > 2 8 1 0 0 < / R e f e r e n c e >  
         < T B D o c N a m e > T B   2 0 1 9 < / T B D o c N a m e >  
         < T B C h a r t N a m e > D e t a i l < / T B C h a r t N a m e >  
         < C o l u m n N a m e > F i n a l B a l a n c e < / C o l u m n N a m e >  
         < U s e r F r i e n d l y C o l u m n N a m e > F i n a l < / U s e r F r i e n d l y C o l u m n N a m e >  
         < A c c o u n t N u m b e r > 1 2 1 x < / A c c o u n t N u m b e r >  
         < R o u n d e d > f a l s e < / R o u n d e d >  
     < / T B L i n k >  
     < T B L i n k >  
         < V e r s i o n > 4 < / V e r s i o n >  
         < C o l u m n F i l t e r s / >  
         < D A L i n k I D > 5 0 f d 3 4 3 8 - d 5 d 1 - 4 f c b - 9 3 a 8 - 2 8 2 e e 6 4 2 b f 6 b < / D A L i n k I D >  
         < L i n k T y p e > 0 < / L i n k T y p e >  
         < P a r a m e t e r s / >  
         < I n c l u d e A l l I t e m s > f a l s e < / I n c l u d e A l l I t e m s >  
         < A c t i v e > t r u e < / A c t i v e >  
         < P r o t e c t e d L i n k > f a l s e < / P r o t e c t e d L i n k >  
         < N a m e > 2 8 1 0 0   T B   2 0 1 9   1 2 2 x   F i n a l < / N a m e >  
         < E n t i t y E n u m > 9 < / E n t i t y E n u m >  
         < I t e m O r d e r L i s t / >  
         < S e l e c t e d I t e m L i s t / >  
         < S e l e c t e d C o l u m n L i s t / >  
         < H a s V a l u e > t r u e < / H a s V a l u e >  
         < T B C h a r t I D > 2 2 1 3 5 8 7 4 8 5 7 0 0 0 0 0 6 9 5 < / T B C h a r t I D >  
         < C o n s o l i d a t e d C o m p a n y I D   x s i : n i l = " t r u e " / >  
         < T B D o c u m e n t I D > 2 2 1 3 5 8 7 4 8 5 7 0 0 0 0 0 0 0 5 < / T B D o c u m e n t I D >  
         < N u m e r i c V a l u e > 2 5 7 8 4 . 0 0 0 0 < / N u m e r i c V a l u e >  
         < V a l u e > 2 5 7 8 4 . 0 0 0 0 < / V a l u e >  
         < C h a r t T y p e > c t D e t a i l < / C h a r t T y p e >  
         < R e f e r e n c e > 2 8 1 0 0 < / R e f e r e n c e >  
         < T B D o c N a m e > T B   2 0 1 9 < / T B D o c N a m e >  
         < T B C h a r t N a m e > D e t a i l < / T B C h a r t N a m e >  
         < C o l u m n N a m e > F i n a l B a l a n c e < / C o l u m n N a m e >  
         < U s e r F r i e n d l y C o l u m n N a m e > F i n a l < / U s e r F r i e n d l y C o l u m n N a m e >  
         < A c c o u n t N u m b e r > 1 2 2 x < / A c c o u n t N u m b e r >  
         < R o u n d e d > f a l s e < / R o u n d e d >  
     < / T B L i n k >  
     < T B L i n k >  
         < V e r s i o n > 4 < / V e r s i o n >  
         < C o l u m n F i l t e r s / >  
         < D A L i n k I D > 2 e 2 5 2 9 b 1 - b d 4 3 - 4 c 0 9 - b 0 b 5 - 6 3 7 e 1 2 7 e 5 4 7 9 < / D A L i n k I D >  
         < L i n k T y p e > 0 < / L i n k T y p e >  
         < P a r a m e t e r s / >  
         < I n c l u d e A l l I t e m s > f a l s e < / I n c l u d e A l l I t e m s >  
         < A c t i v e > t r u e < / A c t i v e >  
         < P r o t e c t e d L i n k > f a l s e < / P r o t e c t e d L i n k >  
         < N a m e > 2 8 1 0 0   T B   2 0 1 9   1 2 3 x   F i n a l < / N a m e >  
         < E n t i t y E n u m > 9 < / E n t i t y E n u m >  
         < I t e m O r d e r L i s t / >  
         < S e l e c t e d I t e m L i s t / >  
         < S e l e c t e d C o l u m n L i s t / >  
         < H a s V a l u e > t r u e < / H a s V a l u e >  
         < T B C h a r t I D > 2 2 1 3 5 8 7 4 8 5 7 0 0 0 0 0 6 9 5 < / T B C h a r t I D >  
         < C o n s o l i d a t e d C o m p a n y I D   x s i : n i l = " t r u e " / >  
         < T B D o c u m e n t I D > 2 2 1 3 5 8 7 4 8 5 7 0 0 0 0 0 0 0 5 < / T B D o c u m e n t I D >  
         < N u m e r i c V a l u e > 1 3 6 7 6 . 0 0 0 0 < / N u m e r i c V a l u e >  
         < V a l u e > 1 3 6 7 6 . 0 0 0 0 < / V a l u e >  
         < C h a r t T y p e > c t D e t a i l < / C h a r t T y p e >  
         < R e f e r e n c e > 2 8 1 0 0 < / R e f e r e n c e >  
         < T B D o c N a m e > T B   2 0 1 9 < / T B D o c N a m e >  
         < T B C h a r t N a m e > D e t a i l < / T B C h a r t N a m e >  
         < C o l u m n N a m e > F i n a l B a l a n c e < / C o l u m n N a m e >  
         < U s e r F r i e n d l y C o l u m n N a m e > F i n a l < / U s e r F r i e n d l y C o l u m n N a m e >  
         < A c c o u n t N u m b e r > 1 2 3 x < / A c c o u n t N u m b e r >  
         < R o u n d e d > f a l s e < / R o u n d e d >  
     < / T B L i n k >  
     < T B L i n k >  
         < V e r s i o n > 4 < / V e r s i o n >  
         < C o l u m n F i l t e r s / >  
         < D A L i n k I D > 1 d 0 7 a 6 5 0 - a 0 1 7 - 4 8 e a - b d 8 1 - b f 3 4 6 2 a f 0 b e b < / D A L i n k I D >  
         < L i n k T y p e > 0 < / L i n k T y p e >  
         < P a r a m e t e r s / >  
         < I n c l u d e A l l I t e m s > f a l s e < / I n c l u d e A l l I t e m s >  
         < A c t i v e > t r u e < / A c t i v e >  
         < P r o t e c t e d L i n k > f a l s e < / P r o t e c t e d L i n k >  
         < N a m e > 2 8 1 0 0   T B   2 0 1 9   1 2 4 x 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 1 2 4 x < / A c c o u n t N u m b e r >  
         < R o u n d e d > f a l s e < / R o u n d e d >  
     < / T B L i n k >  
     < T B L i n k >  
         < V e r s i o n > 4 < / V e r s i o n >  
         < C o l u m n F i l t e r s / >  
         < D A L i n k I D > 1 2 9 a 0 4 0 5 - 7 4 9 8 - 4 d 7 7 - 9 5 5 a - e 7 5 4 2 f 1 e 1 0 9 6 < / D A L i n k I D >  
         < L i n k T y p e > 0 < / L i n k T y p e >  
         < P a r a m e t e r s / >  
         < I n c l u d e A l l I t e m s > f a l s e < / I n c l u d e A l l I t e m s >  
         < A c t i v e > t r u e < / A c t i v e >  
         < P r o t e c t e d L i n k > f a l s e < / P r o t e c t e d L i n k >  
         < N a m e > 2 8 1 0 0   T B   2 0 1 9   1 3 1 x 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 1 3 1 x < / A c c o u n t N u m b e r >  
         < R o u n d e d > f a l s e < / R o u n d e d >  
     < / T B L i n k >  
     < T B L i n k >  
         < V e r s i o n > 4 < / V e r s i o n >  
         < C o l u m n F i l t e r s / >  
         < D A L i n k I D > e d a 7 2 0 6 3 - c 6 8 d - 4 2 7 d - a 5 5 3 - 1 9 f 8 6 e 1 7 8 0 f 1 < / D A L i n k I D >  
         < L i n k T y p e > 0 < / L i n k T y p e >  
         < P a r a m e t e r s / >  
         < I n c l u d e A l l I t e m s > f a l s e < / I n c l u d e A l l I t e m s >  
         < A c t i v e > t r u e < / A c t i v e >  
         < P r o t e c t e d L i n k > f a l s e < / P r o t e c t e d L i n k >  
         < N a m e > 2 8 1 0 0   T B   2 0 1 9   1 3 2 x 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 1 3 2 x < / A c c o u n t N u m b e r >  
         < R o u n d e d > f a l s e < / R o u n d e d >  
     < / T B L i n k >  
     < T B L i n k >  
         < V e r s i o n > 4 < / V e r s i o n >  
         < C o l u m n F i l t e r s / >  
         < D A L i n k I D > f 2 a 0 3 0 9 b - 2 d c 5 - 4 6 1 d - 9 8 6 e - 6 4 2 e b 6 1 b 6 2 7 a < / D A L i n k I D >  
         < L i n k T y p e > 0 < / L i n k T y p e >  
         < P a r a m e t e r s / >  
         < I n c l u d e A l l I t e m s > f a l s e < / I n c l u d e A l l I t e m s >  
         < A c t i v e > t r u e < / A c t i v e >  
         < P r o t e c t e d L i n k > f a l s e < / P r o t e c t e d L i n k >  
         < N a m e > 2 8 1 0 0   T B   2 0 1 9   1 3 3 x 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 1 3 3 x < / A c c o u n t N u m b e r >  
         < R o u n d e d > f a l s e < / R o u n d e d >  
     < / T B L i n k >  
     < T B L i n k >  
         < V e r s i o n > 4 < / V e r s i o n >  
         < C o l u m n F i l t e r s / >  
         < D A L i n k I D > b d c 3 c b a d - 7 0 8 5 - 4 2 e 7 - 8 6 c e - d 8 6 6 f b a 9 2 1 8 9 < / D A L i n k I D >  
         < L i n k T y p e > 0 < / L i n k T y p e >  
         < P a r a m e t e r s / >  
         < I n c l u d e A l l I t e m s > f a l s e < / I n c l u d e A l l I t e m s >  
         < A c t i v e > t r u e < / A c t i v e >  
         < P r o t e c t e d L i n k > f a l s e < / P r o t e c t e d L i n k >  
         < N a m e > 2 8 1 0 0   T B   2 0 1 9   1 3 9 x 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 1 3 9 x < / A c c o u n t N u m b e r >  
         < R o u n d e d > f a l s e < / R o u n d e d >  
     < / T B L i n k >  
     < T B L i n k >  
         < V e r s i o n > 4 < / V e r s i o n >  
         < C o l u m n F i l t e r s / >  
         < D A L i n k I D > f f 6 0 f 2 0 d - 8 0 3 3 - 4 c e 4 - 9 b f 1 - 9 1 b 8 d 9 b f d e 8 9 < / D A L i n k I D >  
         < L i n k T y p e > 0 < / L i n k T y p e >  
         < P a r a m e t e r s / >  
         < I n c l u d e A l l I t e m s > f a l s e < / I n c l u d e A l l I t e m s >  
         < A c t i v e > t r u e < / A c t i v e >  
         < P r o t e c t e d L i n k > f a l s e < / P r o t e c t e d L i n k >  
         < N a m e > 2 8 1 0 0   T B   2 0 1 9   1 9 1 x   F i n a l < / N a m e >  
         < E n t i t y E n u m > 9 < / E n t i t y E n u m >  
         < I t e m O r d e r L i s t / >  
         < S e l e c t e d I t e m L i s t / >  
         < S e l e c t e d C o l u m n L i s t / >  
         < H a s V a l u e > t r u e < / H a s V a l u e >  
         < T B C h a r t I D > 2 2 1 3 5 8 7 4 8 5 7 0 0 0 0 0 6 9 5 < / T B C h a r t I D >  
         < C o n s o l i d a t e d C o m p a n y I D   x s i : n i l = " t r u e " / >  
         < T B D o c u m e n t I D > 2 2 1 3 5 8 7 4 8 5 7 0 0 0 0 0 0 0 5 < / T B D o c u m e n t I D >  
         < N u m e r i c V a l u e > - 1 8 1 0 4 6 0 . 0 0 0 0 < / N u m e r i c V a l u e >  
         < V a l u e > - 1 8 1 0 4 6 0 . 0 0 0 0 < / V a l u e >  
         < C h a r t T y p e > c t D e t a i l < / C h a r t T y p e >  
         < R e f e r e n c e > 2 8 1 0 0 < / R e f e r e n c e >  
         < T B D o c N a m e > T B   2 0 1 9 < / T B D o c N a m e >  
         < T B C h a r t N a m e > D e t a i l < / T B C h a r t N a m e >  
         < C o l u m n N a m e > F i n a l B a l a n c e < / C o l u m n N a m e >  
         < U s e r F r i e n d l y C o l u m n N a m e > F i n a l < / U s e r F r i e n d l y C o l u m n N a m e >  
         < A c c o u n t N u m b e r > 1 9 1 x < / A c c o u n t N u m b e r >  
         < R o u n d e d > f a l s e < / R o u n d e d >  
     < / T B L i n k >  
     < T B L i n k >  
         < V e r s i o n > 4 < / V e r s i o n >  
         < C o l u m n F i l t e r s / >  
         < D A L i n k I D > 7 d 2 a f 4 9 a - 8 a d e - 4 b 7 8 - b 7 9 0 - 0 4 d 8 7 d 6 0 1 2 c 1 < / D A L i n k I D >  
         < L i n k T y p e > 0 < / L i n k T y p e >  
         < P a r a m e t e r s / >  
         < I n c l u d e A l l I t e m s > f a l s e < / I n c l u d e A l l I t e m s >  
         < A c t i v e > t r u e < / A c t i v e >  
         < P r o t e c t e d L i n k > f a l s e < / P r o t e c t e d L i n k >  
         < N a m e > 2 8 1 0 0   T B   2 0 1 9   1 9 2 x   F i n a l < / N a m e >  
         < E n t i t y E n u m > 9 < / E n t i t y E n u m >  
         < I t e m O r d e r L i s t / >  
         < S e l e c t e d I t e m L i s t / >  
         < S e l e c t e d C o l u m n L i s t / >  
         < H a s V a l u e > t r u e < / H a s V a l u e >  
         < T B C h a r t I D > 2 2 1 3 5 8 7 4 8 5 7 0 0 0 0 0 6 9 5 < / T B C h a r t I D >  
         < C o n s o l i d a t e d C o m p a n y I D   x s i : n i l = " t r u e " / >  
         < T B D o c u m e n t I D > 2 2 1 3 5 8 7 4 8 5 7 0 0 0 0 0 0 0 5 < / T B D o c u m e n t I D >  
         < N u m e r i c V a l u e > - 9 8 4 5 . 0 0 0 0 < / N u m e r i c V a l u e >  
         < V a l u e > - 9 8 4 5 . 0 0 0 0 < / V a l u e >  
         < C h a r t T y p e > c t D e t a i l < / C h a r t T y p e >  
         < R e f e r e n c e > 2 8 1 0 0 < / R e f e r e n c e >  
         < T B D o c N a m e > T B   2 0 1 9 < / T B D o c N a m e >  
         < T B C h a r t N a m e > D e t a i l < / T B C h a r t N a m e >  
         < C o l u m n N a m e > F i n a l B a l a n c e < / C o l u m n N a m e >  
         < U s e r F r i e n d l y C o l u m n N a m e > F i n a l < / U s e r F r i e n d l y C o l u m n N a m e >  
         < A c c o u n t N u m b e r > 1 9 2 x < / A c c o u n t N u m b e r >  
         < R o u n d e d > f a l s e < / R o u n d e d >  
     < / T B L i n k >  
     < T B L i n k >  
         < V e r s i o n > 4 < / V e r s i o n >  
         < C o l u m n F i l t e r s / >  
         < D A L i n k I D > d f f f b 6 0 c - f a 3 8 - 4 d c b - 9 4 4 8 - 1 f 1 b e a c 3 c f 0 e < / D A L i n k I D >  
         < L i n k T y p e > 0 < / L i n k T y p e >  
         < P a r a m e t e r s / >  
         < I n c l u d e A l l I t e m s > f a l s e < / I n c l u d e A l l I t e m s >  
         < A c t i v e > t r u e < / A c t i v e >  
         < P r o t e c t e d L i n k > f a l s e < / P r o t e c t e d L i n k >  
         < N a m e > 2 8 1 0 0   T B   2 0 1 9   1 9 3 x   F i n a l < / N a m e >  
         < E n t i t y E n u m > 9 < / E n t i t y E n u m >  
         < I t e m O r d e r L i s t / >  
         < S e l e c t e d I t e m L i s t / >  
         < S e l e c t e d C o l u m n L i s t / >  
         < H a s V a l u e > t r u e < / H a s V a l u e >  
         < T B C h a r t I D > 2 2 1 3 5 8 7 4 8 5 7 0 0 0 0 0 6 9 5 < / T B C h a r t I D >  
         < C o n s o l i d a t e d C o m p a n y I D   x s i : n i l = " t r u e " / >  
         < T B D o c u m e n t I D > 2 2 1 3 5 8 7 4 8 5 7 0 0 0 0 0 0 0 5 < / T B D o c u m e n t I D >  
         < N u m e r i c V a l u e > - 2 4 4 9 5 . 0 0 0 0 < / N u m e r i c V a l u e >  
         < V a l u e > - 2 4 4 9 5 . 0 0 0 0 < / V a l u e >  
         < C h a r t T y p e > c t D e t a i l < / C h a r t T y p e >  
         < R e f e r e n c e > 2 8 1 0 0 < / R e f e r e n c e >  
         < T B D o c N a m e > T B   2 0 1 9 < / T B D o c N a m e >  
         < T B C h a r t N a m e > D e t a i l < / T B C h a r t N a m e >  
         < C o l u m n N a m e > F i n a l B a l a n c e < / C o l u m n N a m e >  
         < U s e r F r i e n d l y C o l u m n N a m e > F i n a l < / U s e r F r i e n d l y C o l u m n N a m e >  
         < A c c o u n t N u m b e r > 1 9 3 x < / A c c o u n t N u m b e r >  
         < R o u n d e d > f a l s e < / R o u n d e d >  
     < / T B L i n k >  
     < T B L i n k >  
         < V e r s i o n > 4 < / V e r s i o n >  
         < C o l u m n F i l t e r s / >  
         < D A L i n k I D > 8 7 b e a 7 8 5 - d 9 a b - 4 d a 3 - 8 b 9 f - c b 4 e b 8 0 d 8 5 d 4 < / D A L i n k I D >  
         < L i n k T y p e > 0 < / L i n k T y p e >  
         < P a r a m e t e r s / >  
         < I n c l u d e A l l I t e m s > f a l s e < / I n c l u d e A l l I t e m s >  
         < A c t i v e > t r u e < / A c t i v e >  
         < P r o t e c t e d L i n k > f a l s e < / P r o t e c t e d L i n k >  
         < N a m e > 2 8 1 0 0   T B   2 0 1 9   1 9 4 x   F i n a l < / N a m e >  
         < E n t i t y E n u m > 9 < / E n t i t y E n u m >  
         < I t e m O r d e r L i s t / >  
         < S e l e c t e d I t e m L i s t / >  
         < S e l e c t e d C o l u m n L i s t / >  
         < H a s V a l u e > t r u e < / H a s V a l u e >  
         < T B C h a r t I D > 2 2 1 3 5 8 7 4 8 5 7 0 0 0 0 0 6 9 5 < / T B C h a r t I D >  
         < C o n s o l i d a t e d C o m p a n y I D   x s i : n i l = " t r u e " / >  
         < T B D o c u m e n t I D > 2 2 1 3 5 8 7 4 8 5 7 0 0 0 0 0 0 0 5 < / T B D o c u m e n t I D >  
         < N u m e r i c V a l u e > - 1 3 6 7 6 . 0 0 0 0 < / N u m e r i c V a l u e >  
         < V a l u e > - 1 3 6 7 6 . 0 0 0 0 < / V a l u e >  
         < C h a r t T y p e > c t D e t a i l < / C h a r t T y p e >  
         < R e f e r e n c e > 2 8 1 0 0 < / R e f e r e n c e >  
         < T B D o c N a m e > T B   2 0 1 9 < / T B D o c N a m e >  
         < T B C h a r t N a m e > D e t a i l < / T B C h a r t N a m e >  
         < C o l u m n N a m e > F i n a l B a l a n c e < / C o l u m n N a m e >  
         < U s e r F r i e n d l y C o l u m n N a m e > F i n a l < / U s e r F r i e n d l y C o l u m n N a m e >  
         < A c c o u n t N u m b e r > 1 9 4 x < / A c c o u n t N u m b e r >  
         < R o u n d e d > f a l s e < / R o u n d e d >  
     < / T B L i n k >  
     < T B L i n k >  
         < V e r s i o n > 4 < / V e r s i o n >  
         < C o l u m n F i l t e r s / >  
         < D A L i n k I D > 9 1 6 1 6 7 9 a - 4 b 0 2 - 4 5 c e - 8 2 c 4 - 8 f f 7 f 2 6 b b 4 c c < / D A L i n k I D >  
         < L i n k T y p e > 0 < / L i n k T y p e >  
         < P a r a m e t e r s / >  
         < I n c l u d e A l l I t e m s > f a l s e < / I n c l u d e A l l I t e m s >  
         < A c t i v e > t r u e < / A c t i v e >  
         < P r o t e c t e d L i n k > f a l s e < / P r o t e c t e d L i n k >  
         < N a m e > 2 8 1 0 0   T B   2 0 1 9   1 9 5 x 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 1 9 5 x < / A c c o u n t N u m b e r >  
         < R o u n d e d > f a l s e < / R o u n d e d >  
     < / T B L i n k >  
     < T B L i n k >  
         < V e r s i o n > 4 < / V e r s i o n >  
         < C o l u m n F i l t e r s / >  
         < D A L i n k I D > 5 5 7 a e 2 2 f - 2 6 6 1 - 4 c 4 d - a 0 1 c - f 6 2 0 b e 9 9 9 7 a b < / D A L i n k I D >  
         < L i n k T y p e > 0 < / L i n k T y p e >  
         < P a r a m e t e r s / >  
         < I n c l u d e A l l I t e m s > f a l s e < / I n c l u d e A l l I t e m s >  
         < A c t i v e > t r u e < / A c t i v e >  
         < P r o t e c t e d L i n k > f a l s e < / P r o t e c t e d L i n k >  
         < N a m e > 2 8 1 0 0   T B   2 0 1 9   1 9 6 x 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 1 9 6 x < / A c c o u n t N u m b e r >  
         < R o u n d e d > f a l s e < / R o u n d e d >  
     < / T B L i n k >  
     < T B L i n k >  
         < V e r s i o n > 4 < / V e r s i o n >  
         < C o l u m n F i l t e r s / >  
         < D A L i n k I D > 3 9 d 1 b 7 0 8 - a 9 a d - 4 2 e 0 - 8 0 6 2 - 5 e a 2 3 2 c 2 6 5 9 3 < / D A L i n k I D >  
         < L i n k T y p e > 0 < / L i n k T y p e >  
         < P a r a m e t e r s / >  
         < I n c l u d e A l l I t e m s > f a l s e < / I n c l u d e A l l I t e m s >  
         < A c t i v e > t r u e < / A c t i v e >  
         < P r o t e c t e d L i n k > f a l s e < / P r o t e c t e d L i n k >  
         < N a m e > 2 8 1 0 0   T B   2 0 1 9   2 1 1 x   F i n a l < / N a m e >  
         < E n t i t y E n u m > 9 < / E n t i t y E n u m >  
         < I t e m O r d e r L i s t / >  
         < S e l e c t e d I t e m L i s t / >  
         < S e l e c t e d C o l u m n L i s t / >  
         < H a s V a l u e > t r u e < / H a s V a l u e >  
         < T B C h a r t I D > 2 2 1 3 5 8 7 4 8 5 7 0 0 0 0 0 6 9 5 < / T B C h a r t I D >  
         < C o n s o l i d a t e d C o m p a n y I D   x s i : n i l = " t r u e " / >  
         < T B D o c u m e n t I D > 2 2 1 3 5 8 7 4 8 5 7 0 0 0 0 0 0 0 5 < / T B D o c u m e n t I D >  
         < N u m e r i c V a l u e > 2 6 3 . 0 0 0 0 < / N u m e r i c V a l u e >  
         < V a l u e > 2 6 3 . 0 0 0 0 < / V a l u e >  
         < C h a r t T y p e > c t D e t a i l < / C h a r t T y p e >  
         < R e f e r e n c e > 2 8 1 0 0 < / R e f e r e n c e >  
         < T B D o c N a m e > T B   2 0 1 9 < / T B D o c N a m e >  
         < T B C h a r t N a m e > D e t a i l < / T B C h a r t N a m e >  
         < C o l u m n N a m e > F i n a l B a l a n c e < / C o l u m n N a m e >  
         < U s e r F r i e n d l y C o l u m n N a m e > F i n a l < / U s e r F r i e n d l y C o l u m n N a m e >  
         < A c c o u n t N u m b e r > 2 1 1 x < / A c c o u n t N u m b e r >  
         < R o u n d e d > f a l s e < / R o u n d e d >  
     < / T B L i n k >  
     < T B L i n k >  
         < V e r s i o n > 4 < / V e r s i o n >  
         < C o l u m n F i l t e r s / >  
         < D A L i n k I D > 4 b c b 2 c 3 9 - 8 5 0 0 - 4 1 7 8 - a 8 2 a - 0 9 9 d a 1 1 0 3 0 6 8 < / D A L i n k I D >  
         < L i n k T y p e > 0 < / L i n k T y p e >  
         < P a r a m e t e r s / >  
         < I n c l u d e A l l I t e m s > f a l s e < / I n c l u d e A l l I t e m s >  
         < A c t i v e > t r u e < / A c t i v e >  
         < P r o t e c t e d L i n k > f a l s e < / P r o t e c t e d L i n k >  
         < N a m e > 2 8 1 0 0   T B   2 0 1 9   2 1 3 x 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 2 1 3 x < / A c c o u n t N u m b e r >  
         < R o u n d e d > f a l s e < / R o u n d e d >  
     < / T B L i n k >  
     < T B L i n k >  
         < V e r s i o n > 4 < / V e r s i o n >  
         < C o l u m n F i l t e r s / >  
         < D A L i n k I D > b 0 0 a 7 5 d a - a 3 0 1 - 4 3 8 a - b 5 4 d - d 9 a f d 9 9 4 a 5 6 5 < / D A L i n k I D >  
         < L i n k T y p e > 0 < / L i n k T y p e >  
         < P a r a m e t e r s / >  
         < I n c l u d e A l l I t e m s > f a l s e < / I n c l u d e A l l I t e m s >  
         < A c t i v e > t r u e < / A c t i v e >  
         < P r o t e c t e d L i n k > f a l s e < / P r o t e c t e d L i n k >  
         < N a m e > 2 8 1 0 0   T B   2 0 1 9   2 2 1 a   F i n a l < / N a m e >  
         < E n t i t y E n u m > 9 < / E n t i t y E n u m >  
         < I t e m O r d e r L i s t / >  
         < S e l e c t e d I t e m L i s t / >  
         < S e l e c t e d C o l u m n L i s t / >  
         < H a s V a l u e > t r u e < / H a s V a l u e >  
         < T B C h a r t I D > 2 2 1 3 5 8 7 4 8 5 7 0 0 0 0 0 6 9 5 < / T B C h a r t I D >  
         < C o n s o l i d a t e d C o m p a n y I D   x s i : n i l = " t r u e " / >  
         < T B D o c u m e n t I D > 2 2 1 3 5 8 7 4 8 5 7 0 0 0 0 0 0 0 5 < / T B D o c u m e n t I D >  
         < N u m e r i c V a l u e > 8 3 5 5 4 . 0 0 0 0 < / N u m e r i c V a l u e >  
         < V a l u e > 8 3 5 5 4 . 0 0 0 0 < / V a l u e >  
         < C h a r t T y p e > c t D e t a i l < / C h a r t T y p e >  
         < R e f e r e n c e > 2 8 1 0 0 < / R e f e r e n c e >  
         < T B D o c N a m e > T B   2 0 1 9 < / T B D o c N a m e >  
         < T B C h a r t N a m e > D e t a i l < / T B C h a r t N a m e >  
         < C o l u m n N a m e > F i n a l B a l a n c e < / C o l u m n N a m e >  
         < U s e r F r i e n d l y C o l u m n N a m e > F i n a l < / U s e r F r i e n d l y C o l u m n N a m e >  
         < A c c o u n t N u m b e r > 2 2 1 a < / A c c o u n t N u m b e r >  
         < R o u n d e d > f a l s e < / R o u n d e d >  
     < / T B L i n k >  
     < T B L i n k >  
         < V e r s i o n > 4 < / V e r s i o n >  
         < C o l u m n F i l t e r s / >  
         < D A L i n k I D > 9 2 b d 2 e 2 8 - 9 e 8 8 - 4 c 0 4 - 9 7 f 2 - d 2 6 1 9 2 7 1 f 5 7 8 < / D A L i n k I D >  
         < L i n k T y p e > 0 < / L i n k T y p e >  
         < P a r a m e t e r s / >  
         < I n c l u d e A l l I t e m s > f a l s e < / I n c l u d e A l l I t e m s >  
         < A c t i v e > t r u e < / A c t i v e >  
         < P r o t e c t e d L i n k > f a l s e < / P r o t e c t e d L i n k >  
         < N a m e > 2 8 1 0 0   T B   2 0 1 9   2 2 1 b 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 2 2 1 b < / A c c o u n t N u m b e r >  
         < R o u n d e d > f a l s e < / R o u n d e d >  
     < / T B L i n k >  
     < T B L i n k >  
         < V e r s i o n > 4 < / V e r s i o n >  
         < C o l u m n F i l t e r s / >  
         < D A L i n k I D > b a 1 7 b 1 f 5 - 6 5 7 8 - 4 f b 3 - 8 7 b f - 1 a 8 e a e a 6 1 3 d e < / D A L i n k I D >  
         < L i n k T y p e > 0 < / L i n k T y p e >  
         < P a r a m e t e r s / >  
         < I n c l u d e A l l I t e m s > f a l s e < / I n c l u d e A l l I t e m s >  
         < A c t i v e > t r u e < / A c t i v e >  
         < P r o t e c t e d L i n k > f a l s e < / P r o t e c t e d L i n k >  
         < N a m e > 2 8 1 0 0   T B   2 0 1 9   2 2 1 c 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 2 2 1 c < / A c c o u n t N u m b e r >  
         < R o u n d e d > f a l s e < / R o u n d e d >  
     < / T B L i n k >  
     < T B L i n k >  
         < V e r s i o n > 4 < / V e r s i o n >  
         < C o l u m n F i l t e r s / >  
         < D A L i n k I D > 6 3 c d 6 0 e 8 - 4 5 8 b - 4 2 4 e - b 2 5 d - 6 3 7 b a 4 2 e 7 5 a 7 < / D A L i n k I D >  
         < L i n k T y p e > 0 < / L i n k T y p e >  
         < P a r a m e t e r s / >  
         < I n c l u d e A l l I t e m s > f a l s e < / I n c l u d e A l l I t e m s >  
         < A c t i v e > t r u e < / A c t i v e >  
         < P r o t e c t e d L i n k > f a l s e < / P r o t e c t e d L i n k >  
         < N a m e > 2 8 1 0 0   T B   2 0 1 9   2 3 1 x 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 2 3 1 x < / A c c o u n t N u m b e r >  
         < R o u n d e d > f a l s e < / R o u n d e d >  
     < / T B L i n k >  
     < T B L i n k >  
         < V e r s i o n > 4 < / V e r s i o n >  
         < C o l u m n F i l t e r s / >  
         < D A L i n k I D > c f 7 6 0 b e b - 4 e 8 e - 4 4 0 e - 8 0 e c - 2 5 2 4 5 9 2 0 0 c 7 4 < / D A L i n k I D >  
         < L i n k T y p e > 0 < / L i n k T y p e >  
         < P a r a m e t e r s / >  
         < I n c l u d e A l l I t e m s > f a l s e < / I n c l u d e A l l I t e m s >  
         < A c t i v e > t r u e < / A c t i v e >  
         < P r o t e c t e d L i n k > f a l s e < / P r o t e c t e d L i n k >  
         < N a m e > 2 8 1 0 0   T B   2 0 1 9   2 3 2 x 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 2 3 2 x < / A c c o u n t N u m b e r >  
         < R o u n d e d > f a l s e < / R o u n d e d >  
     < / T B L i n k >  
     < T B L i n k >  
         < V e r s i o n > 4 < / V e r s i o n >  
         < C o l u m n F i l t e r s / >  
         < D A L i n k I D > b 6 1 a f 9 2 c - 9 a d a - 4 5 3 3 - 9 6 3 3 - 0 8 2 7 c d c f d d 7 2 < / D A L i n k I D >  
         < L i n k T y p e > 0 < / L i n k T y p e >  
         < P a r a m e t e r s / >  
         < I n c l u d e A l l I t e m s > f a l s e < / I n c l u d e A l l I t e m s >  
         < A c t i v e > t r u e < / A c t i v e >  
         < P r o t e c t e d L i n k > f a l s e < / P r o t e c t e d L i n k >  
         < N a m e > 2 8 1 0 0   T B   2 0 1 9   2 4 1 x 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 2 4 1 x < / A c c o u n t N u m b e r >  
         < R o u n d e d > f a l s e < / R o u n d e d >  
     < / T B L i n k >  
     < T B L i n k >  
         < V e r s i o n > 4 < / V e r s i o n >  
         < C o l u m n F i l t e r s / >  
         < D A L i n k I D > b 2 5 7 1 0 0 e - a b 9 8 - 4 9 7 2 - 8 e 1 1 - 6 f 0 c e d d a 5 4 b 7 < / D A L i n k I D >  
         < L i n k T y p e > 0 < / L i n k T y p e >  
         < P a r a m e t e r s / >  
         < I n c l u d e A l l I t e m s > f a l s e < / I n c l u d e A l l I t e m s >  
         < A c t i v e > t r u e < / A c t i v e >  
         < P r o t e c t e d L i n k > f a l s e < / P r o t e c t e d L i n k >  
         < N a m e > 2 8 1 0 0   T B   2 0 1 9   2 4 9 x 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 2 4 9 x < / A c c o u n t N u m b e r >  
         < R o u n d e d > f a l s e < / R o u n d e d >  
     < / T B L i n k >  
     < T B L i n k >  
         < V e r s i o n > 4 < / V e r s i o n >  
         < C o l u m n F i l t e r s / >  
         < D A L i n k I D > 3 8 e c 9 b 1 3 - 4 d 8 3 - 4 a b 9 - a d f 6 - 2 3 c 4 7 1 8 6 7 b 3 3 < / D A L i n k I D >  
         < L i n k T y p e > 0 < / L i n k T y p e >  
         < P a r a m e t e r s / >  
         < I n c l u d e A l l I t e m s > f a l s e < / I n c l u d e A l l I t e m s >  
         < A c t i v e > t r u e < / A c t i v e >  
         < P r o t e c t e d L i n k > f a l s e < / P r o t e c t e d L i n k >  
         < N a m e > 2 8 1 0 0   T B   2 0 1 9   2 5 1 a 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 2 5 1 a < / A c c o u n t N u m b e r >  
         < R o u n d e d > f a l s e < / R o u n d e d >  
     < / T B L i n k >  
     < T B L i n k >  
         < V e r s i o n > 4 < / V e r s i o n >  
         < C o l u m n F i l t e r s / >  
         < D A L i n k I D > 1 9 1 8 4 0 8 c - c 0 a 9 - 4 a 7 e - a 4 9 f - 1 2 0 5 8 c 4 8 8 c 3 e < / D A L i n k I D >  
         < L i n k T y p e > 0 < / L i n k T y p e >  
         < P a r a m e t e r s / >  
         < I n c l u d e A l l I t e m s > f a l s e < / I n c l u d e A l l I t e m s >  
         < A c t i v e > t r u e < / A c t i v e >  
         < P r o t e c t e d L i n k > f a l s e < / P r o t e c t e d L i n k >  
         < N a m e > 2 8 1 0 0   T B   2 0 1 9   2 5 1 b 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 2 5 1 b < / A c c o u n t N u m b e r >  
         < R o u n d e d > f a l s e < / R o u n d e d >  
     < / T B L i n k >  
     < T B L i n k >  
         < V e r s i o n > 4 < / V e r s i o n >  
         < C o l u m n F i l t e r s / >  
         < D A L i n k I D > 0 9 2 e 2 8 2 3 - 1 a 9 f - 4 7 6 b - 9 6 2 6 - 2 d 5 1 2 2 4 c 1 f 8 f < / D A L i n k I D >  
         < L i n k T y p e > 0 < / L i n k T y p e >  
         < P a r a m e t e r s / >  
         < I n c l u d e A l l I t e m s > f a l s e < / I n c l u d e A l l I t e m s >  
         < A c t i v e > t r u e < / A c t i v e >  
         < P r o t e c t e d L i n k > f a l s e < / P r o t e c t e d L i n k >  
         < N a m e > 2 8 1 0 0   T B   2 0 1 9   2 5 2 x 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 2 5 2 x < / A c c o u n t N u m b e r >  
         < R o u n d e d > f a l s e < / R o u n d e d >  
     < / T B L i n k >  
     < T B L i n k >  
         < V e r s i o n > 4 < / V e r s i o n >  
         < C o l u m n F i l t e r s / >  
         < D A L i n k I D > f 5 4 0 d e 4 d - 1 e 2 6 - 4 a 0 2 - a a 4 7 - b 2 0 1 7 6 3 4 e 5 6 4 < / D A L i n k I D >  
         < L i n k T y p e > 0 < / L i n k T y p e >  
         < P a r a m e t e r s / >  
         < I n c l u d e A l l I t e m s > f a l s e < / I n c l u d e A l l I t e m s >  
         < A c t i v e > t r u e < / A c t i v e >  
         < P r o t e c t e d L i n k > f a l s e < / P r o t e c t e d L i n k >  
         < N a m e > 2 8 1 0 0   T B   2 0 1 9   2 5 3 a 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 2 5 3 a < / A c c o u n t N u m b e r >  
         < R o u n d e d > f a l s e < / R o u n d e d >  
     < / T B L i n k >  
     < T B L i n k >  
         < V e r s i o n > 4 < / V e r s i o n >  
         < C o l u m n F i l t e r s / >  
         < D A L i n k I D > b 8 a a 6 d f 9 - 0 6 5 8 - 4 0 4 1 - 9 a 1 a - 1 9 9 9 b b d e 2 8 3 f < / D A L i n k I D >  
         < L i n k T y p e > 0 < / L i n k T y p e >  
         < P a r a m e t e r s / >  
         < I n c l u d e A l l I t e m s > f a l s e < / I n c l u d e A l l I t e m s >  
         < A c t i v e > t r u e < / A c t i v e >  
         < P r o t e c t e d L i n k > f a l s e < / P r o t e c t e d L i n k >  
         < N a m e > 2 8 1 0 0   T B   2 0 1 9   2 5 3 b 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 2 5 3 b < / A c c o u n t N u m b e r >  
         < R o u n d e d > f a l s e < / R o u n d e d >  
     < / T B L i n k >  
     < T B L i n k >  
         < V e r s i o n > 4 < / V e r s i o n >  
         < C o l u m n F i l t e r s / >  
         < D A L i n k I D > d 8 2 8 5 5 6 6 - 4 e 7 a - 4 6 5 e - b 2 2 c - 1 6 a a 5 e 9 8 c b 7 e < / D A L i n k I D >  
         < L i n k T y p e > 0 < / L i n k T y p e >  
         < P a r a m e t e r s / >  
         < I n c l u d e A l l I t e m s > f a l s e < / I n c l u d e A l l I t e m s >  
         < A c t i v e > t r u e < / A c t i v e >  
         < P r o t e c t e d L i n k > f a l s e < / P r o t e c t e d L i n k >  
         < N a m e > 2 8 1 0 0   T B   2 0 1 9   2 5 5 a 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 2 5 5 a < / A c c o u n t N u m b e r >  
         < R o u n d e d > f a l s e < / R o u n d e d >  
     < / T B L i n k >  
     < T B L i n k >  
         < V e r s i o n > 4 < / V e r s i o n >  
         < C o l u m n F i l t e r s / >  
         < D A L i n k I D > d d 6 8 9 2 4 e - 1 2 2 5 - 4 b b 4 - b 7 d 7 - e e 8 d 5 7 e f f 1 b d < / D A L i n k I D >  
         < L i n k T y p e > 0 < / L i n k T y p e >  
         < P a r a m e t e r s / >  
         < I n c l u d e A l l I t e m s > f a l s e < / I n c l u d e A l l I t e m s >  
         < A c t i v e > t r u e < / A c t i v e >  
         < P r o t e c t e d L i n k > f a l s e < / P r o t e c t e d L i n k >  
         < N a m e > 2 8 1 0 0   T B   2 0 1 9   2 5 5 b 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 2 5 5 b < / A c c o u n t N u m b e r >  
         < R o u n d e d > f a l s e < / R o u n d e d >  
     < / T B L i n k >  
     < T B L i n k >  
         < V e r s i o n > 4 < / V e r s i o n >  
         < C o l u m n F i l t e r s / >  
         < D A L i n k I D > b d b d 0 a a f - 4 7 d 2 - 4 9 8 4 - 8 3 8 1 - 5 d 6 c 2 e d 3 4 4 2 9 < / D A L i n k I D >  
         < L i n k T y p e > 0 < / L i n k T y p e >  
         < P a r a m e t e r s / >  
         < I n c l u d e A l l I t e m s > f a l s e < / I n c l u d e A l l I t e m s >  
         < A c t i v e > t r u e < / A c t i v e >  
         < P r o t e c t e d L i n k > f a l s e < / P r o t e c t e d L i n k >  
         < N a m e > 2 8 1 0 0   T B   2 0 1 9   2 5 6 a 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 2 5 6 a < / A c c o u n t N u m b e r >  
         < R o u n d e d > f a l s e < / R o u n d e d >  
     < / T B L i n k >  
     < T B L i n k >  
         < V e r s i o n > 4 < / V e r s i o n >  
         < C o l u m n F i l t e r s / >  
         < D A L i n k I D > 0 3 a 3 e 5 7 6 - 3 3 5 3 - 4 a 8 2 - b 6 d 5 - 7 8 2 4 6 1 3 3 0 8 0 4 < / D A L i n k I D >  
         < L i n k T y p e > 0 < / L i n k T y p e >  
         < P a r a m e t e r s / >  
         < I n c l u d e A l l I t e m s > f a l s e < / I n c l u d e A l l I t e m s >  
         < A c t i v e > t r u e < / A c t i v e >  
         < P r o t e c t e d L i n k > f a l s e < / P r o t e c t e d L i n k >  
         < N a m e > 2 8 1 0 0   T B   2 0 1 9   2 5 6 b 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 2 5 6 b < / A c c o u n t N u m b e r >  
         < R o u n d e d > f a l s e < / R o u n d e d >  
     < / T B L i n k >  
     < T B L i n k >  
         < V e r s i o n > 4 < / V e r s i o n >  
         < C o l u m n F i l t e r s / >  
         < D A L i n k I D > a 3 b c 1 e d 9 - 8 f 6 8 - 4 1 d a - 8 b f e - f c b a 3 7 8 b a a c 9 < / D A L i n k I D >  
         < L i n k T y p e > 0 < / L i n k T y p e >  
         < P a r a m e t e r s / >  
         < I n c l u d e A l l I t e m s > f a l s e < / I n c l u d e A l l I t e m s >  
         < A c t i v e > t r u e < / A c t i v e >  
         < P r o t e c t e d L i n k > f a l s e < / P r o t e c t e d L i n k >  
         < N a m e > 2 8 1 0 0   T B   2 0 1 9   2 5 7 a 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 2 5 7 a < / A c c o u n t N u m b e r >  
         < R o u n d e d > f a l s e < / R o u n d e d >  
     < / T B L i n k >  
     < T B L i n k >  
         < V e r s i o n > 4 < / V e r s i o n >  
         < C o l u m n F i l t e r s / >  
         < D A L i n k I D > d b b c 9 b 1 0 - a e f 7 - 4 3 7 3 - 8 c e 3 - a 2 9 1 1 a 0 b f 4 2 7 < / D A L i n k I D >  
         < L i n k T y p e > 0 < / L i n k T y p e >  
         < P a r a m e t e r s / >  
         < I n c l u d e A l l I t e m s > f a l s e < / I n c l u d e A l l I t e m s >  
         < A c t i v e > t r u e < / A c t i v e >  
         < P r o t e c t e d L i n k > f a l s e < / P r o t e c t e d L i n k >  
         < N a m e > 2 8 1 0 0   T B   2 0 1 9   2 5 7 b 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 2 5 7 b < / A c c o u n t N u m b e r >  
         < R o u n d e d > f a l s e < / R o u n d e d >  
     < / T B L i n k >  
     < T B L i n k >  
         < V e r s i o n > 4 < / V e r s i o n >  
         < C o l u m n F i l t e r s / >  
         < D A L i n k I D > e 1 e 6 0 8 5 0 - 5 1 0 0 - 4 6 2 6 - 9 c 5 3 - 9 4 2 a 8 1 5 8 2 3 a 7 < / D A L i n k I D >  
         < L i n k T y p e > 0 < / L i n k T y p e >  
         < P a r a m e t e r s / >  
         < I n c l u d e A l l I t e m s > f a l s e < / I n c l u d e A l l I t e m s >  
         < A c t i v e > t r u e < / A c t i v e >  
         < P r o t e c t e d L i n k > f a l s e < / P r o t e c t e d L i n k >  
         < N a m e > 2 8 1 0 0   T B   2 0 1 9   2 5 9 x 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 2 5 9 x < / A c c o u n t N u m b e r >  
         < R o u n d e d > f a l s e < / R o u n d e d >  
     < / T B L i n k >  
     < T B L i n k >  
         < V e r s i o n > 4 < / V e r s i o n >  
         < C o l u m n F i l t e r s / >  
         < D A L i n k I D > f e 7 d 7 f c 6 - 6 e 4 6 - 4 f b 1 - a 7 6 9 - 4 a 5 8 b d 9 4 7 1 0 b < / D A L i n k I D >  
         < L i n k T y p e > 0 < / L i n k T y p e >  
         < P a r a m e t e r s / >  
         < I n c l u d e A l l I t e m s > f a l s e < / I n c l u d e A l l I t e m s >  
         < A c t i v e > t r u e < / A c t i v e >  
         < P r o t e c t e d L i n k > f a l s e < / P r o t e c t e d L i n k >  
         < N a m e > 2 8 1 0 0   T B   2 0 1 9   2 6 1 x 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 2 6 1 x < / A c c o u n t N u m b e r >  
         < R o u n d e d > f a l s e < / R o u n d e d >  
     < / T B L i n k >  
     < T B L i n k >  
         < V e r s i o n > 4 < / V e r s i o n >  
         < C o l u m n F i l t e r s / >  
         < D A L i n k I D > b 3 b 6 7 c a 8 - b 2 3 1 - 4 b d 2 - 9 e 3 b - 6 0 1 a 4 e b 9 5 0 1 c < / D A L i n k I D >  
         < L i n k T y p e > 0 < / L i n k T y p e >  
         < P a r a m e t e r s / >  
         < I n c l u d e A l l I t e m s > f a l s e < / I n c l u d e A l l I t e m s >  
         < A c t i v e > t r u e < / A c t i v e >  
         < P r o t e c t e d L i n k > f a l s e < / P r o t e c t e d L i n k >  
         < N a m e > 2 8 1 0 0   T B   2 0 1 9   2 9 1 a 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 2 9 1 a < / A c c o u n t N u m b e r >  
         < R o u n d e d > f a l s e < / R o u n d e d >  
     < / T B L i n k >  
     < T B L i n k >  
         < V e r s i o n > 4 < / V e r s i o n >  
         < C o l u m n F i l t e r s / >  
         < D A L i n k I D > d 8 9 6 0 f 2 7 - 2 5 8 1 - 4 7 6 a - 8 d f e - e a f 2 1 e 3 0 4 3 5 4 < / D A L i n k I D >  
         < L i n k T y p e > 0 < / L i n k T y p e >  
         < P a r a m e t e r s / >  
         < I n c l u d e A l l I t e m s > f a l s e < / I n c l u d e A l l I t e m s >  
         < A c t i v e > t r u e < / A c t i v e >  
         < P r o t e c t e d L i n k > f a l s e < / P r o t e c t e d L i n k >  
         < N a m e > 2 8 1 0 0   T B   2 0 1 9   2 9 1 b 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 2 9 1 b < / A c c o u n t N u m b e r >  
         < R o u n d e d > f a l s e < / R o u n d e d >  
     < / T B L i n k >  
     < T B L i n k >  
         < V e r s i o n > 4 < / V e r s i o n >  
         < C o l u m n F i l t e r s / >  
         < D A L i n k I D > 8 b 9 8 c 8 a 0 - e d 8 c - 4 c a 8 - 8 5 e 4 - c 8 8 d b d 5 2 8 f 4 7 < / D A L i n k I D >  
         < L i n k T y p e > 0 < / L i n k T y p e >  
         < P a r a m e t e r s / >  
         < I n c l u d e A l l I t e m s > f a l s e < / I n c l u d e A l l I t e m s >  
         < A c t i v e > t r u e < / A c t i v e >  
         < P r o t e c t e d L i n k > f a l s e < / P r o t e c t e d L i n k >  
         < N a m e > 2 8 1 0 0   T B   2 0 1 9   2 9 1 c 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 2 9 1 c < / A c c o u n t N u m b e r >  
         < R o u n d e d > f a l s e < / R o u n d e d >  
     < / T B L i n k >  
     < T B L i n k >  
         < V e r s i o n > 4 < / V e r s i o n >  
         < C o l u m n F i l t e r s / >  
         < D A L i n k I D > 2 d 7 7 c c b 1 - 8 1 8 e - 4 a f 0 - a 9 c 4 - 6 0 8 2 a e b a 5 6 7 8 < / D A L i n k I D >  
         < L i n k T y p e > 0 < / L i n k T y p e >  
         < P a r a m e t e r s / >  
         < I n c l u d e A l l I t e m s > f a l s e < / I n c l u d e A l l I t e m s >  
         < A c t i v e > t r u e < / A c t i v e >  
         < P r o t e c t e d L i n k > f a l s e < / P r o t e c t e d L i n k >  
         < N a m e > 2 8 1 0 0   T B   2 0 1 9   3 1 1 a 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 3 1 1 a < / A c c o u n t N u m b e r >  
         < R o u n d e d > f a l s e < / R o u n d e d >  
     < / T B L i n k >  
     < T B L i n k >  
         < V e r s i o n > 4 < / V e r s i o n >  
         < C o l u m n F i l t e r s / >  
         < D A L i n k I D > 9 b 0 4 5 e 3 2 - f 2 5 3 - 4 b b c - a 8 2 0 - b 8 5 e c c 6 d 6 1 d 4 < / D A L i n k I D >  
         < L i n k T y p e > 0 < / L i n k T y p e >  
         < P a r a m e t e r s / >  
         < I n c l u d e A l l I t e m s > f a l s e < / I n c l u d e A l l I t e m s >  
         < A c t i v e > t r u e < / A c t i v e >  
         < P r o t e c t e d L i n k > f a l s e < / P r o t e c t e d L i n k >  
         < N a m e > 2 8 1 0 0   T B   2 0 1 9   3 1 1 b 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 3 1 1 b < / A c c o u n t N u m b e r >  
         < R o u n d e d > f a l s e < / R o u n d e d >  
     < / T B L i n k >  
     < T B L i n k >  
         < V e r s i o n > 4 < / V e r s i o n >  
         < C o l u m n F i l t e r s / >  
         < D A L i n k I D > 8 8 9 2 7 1 1 a - 4 6 d d - 4 3 2 f - b 6 f 3 - 8 f 7 e 9 e b d 1 3 7 d < / D A L i n k I D >  
         < L i n k T y p e > 0 < / L i n k T y p e >  
         < P a r a m e t e r s / >  
         < I n c l u d e A l l I t e m s > f a l s e < / I n c l u d e A l l I t e m s >  
         < A c t i v e > t r u e < / A c t i v e >  
         < P r o t e c t e d L i n k > f a l s e < / P r o t e c t e d L i n k >  
         < N a m e > 2 8 1 0 0   T B   2 0 1 9   3 1 1 c 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 3 1 1 c < / A c c o u n t N u m b e r >  
         < R o u n d e d > f a l s e < / R o u n d e d >  
     < / T B L i n k >  
     < T B L i n k >  
         < V e r s i o n > 4 < / V e r s i o n >  
         < C o l u m n F i l t e r s / >  
         < D A L i n k I D > 7 0 1 8 4 9 c b - e b 4 2 - 4 7 3 7 - 8 8 a 1 - c 2 9 a 9 1 4 5 6 b e 1 < / D A L i n k I D >  
         < L i n k T y p e > 0 < / L i n k T y p e >  
         < P a r a m e t e r s / >  
         < I n c l u d e A l l I t e m s > f a l s e < / I n c l u d e A l l I t e m s >  
         < A c t i v e > t r u e < / A c t i v e >  
         < P r o t e c t e d L i n k > f a l s e < / P r o t e c t e d L i n k >  
         < N a m e > 2 8 1 0 0   T B   2 0 1 9   3 1 1 d 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 3 1 1 d < / A c c o u n t N u m b e r >  
         < R o u n d e d > f a l s e < / R o u n d e d >  
     < / T B L i n k >  
     < T B L i n k >  
         < V e r s i o n > 4 < / V e r s i o n >  
         < C o l u m n F i l t e r s / >  
         < D A L i n k I D > d 6 8 f a c e 9 - d 6 0 9 - 4 8 7 3 - 9 7 1 6 - 1 7 7 b a 4 7 4 f b 0 5 < / D A L i n k I D >  
         < L i n k T y p e > 0 < / L i n k T y p e >  
         < P a r a m e t e r s / >  
         < I n c l u d e A l l I t e m s > f a l s e < / I n c l u d e A l l I t e m s >  
         < A c t i v e > t r u e < / A c t i v e >  
         < P r o t e c t e d L i n k > f a l s e < / P r o t e c t e d L i n k >  
         < N a m e > 2 8 1 0 0   T B   2 0 1 9   3 1 1 e 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 3 1 1 e < / A c c o u n t N u m b e r >  
         < R o u n d e d > f a l s e < / R o u n d e d >  
     < / T B L i n k >  
     < T B L i n k >  
         < V e r s i o n > 4 < / V e r s i o n >  
         < C o l u m n F i l t e r s / >  
         < D A L i n k I D > d 5 6 0 f 7 8 1 - 8 5 2 9 - 4 5 3 d - 9 6 b 0 - 3 5 4 1 3 3 3 b f f a 4 < / D A L i n k I D >  
         < L i n k T y p e > 0 < / L i n k T y p e >  
         < P a r a m e t e r s / >  
         < I n c l u d e A l l I t e m s > f a l s e < / I n c l u d e A l l I t e m s >  
         < A c t i v e > t r u e < / A c t i v e >  
         < P r o t e c t e d L i n k > f a l s e < / P r o t e c t e d L i n k >  
         < N a m e > 2 8 1 0 0   T B   2 0 1 9   3 1 1 f   F i n a l < / N a m e >  
         < E n t i t y E n u m > 9 < / E n t i t y E n u m >  
         < I t e m O r d e r L i s t / >  
         < S e l e c t e d I t e m L i s t / >  
         < S e l e c t e d C o l u m n L i s t / >  
         < H a s V a l u e > t r u e < / H a s V a l u e >  
         < T B C h a r t I D > 2 2 1 3 5 8 7 4 8 5 7 0 0 0 0 0 6 9 5 < / T B C h a r t I D >  
         < C o n s o l i d a t e d C o m p a n y I D   x s i : n i l = " t r u e " / >  
         < T B D o c u m e n t I D > 2 2 1 3 5 8 7 4 8 5 7 0 0 0 0 0 0 0 5 < / T B D o c u m e n t I D >  
         < N u m e r i c V a l u e > 9 4 3 3 7 6 . 0 0 0 0 < / N u m e r i c V a l u e >  
         < V a l u e > 9 4 3 3 7 6 . 0 0 0 0 < / V a l u e >  
         < C h a r t T y p e > c t D e t a i l < / C h a r t T y p e >  
         < R e f e r e n c e > 2 8 1 0 0 < / R e f e r e n c e >  
         < T B D o c N a m e > T B   2 0 1 9 < / T B D o c N a m e >  
         < T B C h a r t N a m e > D e t a i l < / T B C h a r t N a m e >  
         < C o l u m n N a m e > F i n a l B a l a n c e < / C o l u m n N a m e >  
         < U s e r F r i e n d l y C o l u m n N a m e > F i n a l < / U s e r F r i e n d l y C o l u m n N a m e >  
         < A c c o u n t N u m b e r > 3 1 1 f < / A c c o u n t N u m b e r >  
         < R o u n d e d > f a l s e < / R o u n d e d >  
     < / T B L i n k >  
     < T B L i n k >  
         < V e r s i o n > 4 < / V e r s i o n >  
         < C o l u m n F i l t e r s / >  
         < D A L i n k I D > 2 1 9 0 0 3 2 2 - 0 4 6 a - 4 7 b d - 8 5 a 7 - 6 8 b 2 c 2 0 c e 6 b 0 < / D A L i n k I D >  
         < L i n k T y p e > 0 < / L i n k T y p e >  
         < P a r a m e t e r s / >  
         < I n c l u d e A l l I t e m s > f a l s e < / I n c l u d e A l l I t e m s >  
         < A c t i v e > t r u e < / A c t i v e >  
         < P r o t e c t e d L i n k > f a l s e < / P r o t e c t e d L i n k >  
         < N a m e > 2 8 1 0 0   T B   2 0 1 9   3 1 2 a 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 3 1 2 a < / A c c o u n t N u m b e r >  
         < R o u n d e d > f a l s e < / R o u n d e d >  
     < / T B L i n k >  
     < T B L i n k >  
         < V e r s i o n > 4 < / V e r s i o n >  
         < C o l u m n F i l t e r s / >  
         < D A L i n k I D > 9 1 f 0 b 6 f c - 5 5 c 1 - 4 6 f d - b a 7 b - a 1 9 8 c 1 0 2 4 e 3 6 < / D A L i n k I D >  
         < L i n k T y p e > 0 < / L i n k T y p e >  
         < P a r a m e t e r s / >  
         < I n c l u d e A l l I t e m s > f a l s e < / I n c l u d e A l l I t e m s >  
         < A c t i v e > t r u e < / A c t i v e >  
         < P r o t e c t e d L i n k > f a l s e < / P r o t e c t e d L i n k >  
         < N a m e > 2 8 1 0 0   T B   2 0 1 9   3 1 2 b 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 3 1 2 b < / A c c o u n t N u m b e r >  
         < R o u n d e d > f a l s e < / R o u n d e d >  
     < / T B L i n k >  
     < T B L i n k >  
         < V e r s i o n > 4 < / V e r s i o n >  
         < C o l u m n F i l t e r s / >  
         < D A L i n k I D > 5 1 3 7 2 6 1 b - 6 8 d 7 - 4 e c 8 - b 4 4 5 - 0 6 c 7 f b a d 2 0 7 4 < / D A L i n k I D >  
         < L i n k T y p e > 0 < / L i n k T y p e >  
         < P a r a m e t e r s / >  
         < I n c l u d e A l l I t e m s > f a l s e < / I n c l u d e A l l I t e m s >  
         < A c t i v e > t r u e < / A c t i v e >  
         < P r o t e c t e d L i n k > f a l s e < / P r o t e c t e d L i n k >  
         < N a m e > 2 8 1 0 0   T B   2 0 1 9   3 1 2 c 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 3 1 2 c < / A c c o u n t N u m b e r >  
         < R o u n d e d > f a l s e < / R o u n d e d >  
     < / T B L i n k >  
     < T B L i n k >  
         < V e r s i o n > 4 < / V e r s i o n >  
         < C o l u m n F i l t e r s / >  
         < D A L i n k I D > 2 6 b 0 9 c d e - 0 a 8 9 - 4 e 1 8 - 9 f 8 4 - 8 9 4 8 3 7 0 a 2 d 9 c < / D A L i n k I D >  
         < L i n k T y p e > 0 < / L i n k T y p e >  
         < P a r a m e t e r s / >  
         < I n c l u d e A l l I t e m s > f a l s e < / I n c l u d e A l l I t e m s >  
         < A c t i v e > t r u e < / A c t i v e >  
         < P r o t e c t e d L i n k > f a l s e < / P r o t e c t e d L i n k >  
         < N a m e > 2 8 1 0 0   T B   2 0 1 9   3 1 2 d 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 3 1 2 d < / A c c o u n t N u m b e r >  
         < R o u n d e d > f a l s e < / R o u n d e d >  
     < / T B L i n k >  
     < T B L i n k >  
         < V e r s i o n > 4 < / V e r s i o n >  
         < C o l u m n F i l t e r s / >  
         < D A L i n k I D > 7 8 9 8 2 3 c a - 5 f e 7 - 4 f e 2 - 9 4 d 2 - 4 8 f 3 4 e 4 4 4 2 c d < / D A L i n k I D >  
         < L i n k T y p e > 0 < / L i n k T y p e >  
         < P a r a m e t e r s / >  
         < I n c l u d e A l l I t e m s > f a l s e < / I n c l u d e A l l I t e m s >  
         < A c t i v e > t r u e < / A c t i v e >  
         < P r o t e c t e d L i n k > f a l s e < / P r o t e c t e d L i n k >  
         < N a m e > 2 8 1 0 0   T B   2 0 1 9   3 1 2 e 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 3 1 2 e < / A c c o u n t N u m b e r >  
         < R o u n d e d > f a l s e < / R o u n d e d >  
     < / T B L i n k >  
     < T B L i n k >  
         < V e r s i o n > 4 < / V e r s i o n >  
         < C o l u m n F i l t e r s / >  
         < D A L i n k I D > f 2 f c 3 1 1 f - a 5 2 7 - 4 3 3 d - a b 4 f - a b 4 c 3 5 0 2 d c 7 5 < / D A L i n k I D >  
         < L i n k T y p e > 0 < / L i n k T y p e >  
         < P a r a m e t e r s / >  
         < I n c l u d e A l l I t e m s > f a l s e < / I n c l u d e A l l I t e m s >  
         < A c t i v e > t r u e < / A c t i v e >  
         < P r o t e c t e d L i n k > f a l s e < / P r o t e c t e d L i n k >  
         < N a m e > 2 8 1 0 0   T B   2 0 1 9   3 1 2 f 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 3 1 2 f < / A c c o u n t N u m b e r >  
         < R o u n d e d > f a l s e < / R o u n d e d >  
     < / T B L i n k >  
     < T B L i n k >  
         < V e r s i o n > 4 < / V e r s i o n >  
         < C o l u m n F i l t e r s / >  
         < D A L i n k I D > 6 3 a 8 a 3 b 0 - c c 2 b - 4 4 d f - 9 5 0 5 - 4 5 f 7 f 7 9 f 6 9 f 9 < / D A L i n k I D >  
         < L i n k T y p e > 0 < / L i n k T y p e >  
         < P a r a m e t e r s / >  
         < I n c l u d e A l l I t e m s > f a l s e < / I n c l u d e A l l I t e m s >  
         < A c t i v e > t r u e < / A c t i v e >  
         < P r o t e c t e d L i n k > f a l s e < / P r o t e c t e d L i n k >  
         < N a m e > 2 8 1 0 0   T B   2 0 1 9   3 1 3 a 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 3 1 3 a < / A c c o u n t N u m b e r >  
         < R o u n d e d > f a l s e < / R o u n d e d >  
     < / T B L i n k >  
     < T B L i n k >  
         < V e r s i o n > 4 < / V e r s i o n >  
         < C o l u m n F i l t e r s / >  
         < D A L i n k I D > 3 f 5 d 0 9 1 1 - f 3 3 3 - 4 4 d 8 - 9 0 e b - e 3 6 d d 1 6 6 f b 3 5 < / D A L i n k I D >  
         < L i n k T y p e > 0 < / L i n k T y p e >  
         < P a r a m e t e r s / >  
         < I n c l u d e A l l I t e m s > f a l s e < / I n c l u d e A l l I t e m s >  
         < A c t i v e > t r u e < / A c t i v e >  
         < P r o t e c t e d L i n k > f a l s e < / P r o t e c t e d L i n k >  
         < N a m e > 2 8 1 0 0   T B   2 0 1 9   3 1 3 b 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 3 1 3 b < / A c c o u n t N u m b e r >  
         < R o u n d e d > f a l s e < / R o u n d e d >  
     < / T B L i n k >  
     < T B L i n k >  
         < V e r s i o n > 4 < / V e r s i o n >  
         < C o l u m n F i l t e r s / >  
         < D A L i n k I D > 6 a 2 8 9 8 f e - 8 2 a 8 - 4 8 7 0 - 9 2 7 1 - d b 0 c a c 1 a 4 e f 4 < / D A L i n k I D >  
         < L i n k T y p e > 0 < / L i n k T y p e >  
         < P a r a m e t e r s / >  
         < I n c l u d e A l l I t e m s > f a l s e < / I n c l u d e A l l I t e m s >  
         < A c t i v e > t r u e < / A c t i v e >  
         < P r o t e c t e d L i n k > f a l s e < / P r o t e c t e d L i n k >  
         < N a m e > 2 8 1 0 0   T B   2 0 1 9   3 1 3 c 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 3 1 3 c < / A c c o u n t N u m b e r >  
         < R o u n d e d > f a l s e < / R o u n d e d >  
     < / T B L i n k >  
     < T B L i n k >  
         < V e r s i o n > 4 < / V e r s i o n >  
         < C o l u m n F i l t e r s / >  
         < D A L i n k I D > 2 3 0 4 b 7 c d - b e 1 9 - 4 9 7 8 - 9 6 6 6 - 3 a e 4 2 2 a 5 7 0 2 8 < / D A L i n k I D >  
         < L i n k T y p e > 0 < / L i n k T y p e >  
         < P a r a m e t e r s / >  
         < I n c l u d e A l l I t e m s > f a l s e < / I n c l u d e A l l I t e m s >  
         < A c t i v e > t r u e < / A c t i v e >  
         < P r o t e c t e d L i n k > f a l s e < / P r o t e c t e d L i n k >  
         < N a m e > 2 8 1 0 0   T B   2 0 1 9   3 1 3 d 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 3 1 3 d < / A c c o u n t N u m b e r >  
         < R o u n d e d > f a l s e < / R o u n d e d >  
     < / T B L i n k >  
     < T B L i n k >  
         < V e r s i o n > 4 < / V e r s i o n >  
         < C o l u m n F i l t e r s / >  
         < D A L i n k I D > 5 9 e f 6 2 c f - f 7 8 6 - 4 0 b b - 8 7 3 9 - a 0 6 5 9 9 5 3 9 4 e 8 < / D A L i n k I D >  
         < L i n k T y p e > 0 < / L i n k T y p e >  
         < P a r a m e t e r s / >  
         < I n c l u d e A l l I t e m s > f a l s e < / I n c l u d e A l l I t e m s >  
         < A c t i v e > t r u e < / A c t i v e >  
         < P r o t e c t e d L i n k > f a l s e < / P r o t e c t e d L i n k >  
         < N a m e > 2 8 1 0 0   T B   2 0 1 9   3 1 3 e 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 3 1 3 e < / A c c o u n t N u m b e r >  
         < R o u n d e d > f a l s e < / R o u n d e d >  
     < / T B L i n k >  
     < T B L i n k >  
         < V e r s i o n > 4 < / V e r s i o n >  
         < C o l u m n F i l t e r s / >  
         < D A L i n k I D > 8 d 4 f 9 d 5 b - 5 0 a 2 - 4 a 2 f - 8 a a 9 - 3 1 d 6 8 a 2 e 2 5 4 7 < / D A L i n k I D >  
         < L i n k T y p e > 0 < / L i n k T y p e >  
         < P a r a m e t e r s / >  
         < I n c l u d e A l l I t e m s > f a l s e < / I n c l u d e A l l I t e m s >  
         < A c t i v e > t r u e < / A c t i v e >  
         < P r o t e c t e d L i n k > f a l s e < / P r o t e c t e d L i n k >  
         < N a m e > 2 8 1 0 0   T B   2 0 1 9   3 1 3 f 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 3 1 3 f < / A c c o u n t N u m b e r >  
         < R o u n d e d > f a l s e < / R o u n d e d >  
     < / T B L i n k >  
     < T B L i n k >  
         < V e r s i o n > 4 < / V e r s i o n >  
         < C o l u m n F i l t e r s / >  
         < D A L i n k I D > 6 a c c a 1 7 d - 3 3 2 9 - 4 b a d - b 2 d e - 1 4 9 3 2 a c 1 7 0 b c < / D A L i n k I D >  
         < L i n k T y p e > 0 < / L i n k T y p e >  
         < P a r a m e t e r s / >  
         < I n c l u d e A l l I t e m s > f a l s e < / I n c l u d e A l l I t e m s >  
         < A c t i v e > t r u e < / A c t i v e >  
         < P r o t e c t e d L i n k > f a l s e < / P r o t e c t e d L i n k >  
         < N a m e > 2 8 1 0 0   T B   2 0 1 9   3 1 4 a 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 3 1 4 a < / A c c o u n t N u m b e r >  
         < R o u n d e d > f a l s e < / R o u n d e d >  
     < / T B L i n k >  
     < T B L i n k >  
         < V e r s i o n > 4 < / V e r s i o n >  
         < C o l u m n F i l t e r s / >  
         < D A L i n k I D > 9 a c b a e e e - 8 1 8 3 - 4 4 9 e - a 9 3 6 - 1 7 3 7 3 9 d c 3 9 4 2 < / D A L i n k I D >  
         < L i n k T y p e > 0 < / L i n k T y p e >  
         < P a r a m e t e r s / >  
         < I n c l u d e A l l I t e m s > f a l s e < / I n c l u d e A l l I t e m s >  
         < A c t i v e > t r u e < / A c t i v e >  
         < P r o t e c t e d L i n k > f a l s e < / P r o t e c t e d L i n k >  
         < N a m e > 2 8 1 0 0   T B   2 0 1 9   3 1 4 b 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 3 1 4 b < / A c c o u n t N u m b e r >  
         < R o u n d e d > f a l s e < / R o u n d e d >  
     < / T B L i n k >  
     < T B L i n k >  
         < V e r s i o n > 4 < / V e r s i o n >  
         < C o l u m n F i l t e r s / >  
         < D A L i n k I D > b 4 f 1 e 0 6 b - a f 1 f - 4 8 9 8 - a 3 e 1 - 2 2 f 7 a 2 4 b 2 e 2 3 < / D A L i n k I D >  
         < L i n k T y p e > 0 < / L i n k T y p e >  
         < P a r a m e t e r s / >  
         < I n c l u d e A l l I t e m s > f a l s e < / I n c l u d e A l l I t e m s >  
         < A c t i v e > t r u e < / A c t i v e >  
         < P r o t e c t e d L i n k > f a l s e < / P r o t e c t e d L i n k >  
         < N a m e > 2 8 1 0 0   T B   2 0 1 9   3 1 4 c 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 3 1 4 c < / A c c o u n t N u m b e r >  
         < R o u n d e d > f a l s e < / R o u n d e d >  
     < / T B L i n k >  
     < T B L i n k >  
         < V e r s i o n > 4 < / V e r s i o n >  
         < C o l u m n F i l t e r s / >  
         < D A L i n k I D > 2 7 3 0 9 3 8 8 - 0 4 2 0 - 4 3 e d - 9 8 a 5 - 9 7 f 4 f 6 7 6 c 0 f c < / D A L i n k I D >  
         < L i n k T y p e > 0 < / L i n k T y p e >  
         < P a r a m e t e r s / >  
         < I n c l u d e A l l I t e m s > f a l s e < / I n c l u d e A l l I t e m s >  
         < A c t i v e > t r u e < / A c t i v e >  
         < P r o t e c t e d L i n k > f a l s e < / P r o t e c t e d L i n k >  
         < N a m e > 2 8 1 0 0   T B   2 0 1 9   3 1 4 d 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 3 1 4 d < / A c c o u n t N u m b e r >  
         < R o u n d e d > f a l s e < / R o u n d e d >  
     < / T B L i n k >  
     < T B L i n k >  
         < V e r s i o n > 4 < / V e r s i o n >  
         < C o l u m n F i l t e r s / >  
         < D A L i n k I D > 4 4 f 6 c f 1 1 - 7 6 4 3 - 4 d 9 c - a 4 b a - e 2 2 8 1 b e 1 9 5 2 a < / D A L i n k I D >  
         < L i n k T y p e > 0 < / L i n k T y p e >  
         < P a r a m e t e r s / >  
         < I n c l u d e A l l I t e m s > f a l s e < / I n c l u d e A l l I t e m s >  
         < A c t i v e > t r u e < / A c t i v e >  
         < P r o t e c t e d L i n k > f a l s e < / P r o t e c t e d L i n k >  
         < N a m e > 2 8 1 0 0   T B   2 0 1 9   3 1 4 e 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 3 1 4 e < / A c c o u n t N u m b e r >  
         < R o u n d e d > f a l s e < / R o u n d e d >  
     < / T B L i n k >  
     < T B L i n k >  
         < V e r s i o n > 4 < / V e r s i o n >  
         < C o l u m n F i l t e r s / >  
         < D A L i n k I D > 2 5 2 c 5 7 5 f - 7 c 2 0 - 4 4 b 2 - b 3 7 7 - e a b 5 5 1 4 6 b 1 6 5 < / D A L i n k I D >  
         < L i n k T y p e > 0 < / L i n k T y p e >  
         < P a r a m e t e r s / >  
         < I n c l u d e A l l I t e m s > f a l s e < / I n c l u d e A l l I t e m s >  
         < A c t i v e > t r u e < / A c t i v e >  
         < P r o t e c t e d L i n k > f a l s e < / P r o t e c t e d L i n k >  
         < N a m e > 2 8 1 0 0   T B   2 0 1 9   3 1 4 f 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 3 1 4 f < / A c c o u n t N u m b e r >  
         < R o u n d e d > f a l s e < / R o u n d e d >  
     < / T B L i n k >  
     < T B L i n k >  
         < V e r s i o n > 4 < / V e r s i o n >  
         < C o l u m n F i l t e r s / >  
         < D A L i n k I D > 6 5 6 b 7 c f 3 - 4 6 8 6 - 4 3 a f - 9 0 9 7 - 8 0 6 f c 5 1 9 6 f 8 b < / D A L i n k I D >  
         < L i n k T y p e > 0 < / L i n k T y p e >  
         < P a r a m e t e r s / >  
         < I n c l u d e A l l I t e m s > f a l s e < / I n c l u d e A l l I t e m s >  
         < A c t i v e > t r u e < / A c t i v e >  
         < P r o t e c t e d L i n k > f a l s e < / P r o t e c t e d L i n k >  
         < N a m e > 2 8 1 0 0   T B   2 0 1 9   3 1 4 g   F i n a l < / N a m e >  
         < E n t i t y E n u m > 9 < / E n t i t y E n u m >  
         < I t e m O r d e r L i s t / >  
         < S e l e c t e d I t e m L i s t / >  
         < S e l e c t e d C o l u m n L i s t / >  
         < H a s V a l u e > t r u e < / H a s V a l u e >  
         < T B C h a r t I D > 2 2 1 3 5 8 7 4 8 5 7 0 0 0 0 0 6 9 5 < / T B C h a r t I D >  
         < C o n s o l i d a t e d C o m p a n y I D   x s i : n i l = " t r u e " / >  
         < T B D o c u m e n t I D > 2 2 1 3 5 8 7 4 8 5 7 0 0 0 0 0 0 0 5 < / T B D o c u m e n t I D >  
         < N u m e r i c V a l u e > 1 1 6 4 . 0 0 0 0 < / N u m e r i c V a l u e >  
         < V a l u e > 1 1 6 4 . 0 0 0 0 < / V a l u e >  
         < C h a r t T y p e > c t D e t a i l < / C h a r t T y p e >  
         < R e f e r e n c e > 2 8 1 0 0 < / R e f e r e n c e >  
         < T B D o c N a m e > T B   2 0 1 9 < / T B D o c N a m e >  
         < T B C h a r t N a m e > D e t a i l < / T B C h a r t N a m e >  
         < C o l u m n N a m e > F i n a l B a l a n c e < / C o l u m n N a m e >  
         < U s e r F r i e n d l y C o l u m n N a m e > F i n a l < / U s e r F r i e n d l y C o l u m n N a m e >  
         < A c c o u n t N u m b e r > 3 1 4 g < / A c c o u n t N u m b e r >  
         < R o u n d e d > f a l s e < / R o u n d e d >  
     < / T B L i n k >  
     < T B L i n k >  
         < V e r s i o n > 4 < / V e r s i o n >  
         < C o l u m n F i l t e r s / >  
         < D A L i n k I D > c 8 d 0 c 6 6 a - 7 5 2 5 - 4 b 7 e - 8 7 3 b - c 2 8 d 1 5 2 9 c d 0 1 < / D A L i n k I D >  
         < L i n k T y p e > 0 < / L i n k T y p e >  
         < P a r a m e t e r s / >  
         < I n c l u d e A l l I t e m s > f a l s e < / I n c l u d e A l l I t e m s >  
         < A c t i v e > t r u e < / A c t i v e >  
         < P r o t e c t e d L i n k > f a l s e < / P r o t e c t e d L i n k >  
         < N a m e > 2 8 1 0 0   T B   2 0 1 9   3 1 4 h 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 3 1 4 h < / A c c o u n t N u m b e r >  
         < R o u n d e d > f a l s e < / R o u n d e d >  
     < / T B L i n k >  
     < T B L i n k >  
         < V e r s i o n > 4 < / V e r s i o n >  
         < C o l u m n F i l t e r s / >  
         < D A L i n k I D > 0 6 d 3 6 e 3 5 - c 6 f 4 - 4 7 5 f - 8 a 9 9 - 2 8 2 5 c a 5 7 a 2 9 4 < / D A L i n k I D >  
         < L i n k T y p e > 0 < / L i n k T y p e >  
         < P a r a m e t e r s / >  
         < I n c l u d e A l l I t e m s > f a l s e < / I n c l u d e A l l I t e m s >  
         < A c t i v e > t r u e < / A c t i v e >  
         < P r o t e c t e d L i n k > f a l s e < / P r o t e c t e d L i n k >  
         < N a m e > 2 8 1 0 0   T B   2 0 1 9   3 1 5 a 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 3 1 5 a < / A c c o u n t N u m b e r >  
         < R o u n d e d > f a l s e < / R o u n d e d >  
     < / T B L i n k >  
     < T B L i n k >  
         < V e r s i o n > 4 < / V e r s i o n >  
         < C o l u m n F i l t e r s / >  
         < D A L i n k I D > 9 a 4 9 0 3 d f - 5 7 f 1 - 4 3 d 9 - 8 5 5 f - 8 8 e c 8 e 6 7 0 4 7 1 < / D A L i n k I D >  
         < L i n k T y p e > 0 < / L i n k T y p e >  
         < P a r a m e t e r s / >  
         < I n c l u d e A l l I t e m s > f a l s e < / I n c l u d e A l l I t e m s >  
         < A c t i v e > t r u e < / A c t i v e >  
         < P r o t e c t e d L i n k > f a l s e < / P r o t e c t e d L i n k >  
         < N a m e > 2 8 1 0 0   T B   2 0 1 9   3 1 5 b 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 3 1 5 b < / A c c o u n t N u m b e r >  
         < R o u n d e d > f a l s e < / R o u n d e d >  
     < / T B L i n k >  
     < T B L i n k >  
         < V e r s i o n > 4 < / V e r s i o n >  
         < C o l u m n F i l t e r s / >  
         < D A L i n k I D > a 6 a f 2 d 7 3 - 8 e 3 4 - 4 f 2 0 - b 5 0 3 - f 9 6 3 a 3 3 e d e 6 6 < / D A L i n k I D >  
         < L i n k T y p e > 0 < / L i n k T y p e >  
         < P a r a m e t e r s / >  
         < I n c l u d e A l l I t e m s > f a l s e < / I n c l u d e A l l I t e m s >  
         < A c t i v e > t r u e < / A c t i v e >  
         < P r o t e c t e d L i n k > f a l s e < / P r o t e c t e d L i n k >  
         < N a m e > 2 8 1 0 0   T B   2 0 1 9   3 1 5 c 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 3 1 5 c < / A c c o u n t N u m b e r >  
         < R o u n d e d > f a l s e < / R o u n d e d >  
     < / T B L i n k >  
     < T B L i n k >  
         < V e r s i o n > 4 < / V e r s i o n >  
         < C o l u m n F i l t e r s / >  
         < D A L i n k I D > 4 6 9 7 4 6 5 d - 6 5 6 4 - 4 f c a - b d 7 4 - a c b 9 d 5 3 0 9 d e 7 < / D A L i n k I D >  
         < L i n k T y p e > 0 < / L i n k T y p e >  
         < P a r a m e t e r s / >  
         < I n c l u d e A l l I t e m s > f a l s e < / I n c l u d e A l l I t e m s >  
         < A c t i v e > t r u e < / A c t i v e >  
         < P r o t e c t e d L i n k > f a l s e < / P r o t e c t e d L i n k >  
         < N a m e > 2 8 1 0 0   T B   2 0 1 9   3 1 5 d 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 3 1 5 d < / A c c o u n t N u m b e r >  
         < R o u n d e d > f a l s e < / R o u n d e d >  
     < / T B L i n k >  
     < T B L i n k >  
         < V e r s i o n > 4 < / V e r s i o n >  
         < C o l u m n F i l t e r s / >  
         < D A L i n k I D > 5 c 7 2 b 4 c d - 3 4 d a - 4 0 6 7 - 8 0 7 6 - e 3 1 d 3 c f 7 3 9 2 9 < / D A L i n k I D >  
         < L i n k T y p e > 0 < / L i n k T y p e >  
         < P a r a m e t e r s / >  
         < I n c l u d e A l l I t e m s > f a l s e < / I n c l u d e A l l I t e m s >  
         < A c t i v e > t r u e < / A c t i v e >  
         < P r o t e c t e d L i n k > f a l s e < / P r o t e c t e d L i n k >  
         < N a m e > 2 8 1 0 0   T B   2 0 1 9   3 1 5 e 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 3 1 5 e < / A c c o u n t N u m b e r >  
         < R o u n d e d > f a l s e < / R o u n d e d >  
     < / T B L i n k >  
     < T B L i n k >  
         < V e r s i o n > 4 < / V e r s i o n >  
         < C o l u m n F i l t e r s / >  
         < D A L i n k I D > 7 f 3 7 6 c a 9 - d c 8 c - 4 5 4 9 - 9 b 4 6 - d b 2 5 4 f 4 c d 3 8 5 < / D A L i n k I D >  
         < L i n k T y p e > 0 < / L i n k T y p e >  
         < P a r a m e t e r s / >  
         < I n c l u d e A l l I t e m s > f a l s e < / I n c l u d e A l l I t e m s >  
         < A c t i v e > t r u e < / A c t i v e >  
         < P r o t e c t e d L i n k > f a l s e < / P r o t e c t e d L i n k >  
         < N a m e > 2 8 1 0 0   T B   2 0 1 9   3 1 5 f   F i n a l < / N a m e >  
         < E n t i t y E n u m > 9 < / E n t i t y E n u m >  
         < I t e m O r d e r L i s t / >  
         < S e l e c t e d I t e m L i s t / >  
         < S e l e c t e d C o l u m n L i s t / >  
         < H a s V a l u e > t r u e < / H a s V a l u e >  
         < T B C h a r t I D > 2 2 1 3 5 8 7 4 8 5 7 0 0 0 0 0 6 9 5 < / T B C h a r t I D >  
         < C o n s o l i d a t e d C o m p a n y I D   x s i : n i l = " t r u e " / >  
         < T B D o c u m e n t I D > 2 2 1 3 5 8 7 4 8 5 7 0 0 0 0 0 0 0 5 < / T B D o c u m e n t I D >  
         < N u m e r i c V a l u e > - 2 5 9 2 6 4 . 0 0 0 0 < / N u m e r i c V a l u e >  
         < V a l u e > - 2 5 9 2 6 4 . 0 0 0 0 < / V a l u e >  
         < C h a r t T y p e > c t D e t a i l < / C h a r t T y p e >  
         < R e f e r e n c e > 2 8 1 0 0 < / R e f e r e n c e >  
         < T B D o c N a m e > T B   2 0 1 9 < / T B D o c N a m e >  
         < T B C h a r t N a m e > D e t a i l < / T B C h a r t N a m e >  
         < C o l u m n N a m e > F i n a l B a l a n c e < / C o l u m n N a m e >  
         < U s e r F r i e n d l y C o l u m n N a m e > F i n a l < / U s e r F r i e n d l y C o l u m n N a m e >  
         < A c c o u n t N u m b e r > 3 1 5 f < / A c c o u n t N u m b e r >  
         < R o u n d e d > f a l s e < / R o u n d e d >  
     < / T B L i n k >  
     < T B L i n k >  
         < V e r s i o n > 4 < / V e r s i o n >  
         < C o l u m n F i l t e r s / >  
         < D A L i n k I D > d f 9 6 5 7 1 e - b 6 8 0 - 4 b e 8 - b 8 7 1 - 9 c 6 9 1 3 7 2 9 e c 3 < / D A L i n k I D >  
         < L i n k T y p e > 0 < / L i n k T y p e >  
         < P a r a m e t e r s / >  
         < I n c l u d e A l l I t e m s > f a l s e < / I n c l u d e A l l I t e m s >  
         < A c t i v e > t r u e < / A c t i v e >  
         < P r o t e c t e d L i n k > f a l s e < / P r o t e c t e d L i n k >  
         < N a m e > 2 8 1 0 0   T B   2 0 1 9   3 1 6 a 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 3 1 6 a < / A c c o u n t N u m b e r >  
         < R o u n d e d > f a l s e < / R o u n d e d >  
     < / T B L i n k >  
     < T B L i n k >  
         < V e r s i o n > 4 < / V e r s i o n >  
         < C o l u m n F i l t e r s / >  
         < D A L i n k I D > 2 1 6 7 2 3 c f - d 6 6 5 - 4 f c 0 - 8 f 0 5 - 8 1 c 4 a 6 c 3 1 5 2 2 < / D A L i n k I D >  
         < L i n k T y p e > 0 < / L i n k T y p e >  
         < P a r a m e t e r s / >  
         < I n c l u d e A l l I t e m s > f a l s e < / I n c l u d e A l l I t e m s >  
         < A c t i v e > t r u e < / A c t i v e >  
         < P r o t e c t e d L i n k > f a l s e < / P r o t e c t e d L i n k >  
         < N a m e > 2 8 1 0 0   T B   2 0 1 9   3 1 6 b 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 3 1 6 b < / A c c o u n t N u m b e r >  
         < R o u n d e d > f a l s e < / R o u n d e d >  
     < / T B L i n k >  
     < T B L i n k >  
         < V e r s i o n > 4 < / V e r s i o n >  
         < C o l u m n F i l t e r s / >  
         < D A L i n k I D > 0 8 6 0 6 d 5 2 - f c 2 d - 4 a 9 9 - 9 0 9 2 - a 2 9 2 b 9 5 d 6 5 0 f < / D A L i n k I D >  
         < L i n k T y p e > 0 < / L i n k T y p e >  
         < P a r a m e t e r s / >  
         < I n c l u d e A l l I t e m s > f a l s e < / I n c l u d e A l l I t e m s >  
         < A c t i v e > t r u e < / A c t i v e >  
         < P r o t e c t e d L i n k > f a l s e < / P r o t e c t e d L i n k >  
         < N a m e > 2 8 1 0 0   T B   2 0 1 9   3 1 6 c 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 3 1 6 c < / A c c o u n t N u m b e r >  
         < R o u n d e d > f a l s e < / R o u n d e d >  
     < / T B L i n k >  
     < T B L i n k >  
         < V e r s i o n > 4 < / V e r s i o n >  
         < C o l u m n F i l t e r s / >  
         < D A L i n k I D > e 1 7 c 3 8 4 4 - d c a c - 4 5 4 7 - a 1 0 8 - 0 e 3 4 4 0 5 9 c 8 0 2 < / D A L i n k I D >  
         < L i n k T y p e > 0 < / L i n k T y p e >  
         < P a r a m e t e r s / >  
         < I n c l u d e A l l I t e m s > f a l s e < / I n c l u d e A l l I t e m s >  
         < A c t i v e > t r u e < / A c t i v e >  
         < P r o t e c t e d L i n k > f a l s e < / P r o t e c t e d L i n k >  
         < N a m e > 2 8 1 0 0   T B   2 0 1 9   3 1 6 d 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 3 1 6 d < / A c c o u n t N u m b e r >  
         < R o u n d e d > f a l s e < / R o u n d e d >  
     < / T B L i n k >  
     < T B L i n k >  
         < V e r s i o n > 4 < / V e r s i o n >  
         < C o l u m n F i l t e r s / >  
         < D A L i n k I D > e 1 5 3 a a 9 3 - 3 f 7 8 - 4 f 7 d - a 7 6 7 - 0 1 1 7 c f e 1 2 f 3 f < / D A L i n k I D >  
         < L i n k T y p e > 0 < / L i n k T y p e >  
         < P a r a m e t e r s / >  
         < I n c l u d e A l l I t e m s > f a l s e < / I n c l u d e A l l I t e m s >  
         < A c t i v e > t r u e < / A c t i v e >  
         < P r o t e c t e d L i n k > f a l s e < / P r o t e c t e d L i n k >  
         < N a m e > 2 8 1 0 0   T B   2 0 1 9   3 2 1 a 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 3 2 1 a < / A c c o u n t N u m b e r >  
         < R o u n d e d > f a l s e < / R o u n d e d >  
     < / T B L i n k >  
     < T B L i n k >  
         < V e r s i o n > 4 < / V e r s i o n >  
         < C o l u m n F i l t e r s / >  
         < D A L i n k I D > 9 2 c 5 b 5 0 9 - 9 9 c 0 - 4 8 e 5 - a 9 6 a - 3 3 6 d f 1 1 b 1 3 f d < / D A L i n k I D >  
         < L i n k T y p e > 0 < / L i n k T y p e >  
         < P a r a m e t e r s / >  
         < I n c l u d e A l l I t e m s > f a l s e < / I n c l u d e A l l I t e m s >  
         < A c t i v e > t r u e < / A c t i v e >  
         < P r o t e c t e d L i n k > f a l s e < / P r o t e c t e d L i n k >  
         < N a m e > 2 8 1 0 0   T B   2 0 1 9   3 2 1 b 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 3 2 1 b < / A c c o u n t N u m b e r >  
         < R o u n d e d > f a l s e < / R o u n d e d >  
     < / T B L i n k >  
     < T B L i n k >  
         < V e r s i o n > 4 < / V e r s i o n >  
         < C o l u m n F i l t e r s / >  
         < D A L i n k I D > 3 7 f c f 7 6 b - a 8 e 7 - 4 5 d a - 8 4 0 7 - 7 0 0 c 8 a 4 7 9 5 3 9 < / D A L i n k I D >  
         < L i n k T y p e > 0 < / L i n k T y p e >  
         < P a r a m e t e r s / >  
         < I n c l u d e A l l I t e m s > f a l s e < / I n c l u d e A l l I t e m s >  
         < A c t i v e > t r u e < / A c t i v e >  
         < P r o t e c t e d L i n k > f a l s e < / P r o t e c t e d L i n k >  
         < N a m e > 2 8 1 0 0   T B   2 0 1 9   3 2 1 c 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 3 2 1 c < / A c c o u n t N u m b e r >  
         < R o u n d e d > f a l s e < / R o u n d e d >  
     < / T B L i n k >  
     < T B L i n k >  
         < V e r s i o n > 4 < / V e r s i o n >  
         < C o l u m n F i l t e r s / >  
         < D A L i n k I D > c b 3 5 1 7 7 7 - 3 c f 4 - 4 b a 7 - a 9 7 c - 2 d 5 5 3 1 e 3 b 1 6 5 < / D A L i n k I D >  
         < L i n k T y p e > 0 < / L i n k T y p e >  
         < P a r a m e t e r s / >  
         < I n c l u d e A l l I t e m s > f a l s e < / I n c l u d e A l l I t e m s >  
         < A c t i v e > t r u e < / A c t i v e >  
         < P r o t e c t e d L i n k > f a l s e < / P r o t e c t e d L i n k >  
         < N a m e > 2 8 1 0 0   T B   2 0 1 9   3 2 1 d   F i n a l < / N a m e >  
         < E n t i t y E n u m > 9 < / E n t i t y E n u m >  
         < I t e m O r d e r L i s t / >  
         < S e l e c t e d I t e m L i s t / >  
         < S e l e c t e d C o l u m n L i s t / >  
         < H a s V a l u e > t r u e < / H a s V a l u e >  
         < T B C h a r t I D > 2 2 1 3 5 8 7 4 8 5 7 0 0 0 0 0 6 9 5 < / T B C h a r t I D >  
         < C o n s o l i d a t e d C o m p a n y I D   x s i : n i l = " t r u e " / >  
         < T B D o c u m e n t I D > 2 2 1 3 5 8 7 4 8 5 7 0 0 0 0 0 0 0 5 < / T B D o c u m e n t I D >  
         < N u m e r i c V a l u e > - 3 9 9 5 4 2 . 0 0 0 0 < / N u m e r i c V a l u e >  
         < V a l u e > - 3 9 9 5 4 2 . 0 0 0 0 < / V a l u e >  
         < C h a r t T y p e > c t D e t a i l < / C h a r t T y p e >  
         < R e f e r e n c e > 2 8 1 0 0 < / R e f e r e n c e >  
         < T B D o c N a m e > T B   2 0 1 9 < / T B D o c N a m e >  
         < T B C h a r t N a m e > D e t a i l < / T B C h a r t N a m e >  
         < C o l u m n N a m e > F i n a l B a l a n c e < / C o l u m n N a m e >  
         < U s e r F r i e n d l y C o l u m n N a m e > F i n a l < / U s e r F r i e n d l y C o l u m n N a m e >  
         < A c c o u n t N u m b e r > 3 2 1 d < / A c c o u n t N u m b e r >  
         < R o u n d e d > f a l s e < / R o u n d e d >  
     < / T B L i n k >  
     < T B L i n k >  
         < V e r s i o n > 4 < / V e r s i o n >  
         < C o l u m n F i l t e r s / >  
         < D A L i n k I D > e c 5 a 5 5 c 5 - 8 5 1 b - 4 2 5 f - a d 4 5 - a f 7 7 0 d b e f 1 4 a < / D A L i n k I D >  
         < L i n k T y p e > 0 < / L i n k T y p e >  
         < P a r a m e t e r s / >  
         < I n c l u d e A l l I t e m s > f a l s e < / I n c l u d e A l l I t e m s >  
         < A c t i v e > t r u e < / A c t i v e >  
         < P r o t e c t e d L i n k > f a l s e < / P r o t e c t e d L i n k >  
         < N a m e > 2 8 1 0 0   T B   2 0 1 9   3 2 1 e 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 3 2 1 e < / A c c o u n t N u m b e r >  
         < R o u n d e d > f a l s e < / R o u n d e d >  
     < / T B L i n k >  
     < T B L i n k >  
         < V e r s i o n > 4 < / V e r s i o n >  
         < C o l u m n F i l t e r s / >  
         < D A L i n k I D > 3 5 e 7 f 1 a 6 - 1 4 a 0 - 4 5 5 3 - a 7 b 8 - 4 6 7 b 5 4 2 4 2 b 6 f < / D A L i n k I D >  
         < L i n k T y p e > 0 < / L i n k T y p e >  
         < P a r a m e t e r s / >  
         < I n c l u d e A l l I t e m s > f a l s e < / I n c l u d e A l l I t e m s >  
         < A c t i v e > t r u e < / A c t i v e >  
         < P r o t e c t e d L i n k > f a l s e < / P r o t e c t e d L i n k >  
         < N a m e > 2 8 1 0 0   T B   2 0 1 9   3 2 1 f   F i n a l < / N a m e >  
         < E n t i t y E n u m > 9 < / E n t i t y E n u m >  
         < I t e m O r d e r L i s t / >  
         < S e l e c t e d I t e m L i s t / >  
         < S e l e c t e d C o l u m n L i s t / >  
         < H a s V a l u e > t r u e < / H a s V a l u e >  
         < T B C h a r t I D > 2 2 1 3 5 8 7 4 8 5 7 0 0 0 0 0 6 9 5 < / T B C h a r t I D >  
         < C o n s o l i d a t e d C o m p a n y I D   x s i : n i l = " t r u e " / >  
         < T B D o c u m e n t I D > 2 2 1 3 5 8 7 4 8 5 7 0 0 0 0 0 0 0 5 < / T B D o c u m e n t I D >  
         < N u m e r i c V a l u e > - 2 6 7 2 2 3 4 . 0 0 0 0 < / N u m e r i c V a l u e >  
         < V a l u e > - 2 6 7 2 2 3 4 . 0 0 0 0 < / V a l u e >  
         < C h a r t T y p e > c t D e t a i l < / C h a r t T y p e >  
         < R e f e r e n c e > 2 8 1 0 0 < / R e f e r e n c e >  
         < T B D o c N a m e > T B   2 0 1 9 < / T B D o c N a m e >  
         < T B C h a r t N a m e > D e t a i l < / T B C h a r t N a m e >  
         < C o l u m n N a m e > F i n a l B a l a n c e < / C o l u m n N a m e >  
         < U s e r F r i e n d l y C o l u m n N a m e > F i n a l < / U s e r F r i e n d l y C o l u m n N a m e >  
         < A c c o u n t N u m b e r > 3 2 1 f < / A c c o u n t N u m b e r >  
         < R o u n d e d > f a l s e < / R o u n d e d >  
     < / T B L i n k >  
     < T B L i n k >  
         < V e r s i o n > 4 < / V e r s i o n >  
         < C o l u m n F i l t e r s / >  
         < D A L i n k I D > 8 a a 9 3 1 3 5 - a 7 7 e - 4 f 2 6 - b c b b - 1 3 7 8 8 e d b 1 b 4 2 < / D A L i n k I D >  
         < L i n k T y p e > 0 < / L i n k T y p e >  
         < P a r a m e t e r s / >  
         < I n c l u d e A l l I t e m s > f a l s e < / I n c l u d e A l l I t e m s >  
         < A c t i v e > t r u e < / A c t i v e >  
         < P r o t e c t e d L i n k > f a l s e < / P r o t e c t e d L i n k >  
         < N a m e > 2 8 1 0 0   T B   2 0 1 9   3 2 2 a 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 3 2 2 a < / A c c o u n t N u m b e r >  
         < R o u n d e d > f a l s e < / R o u n d e d >  
     < / T B L i n k >  
     < T B L i n k >  
         < V e r s i o n > 4 < / V e r s i o n >  
         < C o l u m n F i l t e r s / >  
         < D A L i n k I D > 1 3 5 8 9 d 4 c - 7 9 2 c - 4 8 c c - a 8 7 6 - d b 5 a 8 a e e 0 6 c e < / D A L i n k I D >  
         < L i n k T y p e > 0 < / L i n k T y p e >  
         < P a r a m e t e r s / >  
         < I n c l u d e A l l I t e m s > f a l s e < / I n c l u d e A l l I t e m s >  
         < A c t i v e > t r u e < / A c t i v e >  
         < P r o t e c t e d L i n k > f a l s e < / P r o t e c t e d L i n k >  
         < N a m e > 2 8 1 0 0   T B   2 0 1 9   3 2 2 b 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 3 2 2 b < / A c c o u n t N u m b e r >  
         < R o u n d e d > f a l s e < / R o u n d e d >  
     < / T B L i n k >  
     < T B L i n k >  
         < V e r s i o n > 4 < / V e r s i o n >  
         < C o l u m n F i l t e r s / >  
         < D A L i n k I D > 3 3 9 b 4 e b 4 - e 1 a d - 4 d a b - 8 2 a a - 8 b d 2 b a 1 4 c f 4 0 < / D A L i n k I D >  
         < L i n k T y p e > 0 < / L i n k T y p e >  
         < P a r a m e t e r s / >  
         < I n c l u d e A l l I t e m s > f a l s e < / I n c l u d e A l l I t e m s >  
         < A c t i v e > t r u e < / A c t i v e >  
         < P r o t e c t e d L i n k > f a l s e < / P r o t e c t e d L i n k >  
         < N a m e > 2 8 1 0 0   T B   2 0 1 9   3 2 2 c 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 3 2 2 c < / A c c o u n t N u m b e r >  
         < R o u n d e d > f a l s e < / R o u n d e d >  
     < / T B L i n k >  
     < T B L i n k >  
         < V e r s i o n > 4 < / V e r s i o n >  
         < C o l u m n F i l t e r s / >  
         < D A L i n k I D > b 0 9 2 1 b f 8 - 9 b e d - 4 4 b 6 - a 1 1 6 - 3 1 0 2 a 2 9 a d 4 3 9 < / D A L i n k I D >  
         < L i n k T y p e > 0 < / L i n k T y p e >  
         < P a r a m e t e r s / >  
         < I n c l u d e A l l I t e m s > f a l s e < / I n c l u d e A l l I t e m s >  
         < A c t i v e > t r u e < / A c t i v e >  
         < P r o t e c t e d L i n k > f a l s e < / P r o t e c t e d L i n k >  
         < N a m e > 2 8 1 0 0   T B   2 0 1 9   3 2 3 a   F i n a l < / N a m e >  
         < E n t i t y E n u m > 9 < / E n t i t y E n u m >  
         < I t e m O r d e r L i s t / >  
         < S e l e c t e d I t e m L i s t / >  
         < S e l e c t e d C o l u m n L i s t / >  
         < H a s V a l u e > t r u e < / H a s V a l u e >  
         < T B C h a r t I D > 2 2 1 3 5 8 7 4 8 5 7 0 0 0 0 0 6 9 5 < / T B C h a r t I D >  
         < C o n s o l i d a t e d C o m p a n y I D   x s i : n i l = " t r u e " / >  
         < T B D o c u m e n t I D > 2 2 1 3 5 8 7 4 8 5 7 0 0 0 0 0 0 0 5 < / T B D o c u m e n t I D >  
         < N u m e r i c V a l u e > - 8 2 5 0 . 0 0 0 0 < / N u m e r i c V a l u e >  
         < V a l u e > - 8 2 5 0 . 0 0 0 0 < / V a l u e >  
         < C h a r t T y p e > c t D e t a i l < / C h a r t T y p e >  
         < R e f e r e n c e > 2 8 1 0 0 < / R e f e r e n c e >  
         < T B D o c N a m e > T B   2 0 1 9 < / T B D o c N a m e >  
         < T B C h a r t N a m e > D e t a i l < / T B C h a r t N a m e >  
         < C o l u m n N a m e > F i n a l B a l a n c e < / C o l u m n N a m e >  
         < U s e r F r i e n d l y C o l u m n N a m e > F i n a l < / U s e r F r i e n d l y C o l u m n N a m e >  
         < A c c o u n t N u m b e r > 3 2 3 a < / A c c o u n t N u m b e r >  
         < R o u n d e d > f a l s e < / R o u n d e d >  
     < / T B L i n k >  
     < T B L i n k >  
         < V e r s i o n > 4 < / V e r s i o n >  
         < C o l u m n F i l t e r s / >  
         < D A L i n k I D > e 3 a a 2 9 0 8 - d 4 a e - 4 2 4 5 - 8 3 b 0 - a 3 a 5 4 8 d b 7 4 2 d < / D A L i n k I D >  
         < L i n k T y p e > 0 < / L i n k T y p e >  
         < P a r a m e t e r s / >  
         < I n c l u d e A l l I t e m s > f a l s e < / I n c l u d e A l l I t e m s >  
         < A c t i v e > t r u e < / A c t i v e >  
         < P r o t e c t e d L i n k > f a l s e < / P r o t e c t e d L i n k >  
         < N a m e > 2 8 1 0 0   T B   2 0 1 9   3 2 3 b   F i n a l < / N a m e >  
         < E n t i t y E n u m > 9 < / E n t i t y E n u m >  
         < I t e m O r d e r L i s t / >  
         < S e l e c t e d I t e m L i s t / >  
         < S e l e c t e d C o l u m n L i s t / >  
         < H a s V a l u e > t r u e < / H a s V a l u e >  
         < T B C h a r t I D > 2 2 1 3 5 8 7 4 8 5 7 0 0 0 0 0 6 9 5 < / T B C h a r t I D >  
         < C o n s o l i d a t e d C o m p a n y I D   x s i : n i l = " t r u e " / >  
         < T B D o c u m e n t I D > 2 2 1 3 5 8 7 4 8 5 7 0 0 0 0 0 0 0 5 < / T B D o c u m e n t I D >  
         < N u m e r i c V a l u e > - 3 7 2 4 9 1 . 0 0 0 0 < / N u m e r i c V a l u e >  
         < V a l u e > - 3 7 2 4 9 1 . 0 0 0 0 < / V a l u e >  
         < C h a r t T y p e > c t D e t a i l < / C h a r t T y p e >  
         < R e f e r e n c e > 2 8 1 0 0 < / R e f e r e n c e >  
         < T B D o c N a m e > T B   2 0 1 9 < / T B D o c N a m e >  
         < T B C h a r t N a m e > D e t a i l < / T B C h a r t N a m e >  
         < C o l u m n N a m e > F i n a l B a l a n c e < / C o l u m n N a m e >  
         < U s e r F r i e n d l y C o l u m n N a m e > F i n a l < / U s e r F r i e n d l y C o l u m n N a m e >  
         < A c c o u n t N u m b e r > 3 2 3 b < / A c c o u n t N u m b e r >  
         < R o u n d e d > f a l s e < / R o u n d e d >  
     < / T B L i n k >  
     < T B L i n k >  
         < V e r s i o n > 4 < / V e r s i o n >  
         < C o l u m n F i l t e r s / >  
         < D A L i n k I D > e 8 2 6 9 9 b f - e 2 7 b - 4 2 2 c - 8 b 2 b - 0 f 7 0 4 3 e 9 d a a 3 < / D A L i n k I D >  
         < L i n k T y p e > 0 < / L i n k T y p e >  
         < P a r a m e t e r s / >  
         < I n c l u d e A l l I t e m s > f a l s e < / I n c l u d e A l l I t e m s >  
         < A c t i v e > t r u e < / A c t i v e >  
         < P r o t e c t e d L i n k > f a l s e < / P r o t e c t e d L i n k >  
         < N a m e > 2 8 1 0 0   T B   2 0 1 9   3 2 4 a 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 3 2 4 a < / A c c o u n t N u m b e r >  
         < R o u n d e d > f a l s e < / R o u n d e d >  
     < / T B L i n k >  
     < T B L i n k >  
         < V e r s i o n > 4 < / V e r s i o n >  
         < C o l u m n F i l t e r s / >  
         < D A L i n k I D > f 5 3 1 4 8 5 2 - f 2 8 3 - 4 1 6 4 - 9 1 9 3 - 7 e d 0 2 2 3 6 5 9 e d < / D A L i n k I D >  
         < L i n k T y p e > 0 < / L i n k T y p e >  
         < P a r a m e t e r s / >  
         < I n c l u d e A l l I t e m s > f a l s e < / I n c l u d e A l l I t e m s >  
         < A c t i v e > t r u e < / A c t i v e >  
         < P r o t e c t e d L i n k > f a l s e < / P r o t e c t e d L i n k >  
         < N a m e > 2 8 1 0 0   T B   2 0 1 9   3 2 4 b 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 3 2 4 b < / A c c o u n t N u m b e r >  
         < R o u n d e d > f a l s e < / R o u n d e d >  
     < / T B L i n k >  
     < T B L i n k >  
         < V e r s i o n > 4 < / V e r s i o n >  
         < C o l u m n F i l t e r s / >  
         < D A L i n k I D > 3 9 a 8 5 6 a c - d d 8 7 - 4 9 0 8 - a d 3 8 - 2 1 8 f 0 4 d 1 f 0 3 1 < / D A L i n k I D >  
         < L i n k T y p e > 0 < / L i n k T y p e >  
         < P a r a m e t e r s / >  
         < I n c l u d e A l l I t e m s > f a l s e < / I n c l u d e A l l I t e m s >  
         < A c t i v e > t r u e < / A c t i v e >  
         < P r o t e c t e d L i n k > f a l s e < / P r o t e c t e d L i n k >  
         < N a m e > 2 8 1 0 0   T B   2 0 1 9   3 2 4 c   F i n a l < / N a m e >  
         < E n t i t y E n u m > 9 < / E n t i t y E n u m >  
         < I t e m O r d e r L i s t / >  
         < S e l e c t e d I t e m L i s t / >  
         < S e l e c t e d C o l u m n L i s t / >  
         < H a s V a l u e > t r u e < / H a s V a l u e >  
         < T B C h a r t I D > 2 2 1 3 5 8 7 4 8 5 7 0 0 0 0 0 6 9 5 < / T B C h a r t I D >  
         < C o n s o l i d a t e d C o m p a n y I D   x s i : n i l = " t r u e " / >  
         < T B D o c u m e n t I D > 2 2 1 3 5 8 7 4 8 5 7 0 0 0 0 0 0 0 5 < / T B D o c u m e n t I D >  
         < N u m e r i c V a l u e > - 4 5 0 0 . 0 0 0 0 < / N u m e r i c V a l u e >  
         < V a l u e > - 4 5 0 0 . 0 0 0 0 < / V a l u e >  
         < C h a r t T y p e > c t D e t a i l < / C h a r t T y p e >  
         < R e f e r e n c e > 2 8 1 0 0 < / R e f e r e n c e >  
         < T B D o c N a m e > T B   2 0 1 9 < / T B D o c N a m e >  
         < T B C h a r t N a m e > D e t a i l < / T B C h a r t N a m e >  
         < C o l u m n N a m e > F i n a l B a l a n c e < / C o l u m n N a m e >  
         < U s e r F r i e n d l y C o l u m n N a m e > F i n a l < / U s e r F r i e n d l y C o l u m n N a m e >  
         < A c c o u n t N u m b e r > 3 2 4 c < / A c c o u n t N u m b e r >  
         < R o u n d e d > f a l s e < / R o u n d e d >  
     < / T B L i n k >  
     < T B L i n k >  
         < V e r s i o n > 4 < / V e r s i o n >  
         < C o l u m n F i l t e r s / >  
         < D A L i n k I D > 8 1 e 0 4 f e f - 4 5 3 0 - 4 0 4 b - b a 5 a - a d d a a a c 7 3 f 8 4 < / D A L i n k I D >  
         < L i n k T y p e > 0 < / L i n k T y p e >  
         < P a r a m e t e r s / >  
         < I n c l u d e A l l I t e m s > f a l s e < / I n c l u d e A l l I t e m s >  
         < A c t i v e > t r u e < / A c t i v e >  
         < P r o t e c t e d L i n k > f a l s e < / P r o t e c t e d L i n k >  
         < N a m e > 2 8 1 0 0   T B   2 0 1 9   3 2 5 a 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 3 2 5 a < / A c c o u n t N u m b e r >  
         < R o u n d e d > f a l s e < / R o u n d e d >  
     < / T B L i n k >  
     < T B L i n k >  
         < V e r s i o n > 4 < / V e r s i o n >  
         < C o l u m n F i l t e r s / >  
         < D A L i n k I D > a f b 6 2 f 3 3 - e c 2 9 - 4 d 2 1 - 8 7 8 f - 5 6 6 6 4 0 a e 5 a b a < / D A L i n k I D >  
         < L i n k T y p e > 0 < / L i n k T y p e >  
         < P a r a m e t e r s / >  
         < I n c l u d e A l l I t e m s > f a l s e < / I n c l u d e A l l I t e m s >  
         < A c t i v e > t r u e < / A c t i v e >  
         < P r o t e c t e d L i n k > f a l s e < / P r o t e c t e d L i n k >  
         < N a m e > 2 8 1 0 0   T B   2 0 1 9   3 2 5 b 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 3 2 5 b < / A c c o u n t N u m b e r >  
         < R o u n d e d > f a l s e < / R o u n d e d >  
     < / T B L i n k >  
     < T B L i n k >  
         < V e r s i o n > 4 < / V e r s i o n >  
         < C o l u m n F i l t e r s / >  
         < D A L i n k I D > 5 6 f 5 3 d d 3 - 2 1 2 2 - 4 8 c 0 - b 1 a 7 - 7 9 9 5 f 1 6 2 a 2 7 b < / D A L i n k I D >  
         < L i n k T y p e > 0 < / L i n k T y p e >  
         < P a r a m e t e r s / >  
         < I n c l u d e A l l I t e m s > f a l s e < / I n c l u d e A l l I t e m s >  
         < A c t i v e > t r u e < / A c t i v e >  
         < P r o t e c t e d L i n k > f a l s e < / P r o t e c t e d L i n k >  
         < N a m e > 2 8 1 0 0   T B   2 0 1 9   3 2 5 c 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 3 2 5 c < / A c c o u n t N u m b e r >  
         < R o u n d e d > f a l s e < / R o u n d e d >  
     < / T B L i n k >  
     < T B L i n k >  
         < V e r s i o n > 4 < / V e r s i o n >  
         < C o l u m n F i l t e r s / >  
         < D A L i n k I D > 6 7 5 8 e 3 5 0 - 7 3 6 8 - 4 1 c f - 8 9 4 5 - f b 3 9 e 5 9 c b f 4 0 < / D A L i n k I D >  
         < L i n k T y p e > 0 < / L i n k T y p e >  
         < P a r a m e t e r s / >  
         < I n c l u d e A l l I t e m s > f a l s e < / I n c l u d e A l l I t e m s >  
         < A c t i v e > t r u e < / A c t i v e >  
         < P r o t e c t e d L i n k > f a l s e < / P r o t e c t e d L i n k >  
         < N a m e > 2 8 1 0 0   T B   2 0 1 9   3 2 6 a 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 3 2 6 a < / A c c o u n t N u m b e r >  
         < R o u n d e d > f a l s e < / R o u n d e d >  
     < / T B L i n k >  
     < T B L i n k >  
         < V e r s i o n > 4 < / V e r s i o n >  
         < C o l u m n F i l t e r s / >  
         < D A L i n k I D > 2 a d 0 7 f d 9 - d 5 8 d - 4 b 0 4 - 9 1 8 0 - 1 0 f e 7 e 0 e d 3 e 4 < / D A L i n k I D >  
         < L i n k T y p e > 0 < / L i n k T y p e >  
         < P a r a m e t e r s / >  
         < I n c l u d e A l l I t e m s > f a l s e < / I n c l u d e A l l I t e m s >  
         < A c t i v e > t r u e < / A c t i v e >  
         < P r o t e c t e d L i n k > f a l s e < / P r o t e c t e d L i n k >  
         < N a m e > 2 8 1 0 0   T B   2 0 1 9   3 2 6 b 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 3 2 6 b < / A c c o u n t N u m b e r >  
         < R o u n d e d > f a l s e < / R o u n d e d >  
     < / T B L i n k >  
     < T B L i n k >  
         < V e r s i o n > 4 < / V e r s i o n >  
         < C o l u m n F i l t e r s / >  
         < D A L i n k I D > 9 2 d d 8 0 b 7 - 3 f 6 c - 4 7 5 4 - b 2 1 a - f d 2 9 6 f a b 7 1 1 a < / D A L i n k I D >  
         < L i n k T y p e > 0 < / L i n k T y p e >  
         < P a r a m e t e r s / >  
         < I n c l u d e A l l I t e m s > f a l s e < / I n c l u d e A l l I t e m s >  
         < A c t i v e > t r u e < / A c t i v e >  
         < P r o t e c t e d L i n k > f a l s e < / P r o t e c t e d L i n k >  
         < N a m e > 2 8 1 0 0   T B   2 0 1 9   3 2 6 c   F i n a l < / N a m e >  
         < E n t i t y E n u m > 9 < / E n t i t y E n u m >  
         < I t e m O r d e r L i s t / >  
         < S e l e c t e d I t e m L i s t / >  
         < S e l e c t e d C o l u m n L i s t / >  
         < H a s V a l u e > t r u e < / H a s V a l u e >  
         < T B C h a r t I D > 2 2 1 3 5 8 7 4 8 5 7 0 0 0 0 0 6 9 5 < / T B C h a r t I D >  
         < C o n s o l i d a t e d C o m p a n y I D   x s i : n i l = " t r u e " / >  
         < T B D o c u m e n t I D > 2 2 1 3 5 8 7 4 8 5 7 0 0 0 0 0 0 0 5 < / T B D o c u m e n t I D >  
         < N u m e r i c V a l u e > - 7 1 2 1 . 0 0 0 0 < / N u m e r i c V a l u e >  
         < V a l u e > - 7 1 2 1 . 0 0 0 0 < / V a l u e >  
         < C h a r t T y p e > c t D e t a i l < / C h a r t T y p e >  
         < R e f e r e n c e > 2 8 1 0 0 < / R e f e r e n c e >  
         < T B D o c N a m e > T B   2 0 1 9 < / T B D o c N a m e >  
         < T B C h a r t N a m e > D e t a i l < / T B C h a r t N a m e >  
         < C o l u m n N a m e > F i n a l B a l a n c e < / C o l u m n N a m e >  
         < U s e r F r i e n d l y C o l u m n N a m e > F i n a l < / U s e r F r i e n d l y C o l u m n N a m e >  
         < A c c o u n t N u m b e r > 3 2 6 c < / A c c o u n t N u m b e r >  
         < R o u n d e d > f a l s e < / R o u n d e d >  
     < / T B L i n k >  
     < T B L i n k >  
         < V e r s i o n > 4 < / V e r s i o n >  
         < C o l u m n F i l t e r s / >  
         < D A L i n k I D > 0 4 4 8 1 d 9 2 - 9 c 7 7 - 4 2 3 d - 8 9 7 a - f f c a 9 a 0 6 d c 2 1 < / D A L i n k I D >  
         < L i n k T y p e > 0 < / L i n k T y p e >  
         < P a r a m e t e r s / >  
         < I n c l u d e A l l I t e m s > f a l s e < / I n c l u d e A l l I t e m s >  
         < A c t i v e > t r u e < / A c t i v e >  
         < P r o t e c t e d L i n k > f a l s e < / P r o t e c t e d L i n k >  
         < N a m e > 2 8 1 0 0   T B   2 0 1 9   3 3 1 x   F i n a l < / N a m e >  
         < E n t i t y E n u m > 9 < / E n t i t y E n u m >  
         < I t e m O r d e r L i s t / >  
         < S e l e c t e d I t e m L i s t / >  
         < S e l e c t e d C o l u m n L i s t / >  
         < H a s V a l u e > t r u e < / H a s V a l u e >  
         < T B C h a r t I D > 2 2 1 3 5 8 7 4 8 5 7 0 0 0 0 0 6 9 5 < / T B C h a r t I D >  
         < C o n s o l i d a t e d C o m p a n y I D   x s i : n i l = " t r u e " / >  
         < T B D o c u m e n t I D > 2 2 1 3 5 8 7 4 8 5 7 0 0 0 0 0 0 0 5 < / T B D o c u m e n t I D >  
         < N u m e r i c V a l u e > - 2 0 2 3 5 . 0 0 0 0 < / N u m e r i c V a l u e >  
         < V a l u e > - 2 0 2 3 5 . 0 0 0 0 < / V a l u e >  
         < C h a r t T y p e > c t D e t a i l < / C h a r t T y p e >  
         < R e f e r e n c e > 2 8 1 0 0 < / R e f e r e n c e >  
         < T B D o c N a m e > T B   2 0 1 9 < / T B D o c N a m e >  
         < T B C h a r t N a m e > D e t a i l < / T B C h a r t N a m e >  
         < C o l u m n N a m e > F i n a l B a l a n c e < / C o l u m n N a m e >  
         < U s e r F r i e n d l y C o l u m n N a m e > F i n a l < / U s e r F r i e n d l y C o l u m n N a m e >  
         < A c c o u n t N u m b e r > 3 3 1 x < / A c c o u n t N u m b e r >  
         < R o u n d e d > f a l s e < / R o u n d e d >  
     < / T B L i n k >  
     < T B L i n k >  
         < V e r s i o n > 4 < / V e r s i o n >  
         < C o l u m n F i l t e r s / >  
         < D A L i n k I D > 5 9 9 1 5 e 4 8 - 9 3 4 1 - 4 8 8 0 - b 5 4 5 - 9 4 9 3 9 0 a d 1 6 7 7 < / D A L i n k I D >  
         < L i n k T y p e > 0 < / L i n k T y p e >  
         < P a r a m e t e r s / >  
         < I n c l u d e A l l I t e m s > f a l s e < / I n c l u d e A l l I t e m s >  
         < A c t i v e > t r u e < / A c t i v e >  
         < P r o t e c t e d L i n k > f a l s e < / P r o t e c t e d L i n k >  
         < N a m e > 2 8 1 0 0   T B   2 0 1 9   3 3 3 x 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 3 3 3 x < / A c c o u n t N u m b e r >  
         < R o u n d e d > f a l s e < / R o u n d e d >  
     < / T B L i n k >  
     < T B L i n k >  
         < V e r s i o n > 4 < / V e r s i o n >  
         < C o l u m n F i l t e r s / >  
         < D A L i n k I D > 0 b 4 9 1 1 1 9 - 6 f 9 5 - 4 a e a - 8 c 4 c - 8 d 6 b e a 0 5 b 7 d e < / D A L i n k I D >  
         < L i n k T y p e > 0 < / L i n k T y p e >  
         < P a r a m e t e r s / >  
         < I n c l u d e A l l I t e m s > f a l s e < / I n c l u d e A l l I t e m s >  
         < A c t i v e > t r u e < / A c t i v e >  
         < P r o t e c t e d L i n k > f a l s e < / P r o t e c t e d L i n k >  
         < N a m e > 2 8 1 0 0   T B   2 0 1 9   3 3 5 a 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 3 3 5 a < / A c c o u n t N u m b e r >  
         < R o u n d e d > f a l s e < / R o u n d e d >  
     < / T B L i n k >  
     < T B L i n k >  
         < V e r s i o n > 4 < / V e r s i o n >  
         < C o l u m n F i l t e r s / >  
         < D A L i n k I D > 8 5 2 0 a 3 d a - b d f 9 - 4 2 d f - 9 f e 4 - 7 f b f 7 4 f 2 e a 0 6 < / D A L i n k I D >  
         < L i n k T y p e > 0 < / L i n k T y p e >  
         < P a r a m e t e r s / >  
         < I n c l u d e A l l I t e m s > f a l s e < / I n c l u d e A l l I t e m s >  
         < A c t i v e > t r u e < / A c t i v e >  
         < P r o t e c t e d L i n k > f a l s e < / P r o t e c t e d L i n k >  
         < N a m e > 2 8 1 0 0   T B   2 0 1 9   3 3 5 b 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 3 3 5 b < / A c c o u n t N u m b e r >  
         < R o u n d e d > f a l s e < / R o u n d e d >  
     < / T B L i n k >  
     < T B L i n k >  
         < V e r s i o n > 4 < / V e r s i o n >  
         < C o l u m n F i l t e r s / >  
         < D A L i n k I D > 4 d 4 a 4 e d c - 9 a 0 9 - 4 c 9 b - b 1 7 7 - a 9 d d b 8 f c 7 1 e c < / D A L i n k I D >  
         < L i n k T y p e > 0 < / L i n k T y p e >  
         < P a r a m e t e r s / >  
         < I n c l u d e A l l I t e m s > f a l s e < / I n c l u d e A l l I t e m s >  
         < A c t i v e > t r u e < / A c t i v e >  
         < P r o t e c t e d L i n k > f a l s e < / P r o t e c t e d L i n k >  
         < N a m e > 2 8 1 0 0   T B   2 0 1 9   3 3 6 a 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 3 3 6 a < / A c c o u n t N u m b e r >  
         < R o u n d e d > f a l s e < / R o u n d e d >  
     < / T B L i n k >  
     < T B L i n k >  
         < V e r s i o n > 4 < / V e r s i o n >  
         < C o l u m n F i l t e r s / >  
         < D A L i n k I D > 3 b 3 b 5 f 3 f - f f 1 1 - 4 d 2 6 - a 7 3 9 - 4 9 0 c 7 9 b b 2 0 5 a < / D A L i n k I D >  
         < L i n k T y p e > 0 < / L i n k T y p e >  
         < P a r a m e t e r s / >  
         < I n c l u d e A l l I t e m s > f a l s e < / I n c l u d e A l l I t e m s >  
         < A c t i v e > t r u e < / A c t i v e >  
         < P r o t e c t e d L i n k > f a l s e < / P r o t e c t e d L i n k >  
         < N a m e > 2 8 1 0 0   T B   2 0 1 9   3 3 6 b 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 3 3 6 b < / A c c o u n t N u m b e r >  
         < R o u n d e d > f a l s e < / R o u n d e d >  
     < / T B L i n k >  
     < T B L i n k >  
         < V e r s i o n > 4 < / V e r s i o n >  
         < C o l u m n F i l t e r s / >  
         < D A L i n k I D > 6 2 9 d 3 6 3 7 - c a e 3 - 4 3 e a - 9 4 9 5 - 1 a d 2 c 4 a e 3 d 5 e < / D A L i n k I D >  
         < L i n k T y p e > 0 < / L i n k T y p e >  
         < P a r a m e t e r s / >  
         < I n c l u d e A l l I t e m s > f a l s e < / I n c l u d e A l l I t e m s >  
         < A c t i v e > t r u e < / A c t i v e >  
         < P r o t e c t e d L i n k > f a l s e < / P r o t e c t e d L i n k >  
         < N a m e > 2 8 1 0 0   T B   2 0 1 9   3 3 6 c   F i n a l < / N a m e >  
         < E n t i t y E n u m > 9 < / E n t i t y E n u m >  
         < I t e m O r d e r L i s t / >  
         < S e l e c t e d I t e m L i s t / >  
         < S e l e c t e d C o l u m n L i s t / >  
         < H a s V a l u e > t r u e < / H a s V a l u e >  
         < T B C h a r t I D > 2 2 1 3 5 8 7 4 8 5 7 0 0 0 0 0 6 9 5 < / T B C h a r t I D >  
         < C o n s o l i d a t e d C o m p a n y I D   x s i : n i l = " t r u e " / >  
         < T B D o c u m e n t I D > 2 2 1 3 5 8 7 4 8 5 7 0 0 0 0 0 0 0 5 < / T B D o c u m e n t I D >  
         < N u m e r i c V a l u e > - 1 1 0 2 7 . 0 0 0 0 < / N u m e r i c V a l u e >  
         < V a l u e > - 1 1 0 2 7 . 0 0 0 0 < / V a l u e >  
         < C h a r t T y p e > c t D e t a i l < / C h a r t T y p e >  
         < R e f e r e n c e > 2 8 1 0 0 < / R e f e r e n c e >  
         < T B D o c N a m e > T B   2 0 1 9 < / T B D o c N a m e >  
         < T B C h a r t N a m e > D e t a i l < / T B C h a r t N a m e >  
         < C o l u m n N a m e > F i n a l B a l a n c e < / C o l u m n N a m e >  
         < U s e r F r i e n d l y C o l u m n N a m e > F i n a l < / U s e r F r i e n d l y C o l u m n N a m e >  
         < A c c o u n t N u m b e r > 3 3 6 c < / A c c o u n t N u m b e r >  
         < R o u n d e d > f a l s e < / R o u n d e d >  
     < / T B L i n k >  
     < T B L i n k >  
         < V e r s i o n > 4 < / V e r s i o n >  
         < C o l u m n F i l t e r s / >  
         < D A L i n k I D > f 7 7 c 0 d a 9 - d b 3 b - 4 7 b 3 - 9 e 8 2 - 3 1 b 6 a a f 2 8 7 f 2 < / D A L i n k I D >  
         < L i n k T y p e > 0 < / L i n k T y p e >  
         < P a r a m e t e r s / >  
         < I n c l u d e A l l I t e m s > f a l s e < / I n c l u d e A l l I t e m s >  
         < A c t i v e > t r u e < / A c t i v e >  
         < P r o t e c t e d L i n k > f a l s e < / P r o t e c t e d L i n k >  
         < N a m e > 2 8 1 0 0   T B   2 0 1 9   3 3 6 d 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 3 3 6 d < / A c c o u n t N u m b e r >  
         < R o u n d e d > f a l s e < / R o u n d e d >  
     < / T B L i n k >  
     < T B L i n k >  
         < V e r s i o n > 4 < / V e r s i o n >  
         < C o l u m n F i l t e r s / >  
         < D A L i n k I D > 1 9 f a c 2 2 9 - 5 d 9 3 - 4 5 9 7 - b 8 8 a - e c a f 0 6 9 b e 0 5 1 < / D A L i n k I D >  
         < L i n k T y p e > 0 < / L i n k T y p e >  
         < P a r a m e t e r s / >  
         < I n c l u d e A l l I t e m s > f a l s e < / I n c l u d e A l l I t e m s >  
         < A c t i v e > t r u e < / A c t i v e >  
         < P r o t e c t e d L i n k > f a l s e < / P r o t e c t e d L i n k >  
         < N a m e > 2 8 1 0 0   T B   2 0 1 9   3 4 1 a 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 3 4 1 a < / A c c o u n t N u m b e r >  
         < R o u n d e d > f a l s e < / R o u n d e d >  
     < / T B L i n k >  
     < T B L i n k >  
         < V e r s i o n > 4 < / V e r s i o n >  
         < C o l u m n F i l t e r s / >  
         < D A L i n k I D > 0 c 8 7 b 0 7 a - d 4 9 c - 4 6 6 d - 8 c 1 3 - 8 7 3 2 7 5 e 7 b b 9 5 < / D A L i n k I D >  
         < L i n k T y p e > 0 < / L i n k T y p e >  
         < P a r a m e t e r s / >  
         < I n c l u d e A l l I t e m s > f a l s e < / I n c l u d e A l l I t e m s >  
         < A c t i v e > t r u e < / A c t i v e >  
         < P r o t e c t e d L i n k > f a l s e < / P r o t e c t e d L i n k >  
         < N a m e > 2 8 1 0 0   T B   2 0 1 9   3 4 1 b 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 3 4 1 b < / A c c o u n t N u m b e r >  
         < R o u n d e d > f a l s e < / R o u n d e d >  
     < / T B L i n k >  
     < T B L i n k >  
         < V e r s i o n > 4 < / V e r s i o n >  
         < C o l u m n F i l t e r s / >  
         < D A L i n k I D > 1 b b 1 f 8 6 0 - 1 1 4 4 - 4 d b 4 - b f b 8 - b b 7 9 8 5 1 4 9 9 5 7 < / D A L i n k I D >  
         < L i n k T y p e > 0 < / L i n k T y p e >  
         < P a r a m e t e r s / >  
         < I n c l u d e A l l I t e m s > f a l s e < / I n c l u d e A l l I t e m s >  
         < A c t i v e > t r u e < / A c t i v e >  
         < P r o t e c t e d L i n k > f a l s e < / P r o t e c t e d L i n k >  
         < N a m e > 2 8 1 0 0   T B   2 0 1 9   3 4 2 a   F i n a l < / N a m e >  
         < E n t i t y E n u m > 9 < / E n t i t y E n u m >  
         < I t e m O r d e r L i s t / >  
         < S e l e c t e d I t e m L i s t / >  
         < S e l e c t e d C o l u m n L i s t / >  
         < H a s V a l u e > t r u e < / H a s V a l u e >  
         < T B C h a r t I D > 2 2 1 3 5 8 7 4 8 5 7 0 0 0 0 0 6 9 5 < / T B C h a r t I D >  
         < C o n s o l i d a t e d C o m p a n y I D   x s i : n i l = " t r u e " / >  
         < T B D o c u m e n t I D > 2 2 1 3 5 8 7 4 8 5 7 0 0 0 0 0 0 0 5 < / T B D o c u m e n t I D >  
         < N u m e r i c V a l u e > - 4 0 9 5 . 0 0 0 0 < / N u m e r i c V a l u e >  
         < V a l u e > - 4 0 9 5 . 0 0 0 0 < / V a l u e >  
         < C h a r t T y p e > c t D e t a i l < / C h a r t T y p e >  
         < R e f e r e n c e > 2 8 1 0 0 < / R e f e r e n c e >  
         < T B D o c N a m e > T B   2 0 1 9 < / T B D o c N a m e >  
         < T B C h a r t N a m e > D e t a i l < / T B C h a r t N a m e >  
         < C o l u m n N a m e > F i n a l B a l a n c e < / C o l u m n N a m e >  
         < U s e r F r i e n d l y C o l u m n N a m e > F i n a l < / U s e r F r i e n d l y C o l u m n N a m e >  
         < A c c o u n t N u m b e r > 3 4 2 a < / A c c o u n t N u m b e r >  
         < R o u n d e d > f a l s e < / R o u n d e d >  
     < / T B L i n k >  
     < T B L i n k >  
         < V e r s i o n > 4 < / V e r s i o n >  
         < C o l u m n F i l t e r s / >  
         < D A L i n k I D > a 8 c b f b 1 f - e 3 5 8 - 4 6 0 2 - 8 a f 3 - f 4 8 f 8 6 9 b b b b f < / D A L i n k I D >  
         < L i n k T y p e > 0 < / L i n k T y p e >  
         < P a r a m e t e r s / >  
         < I n c l u d e A l l I t e m s > f a l s e < / I n c l u d e A l l I t e m s >  
         < A c t i v e > t r u e < / A c t i v e >  
         < P r o t e c t e d L i n k > f a l s e < / P r o t e c t e d L i n k >  
         < N a m e > 2 8 1 0 0   T B   2 0 1 9   3 4 2 b 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 3 4 2 b < / A c c o u n t N u m b e r >  
         < R o u n d e d > f a l s e < / R o u n d e d >  
     < / T B L i n k >  
     < T B L i n k >  
         < V e r s i o n > 4 < / V e r s i o n >  
         < C o l u m n F i l t e r s / >  
         < D A L i n k I D > 5 3 c d c 1 c d - b 2 b c - 4 5 4 2 - b 3 d f - a d 1 6 7 2 2 e 8 2 5 2 < / D A L i n k I D >  
         < L i n k T y p e > 0 < / L i n k T y p e >  
         < P a r a m e t e r s / >  
         < I n c l u d e A l l I t e m s > f a l s e < / I n c l u d e A l l I t e m s >  
         < A c t i v e > t r u e < / A c t i v e >  
         < P r o t e c t e d L i n k > f a l s e < / P r o t e c t e d L i n k >  
         < N a m e > 2 8 1 0 0   T B   2 0 1 9   3 4 3 a 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 3 4 3 a < / A c c o u n t N u m b e r >  
         < R o u n d e d > f a l s e < / R o u n d e d >  
     < / T B L i n k >  
     < T B L i n k >  
         < V e r s i o n > 4 < / V e r s i o n >  
         < C o l u m n F i l t e r s / >  
         < D A L i n k I D > 7 8 b e 0 8 c 3 - 4 8 b 0 - 4 5 5 4 - a c 2 5 - 6 4 5 c d a b c 9 5 4 9 < / D A L i n k I D >  
         < L i n k T y p e > 0 < / L i n k T y p e >  
         < P a r a m e t e r s / >  
         < I n c l u d e A l l I t e m s > f a l s e < / I n c l u d e A l l I t e m s >  
         < A c t i v e > t r u e < / A c t i v e >  
         < P r o t e c t e d L i n k > f a l s e < / P r o t e c t e d L i n k >  
         < N a m e > 2 8 1 0 0   T B   2 0 1 9   3 4 3 b   F i n a l < / N a m e >  
         < E n t i t y E n u m > 9 < / E n t i t y E n u m >  
         < I t e m O r d e r L i s t / >  
         < S e l e c t e d I t e m L i s t / >  
         < S e l e c t e d C o l u m n L i s t / >  
         < H a s V a l u e > t r u e < / H a s V a l u e >  
         < T B C h a r t I D > 2 2 1 3 5 8 7 4 8 5 7 0 0 0 0 0 6 9 5 < / T B C h a r t I D >  
         < C o n s o l i d a t e d C o m p a n y I D   x s i : n i l = " t r u e " / >  
         < T B D o c u m e n t I D > 2 2 1 3 5 8 7 4 8 5 7 0 0 0 0 0 0 0 5 < / T B D o c u m e n t I D >  
         < N u m e r i c V a l u e > 9 0 3 8 4 . 0 0 0 0 < / N u m e r i c V a l u e >  
         < V a l u e > 9 0 3 8 4 . 0 0 0 0 < / V a l u e >  
         < C h a r t T y p e > c t D e t a i l < / C h a r t T y p e >  
         < R e f e r e n c e > 2 8 1 0 0 < / R e f e r e n c e >  
         < T B D o c N a m e > T B   2 0 1 9 < / T B D o c N a m e >  
         < T B C h a r t N a m e > D e t a i l < / T B C h a r t N a m e >  
         < C o l u m n N a m e > F i n a l B a l a n c e < / C o l u m n N a m e >  
         < U s e r F r i e n d l y C o l u m n N a m e > F i n a l < / U s e r F r i e n d l y C o l u m n N a m e >  
         < A c c o u n t N u m b e r > 3 4 3 b < / A c c o u n t N u m b e r >  
         < R o u n d e d > f a l s e < / R o u n d e d >  
     < / T B L i n k >  
     < T B L i n k >  
         < V e r s i o n > 4 < / V e r s i o n >  
         < C o l u m n F i l t e r s / >  
         < D A L i n k I D > f e 3 e 5 e 1 1 - 0 2 6 4 - 4 3 e 7 - 8 a b 4 - a 2 1 6 0 7 1 d f 4 d 3 < / D A L i n k I D >  
         < L i n k T y p e > 0 < / L i n k T y p e >  
         < P a r a m e t e r s / >  
         < I n c l u d e A l l I t e m s > f a l s e < / I n c l u d e A l l I t e m s >  
         < A c t i v e > t r u e < / A c t i v e >  
         < P r o t e c t e d L i n k > f a l s e < / P r o t e c t e d L i n k >  
         < N a m e > 2 8 1 0 0   T B   2 0 1 9   3 4 5 a 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 3 4 5 a < / A c c o u n t N u m b e r >  
         < R o u n d e d > f a l s e < / R o u n d e d >  
     < / T B L i n k >  
     < T B L i n k >  
         < V e r s i o n > 4 < / V e r s i o n >  
         < C o l u m n F i l t e r s / >  
         < D A L i n k I D > 5 0 2 b 6 6 f b - a a c 9 - 4 9 e 7 - b b 7 1 - a 0 d 7 2 8 4 4 2 1 d 0 < / D A L i n k I D >  
         < L i n k T y p e > 0 < / L i n k T y p e >  
         < P a r a m e t e r s / >  
         < I n c l u d e A l l I t e m s > f a l s e < / I n c l u d e A l l I t e m s >  
         < A c t i v e > t r u e < / A c t i v e >  
         < P r o t e c t e d L i n k > f a l s e < / P r o t e c t e d L i n k >  
         < N a m e > 2 8 1 0 0   T B   2 0 1 9   3 4 5 b   F i n a l < / N a m e >  
         < E n t i t y E n u m > 9 < / E n t i t y E n u m >  
         < I t e m O r d e r L i s t / >  
         < S e l e c t e d I t e m L i s t / >  
         < S e l e c t e d C o l u m n L i s t / >  
         < H a s V a l u e > t r u e < / H a s V a l u e >  
         < T B C h a r t I D > 2 2 1 3 5 8 7 4 8 5 7 0 0 0 0 0 6 9 5 < / T B C h a r t I D >  
         < C o n s o l i d a t e d C o m p a n y I D   x s i : n i l = " t r u e " / >  
         < T B D o c u m e n t I D > 2 2 1 3 5 8 7 4 8 5 7 0 0 0 0 0 0 0 5 < / T B D o c u m e n t I D >  
         < N u m e r i c V a l u e > 1 2 9 5 . 0 0 0 0 < / N u m e r i c V a l u e >  
         < V a l u e > 1 2 9 5 . 0 0 0 0 < / V a l u e >  
         < C h a r t T y p e > c t D e t a i l < / C h a r t T y p e >  
         < R e f e r e n c e > 2 8 1 0 0 < / R e f e r e n c e >  
         < T B D o c N a m e > T B   2 0 1 9 < / T B D o c N a m e >  
         < T B C h a r t N a m e > D e t a i l < / T B C h a r t N a m e >  
         < C o l u m n N a m e > F i n a l B a l a n c e < / C o l u m n N a m e >  
         < U s e r F r i e n d l y C o l u m n N a m e > F i n a l < / U s e r F r i e n d l y C o l u m n N a m e >  
         < A c c o u n t N u m b e r > 3 4 5 b < / A c c o u n t N u m b e r >  
         < R o u n d e d > f a l s e < / R o u n d e d >  
     < / T B L i n k >  
     < T B L i n k >  
         < V e r s i o n > 4 < / V e r s i o n >  
         < C o l u m n F i l t e r s / >  
         < D A L i n k I D > 9 3 5 1 6 d d c - 0 4 5 4 - 4 9 9 0 - 9 9 c a - e c d f 6 5 1 c 3 b c 3 < / D A L i n k I D >  
         < L i n k T y p e > 0 < / L i n k T y p e >  
         < P a r a m e t e r s / >  
         < I n c l u d e A l l I t e m s > f a l s e < / I n c l u d e A l l I t e m s >  
         < A c t i v e > t r u e < / A c t i v e >  
         < P r o t e c t e d L i n k > f a l s e < / P r o t e c t e d L i n k >  
         < N a m e > 2 8 1 0 0   T B   2 0 1 9   3 4 6 a 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 3 4 6 a < / A c c o u n t N u m b e r >  
         < R o u n d e d > f a l s e < / R o u n d e d >  
     < / T B L i n k >  
     < T B L i n k >  
         < V e r s i o n > 4 < / V e r s i o n >  
         < C o l u m n F i l t e r s / >  
         < D A L i n k I D > 7 4 f 5 b a b 0 - 0 e 8 8 - 4 3 d 0 - b b 9 3 - 8 c 0 d e 8 b e 0 e 0 8 < / D A L i n k I D >  
         < L i n k T y p e > 0 < / L i n k T y p e >  
         < P a r a m e t e r s / >  
         < I n c l u d e A l l I t e m s > f a l s e < / I n c l u d e A l l I t e m s >  
         < A c t i v e > t r u e < / A c t i v e >  
         < P r o t e c t e d L i n k > f a l s e < / P r o t e c t e d L i n k >  
         < N a m e > 2 8 1 0 0   T B   2 0 1 9   3 4 6 b 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 3 4 6 b < / A c c o u n t N u m b e r >  
         < R o u n d e d > f a l s e < / R o u n d e d >  
     < / T B L i n k >  
     < T B L i n k >  
         < V e r s i o n > 4 < / V e r s i o n >  
         < C o l u m n F i l t e r s / >  
         < D A L i n k I D > 5 d 8 7 e 7 e e - a 7 e a - 4 b 8 0 - a c 5 c - 6 0 3 7 f d 3 c 0 2 2 a < / D A L i n k I D >  
         < L i n k T y p e > 0 < / L i n k T y p e >  
         < P a r a m e t e r s / >  
         < I n c l u d e A l l I t e m s > f a l s e < / I n c l u d e A l l I t e m s >  
         < A c t i v e > t r u e < / A c t i v e >  
         < P r o t e c t e d L i n k > f a l s e < / P r o t e c t e d L i n k >  
         < N a m e > 2 8 1 0 0   T B   2 0 1 9   3 4 7 a 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 3 4 7 a < / A c c o u n t N u m b e r >  
         < R o u n d e d > f a l s e < / R o u n d e d >  
     < / T B L i n k >  
     < T B L i n k >  
         < V e r s i o n > 4 < / V e r s i o n >  
         < C o l u m n F i l t e r s / >  
         < D A L i n k I D > e 5 a 7 6 8 7 e - 7 4 c a - 4 0 5 1 - a 9 4 3 - 6 4 7 a a d 3 0 9 c d 5 < / D A L i n k I D >  
         < L i n k T y p e > 0 < / L i n k T y p e >  
         < P a r a m e t e r s / >  
         < I n c l u d e A l l I t e m s > f a l s e < / I n c l u d e A l l I t e m s >  
         < A c t i v e > t r u e < / A c t i v e >  
         < P r o t e c t e d L i n k > f a l s e < / P r o t e c t e d L i n k >  
         < N a m e > 2 8 1 0 0   T B   2 0 1 9   3 4 7 b 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 3 4 7 b < / A c c o u n t N u m b e r >  
         < R o u n d e d > f a l s e < / R o u n d e d >  
     < / T B L i n k >  
     < T B L i n k >  
         < V e r s i o n > 4 < / V e r s i o n >  
         < C o l u m n F i l t e r s / >  
         < D A L i n k I D > e e 9 2 6 a 4 a - b 8 b 4 - 4 7 7 1 - 8 d 6 c - d 0 a 0 9 8 c e 9 6 d 6 < / D A L i n k I D >  
         < L i n k T y p e > 0 < / L i n k T y p e >  
         < P a r a m e t e r s / >  
         < I n c l u d e A l l I t e m s > f a l s e < / I n c l u d e A l l I t e m s >  
         < A c t i v e > t r u e < / A c t i v e >  
         < P r o t e c t e d L i n k > f a l s e < / P r o t e c t e d L i n k >  
         < N a m e > 2 8 1 0 0   T B   2 0 1 9   3 5 1 a 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 3 5 1 a < / A c c o u n t N u m b e r >  
         < R o u n d e d > f a l s e < / R o u n d e d >  
     < / T B L i n k >  
     < T B L i n k >  
         < V e r s i o n > 4 < / V e r s i o n >  
         < C o l u m n F i l t e r s / >  
         < D A L i n k I D > 2 4 5 2 c 1 f c - 8 8 0 6 - 4 4 3 f - a 7 8 8 - f d 7 3 6 0 b 8 c 1 5 1 < / D A L i n k I D >  
         < L i n k T y p e > 0 < / L i n k T y p e >  
         < P a r a m e t e r s / >  
         < I n c l u d e A l l I t e m s > f a l s e < / I n c l u d e A l l I t e m s >  
         < A c t i v e > t r u e < / A c t i v e >  
         < P r o t e c t e d L i n k > f a l s e < / P r o t e c t e d L i n k >  
         < N a m e > 2 8 1 0 0   T B   2 0 1 9   3 5 1 b 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 3 5 1 b < / A c c o u n t N u m b e r >  
         < R o u n d e d > f a l s e < / R o u n d e d >  
     < / T B L i n k >  
     < T B L i n k >  
         < V e r s i o n > 4 < / V e r s i o n >  
         < C o l u m n F i l t e r s / >  
         < D A L i n k I D > 2 e 1 a e 8 4 f - e 6 c 3 - 4 8 1 0 - 9 d 9 0 - d 3 6 4 6 b 6 4 1 b 4 9 < / D A L i n k I D >  
         < L i n k T y p e > 0 < / L i n k T y p e >  
         < P a r a m e t e r s / >  
         < I n c l u d e A l l I t e m s > f a l s e < / I n c l u d e A l l I t e m s >  
         < A c t i v e > t r u e < / A c t i v e >  
         < P r o t e c t e d L i n k > f a l s e < / P r o t e c t e d L i n k >  
         < N a m e > 2 8 1 0 0   T B   2 0 1 9   3 5 1 c 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 3 5 1 c < / A c c o u n t N u m b e r >  
         < R o u n d e d > f a l s e < / R o u n d e d >  
     < / T B L i n k >  
     < T B L i n k >  
         < V e r s i o n > 4 < / V e r s i o n >  
         < C o l u m n F i l t e r s / >  
         < D A L i n k I D > f 2 1 2 d b 6 5 - 4 b 8 a - 4 5 9 2 - b 8 e 6 - b f b 1 0 4 e d b c 9 1 < / D A L i n k I D >  
         < L i n k T y p e > 0 < / L i n k T y p e >  
         < P a r a m e t e r s / >  
         < I n c l u d e A l l I t e m s > f a l s e < / I n c l u d e A l l I t e m s >  
         < A c t i v e > t r u e < / A c t i v e >  
         < P r o t e c t e d L i n k > f a l s e < / P r o t e c t e d L i n k >  
         < N a m e > 2 8 1 0 0   T B   2 0 1 9   3 5 1 d 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 3 5 1 d < / A c c o u n t N u m b e r >  
         < R o u n d e d > f a l s e < / R o u n d e d >  
     < / T B L i n k >  
     < T B L i n k >  
         < V e r s i o n > 4 < / V e r s i o n >  
         < C o l u m n F i l t e r s / >  
         < D A L i n k I D > 9 2 2 2 6 f 4 e - e 7 b 3 - 4 4 9 c - 8 6 7 d - 8 2 f 2 4 3 e 5 4 3 a 5 < / D A L i n k I D >  
         < L i n k T y p e > 0 < / L i n k T y p e >  
         < P a r a m e t e r s / >  
         < I n c l u d e A l l I t e m s > f a l s e < / I n c l u d e A l l I t e m s >  
         < A c t i v e > t r u e < / A c t i v e >  
         < P r o t e c t e d L i n k > f a l s e < / P r o t e c t e d L i n k >  
         < N a m e > 2 8 1 0 0   T B   2 0 1 9   3 5 3 x 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 3 5 3 x < / A c c o u n t N u m b e r >  
         < R o u n d e d > f a l s e < / R o u n d e d >  
     < / T B L i n k >  
     < T B L i n k >  
         < V e r s i o n > 4 < / V e r s i o n >  
         < C o l u m n F i l t e r s / >  
         < D A L i n k I D > f 5 4 b 3 a 1 e - 2 7 0 6 - 4 e 4 0 - b 6 7 4 - 1 4 4 5 1 2 9 2 7 0 6 1 < / D A L i n k I D >  
         < L i n k T y p e > 0 < / L i n k T y p e >  
         < P a r a m e t e r s / >  
         < I n c l u d e A l l I t e m s > f a l s e < / I n c l u d e A l l I t e m s >  
         < A c t i v e > t r u e < / A c t i v e >  
         < P r o t e c t e d L i n k > f a l s e < / P r o t e c t e d L i n k >  
         < N a m e > 2 8 1 0 0   T B   2 0 1 9   3 5 4 a 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 3 5 4 a < / A c c o u n t N u m b e r >  
         < R o u n d e d > f a l s e < / R o u n d e d >  
     < / T B L i n k >  
     < T B L i n k >  
         < V e r s i o n > 4 < / V e r s i o n >  
         < C o l u m n F i l t e r s / >  
         < D A L i n k I D > 1 8 7 5 9 8 5 a - 0 1 b 5 - 4 4 f 5 - a 7 6 2 - 5 4 6 9 8 7 b 9 1 b 5 8 < / D A L i n k I D >  
         < L i n k T y p e > 0 < / L i n k T y p e >  
         < P a r a m e t e r s / >  
         < I n c l u d e A l l I t e m s > f a l s e < / I n c l u d e A l l I t e m s >  
         < A c t i v e > t r u e < / A c t i v e >  
         < P r o t e c t e d L i n k > f a l s e < / P r o t e c t e d L i n k >  
         < N a m e > 2 8 1 0 0   T B   2 0 1 9   3 5 4 b 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 3 5 4 b < / A c c o u n t N u m b e r >  
         < R o u n d e d > f a l s e < / R o u n d e d >  
     < / T B L i n k >  
     < T B L i n k >  
         < V e r s i o n > 4 < / V e r s i o n >  
         < C o l u m n F i l t e r s / >  
         < D A L i n k I D > d 8 9 c c 5 d 9 - b b a 4 - 4 2 5 c - b 9 2 2 - e 5 3 0 e 8 e f 6 4 7 7 < / D A L i n k I D >  
         < L i n k T y p e > 0 < / L i n k T y p e >  
         < P a r a m e t e r s / >  
         < I n c l u d e A l l I t e m s > f a l s e < / I n c l u d e A l l I t e m s >  
         < A c t i v e > t r u e < / A c t i v e >  
         < P r o t e c t e d L i n k > f a l s e < / P r o t e c t e d L i n k >  
         < N a m e > 2 8 1 0 0   T B   2 0 1 9   3 5 5 a 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 3 5 5 a < / A c c o u n t N u m b e r >  
         < R o u n d e d > f a l s e < / R o u n d e d >  
     < / T B L i n k >  
     < T B L i n k >  
         < V e r s i o n > 4 < / V e r s i o n >  
         < C o l u m n F i l t e r s / >  
         < D A L i n k I D > a 5 e d e 8 3 d - 0 a 3 1 - 4 5 7 d - a 3 0 4 - b 2 2 9 4 7 c 3 6 9 4 a < / D A L i n k I D >  
         < L i n k T y p e > 0 < / L i n k T y p e >  
         < P a r a m e t e r s / >  
         < I n c l u d e A l l I t e m s > f a l s e < / I n c l u d e A l l I t e m s >  
         < A c t i v e > t r u e < / A c t i v e >  
         < P r o t e c t e d L i n k > f a l s e < / P r o t e c t e d L i n k >  
         < N a m e > 2 8 1 0 0   T B   2 0 1 9   3 5 5 b 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 3 5 5 b < / A c c o u n t N u m b e r >  
         < R o u n d e d > f a l s e < / R o u n d e d >  
     < / T B L i n k >  
     < T B L i n k >  
         < V e r s i o n > 4 < / V e r s i o n >  
         < C o l u m n F i l t e r s / >  
         < D A L i n k I D > 6 d 8 f 9 2 3 1 - b 6 a b - 4 e 2 4 - 8 2 f 1 - 6 0 b 7 6 2 9 5 4 1 f 2 < / D A L i n k I D >  
         < L i n k T y p e > 0 < / L i n k T y p e >  
         < P a r a m e t e r s / >  
         < I n c l u d e A l l I t e m s > f a l s e < / I n c l u d e A l l I t e m s >  
         < A c t i v e > t r u e < / A c t i v e >  
         < P r o t e c t e d L i n k > f a l s e < / P r o t e c t e d L i n k >  
         < N a m e > 2 8 1 0 0   T B   2 0 1 9   3 5 8 a 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 3 5 8 a < / A c c o u n t N u m b e r >  
         < R o u n d e d > f a l s e < / R o u n d e d >  
     < / T B L i n k >  
     < T B L i n k >  
         < V e r s i o n > 4 < / V e r s i o n >  
         < C o l u m n F i l t e r s / >  
         < D A L i n k I D > c d 4 e 5 b e f - e 6 d c - 4 4 c 7 - b d a 1 - 9 8 2 2 0 b 7 e 8 c 6 a < / D A L i n k I D >  
         < L i n k T y p e > 0 < / L i n k T y p e >  
         < P a r a m e t e r s / >  
         < I n c l u d e A l l I t e m s > f a l s e < / I n c l u d e A l l I t e m s >  
         < A c t i v e > t r u e < / A c t i v e >  
         < P r o t e c t e d L i n k > f a l s e < / P r o t e c t e d L i n k >  
         < N a m e > 2 8 1 0 0   T B   2 0 1 9   3 5 8 b 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 3 5 8 b < / A c c o u n t N u m b e r >  
         < R o u n d e d > f a l s e < / R o u n d e d >  
     < / T B L i n k >  
     < T B L i n k >  
         < V e r s i o n > 4 < / V e r s i o n >  
         < C o l u m n F i l t e r s / >  
         < D A L i n k I D > 9 e 8 e 1 c c c - 3 a 3 7 - 4 2 4 1 - 9 5 3 9 - 5 b d c a d 8 6 5 4 3 d < / D A L i n k I D >  
         < L i n k T y p e > 0 < / L i n k T y p e >  
         < P a r a m e t e r s / >  
         < I n c l u d e A l l I t e m s > f a l s e < / I n c l u d e A l l I t e m s >  
         < A c t i v e > t r u e < / A c t i v e >  
         < P r o t e c t e d L i n k > f a l s e < / P r o t e c t e d L i n k >  
         < N a m e > 2 8 1 0 0   T B   2 0 1 9   3 6 1 a   F i n a l < / N a m e >  
         < E n t i t y E n u m > 9 < / E n t i t y E n u m >  
         < I t e m O r d e r L i s t / >  
         < S e l e c t e d I t e m L i s t / >  
         < S e l e c t e d C o l u m n L i s t / >  
         < H a s V a l u e > t r u e < / H a s V a l u e >  
         < T B C h a r t I D > 2 2 1 3 5 8 7 4 8 5 7 0 0 0 0 0 6 9 5 < / T B C h a r t I D >  
         < C o n s o l i d a t e d C o m p a n y I D   x s i : n i l = " t r u e " / >  
         < T B D o c u m e n t I D > 2 2 1 3 5 8 7 4 8 5 7 0 0 0 0 0 0 0 5 < / T B D o c u m e n t I D >  
         < N u m e r i c V a l u e > - 1 5 2 0 7 5 9 . 0 0 0 0 < / N u m e r i c V a l u e >  
         < V a l u e > - 1 5 2 0 7 5 9 . 0 0 0 0 < / V a l u e >  
         < C h a r t T y p e > c t D e t a i l < / C h a r t T y p e >  
         < R e f e r e n c e > 2 8 1 0 0 < / R e f e r e n c e >  
         < T B D o c N a m e > T B   2 0 1 9 < / T B D o c N a m e >  
         < T B C h a r t N a m e > D e t a i l < / T B C h a r t N a m e >  
         < C o l u m n N a m e > F i n a l B a l a n c e < / C o l u m n N a m e >  
         < U s e r F r i e n d l y C o l u m n N a m e > F i n a l < / U s e r F r i e n d l y C o l u m n N a m e >  
         < A c c o u n t N u m b e r > 3 6 1 a < / A c c o u n t N u m b e r >  
         < R o u n d e d > f a l s e < / R o u n d e d >  
     < / T B L i n k >  
     < T B L i n k >  
         < V e r s i o n > 4 < / V e r s i o n >  
         < C o l u m n F i l t e r s / >  
         < D A L i n k I D > a f d f d a 4 a - 5 9 a 4 - 4 7 b 2 - 9 1 8 1 - d f 1 8 9 7 e 4 2 9 5 9 < / D A L i n k I D >  
         < L i n k T y p e > 0 < / L i n k T y p e >  
         < P a r a m e t e r s / >  
         < I n c l u d e A l l I t e m s > f a l s e < / I n c l u d e A l l I t e m s >  
         < A c t i v e > t r u e < / A c t i v e >  
         < P r o t e c t e d L i n k > f a l s e < / P r o t e c t e d L i n k >  
         < N a m e > 2 8 1 0 0   T B   2 0 1 9   3 6 1 b   F i n a l < / N a m e >  
         < E n t i t y E n u m > 9 < / E n t i t y E n u m >  
         < I t e m O r d e r L i s t / >  
         < S e l e c t e d I t e m L i s t / >  
         < S e l e c t e d C o l u m n L i s t / >  
         < H a s V a l u e > t r u e < / H a s V a l u e >  
         < T B C h a r t I D > 2 2 1 3 5 8 7 4 8 5 7 0 0 0 0 0 6 9 5 < / T B C h a r t I D >  
         < C o n s o l i d a t e d C o m p a n y I D   x s i : n i l = " t r u e " / >  
         < T B D o c u m e n t I D > 2 2 1 3 5 8 7 4 8 5 7 0 0 0 0 0 0 0 5 < / T B D o c u m e n t I D >  
         < N u m e r i c V a l u e > - 8 0 0 1 0 . 0 0 0 0 < / N u m e r i c V a l u e >  
         < V a l u e > - 8 0 0 1 0 . 0 0 0 0 < / V a l u e >  
         < C h a r t T y p e > c t D e t a i l < / C h a r t T y p e >  
         < R e f e r e n c e > 2 8 1 0 0 < / R e f e r e n c e >  
         < T B D o c N a m e > T B   2 0 1 9 < / T B D o c N a m e >  
         < T B C h a r t N a m e > D e t a i l < / T B C h a r t N a m e >  
         < C o l u m n N a m e > F i n a l B a l a n c e < / C o l u m n N a m e >  
         < U s e r F r i e n d l y C o l u m n N a m e > F i n a l < / U s e r F r i e n d l y C o l u m n N a m e >  
         < A c c o u n t N u m b e r > 3 6 1 b < / A c c o u n t N u m b e r >  
         < R o u n d e d > f a l s e < / R o u n d e d >  
     < / T B L i n k >  
     < T B L i n k >  
         < V e r s i o n > 4 < / V e r s i o n >  
         < C o l u m n F i l t e r s / >  
         < D A L i n k I D > c f c a f f 5 a - b 6 8 1 - 4 0 5 1 - 8 f c c - 0 6 0 6 9 e 6 5 5 2 0 9 < / D A L i n k I D >  
         < L i n k T y p e > 0 < / L i n k T y p e >  
         < P a r a m e t e r s / >  
         < I n c l u d e A l l I t e m s > f a l s e < / I n c l u d e A l l I t e m s >  
         < A c t i v e > t r u e < / A c t i v e >  
         < P r o t e c t e d L i n k > f a l s e < / P r o t e c t e d L i n k >  
         < N a m e > 2 8 1 0 0   T B   2 0 1 9   3 6 4 x 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 3 6 4 x < / A c c o u n t N u m b e r >  
         < R o u n d e d > f a l s e < / R o u n d e d >  
     < / T B L i n k >  
     < T B L i n k >  
         < V e r s i o n > 4 < / V e r s i o n >  
         < C o l u m n F i l t e r s / >  
         < D A L i n k I D > f 9 0 a 8 f 7 f - 0 b 3 f - 4 a f d - a c 4 3 - d b 7 2 a 7 c d a 7 6 8 < / D A L i n k I D >  
         < L i n k T y p e > 0 < / L i n k T y p e >  
         < P a r a m e t e r s / >  
         < I n c l u d e A l l I t e m s > f a l s e < / I n c l u d e A l l I t e m s >  
         < A c t i v e > t r u e < / A c t i v e >  
         < P r o t e c t e d L i n k > f a l s e < / P r o t e c t e d L i n k >  
         < N a m e > 2 8 1 0 0   T B   2 0 1 9   3 6 5 x 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 3 6 5 x < / A c c o u n t N u m b e r >  
         < R o u n d e d > f a l s e < / R o u n d e d >  
     < / T B L i n k >  
     < T B L i n k >  
         < V e r s i o n > 4 < / V e r s i o n >  
         < C o l u m n F i l t e r s / >  
         < D A L i n k I D > 0 1 0 0 5 8 2 0 - 4 2 c 2 - 4 f 5 c - b 6 2 4 - 1 f 4 7 2 d 0 f e e 8 a < / D A L i n k I D >  
         < L i n k T y p e > 0 < / L i n k T y p e >  
         < P a r a m e t e r s / >  
         < I n c l u d e A l l I t e m s > f a l s e < / I n c l u d e A l l I t e m s >  
         < A c t i v e > t r u e < / A c t i v e >  
         < P r o t e c t e d L i n k > f a l s e < / P r o t e c t e d L i n k >  
         < N a m e > 2 8 1 0 0   T B   2 0 1 9   3 6 6 x 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 3 6 6 x < / A c c o u n t N u m b e r >  
         < R o u n d e d > f a l s e < / R o u n d e d >  
     < / T B L i n k >  
     < T B L i n k >  
         < V e r s i o n > 4 < / V e r s i o n >  
         < C o l u m n F i l t e r s / >  
         < D A L i n k I D > e d 6 d 3 f 2 9 - c 3 b 9 - 4 8 3 3 - a 5 f 4 - f e e 1 1 f a 7 0 e c e < / D A L i n k I D >  
         < L i n k T y p e > 0 < / L i n k T y p e >  
         < P a r a m e t e r s / >  
         < I n c l u d e A l l I t e m s > f a l s e < / I n c l u d e A l l I t e m s >  
         < A c t i v e > t r u e < / A c t i v e >  
         < P r o t e c t e d L i n k > f a l s e < / P r o t e c t e d L i n k >  
         < N a m e > 2 8 1 0 0   T B   2 0 1 9   3 6 7 x 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 3 6 7 x < / A c c o u n t N u m b e r >  
         < R o u n d e d > f a l s e < / R o u n d e d >  
     < / T B L i n k >  
     < T B L i n k >  
         < V e r s i o n > 4 < / V e r s i o n >  
         < C o l u m n F i l t e r s / >  
         < D A L i n k I D > 0 1 1 1 8 1 c f - 4 0 1 a - 4 0 d 6 - 9 1 4 b - 1 f 8 8 1 3 7 6 c c c 6 < / D A L i n k I D >  
         < L i n k T y p e > 0 < / L i n k T y p e >  
         < P a r a m e t e r s / >  
         < I n c l u d e A l l I t e m s > f a l s e < / I n c l u d e A l l I t e m s >  
         < A c t i v e > t r u e < / A c t i v e >  
         < P r o t e c t e d L i n k > f a l s e < / P r o t e c t e d L i n k >  
         < N a m e > 2 8 1 0 0   T B   2 0 1 9   3 6 8 x 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 3 6 8 x < / A c c o u n t N u m b e r >  
         < R o u n d e d > f a l s e < / R o u n d e d >  
     < / T B L i n k >  
     < T B L i n k >  
         < V e r s i o n > 4 < / V e r s i o n >  
         < C o l u m n F i l t e r s / >  
         < D A L i n k I D > 5 7 d b 0 b c 3 - 7 a 1 b - 4 e 3 a - a 3 9 1 - 8 e f 4 9 6 a e f 3 1 4 < / D A L i n k I D >  
         < L i n k T y p e > 0 < / L i n k T y p e >  
         < P a r a m e t e r s / >  
         < I n c l u d e A l l I t e m s > f a l s e < / I n c l u d e A l l I t e m s >  
         < A c t i v e > t r u e < / A c t i v e >  
         < P r o t e c t e d L i n k > f a l s e < / P r o t e c t e d L i n k >  
         < N a m e > 2 8 1 0 0   T B   2 0 1 9   3 7 1 a 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 3 7 1 a < / A c c o u n t N u m b e r >  
         < R o u n d e d > f a l s e < / R o u n d e d >  
     < / T B L i n k >  
     < T B L i n k >  
         < V e r s i o n > 4 < / V e r s i o n >  
         < C o l u m n F i l t e r s / >  
         < D A L i n k I D > 3 a 8 f b 0 c 7 - 8 3 3 4 - 4 f f 3 - 8 1 d e - 8 e 7 c 9 d 2 e 0 1 6 0 < / D A L i n k I D >  
         < L i n k T y p e > 0 < / L i n k T y p e >  
         < P a r a m e t e r s / >  
         < I n c l u d e A l l I t e m s > f a l s e < / I n c l u d e A l l I t e m s >  
         < A c t i v e > t r u e < / A c t i v e >  
         < P r o t e c t e d L i n k > f a l s e < / P r o t e c t e d L i n k >  
         < N a m e > 2 8 1 0 0   T B   2 0 1 9   3 7 1 b 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 3 7 1 b < / A c c o u n t N u m b e r >  
         < R o u n d e d > f a l s e < / R o u n d e d >  
     < / T B L i n k >  
     < T B L i n k >  
         < V e r s i o n > 4 < / V e r s i o n >  
         < C o l u m n F i l t e r s / >  
         < D A L i n k I D > 3 9 d c d 9 6 a - 6 7 a 0 - 4 e d b - a 5 9 a - 4 4 8 3 6 4 2 0 b f a 6 < / D A L i n k I D >  
         < L i n k T y p e > 0 < / L i n k T y p e >  
         < P a r a m e t e r s / >  
         < I n c l u d e A l l I t e m s > f a l s e < / I n c l u d e A l l I t e m s >  
         < A c t i v e > t r u e < / A c t i v e >  
         < P r o t e c t e d L i n k > f a l s e < / P r o t e c t e d L i n k >  
         < N a m e > 2 8 1 0 0   T B   2 0 1 9   3 7 2 a 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 3 7 2 a < / A c c o u n t N u m b e r >  
         < R o u n d e d > f a l s e < / R o u n d e d >  
     < / T B L i n k >  
     < T B L i n k >  
         < V e r s i o n > 4 < / V e r s i o n >  
         < C o l u m n F i l t e r s / >  
         < D A L i n k I D > 2 1 4 1 f e 2 4 - 7 4 a 5 - 4 b c c - b 3 d 4 - 4 2 4 2 e 4 3 b d 6 6 8 < / D A L i n k I D >  
         < L i n k T y p e > 0 < / L i n k T y p e >  
         < P a r a m e t e r s / >  
         < I n c l u d e A l l I t e m s > f a l s e < / I n c l u d e A l l I t e m s >  
         < A c t i v e > t r u e < / A c t i v e >  
         < P r o t e c t e d L i n k > f a l s e < / P r o t e c t e d L i n k >  
         < N a m e > 2 8 1 0 0   T B   2 0 1 9   3 7 2 b 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 3 7 2 b < / A c c o u n t N u m b e r >  
         < R o u n d e d > f a l s e < / R o u n d e d >  
     < / T B L i n k >  
     < T B L i n k >  
         < V e r s i o n > 4 < / V e r s i o n >  
         < C o l u m n F i l t e r s / >  
         < D A L i n k I D > 9 1 5 5 1 5 9 d - 4 d f f - 4 e c 3 - a a d 6 - 0 6 4 9 2 e a b d 3 c c < / D A L i n k I D >  
         < L i n k T y p e > 0 < / L i n k T y p e >  
         < P a r a m e t e r s / >  
         < I n c l u d e A l l I t e m s > f a l s e < / I n c l u d e A l l I t e m s >  
         < A c t i v e > t r u e < / A c t i v e >  
         < P r o t e c t e d L i n k > f a l s e < / P r o t e c t e d L i n k >  
         < N a m e > 2 8 1 0 0   T B   2 0 1 9   3 7 3 a 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 3 7 3 a < / A c c o u n t N u m b e r >  
         < R o u n d e d > f a l s e < / R o u n d e d >  
     < / T B L i n k >  
     < T B L i n k >  
         < V e r s i o n > 4 < / V e r s i o n >  
         < C o l u m n F i l t e r s / >  
         < D A L i n k I D > 9 8 a a 6 0 8 a - 5 7 8 3 - 4 9 c 9 - b 0 d 1 - 5 b 8 c 5 d d 3 4 1 f 9 < / D A L i n k I D >  
         < L i n k T y p e > 0 < / L i n k T y p e >  
         < P a r a m e t e r s / >  
         < I n c l u d e A l l I t e m s > f a l s e < / I n c l u d e A l l I t e m s >  
         < A c t i v e > t r u e < / A c t i v e >  
         < P r o t e c t e d L i n k > f a l s e < / P r o t e c t e d L i n k >  
         < N a m e > 2 8 1 0 0   T B   2 0 1 9   3 7 3 b 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 3 7 3 b < / A c c o u n t N u m b e r >  
         < R o u n d e d > f a l s e < / R o u n d e d >  
     < / T B L i n k >  
     < T B L i n k >  
         < V e r s i o n > 4 < / V e r s i o n >  
         < C o l u m n F i l t e r s / >  
         < D A L i n k I D > 5 9 a b 6 4 7 2 - 2 4 a f - 4 6 e 3 - 8 a d a - a 0 b 5 0 3 f 7 b b 3 5 < / D A L i n k I D >  
         < L i n k T y p e > 0 < / L i n k T y p e >  
         < P a r a m e t e r s / >  
         < I n c l u d e A l l I t e m s > f a l s e < / I n c l u d e A l l I t e m s >  
         < A c t i v e > t r u e < / A c t i v e >  
         < P r o t e c t e d L i n k > f a l s e < / P r o t e c t e d L i n k >  
         < N a m e > 2 8 1 0 0   T B   2 0 1 9   3 7 3 c 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 3 7 3 c < / A c c o u n t N u m b e r >  
         < R o u n d e d > f a l s e < / R o u n d e d >  
     < / T B L i n k >  
     < T B L i n k >  
         < V e r s i o n > 4 < / V e r s i o n >  
         < C o l u m n F i l t e r s / >  
         < D A L i n k I D > 8 0 7 b 0 c b 3 - 8 d 9 4 - 4 e 9 f - b 7 7 8 - 8 a d 3 8 3 8 5 d e 4 5 < / D A L i n k I D >  
         < L i n k T y p e > 0 < / L i n k T y p e >  
         < P a r a m e t e r s / >  
         < I n c l u d e A l l I t e m s > f a l s e < / I n c l u d e A l l I t e m s >  
         < A c t i v e > t r u e < / A c t i v e >  
         < P r o t e c t e d L i n k > f a l s e < / P r o t e c t e d L i n k >  
         < N a m e > 2 8 1 0 0   T B   2 0 1 9   3 7 3 d 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 3 7 3 d < / A c c o u n t N u m b e r >  
         < R o u n d e d > f a l s e < / R o u n d e d >  
     < / T B L i n k >  
     < T B L i n k >  
         < V e r s i o n > 4 < / V e r s i o n >  
         < C o l u m n F i l t e r s / >  
         < D A L i n k I D > 4 b a b 3 6 4 5 - 6 d 7 d - 4 5 7 2 - a d f 0 - 4 9 a 4 b c 7 7 2 a e 3 < / D A L i n k I D >  
         < L i n k T y p e > 0 < / L i n k T y p e >  
         < P a r a m e t e r s / >  
         < I n c l u d e A l l I t e m s > f a l s e < / I n c l u d e A l l I t e m s >  
         < A c t i v e > t r u e < / A c t i v e >  
         < P r o t e c t e d L i n k > f a l s e < / P r o t e c t e d L i n k >  
         < N a m e > 2 8 1 0 0   T B   2 0 1 9   3 7 4 a 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 3 7 4 a < / A c c o u n t N u m b e r >  
         < R o u n d e d > f a l s e < / R o u n d e d >  
     < / T B L i n k >  
     < T B L i n k >  
         < V e r s i o n > 4 < / V e r s i o n >  
         < C o l u m n F i l t e r s / >  
         < D A L i n k I D > b 8 d d c b 6 c - a d 9 8 - 4 6 1 3 - b b 5 7 - 7 f 5 5 7 f 7 0 1 f a 8 < / D A L i n k I D >  
         < L i n k T y p e > 0 < / L i n k T y p e >  
         < P a r a m e t e r s / >  
         < I n c l u d e A l l I t e m s > f a l s e < / I n c l u d e A l l I t e m s >  
         < A c t i v e > t r u e < / A c t i v e >  
         < P r o t e c t e d L i n k > f a l s e < / P r o t e c t e d L i n k >  
         < N a m e > 2 8 1 0 0   T B   2 0 1 9   3 7 4 b 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 3 7 4 b < / A c c o u n t N u m b e r >  
         < R o u n d e d > f a l s e < / R o u n d e d >  
     < / T B L i n k >  
     < T B L i n k >  
         < V e r s i o n > 4 < / V e r s i o n >  
         < C o l u m n F i l t e r s / >  
         < D A L i n k I D > 6 4 7 5 d 9 d 8 - f 4 b f - 4 d 6 1 - b 8 a c - e 3 a e f 7 f 9 8 d a f < / D A L i n k I D >  
         < L i n k T y p e > 0 < / L i n k T y p e >  
         < P a r a m e t e r s / >  
         < I n c l u d e A l l I t e m s > f a l s e < / I n c l u d e A l l I t e m s >  
         < A c t i v e > t r u e < / A c t i v e >  
         < P r o t e c t e d L i n k > f a l s e < / P r o t e c t e d L i n k >  
         < N a m e > 2 8 1 0 0   T B   2 0 1 9   3 7 5 a 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 3 7 5 a < / A c c o u n t N u m b e r >  
         < R o u n d e d > f a l s e < / R o u n d e d >  
     < / T B L i n k >  
     < T B L i n k >  
         < V e r s i o n > 4 < / V e r s i o n >  
         < C o l u m n F i l t e r s / >  
         < D A L i n k I D > 8 b 4 f 0 7 b b - 1 e 7 3 - 4 6 6 1 - a c 5 2 - e b 9 e 7 6 d 3 0 e f 7 < / D A L i n k I D >  
         < L i n k T y p e > 0 < / L i n k T y p e >  
         < P a r a m e t e r s / >  
         < I n c l u d e A l l I t e m s > f a l s e < / I n c l u d e A l l I t e m s >  
         < A c t i v e > t r u e < / A c t i v e >  
         < P r o t e c t e d L i n k > f a l s e < / P r o t e c t e d L i n k >  
         < N a m e > 2 8 1 0 0   T B   2 0 1 9   3 7 5 b 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 3 7 5 b < / A c c o u n t N u m b e r >  
         < R o u n d e d > f a l s e < / R o u n d e d >  
     < / T B L i n k >  
     < T B L i n k >  
         < V e r s i o n > 4 < / V e r s i o n >  
         < C o l u m n F i l t e r s / >  
         < D A L i n k I D > b 7 b d b 7 e c - d e 6 4 - 4 0 8 1 - 9 5 0 8 - 1 c 2 2 5 9 2 d 7 1 3 c < / D A L i n k I D >  
         < L i n k T y p e > 0 < / L i n k T y p e >  
         < P a r a m e t e r s / >  
         < I n c l u d e A l l I t e m s > f a l s e < / I n c l u d e A l l I t e m s >  
         < A c t i v e > t r u e < / A c t i v e >  
         < P r o t e c t e d L i n k > f a l s e < / P r o t e c t e d L i n k >  
         < N a m e > 2 8 1 0 0   T B   2 0 1 9   3 7 6 a 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 3 7 6 a < / A c c o u n t N u m b e r >  
         < R o u n d e d > f a l s e < / R o u n d e d >  
     < / T B L i n k >  
     < T B L i n k >  
         < V e r s i o n > 4 < / V e r s i o n >  
         < C o l u m n F i l t e r s / >  
         < D A L i n k I D > 5 4 b b 5 c 6 1 - a f d 0 - 4 6 1 d - a d f e - b 9 3 8 7 a 9 d a 9 c 8 < / D A L i n k I D >  
         < L i n k T y p e > 0 < / L i n k T y p e >  
         < P a r a m e t e r s / >  
         < I n c l u d e A l l I t e m s > f a l s e < / I n c l u d e A l l I t e m s >  
         < A c t i v e > t r u e < / A c t i v e >  
         < P r o t e c t e d L i n k > f a l s e < / P r o t e c t e d L i n k >  
         < N a m e > 2 8 1 0 0   T B   2 0 1 9   3 7 6 b 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 3 7 6 b < / A c c o u n t N u m b e r >  
         < R o u n d e d > f a l s e < / R o u n d e d >  
     < / T B L i n k >  
     < T B L i n k >  
         < V e r s i o n > 4 < / V e r s i o n >  
         < C o l u m n F i l t e r s / >  
         < D A L i n k I D > d 9 0 6 7 c 2 4 - 0 8 a e - 4 b 8 d - b 7 3 9 - 1 3 1 6 2 4 d a f b 7 7 < / D A L i n k I D >  
         < L i n k T y p e > 0 < / L i n k T y p e >  
         < P a r a m e t e r s / >  
         < I n c l u d e A l l I t e m s > f a l s e < / I n c l u d e A l l I t e m s >  
         < A c t i v e > t r u e < / A c t i v e >  
         < P r o t e c t e d L i n k > f a l s e < / P r o t e c t e d L i n k >  
         < N a m e > 2 8 1 0 0   T B   2 0 1 9   3 7 7 a 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 3 7 7 a < / A c c o u n t N u m b e r >  
         < R o u n d e d > f a l s e < / R o u n d e d >  
     < / T B L i n k >  
     < T B L i n k >  
         < V e r s i o n > 4 < / V e r s i o n >  
         < C o l u m n F i l t e r s / >  
         < D A L i n k I D > 8 f e 1 b 0 2 6 - 3 7 1 4 - 4 3 9 c - 8 8 e 2 - a 2 0 6 e b b 3 8 e b f < / D A L i n k I D >  
         < L i n k T y p e > 0 < / L i n k T y p e >  
         < P a r a m e t e r s / >  
         < I n c l u d e A l l I t e m s > f a l s e < / I n c l u d e A l l I t e m s >  
         < A c t i v e > t r u e < / A c t i v e >  
         < P r o t e c t e d L i n k > f a l s e < / P r o t e c t e d L i n k >  
         < N a m e > 2 8 1 0 0   T B   2 0 1 9   3 7 7 b 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 3 7 7 b < / A c c o u n t N u m b e r >  
         < R o u n d e d > f a l s e < / R o u n d e d >  
     < / T B L i n k >  
     < T B L i n k >  
         < V e r s i o n > 4 < / V e r s i o n >  
         < C o l u m n F i l t e r s / >  
         < D A L i n k I D > d c f d 2 d 7 e - f 5 9 f - 4 6 d d - a f 5 c - d d f 0 c 6 f d 4 a 1 8 < / D A L i n k I D >  
         < L i n k T y p e > 0 < / L i n k T y p e >  
         < P a r a m e t e r s / >  
         < I n c l u d e A l l I t e m s > f a l s e < / I n c l u d e A l l I t e m s >  
         < A c t i v e > t r u e < / A c t i v e >  
         < P r o t e c t e d L i n k > f a l s e < / P r o t e c t e d L i n k >  
         < N a m e > 2 8 1 0 0   T B   2 0 1 9   3 7 8 a 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 3 7 8 a < / A c c o u n t N u m b e r >  
         < R o u n d e d > f a l s e < / R o u n d e d >  
     < / T B L i n k >  
     < T B L i n k >  
         < V e r s i o n > 4 < / V e r s i o n >  
         < C o l u m n F i l t e r s / >  
         < D A L i n k I D > d 3 4 3 7 1 5 b - a 5 3 5 - 4 1 4 d - 9 4 e 0 - 8 a d 1 7 6 a e 0 0 3 7 < / D A L i n k I D >  
         < L i n k T y p e > 0 < / L i n k T y p e >  
         < P a r a m e t e r s / >  
         < I n c l u d e A l l I t e m s > f a l s e < / I n c l u d e A l l I t e m s >  
         < A c t i v e > t r u e < / A c t i v e >  
         < P r o t e c t e d L i n k > f a l s e < / P r o t e c t e d L i n k >  
         < N a m e > 2 8 1 0 0   T B   2 0 1 9   3 7 8 b 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 3 7 8 b < / A c c o u n t N u m b e r >  
         < R o u n d e d > f a l s e < / R o u n d e d >  
     < / T B L i n k >  
     < T B L i n k >  
         < V e r s i o n > 4 < / V e r s i o n >  
         < C o l u m n F i l t e r s / >  
         < D A L i n k I D > 7 3 e f 4 b 0 f - d 9 9 b - 4 f d a - b e 3 c - 3 7 6 4 2 9 8 9 0 9 0 7 < / D A L i n k I D >  
         < L i n k T y p e > 0 < / L i n k T y p e >  
         < P a r a m e t e r s / >  
         < I n c l u d e A l l I t e m s > f a l s e < / I n c l u d e A l l I t e m s >  
         < A c t i v e > t r u e < / A c t i v e >  
         < P r o t e c t e d L i n k > f a l s e < / P r o t e c t e d L i n k >  
         < N a m e > 2 8 1 0 0   T B   2 0 1 9   3 7 9 x   F i n a l < / N a m e >  
         < E n t i t y E n u m > 9 < / E n t i t y E n u m >  
         < I t e m O r d e r L i s t / >  
         < S e l e c t e d I t e m L i s t / >  
         < S e l e c t e d C o l u m n L i s t / >  
         < H a s V a l u e > t r u e < / H a s V a l u e >  
         < T B C h a r t I D > 2 2 1 3 5 8 7 4 8 5 7 0 0 0 0 0 6 9 5 < / T B C h a r t I D >  
         < C o n s o l i d a t e d C o m p a n y I D   x s i : n i l = " t r u e " / >  
         < T B D o c u m e n t I D > 2 2 1 3 5 8 7 4 8 5 7 0 0 0 0 0 0 0 5 < / T B D o c u m e n t I D >  
         < N u m e r i c V a l u e > - 8 4 0 3 6 2 . 0 0 0 0 < / N u m e r i c V a l u e >  
         < V a l u e > - 8 4 0 3 6 2 . 0 0 0 0 < / V a l u e >  
         < C h a r t T y p e > c t D e t a i l < / C h a r t T y p e >  
         < R e f e r e n c e > 2 8 1 0 0 < / R e f e r e n c e >  
         < T B D o c N a m e > T B   2 0 1 9 < / T B D o c N a m e >  
         < T B C h a r t N a m e > D e t a i l < / T B C h a r t N a m e >  
         < C o l u m n N a m e > F i n a l B a l a n c e < / C o l u m n N a m e >  
         < U s e r F r i e n d l y C o l u m n N a m e > F i n a l < / U s e r F r i e n d l y C o l u m n N a m e >  
         < A c c o u n t N u m b e r > 3 7 9 x < / A c c o u n t N u m b e r >  
         < R o u n d e d > f a l s e < / R o u n d e d >  
     < / T B L i n k >  
     < T B L i n k >  
         < V e r s i o n > 4 < / V e r s i o n >  
         < C o l u m n F i l t e r s / >  
         < D A L i n k I D > 3 c 0 8 c e a d - c 3 6 7 - 4 8 3 c - 8 5 5 4 - e c d 1 6 6 6 b 4 3 8 8 < / D A L i n k I D >  
         < L i n k T y p e > 0 < / L i n k T y p e >  
         < P a r a m e t e r s / >  
         < I n c l u d e A l l I t e m s > f a l s e < / I n c l u d e A l l I t e m s >  
         < A c t i v e > t r u e < / A c t i v e >  
         < P r o t e c t e d L i n k > f a l s e < / P r o t e c t e d L i n k >  
         < N a m e > 2 8 1 0 0   T B   2 0 1 9   3 8 1 a   F i n a l < / N a m e >  
         < E n t i t y E n u m > 9 < / E n t i t y E n u m >  
         < I t e m O r d e r L i s t / >  
         < S e l e c t e d I t e m L i s t / >  
         < S e l e c t e d C o l u m n L i s t / >  
         < H a s V a l u e > t r u e < / H a s V a l u e >  
         < T B C h a r t I D > 2 2 1 3 5 8 7 4 8 5 7 0 0 0 0 0 6 9 5 < / T B C h a r t I D >  
         < C o n s o l i d a t e d C o m p a n y I D   x s i : n i l = " t r u e " / >  
         < T B D o c u m e n t I D > 2 2 1 3 5 8 7 4 8 5 7 0 0 0 0 0 0 0 5 < / T B D o c u m e n t I D >  
         < N u m e r i c V a l u e > 1 0 0 4 1 . 0 0 0 0 < / N u m e r i c V a l u e >  
         < V a l u e > 1 0 0 4 1 . 0 0 0 0 < / V a l u e >  
         < C h a r t T y p e > c t D e t a i l < / C h a r t T y p e >  
         < R e f e r e n c e > 2 8 1 0 0 < / R e f e r e n c e >  
         < T B D o c N a m e > T B   2 0 1 9 < / T B D o c N a m e >  
         < T B C h a r t N a m e > D e t a i l < / T B C h a r t N a m e >  
         < C o l u m n N a m e > F i n a l B a l a n c e < / C o l u m n N a m e >  
         < U s e r F r i e n d l y C o l u m n N a m e > F i n a l < / U s e r F r i e n d l y C o l u m n N a m e >  
         < A c c o u n t N u m b e r > 3 8 1 a < / A c c o u n t N u m b e r >  
         < R o u n d e d > f a l s e < / R o u n d e d >  
     < / T B L i n k >  
     < T B L i n k >  
         < V e r s i o n > 4 < / V e r s i o n >  
         < C o l u m n F i l t e r s / >  
         < D A L i n k I D > 3 e f b f 9 3 e - 4 d 7 a - 4 b 7 a - 8 8 f 6 - d 7 9 8 2 1 e b 4 d e 9 < / D A L i n k I D >  
         < L i n k T y p e > 0 < / L i n k T y p e >  
         < P a r a m e t e r s / >  
         < I n c l u d e A l l I t e m s > f a l s e < / I n c l u d e A l l I t e m s >  
         < A c t i v e > t r u e < / A c t i v e >  
         < P r o t e c t e d L i n k > f a l s e < / P r o t e c t e d L i n k >  
         < N a m e > 2 8 1 0 0   T B   2 0 1 9   3 8 1 b   F i n a l < / N a m e >  
         < E n t i t y E n u m > 9 < / E n t i t y E n u m >  
         < I t e m O r d e r L i s t / >  
         < S e l e c t e d I t e m L i s t / >  
         < S e l e c t e d C o l u m n L i s t / >  
         < H a s V a l u e > t r u e < / H a s V a l u e >  
         < T B C h a r t I D > 2 2 1 3 5 8 7 4 8 5 7 0 0 0 0 0 6 9 5 < / T B C h a r t I D >  
         < C o n s o l i d a t e d C o m p a n y I D   x s i : n i l = " t r u e " / >  
         < T B D o c u m e n t I D > 2 2 1 3 5 8 7 4 8 5 7 0 0 0 0 0 0 0 5 < / T B D o c u m e n t I D >  
         < N u m e r i c V a l u e > 6 9 1 9 . 0 0 0 0 < / N u m e r i c V a l u e >  
         < V a l u e > 6 9 1 9 . 0 0 0 0 < / V a l u e >  
         < C h a r t T y p e > c t D e t a i l < / C h a r t T y p e >  
         < R e f e r e n c e > 2 8 1 0 0 < / R e f e r e n c e >  
         < T B D o c N a m e > T B   2 0 1 9 < / T B D o c N a m e >  
         < T B C h a r t N a m e > D e t a i l < / T B C h a r t N a m e >  
         < C o l u m n N a m e > F i n a l B a l a n c e < / C o l u m n N a m e >  
         < U s e r F r i e n d l y C o l u m n N a m e > F i n a l < / U s e r F r i e n d l y C o l u m n N a m e >  
         < A c c o u n t N u m b e r > 3 8 1 b < / A c c o u n t N u m b e r >  
         < R o u n d e d > f a l s e < / R o u n d e d >  
     < / T B L i n k >  
     < T B L i n k >  
         < V e r s i o n > 4 < / V e r s i o n >  
         < C o l u m n F i l t e r s / >  
         < D A L i n k I D > b 2 6 5 c 2 1 6 - f 7 f 0 - 4 8 a 6 - a e c a - 5 3 6 7 9 e 2 9 6 4 e 0 < / D A L i n k I D >  
         < L i n k T y p e > 0 < / L i n k T y p e >  
         < P a r a m e t e r s / >  
         < I n c l u d e A l l I t e m s > f a l s e < / I n c l u d e A l l I t e m s >  
         < A c t i v e > t r u e < / A c t i v e >  
         < P r o t e c t e d L i n k > f a l s e < / P r o t e c t e d L i n k >  
         < N a m e > 2 8 1 0 0   T B   2 0 1 9   3 8 2 a 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 3 8 2 a < / A c c o u n t N u m b e r >  
         < R o u n d e d > f a l s e < / R o u n d e d >  
     < / T B L i n k >  
     < T B L i n k >  
         < V e r s i o n > 4 < / V e r s i o n >  
         < C o l u m n F i l t e r s / >  
         < D A L i n k I D > f 4 4 1 e 4 5 7 - a 6 7 2 - 4 a f f - b 9 3 d - e e a b 9 a 8 3 c 8 7 a < / D A L i n k I D >  
         < L i n k T y p e > 0 < / L i n k T y p e >  
         < P a r a m e t e r s / >  
         < I n c l u d e A l l I t e m s > f a l s e < / I n c l u d e A l l I t e m s >  
         < A c t i v e > t r u e < / A c t i v e >  
         < P r o t e c t e d L i n k > f a l s e < / P r o t e c t e d L i n k >  
         < N a m e > 2 8 1 0 0   T B   2 0 1 9   3 8 2 b 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 3 8 2 b < / A c c o u n t N u m b e r >  
         < R o u n d e d > f a l s e < / R o u n d e d >  
     < / T B L i n k >  
     < T B L i n k >  
         < V e r s i o n > 4 < / V e r s i o n >  
         < C o l u m n F i l t e r s / >  
         < D A L i n k I D > 8 6 d 3 6 1 6 7 - 1 5 7 f - 4 e 6 0 - b 3 1 4 - 2 e d 5 b d e d c f e 7 < / D A L i n k I D >  
         < L i n k T y p e > 0 < / L i n k T y p e >  
         < P a r a m e t e r s / >  
         < I n c l u d e A l l I t e m s > f a l s e < / I n c l u d e A l l I t e m s >  
         < A c t i v e > t r u e < / A c t i v e >  
         < P r o t e c t e d L i n k > f a l s e < / P r o t e c t e d L i n k >  
         < N a m e > 2 8 1 0 0   T B   2 0 1 9   3 8 3 a 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 3 8 3 a < / A c c o u n t N u m b e r >  
         < R o u n d e d > f a l s e < / R o u n d e d >  
     < / T B L i n k >  
     < T B L i n k >  
         < V e r s i o n > 4 < / V e r s i o n >  
         < C o l u m n F i l t e r s / >  
         < D A L i n k I D > 7 7 1 0 c 3 2 1 - 2 2 4 0 - 4 e c 4 - 8 7 a 1 - f 4 e 9 b d 1 e 1 6 a 2 < / D A L i n k I D >  
         < L i n k T y p e > 0 < / L i n k T y p e >  
         < P a r a m e t e r s / >  
         < I n c l u d e A l l I t e m s > f a l s e < / I n c l u d e A l l I t e m s >  
         < A c t i v e > t r u e < / A c t i v e >  
         < P r o t e c t e d L i n k > f a l s e < / P r o t e c t e d L i n k >  
         < N a m e > 2 8 1 0 0   T B   2 0 1 9   3 8 3 b 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 3 8 3 b < / A c c o u n t N u m b e r >  
         < R o u n d e d > f a l s e < / R o u n d e d >  
     < / T B L i n k >  
     < T B L i n k >  
         < V e r s i o n > 4 < / V e r s i o n >  
         < C o l u m n F i l t e r s / >  
         < D A L i n k I D > 0 c a 9 f f a 3 - d d 1 9 - 4 b d c - b e 0 5 - 4 9 a 8 5 e a 1 7 4 e c < / D A L i n k I D >  
         < L i n k T y p e > 0 < / L i n k T y p e >  
         < P a r a m e t e r s / >  
         < I n c l u d e A l l I t e m s > f a l s e < / I n c l u d e A l l I t e m s >  
         < A c t i v e > t r u e < / A c t i v e >  
         < P r o t e c t e d L i n k > f a l s e < / P r o t e c t e d L i n k >  
         < N a m e > 2 8 1 0 0   T B   2 0 1 9   3 8 4 a 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 3 8 4 a < / A c c o u n t N u m b e r >  
         < R o u n d e d > f a l s e < / R o u n d e d >  
     < / T B L i n k >  
     < T B L i n k >  
         < V e r s i o n > 4 < / V e r s i o n >  
         < C o l u m n F i l t e r s / >  
         < D A L i n k I D > a 2 a 0 e 1 7 f - 7 1 2 9 - 4 3 1 1 - a 3 5 d - 0 b f c 5 c 8 b d 0 6 a < / D A L i n k I D >  
         < L i n k T y p e > 0 < / L i n k T y p e >  
         < P a r a m e t e r s / >  
         < I n c l u d e A l l I t e m s > f a l s e < / I n c l u d e A l l I t e m s >  
         < A c t i v e > t r u e < / A c t i v e >  
         < P r o t e c t e d L i n k > f a l s e < / P r o t e c t e d L i n k >  
         < N a m e > 2 8 1 0 0   T B   2 0 1 9   3 8 4 b 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 3 8 4 b < / A c c o u n t N u m b e r >  
         < R o u n d e d > f a l s e < / R o u n d e d >  
     < / T B L i n k >  
     < T B L i n k >  
         < V e r s i o n > 4 < / V e r s i o n >  
         < C o l u m n F i l t e r s / >  
         < D A L i n k I D > 0 5 c 0 d c 9 2 - f f e 0 - 4 3 f 4 - 8 2 7 3 - 7 6 0 b b 2 b 8 7 9 8 0 < / D A L i n k I D >  
         < L i n k T y p e > 0 < / L i n k T y p e >  
         < P a r a m e t e r s / >  
         < I n c l u d e A l l I t e m s > f a l s e < / I n c l u d e A l l I t e m s >  
         < A c t i v e > t r u e < / A c t i v e >  
         < P r o t e c t e d L i n k > f a l s e < / P r o t e c t e d L i n k >  
         < N a m e > 2 8 1 0 0   T B   2 0 1 9   3 8 5 a 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 3 8 5 a < / A c c o u n t N u m b e r >  
         < R o u n d e d > f a l s e < / R o u n d e d >  
     < / T B L i n k >  
     < T B L i n k >  
         < V e r s i o n > 4 < / V e r s i o n >  
         < C o l u m n F i l t e r s / >  
         < D A L i n k I D > 2 d 6 b 7 e d 4 - 0 3 d 5 - 4 2 3 9 - 8 8 2 6 - d e 2 d d 5 a 0 c c 2 7 < / D A L i n k I D >  
         < L i n k T y p e > 0 < / L i n k T y p e >  
         < P a r a m e t e r s / >  
         < I n c l u d e A l l I t e m s > f a l s e < / I n c l u d e A l l I t e m s >  
         < A c t i v e > t r u e < / A c t i v e >  
         < P r o t e c t e d L i n k > f a l s e < / P r o t e c t e d L i n k >  
         < N a m e > 2 8 1 0 0   T B   2 0 1 9   3 8 5 b 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 3 8 5 b < / A c c o u n t N u m b e r >  
         < R o u n d e d > f a l s e < / R o u n d e d >  
     < / T B L i n k >  
     < T B L i n k >  
         < V e r s i o n > 4 < / V e r s i o n >  
         < C o l u m n F i l t e r s / >  
         < D A L i n k I D > 5 f 9 6 f c 8 5 - f a 6 9 - 4 f a 3 - 8 9 4 c - 7 0 d 2 c a 3 3 0 c c 4 < / D A L i n k I D >  
         < L i n k T y p e > 0 < / L i n k T y p e >  
         < P a r a m e t e r s / >  
         < I n c l u d e A l l I t e m s > f a l s e < / I n c l u d e A l l I t e m s >  
         < A c t i v e > t r u e < / A c t i v e >  
         < P r o t e c t e d L i n k > f a l s e < / P r o t e c t e d L i n k >  
         < N a m e > 2 8 1 0 0   T B   2 0 1 9   3 9 1 a 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 3 9 1 a < / A c c o u n t N u m b e r >  
         < R o u n d e d > f a l s e < / R o u n d e d >  
     < / T B L i n k >  
     < T B L i n k >  
         < V e r s i o n > 4 < / V e r s i o n >  
         < C o l u m n F i l t e r s / >  
         < D A L i n k I D > e 8 b 7 1 f 0 f - 8 c 8 4 - 4 9 a 4 - a 0 d 0 - d a 1 f 9 0 0 9 3 2 c 7 < / D A L i n k I D >  
         < L i n k T y p e > 0 < / L i n k T y p e >  
         < P a r a m e t e r s / >  
         < I n c l u d e A l l I t e m s > f a l s e < / I n c l u d e A l l I t e m s >  
         < A c t i v e > t r u e < / A c t i v e >  
         < P r o t e c t e d L i n k > f a l s e < / P r o t e c t e d L i n k >  
         < N a m e > 2 8 1 0 0   T B   2 0 1 9   3 9 1 b 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 3 9 1 b < / A c c o u n t N u m b e r >  
         < R o u n d e d > f a l s e < / R o u n d e d >  
     < / T B L i n k >  
     < T B L i n k >  
         < V e r s i o n > 4 < / V e r s i o n >  
         < C o l u m n F i l t e r s / >  
         < D A L i n k I D > 4 1 1 1 1 3 0 7 - 7 1 f 2 - 4 d 8 0 - b 7 9 c - 2 9 0 9 0 f 8 4 8 2 0 7 < / D A L i n k I D >  
         < L i n k T y p e > 0 < / L i n k T y p e >  
         < P a r a m e t e r s / >  
         < I n c l u d e A l l I t e m s > f a l s e < / I n c l u d e A l l I t e m s >  
         < A c t i v e > t r u e < / A c t i v e >  
         < P r o t e c t e d L i n k > f a l s e < / P r o t e c t e d L i n k >  
         < N a m e > 2 8 1 0 0   T B   2 0 1 9   3 9 1 c 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 3 9 1 c < / A c c o u n t N u m b e r >  
         < R o u n d e d > f a l s e < / R o u n d e d >  
     < / T B L i n k >  
     < T B L i n k >  
         < V e r s i o n > 4 < / V e r s i o n >  
         < C o l u m n F i l t e r s / >  
         < D A L i n k I D > a 3 6 8 8 0 8 6 - 4 3 4 0 - 4 b 6 7 - 9 d 3 d - 8 e 9 6 2 f 2 8 e 9 e 2 < / D A L i n k I D >  
         < L i n k T y p e > 0 < / L i n k T y p e >  
         < P a r a m e t e r s / >  
         < I n c l u d e A l l I t e m s > f a l s e < / I n c l u d e A l l I t e m s >  
         < A c t i v e > t r u e < / A c t i v e >  
         < P r o t e c t e d L i n k > f a l s e < / P r o t e c t e d L i n k >  
         < N a m e > 2 8 1 0 0   T B   2 0 1 9   3 9 1 d 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 3 9 1 d < / A c c o u n t N u m b e r >  
         < R o u n d e d > f a l s e < / R o u n d e d >  
     < / T B L i n k >  
     < T B L i n k >  
         < V e r s i o n > 4 < / V e r s i o n >  
         < C o l u m n F i l t e r s / >  
         < D A L i n k I D > 6 f 6 d 8 6 c d - b 6 2 2 - 4 6 a f - a 0 3 5 - 6 2 c f d 2 4 c b 7 5 5 < / D A L i n k I D >  
         < L i n k T y p e > 0 < / L i n k T y p e >  
         < P a r a m e t e r s / >  
         < I n c l u d e A l l I t e m s > f a l s e < / I n c l u d e A l l I t e m s >  
         < A c t i v e > t r u e < / A c t i v e >  
         < P r o t e c t e d L i n k > f a l s e < / P r o t e c t e d L i n k >  
         < N a m e > 2 8 1 0 0   T B   2 0 1 9   3 9 1 e 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 3 9 1 e < / A c c o u n t N u m b e r >  
         < R o u n d e d > f a l s e < / R o u n d e d >  
     < / T B L i n k >  
     < T B L i n k >  
         < V e r s i o n > 4 < / V e r s i o n >  
         < C o l u m n F i l t e r s / >  
         < D A L i n k I D > a a 8 c 9 8 9 8 - 4 a 2 7 - 4 2 1 d - a b 3 5 - 9 f f 1 e 6 c 1 8 e 1 5 < / D A L i n k I D >  
         < L i n k T y p e > 0 < / L i n k T y p e >  
         < P a r a m e t e r s / >  
         < I n c l u d e A l l I t e m s > f a l s e < / I n c l u d e A l l I t e m s >  
         < A c t i v e > t r u e < / A c t i v e >  
         < P r o t e c t e d L i n k > f a l s e < / P r o t e c t e d L i n k >  
         < N a m e > 2 8 1 0 0   T B   2 0 1 9   3 9 1 f 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 3 9 1 f < / A c c o u n t N u m b e r >  
         < R o u n d e d > f a l s e < / R o u n d e d >  
     < / T B L i n k >  
     < T B L i n k >  
         < V e r s i o n > 4 < / V e r s i o n >  
         < C o l u m n F i l t e r s / >  
         < D A L i n k I D > 8 8 6 e b 1 a 1 - 5 f 1 d - 4 2 6 4 - b 1 9 4 - 2 a 6 0 d 0 8 1 e b 9 d < / D A L i n k I D >  
         < L i n k T y p e > 0 < / L i n k T y p e >  
         < P a r a m e t e r s / >  
         < I n c l u d e A l l I t e m s > f a l s e < / I n c l u d e A l l I t e m s >  
         < A c t i v e > t r u e < / A c t i v e >  
         < P r o t e c t e d L i n k > f a l s e < / P r o t e c t e d L i n k >  
         < N a m e > 2 8 1 0 0   T B   2 0 1 9   3 9 1 g 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 3 9 1 g < / A c c o u n t N u m b e r >  
         < R o u n d e d > f a l s e < / R o u n d e d >  
     < / T B L i n k >  
     < T B L i n k >  
         < V e r s i o n > 4 < / V e r s i o n >  
         < C o l u m n F i l t e r s / >  
         < D A L i n k I D > e 3 2 0 c 7 b 8 - e f b 3 - 4 6 d 2 - b d 2 a - 2 a 1 f 5 f b c f 7 5 a < / D A L i n k I D >  
         < L i n k T y p e > 0 < / L i n k T y p e >  
         < P a r a m e t e r s / >  
         < I n c l u d e A l l I t e m s > f a l s e < / I n c l u d e A l l I t e m s >  
         < A c t i v e > t r u e < / A c t i v e >  
         < P r o t e c t e d L i n k > f a l s e < / P r o t e c t e d L i n k >  
         < N a m e > 2 8 1 0 0   T B   2 0 1 9   3 9 1 h 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 3 9 1 h < / A c c o u n t N u m b e r >  
         < R o u n d e d > f a l s e < / R o u n d e d >  
     < / T B L i n k >  
     < T B L i n k >  
         < V e r s i o n > 4 < / V e r s i o n >  
         < C o l u m n F i l t e r s / >  
         < D A L i n k I D > 3 d 2 7 0 3 3 9 - b 9 c f - 4 5 b 3 - 9 a b 9 - 1 2 6 d 0 c 2 9 f b 1 7 < / D A L i n k I D >  
         < L i n k T y p e > 0 < / L i n k T y p e >  
         < P a r a m e t e r s / >  
         < I n c l u d e A l l I t e m s > f a l s e < / I n c l u d e A l l I t e m s >  
         < A c t i v e > t r u e < / A c t i v e >  
         < P r o t e c t e d L i n k > f a l s e < / P r o t e c t e d L i n k >  
         < N a m e > 2 8 1 0 0   T B   2 0 1 9   3 9 1 i 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 3 9 1 i < / A c c o u n t N u m b e r >  
         < R o u n d e d > f a l s e < / R o u n d e d >  
     < / T B L i n k >  
     < T B L i n k >  
         < V e r s i o n > 4 < / V e r s i o n >  
         < C o l u m n F i l t e r s / >  
         < D A L i n k I D > d 0 0 8 3 4 4 c - 7 c d f - 4 8 3 2 - 9 4 e e - a 9 7 3 a 9 0 7 5 5 0 b < / D A L i n k I D >  
         < L i n k T y p e > 0 < / L i n k T y p e >  
         < P a r a m e t e r s / >  
         < I n c l u d e A l l I t e m s > f a l s e < / I n c l u d e A l l I t e m s >  
         < A c t i v e > t r u e < / A c t i v e >  
         < P r o t e c t e d L i n k > f a l s e < / P r o t e c t e d L i n k >  
         < N a m e > 2 8 1 0 0   T B   2 0 1 9   3 9 1 j   F i n a l < / N a m e >  
         < E n t i t y E n u m > 9 < / E n t i t y E n u m >  
         < I t e m O r d e r L i s t / >  
         < S e l e c t e d I t e m L i s t / >  
         < S e l e c t e d C o l u m n L i s t / >  
         < H a s V a l u e > t r u e < / H a s V a l u e >  
         < T B C h a r t I D > 2 2 1 3 5 8 7 4 8 5 7 0 0 0 0 0 6 9 5 < / T B C h a r t I D >  
         < C o n s o l i d a t e d C o m p a n y I D   x s i : n i l = " t r u e " / >  
         < T B D o c u m e n t I D > 2 2 1 3 5 8 7 4 8 5 7 0 0 0 0 0 0 0 5 < / T B D o c u m e n t I D >  
         < N u m e r i c V a l u e > - 2 7 9 1 1 . 0 0 0 0 < / N u m e r i c V a l u e >  
         < V a l u e > - 2 7 9 1 1 . 0 0 0 0 < / V a l u e >  
         < C h a r t T y p e > c t D e t a i l < / C h a r t T y p e >  
         < R e f e r e n c e > 2 8 1 0 0 < / R e f e r e n c e >  
         < T B D o c N a m e > T B   2 0 1 9 < / T B D o c N a m e >  
         < T B C h a r t N a m e > D e t a i l < / T B C h a r t N a m e >  
         < C o l u m n N a m e > F i n a l B a l a n c e < / C o l u m n N a m e >  
         < U s e r F r i e n d l y C o l u m n N a m e > F i n a l < / U s e r F r i e n d l y C o l u m n N a m e >  
         < A c c o u n t N u m b e r > 3 9 1 j < / A c c o u n t N u m b e r >  
         < R o u n d e d > f a l s e < / R o u n d e d >  
     < / T B L i n k >  
     < T B L i n k >  
         < V e r s i o n > 4 < / V e r s i o n >  
         < C o l u m n F i l t e r s / >  
         < D A L i n k I D > a 7 d d 4 a 5 b - f 1 a 9 - 4 6 8 2 - 9 9 6 0 - 6 9 e e 9 7 a 7 9 6 a 1 < / D A L i n k I D >  
         < L i n k T y p e > 0 < / L i n k T y p e >  
         < P a r a m e t e r s / >  
         < I n c l u d e A l l I t e m s > f a l s e < / I n c l u d e A l l I t e m s >  
         < A c t i v e > t r u e < / A c t i v e >  
         < P r o t e c t e d L i n k > f a l s e < / P r o t e c t e d L i n k >  
         < N a m e > 2 8 1 0 0   T B   2 0 1 9   3 9 1 k 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 3 9 1 k < / A c c o u n t N u m b e r >  
         < R o u n d e d > f a l s e < / R o u n d e d >  
     < / T B L i n k >  
     < T B L i n k >  
         < V e r s i o n > 4 < / V e r s i o n >  
         < C o l u m n F i l t e r s / >  
         < D A L i n k I D > f f 9 b 4 5 9 5 - 4 4 1 1 - 4 a 7 4 - a f 1 e - 6 7 8 b 4 8 f 1 0 4 5 5 < / D A L i n k I D >  
         < L i n k T y p e > 0 < / L i n k T y p e >  
         < P a r a m e t e r s / >  
         < I n c l u d e A l l I t e m s > f a l s e < / I n c l u d e A l l I t e m s >  
         < A c t i v e > t r u e < / A c t i v e >  
         < P r o t e c t e d L i n k > f a l s e < / P r o t e c t e d L i n k >  
         < N a m e > 2 8 1 0 0   T B   2 0 1 9   3 9 1 l 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 3 9 1 l < / A c c o u n t N u m b e r >  
         < R o u n d e d > f a l s e < / R o u n d e d >  
     < / T B L i n k >  
     < T B L i n k >  
         < V e r s i o n > 4 < / V e r s i o n >  
         < C o l u m n F i l t e r s / >  
         < D A L i n k I D > d 9 1 6 0 f 0 d - a c c f - 4 1 2 9 - 9 9 c 4 - e 6 5 d a 9 d b a 3 e e < / D A L i n k I D >  
         < L i n k T y p e > 0 < / L i n k T y p e >  
         < P a r a m e t e r s / >  
         < I n c l u d e A l l I t e m s > f a l s e < / I n c l u d e A l l I t e m s >  
         < A c t i v e > t r u e < / A c t i v e >  
         < P r o t e c t e d L i n k > f a l s e < / P r o t e c t e d L i n k >  
         < N a m e > 2 8 1 0 0   T B   2 0 1 9   3 9 1 m 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 3 9 1 m < / A c c o u n t N u m b e r >  
         < R o u n d e d > f a l s e < / R o u n d e d >  
     < / T B L i n k >  
     < T B L i n k >  
         < V e r s i o n > 4 < / V e r s i o n >  
         < C o l u m n F i l t e r s / >  
         < D A L i n k I D > e 2 9 a 8 3 9 c - a b 9 c - 4 9 c 2 - b 9 4 a - d 9 9 4 5 6 1 7 6 2 d 2 < / D A L i n k I D >  
         < L i n k T y p e > 0 < / L i n k T y p e >  
         < P a r a m e t e r s / >  
         < I n c l u d e A l l I t e m s > f a l s e < / I n c l u d e A l l I t e m s >  
         < A c t i v e > t r u e < / A c t i v e >  
         < P r o t e c t e d L i n k > f a l s e < / P r o t e c t e d L i n k >  
         < N a m e > 2 8 1 0 0   T B   2 0 1 9   3 9 1 n 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 3 9 1 n < / A c c o u n t N u m b e r >  
         < R o u n d e d > f a l s e < / R o u n d e d >  
     < / T B L i n k >  
     < T B L i n k >  
         < V e r s i o n > 4 < / V e r s i o n >  
         < C o l u m n F i l t e r s / >  
         < D A L i n k I D > 3 3 0 5 1 6 5 d - e 1 d 4 - 4 f 2 4 - 8 2 3 6 - 6 1 f 3 b 4 3 8 6 3 5 3 < / D A L i n k I D >  
         < L i n k T y p e > 0 < / L i n k T y p e >  
         < P a r a m e t e r s / >  
         < I n c l u d e A l l I t e m s > f a l s e < / I n c l u d e A l l I t e m s >  
         < A c t i v e > t r u e < / A c t i v e >  
         < P r o t e c t e d L i n k > f a l s e < / P r o t e c t e d L i n k >  
         < N a m e > 2 8 1 0 0   T B   2 0 1 9   3 9 1 o 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 3 9 1 o < / A c c o u n t N u m b e r >  
         < R o u n d e d > f a l s e < / R o u n d e d >  
     < / T B L i n k >  
     < T B L i n k >  
         < V e r s i o n > 4 < / V e r s i o n >  
         < C o l u m n F i l t e r s / >  
         < D A L i n k I D > 9 4 5 f 9 3 8 1 - b 6 e 7 - 4 a 8 1 - 9 3 2 d - 1 9 6 c 2 f 3 c 4 6 2 5 < / D A L i n k I D >  
         < L i n k T y p e > 0 < / L i n k T y p e >  
         < P a r a m e t e r s / >  
         < I n c l u d e A l l I t e m s > f a l s e < / I n c l u d e A l l I t e m s >  
         < A c t i v e > t r u e < / A c t i v e >  
         < P r o t e c t e d L i n k > f a l s e < / P r o t e c t e d L i n k >  
         < N a m e > 2 8 1 0 0   T B   2 0 1 9   3 9 1 p 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 3 9 1 p < / A c c o u n t N u m b e r >  
         < R o u n d e d > f a l s e < / R o u n d e d >  
     < / T B L i n k >  
     < T B L i n k >  
         < V e r s i o n > 4 < / V e r s i o n >  
         < C o l u m n F i l t e r s / >  
         < D A L i n k I D > 3 2 4 1 8 9 e c - 5 5 b 1 - 4 e b 8 - 9 8 d c - c 7 5 c 5 6 3 a d 4 a c < / D A L i n k I D >  
         < L i n k T y p e > 0 < / L i n k T y p e >  
         < P a r a m e t e r s / >  
         < I n c l u d e A l l I t e m s > f a l s e < / I n c l u d e A l l I t e m s >  
         < A c t i v e > t r u e < / A c t i v e >  
         < P r o t e c t e d L i n k > f a l s e < / P r o t e c t e d L i n k >  
         < N a m e > 2 8 1 0 0   T B   2 0 1 9   3 9 1 r 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 3 9 1 r < / A c c o u n t N u m b e r >  
         < R o u n d e d > f a l s e < / R o u n d e d >  
     < / T B L i n k >  
     < T B L i n k >  
         < V e r s i o n > 4 < / V e r s i o n >  
         < C o l u m n F i l t e r s / >  
         < D A L i n k I D > b 8 c 0 f b 1 7 - 2 6 c 6 - 4 f 7 0 - b a 5 0 - f e 6 0 8 0 5 6 e 1 b 1 < / D A L i n k I D >  
         < L i n k T y p e > 0 < / L i n k T y p e >  
         < P a r a m e t e r s / >  
         < I n c l u d e A l l I t e m s > f a l s e < / I n c l u d e A l l I t e m s >  
         < A c t i v e > t r u e < / A c t i v e >  
         < P r o t e c t e d L i n k > f a l s e < / P r o t e c t e d L i n k >  
         < N a m e > 2 8 1 0 0   T B   2 0 1 9   3 9 8 a 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 3 9 8 a < / A c c o u n t N u m b e r >  
         < R o u n d e d > f a l s e < / R o u n d e d >  
     < / T B L i n k >  
     < T B L i n k >  
         < V e r s i o n > 4 < / V e r s i o n >  
         < C o l u m n F i l t e r s / >  
         < D A L i n k I D > c e c 5 6 8 6 d - 6 5 a 1 - 4 2 5 4 - b 0 9 b - e e 8 6 3 f f d 8 3 0 6 < / D A L i n k I D >  
         < L i n k T y p e > 0 < / L i n k T y p e >  
         < P a r a m e t e r s / >  
         < I n c l u d e A l l I t e m s > f a l s e < / I n c l u d e A l l I t e m s >  
         < A c t i v e > t r u e < / A c t i v e >  
         < P r o t e c t e d L i n k > f a l s e < / P r o t e c t e d L i n k >  
         < N a m e > 2 8 1 0 0   T B   2 0 1 9   3 9 8 b 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 3 9 8 b < / A c c o u n t N u m b e r >  
         < R o u n d e d > f a l s e < / R o u n d e d >  
     < / T B L i n k >  
     < T B L i n k >  
         < V e r s i o n > 4 < / V e r s i o n >  
         < C o l u m n F i l t e r s / >  
         < D A L i n k I D > 7 4 c 5 4 8 0 0 - 3 d 5 d - 4 6 1 7 - a d 4 5 - b b d b 4 7 7 d 4 b 1 e < / D A L i n k I D >  
         < L i n k T y p e > 0 < / L i n k T y p e >  
         < P a r a m e t e r s / >  
         < I n c l u d e A l l I t e m s > f a l s e < / I n c l u d e A l l I t e m s >  
         < A c t i v e > t r u e < / A c t i v e >  
         < P r o t e c t e d L i n k > f a l s e < / P r o t e c t e d L i n k >  
         < N a m e > 2 8 1 0 0   T B   2 0 1 9   4 1 1 x   F i n a l < / N a m e >  
         < E n t i t y E n u m > 9 < / E n t i t y E n u m >  
         < I t e m O r d e r L i s t / >  
         < S e l e c t e d I t e m L i s t / >  
         < S e l e c t e d C o l u m n L i s t / >  
         < H a s V a l u e > t r u e < / H a s V a l u e >  
         < T B C h a r t I D > 2 2 1 3 5 8 7 4 8 5 7 0 0 0 0 0 6 9 5 < / T B C h a r t I D >  
         < C o n s o l i d a t e d C o m p a n y I D   x s i : n i l = " t r u e " / >  
         < T B D o c u m e n t I D > 2 2 1 3 5 8 7 4 8 5 7 0 0 0 0 0 0 0 5 < / T B D o c u m e n t I D >  
         < N u m e r i c V a l u e > - 2 5 2 5 0 0 0 . 0 0 0 0 < / N u m e r i c V a l u e >  
         < V a l u e > - 2 5 2 5 0 0 0 . 0 0 0 0 < / V a l u e >  
         < C h a r t T y p e > c t D e t a i l < / C h a r t T y p e >  
         < R e f e r e n c e > 2 8 1 0 0 < / R e f e r e n c e >  
         < T B D o c N a m e > T B   2 0 1 9 < / T B D o c N a m e >  
         < T B C h a r t N a m e > D e t a i l < / T B C h a r t N a m e >  
         < C o l u m n N a m e > F i n a l B a l a n c e < / C o l u m n N a m e >  
         < U s e r F r i e n d l y C o l u m n N a m e > F i n a l < / U s e r F r i e n d l y C o l u m n N a m e >  
         < A c c o u n t N u m b e r > 4 1 1 x < / A c c o u n t N u m b e r >  
         < R o u n d e d > f a l s e < / R o u n d e d >  
     < / T B L i n k >  
     < T B L i n k >  
         < V e r s i o n > 4 < / V e r s i o n >  
         < C o l u m n F i l t e r s / >  
         < D A L i n k I D > 1 1 e 8 d c 8 a - 3 8 6 2 - 4 3 5 4 - 9 c c 8 - b 7 1 5 1 a e 4 6 5 7 8 < / D A L i n k I D >  
         < L i n k T y p e > 0 < / L i n k T y p e >  
         < P a r a m e t e r s / >  
         < I n c l u d e A l l I t e m s > f a l s e < / I n c l u d e A l l I t e m s >  
         < A c t i v e > t r u e < / A c t i v e >  
         < P r o t e c t e d L i n k > f a l s e < / P r o t e c t e d L i n k >  
         < N a m e > 2 8 1 0 0   T B   2 0 1 9   4 1 2 x   F i n a l < / N a m e >  
         < E n t i t y E n u m > 9 < / E n t i t y E n u m >  
         < I t e m O r d e r L i s t / >  
         < S e l e c t e d I t e m L i s t / >  
         < S e l e c t e d C o l u m n L i s t / >  
         < H a s V a l u e > t r u e < / H a s V a l u e >  
         < T B C h a r t I D > 2 2 1 3 5 8 7 4 8 5 7 0 0 0 0 0 6 9 5 < / T B C h a r t I D >  
         < C o n s o l i d a t e d C o m p a n y I D   x s i : n i l = " t r u e " / >  
         < T B D o c u m e n t I D > 2 2 1 3 5 8 7 4 8 5 7 0 0 0 0 0 0 0 5 < / T B D o c u m e n t I D >  
         < N u m e r i c V a l u e > - 2 5 0 0 . 0 0 0 0 < / N u m e r i c V a l u e >  
         < V a l u e > - 2 5 0 0 . 0 0 0 0 < / V a l u e >  
         < C h a r t T y p e > c t D e t a i l < / C h a r t T y p e >  
         < R e f e r e n c e > 2 8 1 0 0 < / R e f e r e n c e >  
         < T B D o c N a m e > T B   2 0 1 9 < / T B D o c N a m e >  
         < T B C h a r t N a m e > D e t a i l < / T B C h a r t N a m e >  
         < C o l u m n N a m e > F i n a l B a l a n c e < / C o l u m n N a m e >  
         < U s e r F r i e n d l y C o l u m n N a m e > F i n a l < / U s e r F r i e n d l y C o l u m n N a m e >  
         < A c c o u n t N u m b e r > 4 1 2 x < / A c c o u n t N u m b e r >  
         < R o u n d e d > f a l s e < / R o u n d e d >  
     < / T B L i n k >  
     < T B L i n k >  
         < V e r s i o n > 4 < / V e r s i o n >  
         < C o l u m n F i l t e r s / >  
         < D A L i n k I D > e b 6 5 3 5 a 8 - 4 b f c - 4 9 9 b - b 6 a e - 7 a 3 9 a c d 7 3 c 2 8 < / D A L i n k I D >  
         < L i n k T y p e > 0 < / L i n k T y p e >  
         < P a r a m e t e r s / >  
         < I n c l u d e A l l I t e m s > f a l s e < / I n c l u d e A l l I t e m s >  
         < A c t i v e > t r u e < / A c t i v e >  
         < P r o t e c t e d L i n k > f a l s e < / P r o t e c t e d L i n k >  
         < N a m e > 2 8 1 0 0   T B   2 0 1 9   4 1 3 x   F i n a l < / N a m e >  
         < E n t i t y E n u m > 9 < / E n t i t y E n u m >  
         < I t e m O r d e r L i s t / >  
         < S e l e c t e d I t e m L i s t / >  
         < S e l e c t e d C o l u m n L i s t / >  
         < H a s V a l u e > t r u e < / H a s V a l u e >  
         < T B C h a r t I D > 2 2 1 3 5 8 7 4 8 5 7 0 0 0 0 0 6 9 5 < / T B C h a r t I D >  
         < C o n s o l i d a t e d C o m p a n y I D   x s i : n i l = " t r u e " / >  
         < T B D o c u m e n t I D > 2 2 1 3 5 8 7 4 8 5 7 0 0 0 0 0 0 0 5 < / T B D o c u m e n t I D >  
         < N u m e r i c V a l u e > - 1 7 9 5 0 9 3 7 . 0 0 0 0 < / N u m e r i c V a l u e >  
         < V a l u e > - 1 7 9 5 0 9 3 7 . 0 0 0 0 < / V a l u e >  
         < C h a r t T y p e > c t D e t a i l < / C h a r t T y p e >  
         < R e f e r e n c e > 2 8 1 0 0 < / R e f e r e n c e >  
         < T B D o c N a m e > T B   2 0 1 9 < / T B D o c N a m e >  
         < T B C h a r t N a m e > D e t a i l < / T B C h a r t N a m e >  
         < C o l u m n N a m e > F i n a l B a l a n c e < / C o l u m n N a m e >  
         < U s e r F r i e n d l y C o l u m n N a m e > F i n a l < / U s e r F r i e n d l y C o l u m n N a m e >  
         < A c c o u n t N u m b e r > 4 1 3 x < / A c c o u n t N u m b e r >  
         < R o u n d e d > f a l s e < / R o u n d e d >  
     < / T B L i n k >  
     < T B L i n k >  
         < V e r s i o n > 4 < / V e r s i o n >  
         < C o l u m n F i l t e r s / >  
         < D A L i n k I D > 1 6 6 a 0 3 1 8 - a d a e - 4 f e 0 - a e f 0 - a 7 7 8 3 3 2 4 a b 0 b < / D A L i n k I D >  
         < L i n k T y p e > 0 < / L i n k T y p e >  
         < P a r a m e t e r s / >  
         < I n c l u d e A l l I t e m s > f a l s e < / I n c l u d e A l l I t e m s >  
         < A c t i v e > t r u e < / A c t i v e >  
         < P r o t e c t e d L i n k > f a l s e < / P r o t e c t e d L i n k >  
         < N a m e > 2 8 1 0 0   T B   2 0 1 9   4 1 4 x   F i n a l < / N a m e >  
         < E n t i t y E n u m > 9 < / E n t i t y E n u m >  
         < I t e m O r d e r L i s t / >  
         < S e l e c t e d I t e m L i s t / >  
         < S e l e c t e d C o l u m n L i s t / >  
         < H a s V a l u e > t r u e < / H a s V a l u e >  
         < T B C h a r t I D > 2 2 1 3 5 8 7 4 8 5 7 0 0 0 0 0 6 9 5 < / T B C h a r t I D >  
         < C o n s o l i d a t e d C o m p a n y I D   x s i : n i l = " t r u e " / >  
         < T B D o c u m e n t I D > 2 2 1 3 5 8 7 4 8 5 7 0 0 0 0 0 0 0 5 < / T B D o c u m e n t I D >  
         < N u m e r i c V a l u e > 1 3 7 5 1 . 0 0 0 0 < / N u m e r i c V a l u e >  
         < V a l u e > 1 3 7 5 1 . 0 0 0 0 < / V a l u e >  
         < C h a r t T y p e > c t D e t a i l < / C h a r t T y p e >  
         < R e f e r e n c e > 2 8 1 0 0 < / R e f e r e n c e >  
         < T B D o c N a m e > T B   2 0 1 9 < / T B D o c N a m e >  
         < T B C h a r t N a m e > D e t a i l < / T B C h a r t N a m e >  
         < C o l u m n N a m e > F i n a l B a l a n c e < / C o l u m n N a m e >  
         < U s e r F r i e n d l y C o l u m n N a m e > F i n a l < / U s e r F r i e n d l y C o l u m n N a m e >  
         < A c c o u n t N u m b e r > 4 1 4 x < / A c c o u n t N u m b e r >  
         < R o u n d e d > f a l s e < / R o u n d e d >  
     < / T B L i n k >  
     < T B L i n k >  
         < V e r s i o n > 4 < / V e r s i o n >  
         < C o l u m n F i l t e r s / >  
         < D A L i n k I D > 1 c b 1 9 c 4 5 - 8 e d f - 4 c a 9 - a 5 4 d - 0 3 e 9 2 5 8 e a 3 8 d < / D A L i n k I D >  
         < L i n k T y p e > 0 < / L i n k T y p e >  
         < P a r a m e t e r s / >  
         < I n c l u d e A l l I t e m s > f a l s e < / I n c l u d e A l l I t e m s >  
         < A c t i v e > t r u e < / A c t i v e >  
         < P r o t e c t e d L i n k > f a l s e < / P r o t e c t e d L i n k >  
         < N a m e > 2 8 1 0 0   T B   2 0 1 9   4 1 5 x 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 4 1 5 x < / A c c o u n t N u m b e r >  
         < R o u n d e d > f a l s e < / R o u n d e d >  
     < / T B L i n k >  
     < T B L i n k >  
         < V e r s i o n > 4 < / V e r s i o n >  
         < C o l u m n F i l t e r s / >  
         < D A L i n k I D > d 7 a c 6 3 8 e - c 5 a 7 - 4 a 9 0 - 9 2 e f - b 3 8 1 f 5 a 3 7 b 7 1 < / D A L i n k I D >  
         < L i n k T y p e > 0 < / L i n k T y p e >  
         < P a r a m e t e r s / >  
         < I n c l u d e A l l I t e m s > f a l s e < / I n c l u d e A l l I t e m s >  
         < A c t i v e > t r u e < / A c t i v e >  
         < P r o t e c t e d L i n k > f a l s e < / P r o t e c t e d L i n k >  
         < N a m e > 2 8 1 0 0   T B   2 0 1 9   4 1 6 x 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 4 1 6 x < / A c c o u n t N u m b e r >  
         < R o u n d e d > f a l s e < / R o u n d e d >  
     < / T B L i n k >  
     < T B L i n k >  
         < V e r s i o n > 4 < / V e r s i o n >  
         < C o l u m n F i l t e r s / >  
         < D A L i n k I D > 0 1 d 3 1 e c d - 6 d 7 8 - 4 c 9 c - a 7 7 a - e d 9 e 9 a 2 3 0 7 0 c < / D A L i n k I D >  
         < L i n k T y p e > 0 < / L i n k T y p e >  
         < P a r a m e t e r s / >  
         < I n c l u d e A l l I t e m s > f a l s e < / I n c l u d e A l l I t e m s >  
         < A c t i v e > t r u e < / A c t i v e >  
         < P r o t e c t e d L i n k > f a l s e < / P r o t e c t e d L i n k >  
         < N a m e > 2 8 1 0 0   T B   2 0 1 9   4 1 7 a 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 4 1 7 a < / A c c o u n t N u m b e r >  
         < R o u n d e d > f a l s e < / R o u n d e d >  
     < / T B L i n k >  
     < T B L i n k >  
         < V e r s i o n > 4 < / V e r s i o n >  
         < C o l u m n F i l t e r s / >  
         < D A L i n k I D > c f e 5 0 7 2 b - d f 1 9 - 4 4 5 6 - 9 9 a 7 - 8 d d 8 a f 8 b e b e d < / D A L i n k I D >  
         < L i n k T y p e > 0 < / L i n k T y p e >  
         < P a r a m e t e r s / >  
         < I n c l u d e A l l I t e m s > f a l s e < / I n c l u d e A l l I t e m s >  
         < A c t i v e > t r u e < / A c t i v e >  
         < P r o t e c t e d L i n k > f a l s e < / P r o t e c t e d L i n k >  
         < N a m e > 2 8 1 0 0   T B   2 0 1 9   4 1 7 b 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 4 1 7 b < / A c c o u n t N u m b e r >  
         < R o u n d e d > f a l s e < / R o u n d e d >  
     < / T B L i n k >  
     < T B L i n k >  
         < V e r s i o n > 4 < / V e r s i o n >  
         < C o l u m n F i l t e r s / >  
         < D A L i n k I D > 6 3 4 9 f 6 b c - 4 b 4 4 - 4 1 7 1 - a 4 e c - 8 c e a 8 b 0 9 7 1 5 5 < / D A L i n k I D >  
         < L i n k T y p e > 0 < / L i n k T y p e >  
         < P a r a m e t e r s / >  
         < I n c l u d e A l l I t e m s > f a l s e < / I n c l u d e A l l I t e m s >  
         < A c t i v e > t r u e < / A c t i v e >  
         < P r o t e c t e d L i n k > f a l s e < / P r o t e c t e d L i n k >  
         < N a m e > 2 8 1 0 0   T B   2 0 1 9   4 1 8 x 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 4 1 8 x < / A c c o u n t N u m b e r >  
         < R o u n d e d > f a l s e < / R o u n d e d >  
     < / T B L i n k >  
     < T B L i n k >  
         < V e r s i o n > 4 < / V e r s i o n >  
         < C o l u m n F i l t e r s / >  
         < D A L i n k I D > a 8 7 6 8 7 c 3 - 5 7 7 e - 4 a 4 b - b a 0 7 - a 2 0 a 4 c 0 d 3 3 5 0 < / D A L i n k I D >  
         < L i n k T y p e > 0 < / L i n k T y p e >  
         < P a r a m e t e r s / >  
         < I n c l u d e A l l I t e m s > f a l s e < / I n c l u d e A l l I t e m s >  
         < A c t i v e > t r u e < / A c t i v e >  
         < P r o t e c t e d L i n k > f a l s e < / P r o t e c t e d L i n k >  
         < N a m e > 2 8 1 0 0   T B   2 0 1 9   4 1 9 x 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 4 1 9 x < / A c c o u n t N u m b e r >  
         < R o u n d e d > f a l s e < / R o u n d e d >  
     < / T B L i n k >  
     < T B L i n k >  
         < V e r s i o n > 4 < / V e r s i o n >  
         < C o l u m n F i l t e r s / >  
         < D A L i n k I D > 9 7 8 d a 6 7 5 - f 8 c b - 4 c 5 7 - a 2 6 c - d e 2 4 3 6 2 7 b 6 2 1 < / D A L i n k I D >  
         < L i n k T y p e > 0 < / L i n k T y p e >  
         < P a r a m e t e r s / >  
         < I n c l u d e A l l I t e m s > f a l s e < / I n c l u d e A l l I t e m s >  
         < A c t i v e > t r u e < / A c t i v e >  
         < P r o t e c t e d L i n k > f a l s e < / P r o t e c t e d L i n k >  
         < N a m e > 2 8 1 0 0   T B   2 0 1 9   4 2 1 a   F i n a l < / N a m e >  
         < E n t i t y E n u m > 9 < / E n t i t y E n u m >  
         < I t e m O r d e r L i s t / >  
         < S e l e c t e d I t e m L i s t / >  
         < S e l e c t e d C o l u m n L i s t / >  
         < H a s V a l u e > t r u e < / H a s V a l u e >  
         < T B C h a r t I D > 2 2 1 3 5 8 7 4 8 5 7 0 0 0 0 0 6 9 5 < / T B C h a r t I D >  
         < C o n s o l i d a t e d C o m p a n y I D   x s i : n i l = " t r u e " / >  
         < T B D o c u m e n t I D > 2 2 1 3 5 8 7 4 8 5 7 0 0 0 0 0 0 0 5 < / T B D o c u m e n t I D >  
         < N u m e r i c V a l u e > - 5 0 5 0 0 0 . 0 0 0 0 < / N u m e r i c V a l u e >  
         < V a l u e > - 5 0 5 0 0 0 . 0 0 0 0 < / V a l u e >  
         < C h a r t T y p e > c t D e t a i l < / C h a r t T y p e >  
         < R e f e r e n c e > 2 8 1 0 0 < / R e f e r e n c e >  
         < T B D o c N a m e > T B   2 0 1 9 < / T B D o c N a m e >  
         < T B C h a r t N a m e > D e t a i l < / T B C h a r t N a m e >  
         < C o l u m n N a m e > F i n a l B a l a n c e < / C o l u m n N a m e >  
         < U s e r F r i e n d l y C o l u m n N a m e > F i n a l < / U s e r F r i e n d l y C o l u m n N a m e >  
         < A c c o u n t N u m b e r > 4 2 1 a < / A c c o u n t N u m b e r >  
         < R o u n d e d > f a l s e < / R o u n d e d >  
     < / T B L i n k >  
     < T B L i n k >  
         < V e r s i o n > 4 < / V e r s i o n >  
         < C o l u m n F i l t e r s / >  
         < D A L i n k I D > 5 b f 3 d b e 0 - 2 3 6 6 - 4 e 0 0 - 9 3 8 c - 0 c d a d d c a 0 f e e < / D A L i n k I D >  
         < L i n k T y p e > 0 < / L i n k T y p e >  
         < P a r a m e t e r s / >  
         < I n c l u d e A l l I t e m s > f a l s e < / I n c l u d e A l l I t e m s >  
         < A c t i v e > t r u e < / A c t i v e >  
         < P r o t e c t e d L i n k > f a l s e < / P r o t e c t e d L i n k >  
         < N a m e > 2 8 1 0 0   T B   2 0 1 9   4 2 1 b 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 4 2 1 b < / A c c o u n t N u m b e r >  
         < R o u n d e d > f a l s e < / R o u n d e d >  
     < / T B L i n k >  
     < T B L i n k >  
         < V e r s i o n > 4 < / V e r s i o n >  
         < C o l u m n F i l t e r s / >  
         < D A L i n k I D > 1 c 3 1 d 5 7 9 - f c 2 f - 4 3 4 8 - b 7 8 4 - 7 c a 4 a 5 9 7 7 c c e < / D A L i n k I D >  
         < L i n k T y p e > 0 < / L i n k T y p e >  
         < P a r a m e t e r s / >  
         < I n c l u d e A l l I t e m s > f a l s e < / I n c l u d e A l l I t e m s >  
         < A c t i v e > t r u e < / A c t i v e >  
         < P r o t e c t e d L i n k > f a l s e < / P r o t e c t e d L i n k >  
         < N a m e > 2 8 1 0 0   T B   2 0 1 9   4 2 2 x 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 4 2 2 x < / A c c o u n t N u m b e r >  
         < R o u n d e d > f a l s e < / R o u n d e d >  
     < / T B L i n k >  
     < T B L i n k >  
         < V e r s i o n > 4 < / V e r s i o n >  
         < C o l u m n F i l t e r s / >  
         < D A L i n k I D > a 2 2 4 e 3 c e - e 8 0 9 - 4 3 a e - a c f 6 - 7 7 f d 5 d 1 6 c e 0 9 < / D A L i n k I D >  
         < L i n k T y p e > 0 < / L i n k T y p e >  
         < P a r a m e t e r s / >  
         < I n c l u d e A l l I t e m s > f a l s e < / I n c l u d e A l l I t e m s >  
         < A c t i v e > t r u e < / A c t i v e >  
         < P r o t e c t e d L i n k > f a l s e < / P r o t e c t e d L i n k >  
         < N a m e > 2 8 1 0 0   T B   2 0 1 9   4 2 3 x 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 4 2 3 x < / A c c o u n t N u m b e r >  
         < R o u n d e d > f a l s e < / R o u n d e d >  
     < / T B L i n k >  
     < T B L i n k >  
         < V e r s i o n > 4 < / V e r s i o n >  
         < C o l u m n F i l t e r s / >  
         < D A L i n k I D > c 1 c b 7 6 9 c - c e 7 9 - 4 d 9 6 - b 2 5 5 - 8 b 5 e 6 c e 5 1 8 0 3 < / D A L i n k I D >  
         < L i n k T y p e > 0 < / L i n k T y p e >  
         < P a r a m e t e r s / >  
         < I n c l u d e A l l I t e m s > f a l s e < / I n c l u d e A l l I t e m s >  
         < A c t i v e > t r u e < / A c t i v e >  
         < P r o t e c t e d L i n k > f a l s e < / P r o t e c t e d L i n k >  
         < N a m e > 2 8 1 0 0   T B   2 0 1 9   4 2 7 x 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 4 2 7 x < / A c c o u n t N u m b e r >  
         < R o u n d e d > f a l s e < / R o u n d e d >  
     < / T B L i n k >  
     < T B L i n k >  
         < V e r s i o n > 4 < / V e r s i o n >  
         < C o l u m n F i l t e r s / >  
         < D A L i n k I D > d 7 5 8 e b 2 0 - 4 2 2 b - 4 7 c 3 - 9 5 a 8 - 0 3 1 9 9 1 8 5 0 a 2 e < / D A L i n k I D >  
         < L i n k T y p e > 0 < / L i n k T y p e >  
         < P a r a m e t e r s / >  
         < I n c l u d e A l l I t e m s > f a l s e < / I n c l u d e A l l I t e m s >  
         < A c t i v e > t r u e < / A c t i v e >  
         < P r o t e c t e d L i n k > f a l s e < / P r o t e c t e d L i n k >  
         < N a m e > 2 8 1 0 0   T B   2 0 1 9   4 2 8 x   F i n a l < / N a m e >  
         < E n t i t y E n u m > 9 < / E n t i t y E n u m >  
         < I t e m O r d e r L i s t / >  
         < S e l e c t e d I t e m L i s t / >  
         < S e l e c t e d C o l u m n L i s t / >  
         < H a s V a l u e > t r u e < / H a s V a l u e >  
         < T B C h a r t I D > 2 2 1 3 5 8 7 4 8 5 7 0 0 0 0 0 6 9 5 < / T B C h a r t I D >  
         < C o n s o l i d a t e d C o m p a n y I D   x s i : n i l = " t r u e " / >  
         < T B D o c u m e n t I D > 2 2 1 3 5 8 7 4 8 5 7 0 0 0 0 0 0 0 5 < / T B D o c u m e n t I D >  
         < N u m e r i c V a l u e > - 6 7 8 4 5 9 0 . 0 0 0 0 < / N u m e r i c V a l u e >  
         < V a l u e > - 6 7 8 4 5 9 0 . 0 0 0 0 < / V a l u e >  
         < C h a r t T y p e > c t D e t a i l < / C h a r t T y p e >  
         < R e f e r e n c e > 2 8 1 0 0 < / R e f e r e n c e >  
         < T B D o c N a m e > T B   2 0 1 9 < / T B D o c N a m e >  
         < T B C h a r t N a m e > D e t a i l < / T B C h a r t N a m e >  
         < C o l u m n N a m e > F i n a l B a l a n c e < / C o l u m n N a m e >  
         < U s e r F r i e n d l y C o l u m n N a m e > F i n a l < / U s e r F r i e n d l y C o l u m n N a m e >  
         < A c c o u n t N u m b e r > 4 2 8 x < / A c c o u n t N u m b e r >  
         < R o u n d e d > f a l s e < / R o u n d e d >  
     < / T B L i n k >  
     < T B L i n k >  
         < V e r s i o n > 4 < / V e r s i o n >  
         < C o l u m n F i l t e r s / >  
         < D A L i n k I D > e 5 2 5 7 8 b 8 - e a 6 1 - 4 e c 3 - 8 0 b 9 - e 9 b 6 b f e 6 f 4 e 5 < / D A L i n k I D >  
         < L i n k T y p e > 0 < / L i n k T y p e >  
         < P a r a m e t e r s / >  
         < I n c l u d e A l l I t e m s > f a l s e < / I n c l u d e A l l I t e m s >  
         < A c t i v e > t r u e < / A c t i v e >  
         < P r o t e c t e d L i n k > f a l s e < / P r o t e c t e d L i n k >  
         < N a m e > 2 8 1 0 0   T B   2 0 1 9   4 2 9 x   F i n a l < / N a m e >  
         < E n t i t y E n u m > 9 < / E n t i t y E n u m >  
         < I t e m O r d e r L i s t / >  
         < S e l e c t e d I t e m L i s t / >  
         < S e l e c t e d C o l u m n L i s t / >  
         < H a s V a l u e > t r u e < / H a s V a l u e >  
         < T B C h a r t I D > 2 2 1 3 5 8 7 4 8 5 7 0 0 0 0 0 6 9 5 < / T B C h a r t I D >  
         < C o n s o l i d a t e d C o m p a n y I D   x s i : n i l = " t r u e " / >  
         < T B D o c u m e n t I D > 2 2 1 3 5 8 7 4 8 5 7 0 0 0 0 0 0 0 5 < / T B D o c u m e n t I D >  
         < N u m e r i c V a l u e > 1 5 5 3 5 8 4 6 . 0 0 0 0 < / N u m e r i c V a l u e >  
         < V a l u e > 1 5 5 3 5 8 4 6 . 0 0 0 0 < / V a l u e >  
         < C h a r t T y p e > c t D e t a i l < / C h a r t T y p e >  
         < R e f e r e n c e > 2 8 1 0 0 < / R e f e r e n c e >  
         < T B D o c N a m e > T B   2 0 1 9 < / T B D o c N a m e >  
         < T B C h a r t N a m e > D e t a i l < / T B C h a r t N a m e >  
         < C o l u m n N a m e > F i n a l B a l a n c e < / C o l u m n N a m e >  
         < U s e r F r i e n d l y C o l u m n N a m e > F i n a l < / U s e r F r i e n d l y C o l u m n N a m e >  
         < A c c o u n t N u m b e r > 4 2 9 x < / A c c o u n t N u m b e r >  
         < R o u n d e d > f a l s e < / R o u n d e d >  
     < / T B L i n k >  
     < T B L i n k >  
         < V e r s i o n > 4 < / V e r s i o n >  
         < C o l u m n F i l t e r s / >  
         < D A L i n k I D > c f 8 5 d 7 3 8 - d a 6 a - 4 e 0 a - 8 9 b e - f 1 6 7 d b b 0 c c 4 a < / D A L i n k I D >  
         < L i n k T y p e > 0 < / L i n k T y p e >  
         < P a r a m e t e r s / >  
         < I n c l u d e A l l I t e m s > f a l s e < / I n c l u d e A l l I t e m s >  
         < A c t i v e > t r u e < / A c t i v e >  
         < P r o t e c t e d L i n k > f a l s e < / P r o t e c t e d L i n k >  
         < N a m e > 2 8 1 0 0   T B   2 0 1 9   4 3 1 x 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 4 3 1 x < / A c c o u n t N u m b e r >  
         < R o u n d e d > f a l s e < / R o u n d e d >  
     < / T B L i n k >  
     < T B L i n k >  
         < V e r s i o n > 4 < / V e r s i o n >  
         < C o l u m n F i l t e r s / >  
         < D A L i n k I D > d c 3 0 4 d 0 c - b 6 a 9 - 4 f b f - a 9 b f - a 3 6 b d 9 4 e 1 e 4 b < / D A L i n k I D >  
         < L i n k T y p e > 0 < / L i n k T y p e >  
         < P a r a m e t e r s / >  
         < I n c l u d e A l l I t e m s > f a l s e < / I n c l u d e A l l I t e m s >  
         < A c t i v e > t r u e < / A c t i v e >  
         < P r o t e c t e d L i n k > f a l s e < / P r o t e c t e d L i n k >  
         < N a m e > 2 8 1 0 0   T B   2 0 1 9   4 5 1 a 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 4 5 1 a < / A c c o u n t N u m b e r >  
         < R o u n d e d > f a l s e < / R o u n d e d >  
     < / T B L i n k >  
     < T B L i n k >  
         < V e r s i o n > 4 < / V e r s i o n >  
         < C o l u m n F i l t e r s / >  
         < D A L i n k I D > 6 6 e 4 f 3 d 6 - f 0 3 f - 4 e d c - 9 d 5 c - a d 1 c 5 3 3 a 8 3 2 8 < / D A L i n k I D >  
         < L i n k T y p e > 0 < / L i n k T y p e >  
         < P a r a m e t e r s / >  
         < I n c l u d e A l l I t e m s > f a l s e < / I n c l u d e A l l I t e m s >  
         < A c t i v e > t r u e < / A c t i v e >  
         < P r o t e c t e d L i n k > f a l s e < / P r o t e c t e d L i n k >  
         < N a m e > 2 8 1 0 0   T B   2 0 1 9   4 5 1 b 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 4 5 1 b < / A c c o u n t N u m b e r >  
         < R o u n d e d > f a l s e < / R o u n d e d >  
     < / T B L i n k >  
     < T B L i n k >  
         < V e r s i o n > 4 < / V e r s i o n >  
         < C o l u m n F i l t e r s / >  
         < D A L i n k I D > a c 1 6 0 0 b 1 - f e c 2 - 4 e b f - 8 7 b 7 - d 8 9 c 5 e 4 5 8 9 3 c < / D A L i n k I D >  
         < L i n k T y p e > 0 < / L i n k T y p e >  
         < P a r a m e t e r s / >  
         < I n c l u d e A l l I t e m s > f a l s e < / I n c l u d e A l l I t e m s >  
         < A c t i v e > t r u e < / A c t i v e >  
         < P r o t e c t e d L i n k > f a l s e < / P r o t e c t e d L i n k >  
         < N a m e > 2 8 1 0 0   T B   2 0 1 9   4 5 9 a 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 4 5 9 a < / A c c o u n t N u m b e r >  
         < R o u n d e d > f a l s e < / R o u n d e d >  
     < / T B L i n k >  
     < T B L i n k >  
         < V e r s i o n > 4 < / V e r s i o n >  
         < C o l u m n F i l t e r s / >  
         < D A L i n k I D > 1 f 4 7 5 b 3 6 - 3 3 e 8 - 4 d 6 4 - b 1 8 4 - c c 3 0 9 3 c a f 3 7 9 < / D A L i n k I D >  
         < L i n k T y p e > 0 < / L i n k T y p e >  
         < P a r a m e t e r s / >  
         < I n c l u d e A l l I t e m s > f a l s e < / I n c l u d e A l l I t e m s >  
         < A c t i v e > t r u e < / A c t i v e >  
         < P r o t e c t e d L i n k > f a l s e < / P r o t e c t e d L i n k >  
         < N a m e > 2 8 1 0 0   T B   2 0 1 9   4 5 9 b 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 4 5 9 b < / A c c o u n t N u m b e r >  
         < R o u n d e d > f a l s e < / R o u n d e d >  
     < / T B L i n k >  
     < T B L i n k >  
         < V e r s i o n > 4 < / V e r s i o n >  
         < C o l u m n F i l t e r s / >  
         < D A L i n k I D > c 2 7 7 d 5 e b - b d 0 8 - 4 b e 6 - 8 8 4 a - 4 0 3 6 f 4 7 4 a 0 e 9 < / D A L i n k I D >  
         < L i n k T y p e > 0 < / L i n k T y p e >  
         < P a r a m e t e r s / >  
         < I n c l u d e A l l I t e m s > f a l s e < / I n c l u d e A l l I t e m s >  
         < A c t i v e > t r u e < / A c t i v e >  
         < P r o t e c t e d L i n k > f a l s e < / P r o t e c t e d L i n k >  
         < N a m e > 2 8 1 0 0   T B   2 0 1 9   4 6 1 a 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 4 6 1 a < / A c c o u n t N u m b e r >  
         < R o u n d e d > f a l s e < / R o u n d e d >  
     < / T B L i n k >  
     < T B L i n k >  
         < V e r s i o n > 4 < / V e r s i o n >  
         < C o l u m n F i l t e r s / >  
         < D A L i n k I D > 0 4 d 8 c 5 d 3 - 0 3 a c - 4 a 7 a - a a 3 9 - e 9 d 3 2 1 4 d e 2 e 4 < / D A L i n k I D >  
         < L i n k T y p e > 0 < / L i n k T y p e >  
         < P a r a m e t e r s / >  
         < I n c l u d e A l l I t e m s > f a l s e < / I n c l u d e A l l I t e m s >  
         < A c t i v e > t r u e < / A c t i v e >  
         < P r o t e c t e d L i n k > f a l s e < / P r o t e c t e d L i n k >  
         < N a m e > 2 8 1 0 0   T B   2 0 1 9   4 6 1 b 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 4 6 1 b < / A c c o u n t N u m b e r >  
         < R o u n d e d > f a l s e < / R o u n d e d >  
     < / T B L i n k >  
     < T B L i n k >  
         < V e r s i o n > 4 < / V e r s i o n >  
         < C o l u m n F i l t e r s / >  
         < D A L i n k I D > a 9 b 0 a 6 1 3 - b 8 2 c - 4 c 9 e - a 1 6 1 - 8 3 c 1 3 5 5 9 e e e 6 < / D A L i n k I D >  
         < L i n k T y p e > 0 < / L i n k T y p e >  
         < P a r a m e t e r s / >  
         < I n c l u d e A l l I t e m s > f a l s e < / I n c l u d e A l l I t e m s >  
         < A c t i v e > t r u e < / A c t i v e >  
         < P r o t e c t e d L i n k > f a l s e < / P r o t e c t e d L i n k >  
         < N a m e > 2 8 1 0 0   T B   2 0 1 9   4 7 1 a 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 4 7 1 a < / A c c o u n t N u m b e r >  
         < R o u n d e d > f a l s e < / R o u n d e d >  
     < / T B L i n k >  
     < T B L i n k >  
         < V e r s i o n > 4 < / V e r s i o n >  
         < C o l u m n F i l t e r s / >  
         < D A L i n k I D > 6 a f c e e 4 1 - 1 7 c 8 - 4 1 6 3 - 8 8 2 0 - d 6 f f b f 7 e 1 0 0 2 < / D A L i n k I D >  
         < L i n k T y p e > 0 < / L i n k T y p e >  
         < P a r a m e t e r s / >  
         < I n c l u d e A l l I t e m s > f a l s e < / I n c l u d e A l l I t e m s >  
         < A c t i v e > t r u e < / A c t i v e >  
         < P r o t e c t e d L i n k > f a l s e < / P r o t e c t e d L i n k >  
         < N a m e > 2 8 1 0 0   T B   2 0 1 9   4 7 1 b 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 4 7 1 b < / A c c o u n t N u m b e r >  
         < R o u n d e d > f a l s e < / R o u n d e d >  
     < / T B L i n k >  
     < T B L i n k >  
         < V e r s i o n > 4 < / V e r s i o n >  
         < C o l u m n F i l t e r s / >  
         < D A L i n k I D > 8 9 d 0 b 2 9 8 - 3 3 d c - 4 6 a e - 9 2 f 4 - f 8 2 0 b f 1 0 d e b e < / D A L i n k I D >  
         < L i n k T y p e > 0 < / L i n k T y p e >  
         < P a r a m e t e r s / >  
         < I n c l u d e A l l I t e m s > f a l s e < / I n c l u d e A l l I t e m s >  
         < A c t i v e > t r u e < / A c t i v e >  
         < P r o t e c t e d L i n k > f a l s e < / P r o t e c t e d L i n k >  
         < N a m e > 2 8 1 0 0   T B   2 0 1 9   4 7 1 c 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 4 7 1 c < / A c c o u n t N u m b e r >  
         < R o u n d e d > f a l s e < / R o u n d e d >  
     < / T B L i n k >  
     < T B L i n k >  
         < V e r s i o n > 4 < / V e r s i o n >  
         < C o l u m n F i l t e r s / >  
         < D A L i n k I D > 2 1 f f 5 5 8 6 - 8 d 9 4 - 4 6 0 4 - 8 4 b c - 6 b e 7 f 8 6 d f a 9 0 < / D A L i n k I D >  
         < L i n k T y p e > 0 < / L i n k T y p e >  
         < P a r a m e t e r s / >  
         < I n c l u d e A l l I t e m s > f a l s e < / I n c l u d e A l l I t e m s >  
         < A c t i v e > t r u e < / A c t i v e >  
         < P r o t e c t e d L i n k > f a l s e < / P r o t e c t e d L i n k >  
         < N a m e > 2 8 1 0 0   T B   2 0 1 9   4 7 1 d 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 4 7 1 d < / A c c o u n t N u m b e r >  
         < R o u n d e d > f a l s e < / R o u n d e d >  
     < / T B L i n k >  
     < T B L i n k >  
         < V e r s i o n > 4 < / V e r s i o n >  
         < C o l u m n F i l t e r s / >  
         < D A L i n k I D > 8 5 f e d 2 e b - 5 a 9 9 - 4 8 6 f - b 6 5 5 - 5 5 f 6 2 e b 4 d 5 a f < / D A L i n k I D >  
         < L i n k T y p e > 0 < / L i n k T y p e >  
         < P a r a m e t e r s / >  
         < I n c l u d e A l l I t e m s > f a l s e < / I n c l u d e A l l I t e m s >  
         < A c t i v e > t r u e < / A c t i v e >  
         < P r o t e c t e d L i n k > f a l s e < / P r o t e c t e d L i n k >  
         < N a m e > 2 8 1 0 0   T B   2 0 1 9   4 7 2 x   F i n a l < / N a m e >  
         < E n t i t y E n u m > 9 < / E n t i t y E n u m >  
         < I t e m O r d e r L i s t / >  
         < S e l e c t e d I t e m L i s t / >  
         < S e l e c t e d C o l u m n L i s t / >  
         < H a s V a l u e > t r u e < / H a s V a l u e >  
         < T B C h a r t I D > 2 2 1 3 5 8 7 4 8 5 7 0 0 0 0 0 6 9 5 < / T B C h a r t I D >  
         < C o n s o l i d a t e d C o m p a n y I D   x s i : n i l = " t r u e " / >  
         < T B D o c u m e n t I D > 2 2 1 3 5 8 7 4 8 5 7 0 0 0 0 0 0 0 5 < / T B D o c u m e n t I D >  
         < N u m e r i c V a l u e > - 4 3 0 1 . 0 0 0 0 < / N u m e r i c V a l u e >  
         < V a l u e > - 4 3 0 1 . 0 0 0 0 < / V a l u e >  
         < C h a r t T y p e > c t D e t a i l < / C h a r t T y p e >  
         < R e f e r e n c e > 2 8 1 0 0 < / R e f e r e n c e >  
         < T B D o c N a m e > T B   2 0 1 9 < / T B D o c N a m e >  
         < T B C h a r t N a m e > D e t a i l < / T B C h a r t N a m e >  
         < C o l u m n N a m e > F i n a l B a l a n c e < / C o l u m n N a m e >  
         < U s e r F r i e n d l y C o l u m n N a m e > F i n a l < / U s e r F r i e n d l y C o l u m n N a m e >  
         < A c c o u n t N u m b e r > 4 7 2 x < / A c c o u n t N u m b e r >  
         < R o u n d e d > f a l s e < / R o u n d e d >  
     < / T B L i n k >  
     < T B L i n k >  
         < V e r s i o n > 4 < / V e r s i o n >  
         < C o l u m n F i l t e r s / >  
         < D A L i n k I D > 6 7 a 1 6 a 3 7 - 3 4 7 3 - 4 0 e 2 - b 1 8 1 - 1 c d 0 3 8 6 7 4 a 8 8 < / D A L i n k I D >  
         < L i n k T y p e > 0 < / L i n k T y p e >  
         < P a r a m e t e r s / >  
         < I n c l u d e A l l I t e m s > f a l s e < / I n c l u d e A l l I t e m s >  
         < A c t i v e > t r u e < / A c t i v e >  
         < P r o t e c t e d L i n k > f a l s e < / P r o t e c t e d L i n k >  
         < N a m e > 2 8 1 0 0   T B   2 0 1 9   4 7 3 a 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 4 7 3 a < / A c c o u n t N u m b e r >  
         < R o u n d e d > f a l s e < / R o u n d e d >  
     < / T B L i n k >  
     < T B L i n k >  
         < V e r s i o n > 4 < / V e r s i o n >  
         < C o l u m n F i l t e r s / >  
         < D A L i n k I D > a d 6 5 1 b e d - 2 e d 8 - 4 b 4 e - 9 d d e - 8 9 a 7 1 a c 4 d 9 d 7 < / D A L i n k I D >  
         < L i n k T y p e > 0 < / L i n k T y p e >  
         < P a r a m e t e r s / >  
         < I n c l u d e A l l I t e m s > f a l s e < / I n c l u d e A l l I t e m s >  
         < A c t i v e > t r u e < / A c t i v e >  
         < P r o t e c t e d L i n k > f a l s e < / P r o t e c t e d L i n k >  
         < N a m e > 2 8 1 0 0   T B   2 0 1 9   4 7 3 b 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 4 7 3 b < / A c c o u n t N u m b e r >  
         < R o u n d e d > f a l s e < / R o u n d e d >  
     < / T B L i n k >  
     < T B L i n k >  
         < V e r s i o n > 4 < / V e r s i o n >  
         < C o l u m n F i l t e r s / >  
         < D A L i n k I D > 9 7 d 3 a e 6 d - f 4 f 8 - 4 0 7 f - 8 e 0 e - 9 8 d 3 f d 0 d a f 4 4 < / D A L i n k I D >  
         < L i n k T y p e > 0 < / L i n k T y p e >  
         < P a r a m e t e r s / >  
         < I n c l u d e A l l I t e m s > f a l s e < / I n c l u d e A l l I t e m s >  
         < A c t i v e > t r u e < / A c t i v e >  
         < P r o t e c t e d L i n k > f a l s e < / P r o t e c t e d L i n k >  
         < N a m e > 2 8 1 0 0   T B   2 0 1 9   4 7 4 a 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 4 7 4 a < / A c c o u n t N u m b e r >  
         < R o u n d e d > f a l s e < / R o u n d e d >  
     < / T B L i n k >  
     < T B L i n k >  
         < V e r s i o n > 4 < / V e r s i o n >  
         < C o l u m n F i l t e r s / >  
         < D A L i n k I D > c d 2 3 b 3 2 5 - 4 f b d - 4 4 9 2 - 8 b 2 e - 5 8 4 3 8 e 7 2 6 1 5 5 < / D A L i n k I D >  
         < L i n k T y p e > 0 < / L i n k T y p e >  
         < P a r a m e t e r s / >  
         < I n c l u d e A l l I t e m s > f a l s e < / I n c l u d e A l l I t e m s >  
         < A c t i v e > t r u e < / A c t i v e >  
         < P r o t e c t e d L i n k > f a l s e < / P r o t e c t e d L i n k >  
         < N a m e > 2 8 1 0 0   T B   2 0 1 9   4 7 4 b 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 4 7 4 b < / A c c o u n t N u m b e r >  
         < R o u n d e d > f a l s e < / R o u n d e d >  
     < / T B L i n k >  
     < T B L i n k >  
         < V e r s i o n > 4 < / V e r s i o n >  
         < C o l u m n F i l t e r s / >  
         < D A L i n k I D > 8 6 d 2 d 8 c 9 - 2 d d c - 4 a 2 7 - 9 6 5 0 - 9 b f e 7 6 0 3 b 4 2 b < / D A L i n k I D >  
         < L i n k T y p e > 0 < / L i n k T y p e >  
         < P a r a m e t e r s / >  
         < I n c l u d e A l l I t e m s > f a l s e < / I n c l u d e A l l I t e m s >  
         < A c t i v e > t r u e < / A c t i v e >  
         < P r o t e c t e d L i n k > f a l s e < / P r o t e c t e d L i n k >  
         < N a m e > 2 8 1 0 0   T B   2 0 1 9   4 7 5 a 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 4 7 5 a < / A c c o u n t N u m b e r >  
         < R o u n d e d > f a l s e < / R o u n d e d >  
     < / T B L i n k >  
     < T B L i n k >  
         < V e r s i o n > 4 < / V e r s i o n >  
         < C o l u m n F i l t e r s / >  
         < D A L i n k I D > e 4 6 4 d c d d - 8 8 6 8 - 4 c e 6 - b 8 8 7 - 5 4 b b 5 6 d 3 2 d f 6 < / D A L i n k I D >  
         < L i n k T y p e > 0 < / L i n k T y p e >  
         < P a r a m e t e r s / >  
         < I n c l u d e A l l I t e m s > f a l s e < / I n c l u d e A l l I t e m s >  
         < A c t i v e > t r u e < / A c t i v e >  
         < P r o t e c t e d L i n k > f a l s e < / P r o t e c t e d L i n k >  
         < N a m e > 2 8 1 0 0   T B   2 0 1 9   4 7 5 b 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 4 7 5 b < / A c c o u n t N u m b e r >  
         < R o u n d e d > f a l s e < / R o u n d e d >  
     < / T B L i n k >  
     < T B L i n k >  
         < V e r s i o n > 4 < / V e r s i o n >  
         < C o l u m n F i l t e r s / >  
         < D A L i n k I D > 0 5 3 c 3 c e 6 - b 9 b 1 - 4 4 e 3 - 8 b 0 0 - f 8 6 6 a 3 6 e 9 4 9 8 < / D A L i n k I D >  
         < L i n k T y p e > 0 < / L i n k T y p e >  
         < P a r a m e t e r s / >  
         < I n c l u d e A l l I t e m s > f a l s e < / I n c l u d e A l l I t e m s >  
         < A c t i v e > t r u e < / A c t i v e >  
         < P r o t e c t e d L i n k > f a l s e < / P r o t e c t e d L i n k >  
         < N a m e > 2 8 1 0 0   T B   2 0 1 9   4 7 5 c 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 4 7 5 c < / A c c o u n t N u m b e r >  
         < R o u n d e d > f a l s e < / R o u n d e d >  
     < / T B L i n k >  
     < T B L i n k >  
         < V e r s i o n > 4 < / V e r s i o n >  
         < C o l u m n F i l t e r s / >  
         < D A L i n k I D > f 7 3 2 a 5 8 9 - 0 d c a - 4 e e 2 - 9 5 1 9 - f d 9 e 9 3 7 2 8 9 d 6 < / D A L i n k I D >  
         < L i n k T y p e > 0 < / L i n k T y p e >  
         < P a r a m e t e r s / >  
         < I n c l u d e A l l I t e m s > f a l s e < / I n c l u d e A l l I t e m s >  
         < A c t i v e > t r u e < / A c t i v e >  
         < P r o t e c t e d L i n k > f a l s e < / P r o t e c t e d L i n k >  
         < N a m e > 2 8 1 0 0   T B   2 0 1 9   4 7 5 d 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 4 7 5 d < / A c c o u n t N u m b e r >  
         < R o u n d e d > f a l s e < / R o u n d e d >  
     < / T B L i n k >  
     < T B L i n k >  
         < V e r s i o n > 4 < / V e r s i o n >  
         < C o l u m n F i l t e r s / >  
         < D A L i n k I D > 5 2 b 5 f f 1 8 - 8 0 a 6 - 4 c d e - a 4 3 d - c 5 e d 9 8 f 7 8 d d e < / D A L i n k I D >  
         < L i n k T y p e > 0 < / L i n k T y p e >  
         < P a r a m e t e r s / >  
         < I n c l u d e A l l I t e m s > f a l s e < / I n c l u d e A l l I t e m s >  
         < A c t i v e > t r u e < / A c t i v e >  
         < P r o t e c t e d L i n k > f a l s e < / P r o t e c t e d L i n k >  
         < N a m e > 2 8 1 0 0   T B   2 0 1 9   4 7 5 e 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 4 7 5 e < / A c c o u n t N u m b e r >  
         < R o u n d e d > f a l s e < / R o u n d e d >  
     < / T B L i n k >  
     < T B L i n k >  
         < V e r s i o n > 4 < / V e r s i o n >  
         < C o l u m n F i l t e r s / >  
         < D A L i n k I D > b 1 3 6 8 d c 8 - e e 5 a - 4 f b 1 - 8 1 b 1 - b e 2 0 0 8 a 9 a 1 9 d < / D A L i n k I D >  
         < L i n k T y p e > 0 < / L i n k T y p e >  
         < P a r a m e t e r s / >  
         < I n c l u d e A l l I t e m s > f a l s e < / I n c l u d e A l l I t e m s >  
         < A c t i v e > t r u e < / A c t i v e >  
         < P r o t e c t e d L i n k > f a l s e < / P r o t e c t e d L i n k >  
         < N a m e > 2 8 1 0 0   T B   2 0 1 9   4 7 5 f 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 4 7 5 f < / A c c o u n t N u m b e r >  
         < R o u n d e d > f a l s e < / R o u n d e d >  
     < / T B L i n k >  
     < T B L i n k >  
         < V e r s i o n > 4 < / V e r s i o n >  
         < C o l u m n F i l t e r s / >  
         < D A L i n k I D > c e 3 3 5 b f f - 8 a e f - 4 9 1 9 - 8 5 b a - b e 7 0 1 0 f f 9 7 e b < / D A L i n k I D >  
         < L i n k T y p e > 0 < / L i n k T y p e >  
         < P a r a m e t e r s / >  
         < I n c l u d e A l l I t e m s > f a l s e < / I n c l u d e A l l I t e m s >  
         < A c t i v e > t r u e < / A c t i v e >  
         < P r o t e c t e d L i n k > f a l s e < / P r o t e c t e d L i n k >  
         < N a m e > 2 8 1 0 0   T B   2 0 1 9   4 7 5 g 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 4 7 5 g < / A c c o u n t N u m b e r >  
         < R o u n d e d > f a l s e < / R o u n d e d >  
     < / T B L i n k >  
     < T B L i n k >  
         < V e r s i o n > 4 < / V e r s i o n >  
         < C o l u m n F i l t e r s / >  
         < D A L i n k I D > d e 7 9 e 3 5 4 - e b c 4 - 4 2 4 9 - 8 b 3 5 - f a 6 5 2 d b 0 d c f 5 < / D A L i n k I D >  
         < L i n k T y p e > 0 < / L i n k T y p e >  
         < P a r a m e t e r s / >  
         < I n c l u d e A l l I t e m s > f a l s e < / I n c l u d e A l l I t e m s >  
         < A c t i v e > t r u e < / A c t i v e >  
         < P r o t e c t e d L i n k > f a l s e < / P r o t e c t e d L i n k >  
         < N a m e > 2 8 1 0 0   T B   2 0 1 9   4 7 5 h 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 4 7 5 h < / A c c o u n t N u m b e r >  
         < R o u n d e d > f a l s e < / R o u n d e d >  
     < / T B L i n k >  
     < T B L i n k >  
         < V e r s i o n > 4 < / V e r s i o n >  
         < C o l u m n F i l t e r s / >  
         < D A L i n k I D > c 4 a c 6 8 6 7 - 2 1 5 c - 4 b 8 2 - b 9 1 4 - 0 f 5 d c c 9 8 4 7 e 9 < / D A L i n k I D >  
         < L i n k T y p e > 0 < / L i n k T y p e >  
         < P a r a m e t e r s / >  
         < I n c l u d e A l l I t e m s > f a l s e < / I n c l u d e A l l I t e m s >  
         < A c t i v e > t r u e < / A c t i v e >  
         < P r o t e c t e d L i n k > f a l s e < / P r o t e c t e d L i n k >  
         < N a m e > 2 8 1 0 0   T B   2 0 1 9   4 7 6 a 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 4 7 6 a < / A c c o u n t N u m b e r >  
         < R o u n d e d > f a l s e < / R o u n d e d >  
     < / T B L i n k >  
     < T B L i n k >  
         < V e r s i o n > 4 < / V e r s i o n >  
         < C o l u m n F i l t e r s / >  
         < D A L i n k I D > a 4 2 8 1 7 8 e - 4 e d 2 - 4 8 1 c - b 5 c 2 - 3 2 2 a 2 c 4 2 d a f 5 < / D A L i n k I D >  
         < L i n k T y p e > 0 < / L i n k T y p e >  
         < P a r a m e t e r s / >  
         < I n c l u d e A l l I t e m s > f a l s e < / I n c l u d e A l l I t e m s >  
         < A c t i v e > t r u e < / A c t i v e >  
         < P r o t e c t e d L i n k > f a l s e < / P r o t e c t e d L i n k >  
         < N a m e > 2 8 1 0 0   T B   2 0 1 9   4 7 6 b 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 4 7 6 b < / A c c o u n t N u m b e r >  
         < R o u n d e d > f a l s e < / R o u n d e d >  
     < / T B L i n k >  
     < T B L i n k >  
         < V e r s i o n > 4 < / V e r s i o n >  
         < C o l u m n F i l t e r s / >  
         < D A L i n k I D > 7 8 f c d e 1 0 - 0 6 d f - 4 c d d - 9 6 e 7 - 3 d b e 9 4 1 7 a 6 7 9 < / D A L i n k I D >  
         < L i n k T y p e > 0 < / L i n k T y p e >  
         < P a r a m e t e r s / >  
         < I n c l u d e A l l I t e m s > f a l s e < / I n c l u d e A l l I t e m s >  
         < A c t i v e > t r u e < / A c t i v e >  
         < P r o t e c t e d L i n k > f a l s e < / P r o t e c t e d L i n k >  
         < N a m e > 2 8 1 0 0   T B   2 0 1 9   4 7 6 c 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 4 7 6 c < / A c c o u n t N u m b e r >  
         < R o u n d e d > f a l s e < / R o u n d e d >  
     < / T B L i n k >  
     < T B L i n k >  
         < V e r s i o n > 4 < / V e r s i o n >  
         < C o l u m n F i l t e r s / >  
         < D A L i n k I D > 8 8 a 9 d f 5 2 - b 2 d a - 4 5 4 e - a 2 c 9 - d f 7 b b 4 b 9 8 a 1 7 < / D A L i n k I D >  
         < L i n k T y p e > 0 < / L i n k T y p e >  
         < P a r a m e t e r s / >  
         < I n c l u d e A l l I t e m s > f a l s e < / I n c l u d e A l l I t e m s >  
         < A c t i v e > t r u e < / A c t i v e >  
         < P r o t e c t e d L i n k > f a l s e < / P r o t e c t e d L i n k >  
         < N a m e > 2 8 1 0 0   T B   2 0 1 9   4 7 6 d 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 4 7 6 d < / A c c o u n t N u m b e r >  
         < R o u n d e d > f a l s e < / R o u n d e d >  
     < / T B L i n k >  
     < T B L i n k >  
         < V e r s i o n > 4 < / V e r s i o n >  
         < C o l u m n F i l t e r s / >  
         < D A L i n k I D > 0 4 c a 2 c d 5 - c 8 7 a - 4 1 6 7 - a 4 a 8 - 1 9 d 4 7 0 7 f 5 4 a 3 < / D A L i n k I D >  
         < L i n k T y p e > 0 < / L i n k T y p e >  
         < P a r a m e t e r s / >  
         < I n c l u d e A l l I t e m s > f a l s e < / I n c l u d e A l l I t e m s >  
         < A c t i v e > t r u e < / A c t i v e >  
         < P r o t e c t e d L i n k > f a l s e < / P r o t e c t e d L i n k >  
         < N a m e > 2 8 1 0 0   T B   2 0 1 9   4 7 6 e 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 4 7 6 e < / A c c o u n t N u m b e r >  
         < R o u n d e d > f a l s e < / R o u n d e d >  
     < / T B L i n k >  
     < T B L i n k >  
         < V e r s i o n > 4 < / V e r s i o n >  
         < C o l u m n F i l t e r s / >  
         < D A L i n k I D > 8 b 2 4 6 d a a - 0 b d f - 4 2 f 1 - 9 1 5 2 - 2 7 d 8 d 1 b 2 9 2 4 5 < / D A L i n k I D >  
         < L i n k T y p e > 0 < / L i n k T y p e >  
         < P a r a m e t e r s / >  
         < I n c l u d e A l l I t e m s > f a l s e < / I n c l u d e A l l I t e m s >  
         < A c t i v e > t r u e < / A c t i v e >  
         < P r o t e c t e d L i n k > f a l s e < / P r o t e c t e d L i n k >  
         < N a m e > 2 8 1 0 0   T B   2 0 1 9   4 7 6 f 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 4 7 6 f < / A c c o u n t N u m b e r >  
         < R o u n d e d > f a l s e < / R o u n d e d >  
     < / T B L i n k >  
     < T B L i n k >  
         < V e r s i o n > 4 < / V e r s i o n >  
         < C o l u m n F i l t e r s / >  
         < D A L i n k I D > 7 a f 7 9 3 a 7 - f b 8 a - 4 2 d b - a 7 8 e - a 7 b e 9 1 8 1 3 f 5 e < / D A L i n k I D >  
         < L i n k T y p e > 0 < / L i n k T y p e >  
         < P a r a m e t e r s / >  
         < I n c l u d e A l l I t e m s > f a l s e < / I n c l u d e A l l I t e m s >  
         < A c t i v e > t r u e < / A c t i v e >  
         < P r o t e c t e d L i n k > f a l s e < / P r o t e c t e d L i n k >  
         < N a m e > 2 8 1 0 0   T B   2 0 1 9   4 7 8 a 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 4 7 8 a < / A c c o u n t N u m b e r >  
         < R o u n d e d > f a l s e < / R o u n d e d >  
     < / T B L i n k >  
     < T B L i n k >  
         < V e r s i o n > 4 < / V e r s i o n >  
         < C o l u m n F i l t e r s / >  
         < D A L i n k I D > e 4 8 8 a 7 1 5 - 2 4 8 2 - 4 a c f - 8 0 b 3 - 2 9 b 7 e 3 c 2 8 e f 5 < / D A L i n k I D >  
         < L i n k T y p e > 0 < / L i n k T y p e >  
         < P a r a m e t e r s / >  
         < I n c l u d e A l l I t e m s > f a l s e < / I n c l u d e A l l I t e m s >  
         < A c t i v e > t r u e < / A c t i v e >  
         < P r o t e c t e d L i n k > f a l s e < / P r o t e c t e d L i n k >  
         < N a m e > 2 8 1 0 0   T B   2 0 1 9   4 7 8 b 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 4 7 8 b < / A c c o u n t N u m b e r >  
         < R o u n d e d > f a l s e < / R o u n d e d >  
     < / T B L i n k >  
     < T B L i n k >  
         < V e r s i o n > 4 < / V e r s i o n >  
         < C o l u m n F i l t e r s / >  
         < D A L i n k I D > 5 9 5 d f e 9 a - f 6 f f - 4 1 6 2 - b d d 2 - 9 b f c 9 a c e 1 0 9 6 < / D A L i n k I D >  
         < L i n k T y p e > 0 < / L i n k T y p e >  
         < P a r a m e t e r s / >  
         < I n c l u d e A l l I t e m s > f a l s e < / I n c l u d e A l l I t e m s >  
         < A c t i v e > t r u e < / A c t i v e >  
         < P r o t e c t e d L i n k > f a l s e < / P r o t e c t e d L i n k >  
         < N a m e > 2 8 1 0 0   T B   2 0 1 9   4 7 8 c 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 4 7 8 c < / A c c o u n t N u m b e r >  
         < R o u n d e d > f a l s e < / R o u n d e d >  
     < / T B L i n k >  
     < T B L i n k >  
         < V e r s i o n > 4 < / V e r s i o n >  
         < C o l u m n F i l t e r s / >  
         < D A L i n k I D > f 3 0 1 5 6 0 7 - b a c c - 4 a c 3 - 9 8 d 4 - b a e 8 b d c e a d e 8 < / D A L i n k I D >  
         < L i n k T y p e > 0 < / L i n k T y p e >  
         < P a r a m e t e r s / >  
         < I n c l u d e A l l I t e m s > f a l s e < / I n c l u d e A l l I t e m s >  
         < A c t i v e > t r u e < / A c t i v e >  
         < P r o t e c t e d L i n k > f a l s e < / P r o t e c t e d L i n k >  
         < N a m e > 2 8 1 0 0   T B   2 0 1 9   4 7 8 d 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 4 7 8 d < / A c c o u n t N u m b e r >  
         < R o u n d e d > f a l s e < / R o u n d e d >  
     < / T B L i n k >  
     < T B L i n k >  
         < V e r s i o n > 4 < / V e r s i o n >  
         < C o l u m n F i l t e r s / >  
         < D A L i n k I D > d f e c a 4 e a - 7 1 c 5 - 4 4 4 b - a 0 6 c - 9 a f 0 b 6 9 f c a 2 c < / D A L i n k I D >  
         < L i n k T y p e > 0 < / L i n k T y p e >  
         < P a r a m e t e r s / >  
         < I n c l u d e A l l I t e m s > f a l s e < / I n c l u d e A l l I t e m s >  
         < A c t i v e > t r u e < / A c t i v e >  
         < P r o t e c t e d L i n k > f a l s e < / P r o t e c t e d L i n k >  
         < N a m e > 2 8 1 0 0   T B   2 0 1 9   4 7 8 e 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 4 7 8 e < / A c c o u n t N u m b e r >  
         < R o u n d e d > f a l s e < / R o u n d e d >  
     < / T B L i n k >  
     < T B L i n k >  
         < V e r s i o n > 4 < / V e r s i o n >  
         < C o l u m n F i l t e r s / >  
         < D A L i n k I D > 9 0 b 2 6 1 b 9 - 0 2 8 1 - 4 a b 7 - 8 0 6 4 - e 4 f 8 f 4 8 9 4 3 9 6 < / D A L i n k I D >  
         < L i n k T y p e > 0 < / L i n k T y p e >  
         < P a r a m e t e r s / >  
         < I n c l u d e A l l I t e m s > f a l s e < / I n c l u d e A l l I t e m s >  
         < A c t i v e > t r u e < / A c t i v e >  
         < P r o t e c t e d L i n k > f a l s e < / P r o t e c t e d L i n k >  
         < N a m e > 2 8 1 0 0   T B   2 0 1 9   4 7 9 a 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 4 7 9 a < / A c c o u n t N u m b e r >  
         < R o u n d e d > f a l s e < / R o u n d e d >  
     < / T B L i n k >  
     < T B L i n k >  
         < V e r s i o n > 4 < / V e r s i o n >  
         < C o l u m n F i l t e r s / >  
         < D A L i n k I D > 3 b 2 5 7 0 c c - 9 5 a 3 - 4 2 7 9 - a 7 a 2 - 7 8 6 a 5 2 c d c 3 3 4 < / D A L i n k I D >  
         < L i n k T y p e > 0 < / L i n k T y p e >  
         < P a r a m e t e r s / >  
         < I n c l u d e A l l I t e m s > f a l s e < / I n c l u d e A l l I t e m s >  
         < A c t i v e > t r u e < / A c t i v e >  
         < P r o t e c t e d L i n k > f a l s e < / P r o t e c t e d L i n k >  
         < N a m e > 2 8 1 0 0   T B   2 0 1 9   4 7 9 b 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 4 7 9 b < / A c c o u n t N u m b e r >  
         < R o u n d e d > f a l s e < / R o u n d e d >  
     < / T B L i n k >  
     < T B L i n k >  
         < V e r s i o n > 4 < / V e r s i o n >  
         < C o l u m n F i l t e r s / >  
         < D A L i n k I D > 4 2 e b 0 b d 5 - 3 3 7 c - 4 2 4 2 - 8 1 8 9 - 7 8 7 a b 7 0 c c 8 5 1 < / D A L i n k I D >  
         < L i n k T y p e > 0 < / L i n k T y p e >  
         < P a r a m e t e r s / >  
         < I n c l u d e A l l I t e m s > f a l s e < / I n c l u d e A l l I t e m s >  
         < A c t i v e > t r u e < / A c t i v e >  
         < P r o t e c t e d L i n k > f a l s e < / P r o t e c t e d L i n k >  
         < N a m e > 2 8 1 0 0   T B   2 0 1 9   4 7 9 c 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 4 7 9 c < / A c c o u n t N u m b e r >  
         < R o u n d e d > f a l s e < / R o u n d e d >  
     < / T B L i n k >  
     < T B L i n k >  
         < V e r s i o n > 4 < / V e r s i o n >  
         < C o l u m n F i l t e r s / >  
         < D A L i n k I D > 5 9 0 0 1 3 9 9 - e 6 3 6 - 4 9 7 0 - 8 0 a c - 9 6 0 8 1 6 6 8 0 5 5 8 < / D A L i n k I D >  
         < L i n k T y p e > 0 < / L i n k T y p e >  
         < P a r a m e t e r s / >  
         < I n c l u d e A l l I t e m s > f a l s e < / I n c l u d e A l l I t e m s >  
         < A c t i v e > t r u e < / A c t i v e >  
         < P r o t e c t e d L i n k > f a l s e < / P r o t e c t e d L i n k >  
         < N a m e > 2 8 1 0 0   T B   2 0 1 9   4 7 9 d 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 4 7 9 d < / A c c o u n t N u m b e r >  
         < R o u n d e d > f a l s e < / R o u n d e d >  
     < / T B L i n k >  
     < T B L i n k >  
         < V e r s i o n > 4 < / V e r s i o n >  
         < C o l u m n F i l t e r s / >  
         < D A L i n k I D > 0 c 7 a 1 a 2 b - 5 f b 8 - 4 4 7 9 - b 2 6 5 - a d 6 2 5 0 b 9 9 7 f c < / D A L i n k I D >  
         < L i n k T y p e > 0 < / L i n k T y p e >  
         < P a r a m e t e r s / >  
         < I n c l u d e A l l I t e m s > f a l s e < / I n c l u d e A l l I t e m s >  
         < A c t i v e > t r u e < / A c t i v e >  
         < P r o t e c t e d L i n k > f a l s e < / P r o t e c t e d L i n k >  
         < N a m e > 2 8 1 0 0   T B   2 0 1 9   4 8 1 a 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 4 8 1 a < / A c c o u n t N u m b e r >  
         < R o u n d e d > f a l s e < / R o u n d e d >  
     < / T B L i n k >  
     < T B L i n k >  
         < V e r s i o n > 4 < / V e r s i o n >  
         < C o l u m n F i l t e r s / >  
         < D A L i n k I D > a 9 8 c 1 7 2 e - 0 f 0 1 - 4 d 9 c - b a f 7 - b 4 e 4 b 8 7 c 0 e e 1 < / D A L i n k I D >  
         < L i n k T y p e > 0 < / L i n k T y p e >  
         < P a r a m e t e r s / >  
         < I n c l u d e A l l I t e m s > f a l s e < / I n c l u d e A l l I t e m s >  
         < A c t i v e > t r u e < / A c t i v e >  
         < P r o t e c t e d L i n k > f a l s e < / P r o t e c t e d L i n k >  
         < N a m e > 2 8 1 0 0   T B   2 0 1 9   4 8 1 b 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 4 8 1 b < / A c c o u n t N u m b e r >  
         < R o u n d e d > f a l s e < / R o u n d e d >  
     < / T B L i n k >  
     < T B L i n k >  
         < V e r s i o n > 4 < / V e r s i o n >  
         < C o l u m n F i l t e r s / >  
         < D A L i n k I D > 8 6 b d 9 d 4 1 - 0 4 c 1 - 4 d 0 d - 8 d 1 f - 5 1 e b 2 d 7 7 b a a 9 < / D A L i n k I D >  
         < L i n k T y p e > 0 < / L i n k T y p e >  
         < P a r a m e t e r s / >  
         < I n c l u d e A l l I t e m s > f a l s e < / I n c l u d e A l l I t e m s >  
         < A c t i v e > t r u e < / A c t i v e >  
         < P r o t e c t e d L i n k > f a l s e < / P r o t e c t e d L i n k >  
         < N a m e > 2 8 1 0 0   T B   2 0 1 9   4 9 1 x 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 4 9 1 x < / A c c o u n t N u m b e r >  
         < R o u n d e d > f a l s e < / R o u n d e d >  
     < / T B L i n k >  
     < T B L i n k >  
         < V e r s i o n > 4 < / V e r s i o n >  
         < C o l u m n F i l t e r s / >  
         < D A L i n k I D > 6 7 5 c d b 0 6 - c 7 4 4 - 4 c 4 b - 9 7 b a - 6 4 6 f c 3 0 8 a 1 7 6 < / D A L i n k I D >  
         < L i n k T y p e > 0 < / L i n k T y p e >  
         < P a r a m e t e r s / >  
         < I n c l u d e A l l I t e m s > f a l s e < / I n c l u d e A l l I t e m s >  
         < A c t i v e > t r u e < / A c t i v e >  
         < P r o t e c t e d L i n k > f a l s e < / P r o t e c t e d L i n k >  
         < N a m e > 2 8 1 0 0   T B   2 0 1 9   5 0 1 x   F i n a l < / N a m e >  
         < E n t i t y E n u m > 9 < / E n t i t y E n u m >  
         < I t e m O r d e r L i s t / >  
         < S e l e c t e d I t e m L i s t / >  
         < S e l e c t e d C o l u m n L i s t / >  
         < H a s V a l u e > t r u e < / H a s V a l u e >  
         < T B C h a r t I D > 2 2 1 3 5 8 7 4 8 5 7 0 0 0 0 0 6 9 5 < / T B C h a r t I D >  
         < C o n s o l i d a t e d C o m p a n y I D   x s i : n i l = " t r u e " / >  
         < T B D o c u m e n t I D > 2 2 1 3 5 8 7 4 8 5 7 0 0 0 0 0 0 0 5 < / T B D o c u m e n t I D >  
         < N u m e r i c V a l u e > 9 2 1 5 5 9 . 0 0 0 0 < / N u m e r i c V a l u e >  
         < V a l u e > 9 2 1 5 5 9 . 0 0 0 0 < / V a l u e >  
         < C h a r t T y p e > c t D e t a i l < / C h a r t T y p e >  
         < R e f e r e n c e > 2 8 1 0 0 < / R e f e r e n c e >  
         < T B D o c N a m e > T B   2 0 1 9 < / T B D o c N a m e >  
         < T B C h a r t N a m e > D e t a i l < / T B C h a r t N a m e >  
         < C o l u m n N a m e > F i n a l B a l a n c e < / C o l u m n N a m e >  
         < U s e r F r i e n d l y C o l u m n N a m e > F i n a l < / U s e r F r i e n d l y C o l u m n N a m e >  
         < A c c o u n t N u m b e r > 5 0 1 x < / A c c o u n t N u m b e r >  
         < R o u n d e d > f a l s e < / R o u n d e d >  
     < / T B L i n k >  
     < T B L i n k >  
         < V e r s i o n > 4 < / V e r s i o n >  
         < C o l u m n F i l t e r s / >  
         < D A L i n k I D > f 3 8 e 6 a e c - 7 7 f 4 - 4 7 3 9 - a 0 f 8 - 1 a 1 3 8 b 9 7 5 a 4 0 < / D A L i n k I D >  
         < L i n k T y p e > 0 < / L i n k T y p e >  
         < P a r a m e t e r s / >  
         < I n c l u d e A l l I t e m s > f a l s e < / I n c l u d e A l l I t e m s >  
         < A c t i v e > t r u e < / A c t i v e >  
         < P r o t e c t e d L i n k > f a l s e < / P r o t e c t e d L i n k >  
         < N a m e > 2 8 1 0 0   T B   2 0 1 9   5 0 2 x   F i n a l < / N a m e >  
         < E n t i t y E n u m > 9 < / E n t i t y E n u m >  
         < I t e m O r d e r L i s t / >  
         < S e l e c t e d I t e m L i s t / >  
         < S e l e c t e d C o l u m n L i s t / >  
         < H a s V a l u e > t r u e < / H a s V a l u e >  
         < T B C h a r t I D > 2 2 1 3 5 8 7 4 8 5 7 0 0 0 0 0 6 9 5 < / T B C h a r t I D >  
         < C o n s o l i d a t e d C o m p a n y I D   x s i : n i l = " t r u e " / >  
         < T B D o c u m e n t I D > 2 2 1 3 5 8 7 4 8 5 7 0 0 0 0 0 0 0 5 < / T B D o c u m e n t I D >  
         < N u m e r i c V a l u e > 1 1 7 2 2 6 6 . 0 0 0 0 < / N u m e r i c V a l u e >  
         < V a l u e > 1 1 7 2 2 6 6 . 0 0 0 0 < / V a l u e >  
         < C h a r t T y p e > c t D e t a i l < / C h a r t T y p e >  
         < R e f e r e n c e > 2 8 1 0 0 < / R e f e r e n c e >  
         < T B D o c N a m e > T B   2 0 1 9 < / T B D o c N a m e >  
         < T B C h a r t N a m e > D e t a i l < / T B C h a r t N a m e >  
         < C o l u m n N a m e > F i n a l B a l a n c e < / C o l u m n N a m e >  
         < U s e r F r i e n d l y C o l u m n N a m e > F i n a l < / U s e r F r i e n d l y C o l u m n N a m e >  
         < A c c o u n t N u m b e r > 5 0 2 x < / A c c o u n t N u m b e r >  
         < R o u n d e d > f a l s e < / R o u n d e d >  
     < / T B L i n k >  
     < T B L i n k >  
         < V e r s i o n > 4 < / V e r s i o n >  
         < C o l u m n F i l t e r s / >  
         < D A L i n k I D > d c e f a 0 2 1 - 0 1 b f - 4 9 f 0 - b f 1 c - 4 f e 9 f c e 9 7 5 2 3 < / D A L i n k I D >  
         < L i n k T y p e > 0 < / L i n k T y p e >  
         < P a r a m e t e r s / >  
         < I n c l u d e A l l I t e m s > f a l s e < / I n c l u d e A l l I t e m s >  
         < A c t i v e > t r u e < / A c t i v e >  
         < P r o t e c t e d L i n k > f a l s e < / P r o t e c t e d L i n k >  
         < N a m e > 2 8 1 0 0   T B   2 0 1 9   5 0 3 x   F i n a l < / N a m e >  
         < E n t i t y E n u m > 9 < / E n t i t y E n u m >  
         < I t e m O r d e r L i s t / >  
         < S e l e c t e d I t e m L i s t / >  
         < S e l e c t e d C o l u m n L i s t / >  
         < H a s V a l u e > t r u e < / H a s V a l u e >  
         < T B C h a r t I D > 2 2 1 3 5 8 7 4 8 5 7 0 0 0 0 0 6 9 5 < / T B C h a r t I D >  
         < C o n s o l i d a t e d C o m p a n y I D   x s i : n i l = " t r u e " / >  
         < T B D o c u m e n t I D > 2 2 1 3 5 8 7 4 8 5 7 0 0 0 0 0 0 0 5 < / T B D o c u m e n t I D >  
         < N u m e r i c V a l u e > 6 2 1 5 . 0 0 0 0 < / N u m e r i c V a l u e >  
         < V a l u e > 6 2 1 5 . 0 0 0 0 < / V a l u e >  
         < C h a r t T y p e > c t D e t a i l < / C h a r t T y p e >  
         < R e f e r e n c e > 2 8 1 0 0 < / R e f e r e n c e >  
         < T B D o c N a m e > T B   2 0 1 9 < / T B D o c N a m e >  
         < T B C h a r t N a m e > D e t a i l < / T B C h a r t N a m e >  
         < C o l u m n N a m e > F i n a l B a l a n c e < / C o l u m n N a m e >  
         < U s e r F r i e n d l y C o l u m n N a m e > F i n a l < / U s e r F r i e n d l y C o l u m n N a m e >  
         < A c c o u n t N u m b e r > 5 0 3 x < / A c c o u n t N u m b e r >  
         < R o u n d e d > f a l s e < / R o u n d e d >  
     < / T B L i n k >  
     < T B L i n k >  
         < V e r s i o n > 4 < / V e r s i o n >  
         < C o l u m n F i l t e r s / >  
         < D A L i n k I D > c 2 a b d 7 5 8 - 3 6 1 4 - 4 9 d 4 - 8 b a e - 2 c 3 d d 9 6 b 6 5 4 3 < / D A L i n k I D >  
         < L i n k T y p e > 0 < / L i n k T y p e >  
         < P a r a m e t e r s / >  
         < I n c l u d e A l l I t e m s > f a l s e < / I n c l u d e A l l I t e m s >  
         < A c t i v e > t r u e < / A c t i v e >  
         < P r o t e c t e d L i n k > f a l s e < / P r o t e c t e d L i n k >  
         < N a m e > 2 8 1 0 0   T B   2 0 1 9   5 0 4 x 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 5 0 4 x < / A c c o u n t N u m b e r >  
         < R o u n d e d > f a l s e < / R o u n d e d >  
     < / T B L i n k >  
     < T B L i n k >  
         < V e r s i o n > 4 < / V e r s i o n >  
         < C o l u m n F i l t e r s / >  
         < D A L i n k I D > 0 a 0 9 e 3 8 e - 6 0 8 d - 4 1 7 c - b d d 4 - b c 6 3 d 8 4 a a 4 3 3 < / D A L i n k I D >  
         < L i n k T y p e > 0 < / L i n k T y p e >  
         < P a r a m e t e r s / >  
         < I n c l u d e A l l I t e m s > f a l s e < / I n c l u d e A l l I t e m s >  
         < A c t i v e > t r u e < / A c t i v e >  
         < P r o t e c t e d L i n k > f a l s e < / P r o t e c t e d L i n k >  
         < N a m e > 2 8 1 0 0   T B   2 0 1 9   5 0 5 x   F i n a l < / N a m e >  
         < E n t i t y E n u m > 9 < / E n t i t y E n u m >  
         < I t e m O r d e r L i s t / >  
         < S e l e c t e d I t e m L i s t / >  
         < S e l e c t e d C o l u m n L i s t / >  
         < H a s V a l u e > t r u e < / H a s V a l u e >  
         < T B C h a r t I D > 2 2 1 3 5 8 7 4 8 5 7 0 0 0 0 0 6 9 5 < / T B C h a r t I D >  
         < C o n s o l i d a t e d C o m p a n y I D   x s i : n i l = " t r u e " / >  
         < T B D o c u m e n t I D > 2 2 1 3 5 8 7 4 8 5 7 0 0 0 0 0 0 0 5 < / T B D o c u m e n t I D >  
         < N u m e r i c V a l u e > 9 2 7 0 0 8 . 0 0 0 0 < / N u m e r i c V a l u e >  
         < V a l u e > 9 2 7 0 0 8 . 0 0 0 0 < / V a l u e >  
         < C h a r t T y p e > c t D e t a i l < / C h a r t T y p e >  
         < R e f e r e n c e > 2 8 1 0 0 < / R e f e r e n c e >  
         < T B D o c N a m e > T B   2 0 1 9 < / T B D o c N a m e >  
         < T B C h a r t N a m e > D e t a i l < / T B C h a r t N a m e >  
         < C o l u m n N a m e > F i n a l B a l a n c e < / C o l u m n N a m e >  
         < U s e r F r i e n d l y C o l u m n N a m e > F i n a l < / U s e r F r i e n d l y C o l u m n N a m e >  
         < A c c o u n t N u m b e r > 5 0 5 x < / A c c o u n t N u m b e r >  
         < R o u n d e d > f a l s e < / R o u n d e d >  
     < / T B L i n k >  
     < T B L i n k >  
         < V e r s i o n > 4 < / V e r s i o n >  
         < C o l u m n F i l t e r s / >  
         < D A L i n k I D > 8 8 b 9 6 7 2 9 - a 9 2 9 - 4 d 3 8 - 8 a 5 5 - 3 7 5 3 4 1 8 7 9 1 6 1 < / D A L i n k I D >  
         < L i n k T y p e > 0 < / L i n k T y p e >  
         < P a r a m e t e r s / >  
         < I n c l u d e A l l I t e m s > f a l s e < / I n c l u d e A l l I t e m s >  
         < A c t i v e > t r u e < / A c t i v e >  
         < P r o t e c t e d L i n k > f a l s e < / P r o t e c t e d L i n k >  
         < N a m e > 2 8 1 0 0   T B   2 0 1 9   5 0 7 x 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 5 0 7 x < / A c c o u n t N u m b e r >  
         < R o u n d e d > f a l s e < / R o u n d e d >  
     < / T B L i n k >  
     < T B L i n k >  
         < V e r s i o n > 4 < / V e r s i o n >  
         < C o l u m n F i l t e r s / >  
         < D A L i n k I D > 4 f 3 3 1 8 4 1 - 0 c c 2 - 4 a 5 8 - b a c 6 - e 9 0 a 5 5 7 7 f 2 3 3 < / D A L i n k I D >  
         < L i n k T y p e > 0 < / L i n k T y p e >  
         < P a r a m e t e r s / >  
         < I n c l u d e A l l I t e m s > f a l s e < / I n c l u d e A l l I t e m s >  
         < A c t i v e > t r u e < / A c t i v e >  
         < P r o t e c t e d L i n k > f a l s e < / P r o t e c t e d L i n k >  
         < N a m e > 2 8 1 0 0   T B   2 0 1 9   5 1 1 x   F i n a l < / N a m e >  
         < E n t i t y E n u m > 9 < / E n t i t y E n u m >  
         < I t e m O r d e r L i s t / >  
         < S e l e c t e d I t e m L i s t / >  
         < S e l e c t e d C o l u m n L i s t / >  
         < H a s V a l u e > t r u e < / H a s V a l u e >  
         < T B C h a r t I D > 2 2 1 3 5 8 7 4 8 5 7 0 0 0 0 0 6 9 5 < / T B C h a r t I D >  
         < C o n s o l i d a t e d C o m p a n y I D   x s i : n i l = " t r u e " / >  
         < T B D o c u m e n t I D > 2 2 1 3 5 8 7 4 8 5 7 0 0 0 0 0 0 0 5 < / T B D o c u m e n t I D >  
         < N u m e r i c V a l u e > 3 1 2 9 8 . 0 0 0 0 < / N u m e r i c V a l u e >  
         < V a l u e > 3 1 2 9 8 . 0 0 0 0 < / V a l u e >  
         < C h a r t T y p e > c t D e t a i l < / C h a r t T y p e >  
         < R e f e r e n c e > 2 8 1 0 0 < / R e f e r e n c e >  
         < T B D o c N a m e > T B   2 0 1 9 < / T B D o c N a m e >  
         < T B C h a r t N a m e > D e t a i l < / T B C h a r t N a m e >  
         < C o l u m n N a m e > F i n a l B a l a n c e < / C o l u m n N a m e >  
         < U s e r F r i e n d l y C o l u m n N a m e > F i n a l < / U s e r F r i e n d l y C o l u m n N a m e >  
         < A c c o u n t N u m b e r > 5 1 1 x < / A c c o u n t N u m b e r >  
         < R o u n d e d > f a l s e < / R o u n d e d >  
     < / T B L i n k >  
     < T B L i n k >  
         < V e r s i o n > 4 < / V e r s i o n >  
         < C o l u m n F i l t e r s / >  
         < D A L i n k I D > f 1 4 b c 7 8 9 - c b c 7 - 4 4 8 d - 8 4 3 e - 0 b f 8 8 b b 7 3 5 4 e < / D A L i n k I D >  
         < L i n k T y p e > 0 < / L i n k T y p e >  
         < P a r a m e t e r s / >  
         < I n c l u d e A l l I t e m s > f a l s e < / I n c l u d e A l l I t e m s >  
         < A c t i v e > t r u e < / A c t i v e >  
         < P r o t e c t e d L i n k > f a l s e < / P r o t e c t e d L i n k >  
         < N a m e > 2 8 1 0 0   T B   2 0 1 9   5 1 2 x   F i n a l < / N a m e >  
         < E n t i t y E n u m > 9 < / E n t i t y E n u m >  
         < I t e m O r d e r L i s t / >  
         < S e l e c t e d I t e m L i s t / >  
         < S e l e c t e d C o l u m n L i s t / >  
         < H a s V a l u e > t r u e < / H a s V a l u e >  
         < T B C h a r t I D > 2 2 1 3 5 8 7 4 8 5 7 0 0 0 0 0 6 9 5 < / T B C h a r t I D >  
         < C o n s o l i d a t e d C o m p a n y I D   x s i : n i l = " t r u e " / >  
         < T B D o c u m e n t I D > 2 2 1 3 5 8 7 4 8 5 7 0 0 0 0 0 0 0 5 < / T B D o c u m e n t I D >  
         < N u m e r i c V a l u e > 2 1 5 4 . 0 0 0 0 < / N u m e r i c V a l u e >  
         < V a l u e > 2 1 5 4 . 0 0 0 0 < / V a l u e >  
         < C h a r t T y p e > c t D e t a i l < / C h a r t T y p e >  
         < R e f e r e n c e > 2 8 1 0 0 < / R e f e r e n c e >  
         < T B D o c N a m e > T B   2 0 1 9 < / T B D o c N a m e >  
         < T B C h a r t N a m e > D e t a i l < / T B C h a r t N a m e >  
         < C o l u m n N a m e > F i n a l B a l a n c e < / C o l u m n N a m e >  
         < U s e r F r i e n d l y C o l u m n N a m e > F i n a l < / U s e r F r i e n d l y C o l u m n N a m e >  
         < A c c o u n t N u m b e r > 5 1 2 x < / A c c o u n t N u m b e r >  
         < R o u n d e d > f a l s e < / R o u n d e d >  
     < / T B L i n k >  
     < T B L i n k >  
         < V e r s i o n > 4 < / V e r s i o n >  
         < C o l u m n F i l t e r s / >  
         < D A L i n k I D > e 7 9 7 6 e 1 3 - 6 6 6 3 - 4 8 1 b - b d b 5 - 3 9 f 2 9 8 6 9 5 a 7 9 < / D A L i n k I D >  
         < L i n k T y p e > 0 < / L i n k T y p e >  
         < P a r a m e t e r s / >  
         < I n c l u d e A l l I t e m s > f a l s e < / I n c l u d e A l l I t e m s >  
         < A c t i v e > t r u e < / A c t i v e >  
         < P r o t e c t e d L i n k > f a l s e < / P r o t e c t e d L i n k >  
         < N a m e > 2 8 1 0 0   T B   2 0 1 9   5 1 3 x   F i n a l < / N a m e >  
         < E n t i t y E n u m > 9 < / E n t i t y E n u m >  
         < I t e m O r d e r L i s t / >  
         < S e l e c t e d I t e m L i s t / >  
         < S e l e c t e d C o l u m n L i s t / >  
         < H a s V a l u e > t r u e < / H a s V a l u e >  
         < T B C h a r t I D > 2 2 1 3 5 8 7 4 8 5 7 0 0 0 0 0 6 9 5 < / T B C h a r t I D >  
         < C o n s o l i d a t e d C o m p a n y I D   x s i : n i l = " t r u e " / >  
         < T B D o c u m e n t I D > 2 2 1 3 5 8 7 4 8 5 7 0 0 0 0 0 0 0 5 < / T B D o c u m e n t I D >  
         < N u m e r i c V a l u e > 1 3 7 9 . 0 0 0 0 < / N u m e r i c V a l u e >  
         < V a l u e > 1 3 7 9 . 0 0 0 0 < / V a l u e >  
         < C h a r t T y p e > c t D e t a i l < / C h a r t T y p e >  
         < R e f e r e n c e > 2 8 1 0 0 < / R e f e r e n c e >  
         < T B D o c N a m e > T B   2 0 1 9 < / T B D o c N a m e >  
         < T B C h a r t N a m e > D e t a i l < / T B C h a r t N a m e >  
         < C o l u m n N a m e > F i n a l B a l a n c e < / C o l u m n N a m e >  
         < U s e r F r i e n d l y C o l u m n N a m e > F i n a l < / U s e r F r i e n d l y C o l u m n N a m e >  
         < A c c o u n t N u m b e r > 5 1 3 x < / A c c o u n t N u m b e r >  
         < R o u n d e d > f a l s e < / R o u n d e d >  
     < / T B L i n k >  
     < T B L i n k >  
         < V e r s i o n > 4 < / V e r s i o n >  
         < C o l u m n F i l t e r s / >  
         < D A L i n k I D > b 0 9 f 6 e 3 3 - a 8 b 1 - 4 d 7 a - b b 0 3 - e 5 f 3 d 0 c 8 9 e b e < / D A L i n k I D >  
         < L i n k T y p e > 0 < / L i n k T y p e >  
         < P a r a m e t e r s / >  
         < I n c l u d e A l l I t e m s > f a l s e < / I n c l u d e A l l I t e m s >  
         < A c t i v e > t r u e < / A c t i v e >  
         < P r o t e c t e d L i n k > f a l s e < / P r o t e c t e d L i n k >  
         < N a m e > 2 8 1 0 0   T B   2 0 1 9   5 1 8 a   F i n a l < / N a m e >  
         < E n t i t y E n u m > 9 < / E n t i t y E n u m >  
         < I t e m O r d e r L i s t / >  
         < S e l e c t e d I t e m L i s t / >  
         < S e l e c t e d C o l u m n L i s t / >  
         < H a s V a l u e > t r u e < / H a s V a l u e >  
         < T B C h a r t I D > 2 2 1 3 5 8 7 4 8 5 7 0 0 0 0 0 6 9 5 < / T B C h a r t I D >  
         < C o n s o l i d a t e d C o m p a n y I D   x s i : n i l = " t r u e " / >  
         < T B D o c u m e n t I D > 2 2 1 3 5 8 7 4 8 5 7 0 0 0 0 0 0 0 5 < / T B D o c u m e n t I D >  
         < N u m e r i c V a l u e > 7 7 1 1 3 3 . 0 0 0 0 < / N u m e r i c V a l u e >  
         < V a l u e > 7 7 1 1 3 3 . 0 0 0 0 < / V a l u e >  
         < C h a r t T y p e > c t D e t a i l < / C h a r t T y p e >  
         < R e f e r e n c e > 2 8 1 0 0 < / R e f e r e n c e >  
         < T B D o c N a m e > T B   2 0 1 9 < / T B D o c N a m e >  
         < T B C h a r t N a m e > D e t a i l < / T B C h a r t N a m e >  
         < C o l u m n N a m e > F i n a l B a l a n c e < / C o l u m n N a m e >  
         < U s e r F r i e n d l y C o l u m n N a m e > F i n a l < / U s e r F r i e n d l y C o l u m n N a m e >  
         < A c c o u n t N u m b e r > 5 1 8 a < / A c c o u n t N u m b e r >  
         < R o u n d e d > f a l s e < / R o u n d e d >  
     < / T B L i n k >  
     < T B L i n k >  
         < V e r s i o n > 4 < / V e r s i o n >  
         < C o l u m n F i l t e r s / >  
         < D A L i n k I D > 1 3 e 8 4 3 1 7 - 4 d b f - 4 b 1 f - a 7 b 5 - b 1 8 e 3 e f 4 b b d a < / D A L i n k I D >  
         < L i n k T y p e > 0 < / L i n k T y p e >  
         < P a r a m e t e r s / >  
         < I n c l u d e A l l I t e m s > f a l s e < / I n c l u d e A l l I t e m s >  
         < A c t i v e > t r u e < / A c t i v e >  
         < P r o t e c t e d L i n k > f a l s e < / P r o t e c t e d L i n k >  
         < N a m e > 2 8 1 0 0   T B   2 0 1 9   5 1 8 b 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 5 1 8 b < / A c c o u n t N u m b e r >  
         < R o u n d e d > f a l s e < / R o u n d e d >  
     < / T B L i n k >  
     < T B L i n k >  
         < V e r s i o n > 4 < / V e r s i o n >  
         < C o l u m n F i l t e r s / >  
         < D A L i n k I D > 2 6 0 a b 6 a d - c 8 2 9 - 4 c f 1 - a 7 0 c - 2 f 0 0 f 1 5 8 1 a 7 6 < / D A L i n k I D >  
         < L i n k T y p e > 0 < / L i n k T y p e >  
         < P a r a m e t e r s / >  
         < I n c l u d e A l l I t e m s > f a l s e < / I n c l u d e A l l I t e m s >  
         < A c t i v e > t r u e < / A c t i v e >  
         < P r o t e c t e d L i n k > f a l s e < / P r o t e c t e d L i n k >  
         < N a m e > 2 8 1 0 0   T B   2 0 1 9   5 1 8 c 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 5 1 8 c < / A c c o u n t N u m b e r >  
         < R o u n d e d > f a l s e < / R o u n d e d >  
     < / T B L i n k >  
     < T B L i n k >  
         < V e r s i o n > 4 < / V e r s i o n >  
         < C o l u m n F i l t e r s / >  
         < D A L i n k I D > e a d a f 7 a 1 - c 2 0 c - 4 e 0 0 - 9 5 a c - 9 7 3 0 4 c 5 a 4 d 8 0 < / D A L i n k I D >  
         < L i n k T y p e > 0 < / L i n k T y p e >  
         < P a r a m e t e r s / >  
         < I n c l u d e A l l I t e m s > f a l s e < / I n c l u d e A l l I t e m s >  
         < A c t i v e > t r u e < / A c t i v e >  
         < P r o t e c t e d L i n k > f a l s e < / P r o t e c t e d L i n k >  
         < N a m e > 2 8 1 0 0   T B   2 0 1 9   5 2 1 x   F i n a l < / N a m e >  
         < E n t i t y E n u m > 9 < / E n t i t y E n u m >  
         < I t e m O r d e r L i s t / >  
         < S e l e c t e d I t e m L i s t / >  
         < S e l e c t e d C o l u m n L i s t / >  
         < H a s V a l u e > t r u e < / H a s V a l u e >  
         < T B C h a r t I D > 2 2 1 3 5 8 7 4 8 5 7 0 0 0 0 0 6 9 5 < / T B C h a r t I D >  
         < C o n s o l i d a t e d C o m p a n y I D   x s i : n i l = " t r u e " / >  
         < T B D o c u m e n t I D > 2 2 1 3 5 8 7 4 8 5 7 0 0 0 0 0 0 0 5 < / T B D o c u m e n t I D >  
         < N u m e r i c V a l u e > 1 7 2 0 8 0 0 . 0 0 0 0 < / N u m e r i c V a l u e >  
         < V a l u e > 1 7 2 0 8 0 0 . 0 0 0 0 < / V a l u e >  
         < C h a r t T y p e > c t D e t a i l < / C h a r t T y p e >  
         < R e f e r e n c e > 2 8 1 0 0 < / R e f e r e n c e >  
         < T B D o c N a m e > T B   2 0 1 9 < / T B D o c N a m e >  
         < T B C h a r t N a m e > D e t a i l < / T B C h a r t N a m e >  
         < C o l u m n N a m e > F i n a l B a l a n c e < / C o l u m n N a m e >  
         < U s e r F r i e n d l y C o l u m n N a m e > F i n a l < / U s e r F r i e n d l y C o l u m n N a m e >  
         < A c c o u n t N u m b e r > 5 2 1 x < / A c c o u n t N u m b e r >  
         < R o u n d e d > f a l s e < / R o u n d e d >  
     < / T B L i n k >  
     < T B L i n k >  
         < V e r s i o n > 4 < / V e r s i o n >  
         < C o l u m n F i l t e r s / >  
         < D A L i n k I D > b f 0 5 d 0 5 6 - 4 c 7 d - 4 e f 2 - a 1 2 b - e 1 4 b 6 d 8 b 4 2 3 8 < / D A L i n k I D >  
         < L i n k T y p e > 0 < / L i n k T y p e >  
         < P a r a m e t e r s / >  
         < I n c l u d e A l l I t e m s > f a l s e < / I n c l u d e A l l I t e m s >  
         < A c t i v e > t r u e < / A c t i v e >  
         < P r o t e c t e d L i n k > f a l s e < / P r o t e c t e d L i n k >  
         < N a m e > 2 8 1 0 0   T B   2 0 1 9   5 2 2 x 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 5 2 2 x < / A c c o u n t N u m b e r >  
         < R o u n d e d > f a l s e < / R o u n d e d >  
     < / T B L i n k >  
     < T B L i n k >  
         < V e r s i o n > 4 < / V e r s i o n >  
         < C o l u m n F i l t e r s / >  
         < D A L i n k I D > 2 6 f 0 f d 0 2 - 4 9 a 4 - 4 4 5 4 - 8 4 9 6 - 8 d f e 9 4 e b 2 e e 8 < / D A L i n k I D >  
         < L i n k T y p e > 0 < / L i n k T y p e >  
         < P a r a m e t e r s / >  
         < I n c l u d e A l l I t e m s > f a l s e < / I n c l u d e A l l I t e m s >  
         < A c t i v e > t r u e < / A c t i v e >  
         < P r o t e c t e d L i n k > f a l s e < / P r o t e c t e d L i n k >  
         < N a m e > 2 8 1 0 0   T B   2 0 1 9   5 2 3 x 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 5 2 3 x < / A c c o u n t N u m b e r >  
         < R o u n d e d > f a l s e < / R o u n d e d >  
     < / T B L i n k >  
     < T B L i n k >  
         < V e r s i o n > 4 < / V e r s i o n >  
         < C o l u m n F i l t e r s / >  
         < D A L i n k I D > 9 7 2 b 4 b 2 5 - 6 7 3 7 - 4 c b 3 - 8 7 0 1 - d 2 8 b d f c 6 e 4 c 3 < / D A L i n k I D >  
         < L i n k T y p e > 0 < / L i n k T y p e >  
         < P a r a m e t e r s / >  
         < I n c l u d e A l l I t e m s > f a l s e < / I n c l u d e A l l I t e m s >  
         < A c t i v e > t r u e < / A c t i v e >  
         < P r o t e c t e d L i n k > f a l s e < / P r o t e c t e d L i n k >  
         < N a m e > 2 8 1 0 0   T B   2 0 1 9   5 2 4 x   F i n a l < / N a m e >  
         < E n t i t y E n u m > 9 < / E n t i t y E n u m >  
         < I t e m O r d e r L i s t / >  
         < S e l e c t e d I t e m L i s t / >  
         < S e l e c t e d C o l u m n L i s t / >  
         < H a s V a l u e > t r u e < / H a s V a l u e >  
         < T B C h a r t I D > 2 2 1 3 5 8 7 4 8 5 7 0 0 0 0 0 6 9 5 < / T B C h a r t I D >  
         < C o n s o l i d a t e d C o m p a n y I D   x s i : n i l = " t r u e " / >  
         < T B D o c u m e n t I D > 2 2 1 3 5 8 7 4 8 5 7 0 0 0 0 0 0 0 5 < / T B D o c u m e n t I D >  
         < N u m e r i c V a l u e > 5 7 5 3 1 8 . 0 0 0 0 < / N u m e r i c V a l u e >  
         < V a l u e > 5 7 5 3 1 8 . 0 0 0 0 < / V a l u e >  
         < C h a r t T y p e > c t D e t a i l < / C h a r t T y p e >  
         < R e f e r e n c e > 2 8 1 0 0 < / R e f e r e n c e >  
         < T B D o c N a m e > T B   2 0 1 9 < / T B D o c N a m e >  
         < T B C h a r t N a m e > D e t a i l < / T B C h a r t N a m e >  
         < C o l u m n N a m e > F i n a l B a l a n c e < / C o l u m n N a m e >  
         < U s e r F r i e n d l y C o l u m n N a m e > F i n a l < / U s e r F r i e n d l y C o l u m n N a m e >  
         < A c c o u n t N u m b e r > 5 2 4 x < / A c c o u n t N u m b e r >  
         < R o u n d e d > f a l s e < / R o u n d e d >  
     < / T B L i n k >  
     < T B L i n k >  
         < V e r s i o n > 4 < / V e r s i o n >  
         < C o l u m n F i l t e r s / >  
         < D A L i n k I D > 0 c 1 7 f 7 0 5 - b e e a - 4 6 3 d - 9 4 3 8 - e 4 f 5 1 1 7 8 e 1 f 4 < / D A L i n k I D >  
         < L i n k T y p e > 0 < / L i n k T y p e >  
         < P a r a m e t e r s / >  
         < I n c l u d e A l l I t e m s > f a l s e < / I n c l u d e A l l I t e m s >  
         < A c t i v e > t r u e < / A c t i v e >  
         < P r o t e c t e d L i n k > f a l s e < / P r o t e c t e d L i n k >  
         < N a m e > 2 8 1 0 0   T B   2 0 1 9   5 2 5 x   F i n a l < / N a m e >  
         < E n t i t y E n u m > 9 < / E n t i t y E n u m >  
         < I t e m O r d e r L i s t / >  
         < S e l e c t e d I t e m L i s t / >  
         < S e l e c t e d C o l u m n L i s t / >  
         < H a s V a l u e > t r u e < / H a s V a l u e >  
         < T B C h a r t I D > 2 2 1 3 5 8 7 4 8 5 7 0 0 0 0 0 6 9 5 < / T B C h a r t I D >  
         < C o n s o l i d a t e d C o m p a n y I D   x s i : n i l = " t r u e " / >  
         < T B D o c u m e n t I D > 2 2 1 3 5 8 7 4 8 5 7 0 0 0 0 0 0 0 5 < / T B D o c u m e n t I D >  
         < N u m e r i c V a l u e > 6 0 2 2 . 0 0 0 0 < / N u m e r i c V a l u e >  
         < V a l u e > 6 0 2 2 . 0 0 0 0 < / V a l u e >  
         < C h a r t T y p e > c t D e t a i l < / C h a r t T y p e >  
         < R e f e r e n c e > 2 8 1 0 0 < / R e f e r e n c e >  
         < T B D o c N a m e > T B   2 0 1 9 < / T B D o c N a m e >  
         < T B C h a r t N a m e > D e t a i l < / T B C h a r t N a m e >  
         < C o l u m n N a m e > F i n a l B a l a n c e < / C o l u m n N a m e >  
         < U s e r F r i e n d l y C o l u m n N a m e > F i n a l < / U s e r F r i e n d l y C o l u m n N a m e >  
         < A c c o u n t N u m b e r > 5 2 5 x < / A c c o u n t N u m b e r >  
         < R o u n d e d > f a l s e < / R o u n d e d >  
     < / T B L i n k >  
     < T B L i n k >  
         < V e r s i o n > 4 < / V e r s i o n >  
         < C o l u m n F i l t e r s / >  
         < D A L i n k I D > 9 a 2 b 9 6 2 c - a 9 7 b - 4 6 c d - b d 1 d - e d a 1 4 6 6 7 5 5 3 9 < / D A L i n k I D >  
         < L i n k T y p e > 0 < / L i n k T y p e >  
         < P a r a m e t e r s / >  
         < I n c l u d e A l l I t e m s > f a l s e < / I n c l u d e A l l I t e m s >  
         < A c t i v e > t r u e < / A c t i v e >  
         < P r o t e c t e d L i n k > f a l s e < / P r o t e c t e d L i n k >  
         < N a m e > 2 8 1 0 0   T B   2 0 1 9   5 2 6 x 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 5 2 6 x < / A c c o u n t N u m b e r >  
         < R o u n d e d > f a l s e < / R o u n d e d >  
     < / T B L i n k >  
     < T B L i n k >  
         < V e r s i o n > 4 < / V e r s i o n >  
         < C o l u m n F i l t e r s / >  
         < D A L i n k I D > 6 4 c 0 5 2 f 9 - 9 4 b 6 - 4 f 5 5 - 8 4 3 5 - 7 3 0 c e c 2 c b 6 8 f < / D A L i n k I D >  
         < L i n k T y p e > 0 < / L i n k T y p e >  
         < P a r a m e t e r s / >  
         < I n c l u d e A l l I t e m s > f a l s e < / I n c l u d e A l l I t e m s >  
         < A c t i v e > t r u e < / A c t i v e >  
         < P r o t e c t e d L i n k > f a l s e < / P r o t e c t e d L i n k >  
         < N a m e > 2 8 1 0 0   T B   2 0 1 9   5 2 7 x   F i n a l < / N a m e >  
         < E n t i t y E n u m > 9 < / E n t i t y E n u m >  
         < I t e m O r d e r L i s t / >  
         < S e l e c t e d I t e m L i s t / >  
         < S e l e c t e d C o l u m n L i s t / >  
         < H a s V a l u e > t r u e < / H a s V a l u e >  
         < T B C h a r t I D > 2 2 1 3 5 8 7 4 8 5 7 0 0 0 0 0 6 9 5 < / T B C h a r t I D >  
         < C o n s o l i d a t e d C o m p a n y I D   x s i : n i l = " t r u e " / >  
         < T B D o c u m e n t I D > 2 2 1 3 5 8 7 4 8 5 7 0 0 0 0 0 0 0 5 < / T B D o c u m e n t I D >  
         < N u m e r i c V a l u e > 5 0 9 5 5 . 0 0 0 0 < / N u m e r i c V a l u e >  
         < V a l u e > 5 0 9 5 5 . 0 0 0 0 < / V a l u e >  
         < C h a r t T y p e > c t D e t a i l < / C h a r t T y p e >  
         < R e f e r e n c e > 2 8 1 0 0 < / R e f e r e n c e >  
         < T B D o c N a m e > T B   2 0 1 9 < / T B D o c N a m e >  
         < T B C h a r t N a m e > D e t a i l < / T B C h a r t N a m e >  
         < C o l u m n N a m e > F i n a l B a l a n c e < / C o l u m n N a m e >  
         < U s e r F r i e n d l y C o l u m n N a m e > F i n a l < / U s e r F r i e n d l y C o l u m n N a m e >  
         < A c c o u n t N u m b e r > 5 2 7 x < / A c c o u n t N u m b e r >  
         < R o u n d e d > f a l s e < / R o u n d e d >  
     < / T B L i n k >  
     < T B L i n k >  
         < V e r s i o n > 4 < / V e r s i o n >  
         < C o l u m n F i l t e r s / >  
         < D A L i n k I D > 7 9 5 9 d a 5 2 - 5 1 a 3 - 4 a 6 0 - 8 5 b f - 0 2 e 4 6 e a e 7 b 6 9 < / D A L i n k I D >  
         < L i n k T y p e > 0 < / L i n k T y p e >  
         < P a r a m e t e r s / >  
         < I n c l u d e A l l I t e m s > f a l s e < / I n c l u d e A l l I t e m s >  
         < A c t i v e > t r u e < / A c t i v e >  
         < P r o t e c t e d L i n k > f a l s e < / P r o t e c t e d L i n k >  
         < N a m e > 2 8 1 0 0   T B   2 0 1 9   5 2 8 x   F i n a l < / N a m e >  
         < E n t i t y E n u m > 9 < / E n t i t y E n u m >  
         < I t e m O r d e r L i s t / >  
         < S e l e c t e d I t e m L i s t / >  
         < S e l e c t e d C o l u m n L i s t / >  
         < H a s V a l u e > t r u e < / H a s V a l u e >  
         < T B C h a r t I D > 2 2 1 3 5 8 7 4 8 5 7 0 0 0 0 0 6 9 5 < / T B C h a r t I D >  
         < C o n s o l i d a t e d C o m p a n y I D   x s i : n i l = " t r u e " / >  
         < T B D o c u m e n t I D > 2 2 1 3 5 8 7 4 8 5 7 0 0 0 0 0 0 0 5 < / T B D o c u m e n t I D >  
         < N u m e r i c V a l u e > 2 7 5 . 0 0 0 0 < / N u m e r i c V a l u e >  
         < V a l u e > 2 7 5 . 0 0 0 0 < / V a l u e >  
         < C h a r t T y p e > c t D e t a i l < / C h a r t T y p e >  
         < R e f e r e n c e > 2 8 1 0 0 < / R e f e r e n c e >  
         < T B D o c N a m e > T B   2 0 1 9 < / T B D o c N a m e >  
         < T B C h a r t N a m e > D e t a i l < / T B C h a r t N a m e >  
         < C o l u m n N a m e > F i n a l B a l a n c e < / C o l u m n N a m e >  
         < U s e r F r i e n d l y C o l u m n N a m e > F i n a l < / U s e r F r i e n d l y C o l u m n N a m e >  
         < A c c o u n t N u m b e r > 5 2 8 x < / A c c o u n t N u m b e r >  
         < R o u n d e d > f a l s e < / R o u n d e d >  
     < / T B L i n k >  
     < T B L i n k >  
         < V e r s i o n > 4 < / V e r s i o n >  
         < C o l u m n F i l t e r s / >  
         < D A L i n k I D > f 6 3 5 b c d a - 6 9 5 9 - 4 d 4 6 - b 8 f 9 - 8 7 f 2 2 c 4 3 9 2 d f < / D A L i n k I D >  
         < L i n k T y p e > 0 < / L i n k T y p e >  
         < P a r a m e t e r s / >  
         < I n c l u d e A l l I t e m s > f a l s e < / I n c l u d e A l l I t e m s >  
         < A c t i v e > t r u e < / A c t i v e >  
         < P r o t e c t e d L i n k > f a l s e < / P r o t e c t e d L i n k >  
         < N a m e > 2 8 1 0 0   T B   2 0 1 9   5 3 1 x   F i n a l < / N a m e >  
         < E n t i t y E n u m > 9 < / E n t i t y E n u m >  
         < I t e m O r d e r L i s t / >  
         < S e l e c t e d I t e m L i s t / >  
         < S e l e c t e d C o l u m n L i s t / >  
         < H a s V a l u e > t r u e < / H a s V a l u e >  
         < T B C h a r t I D > 2 2 1 3 5 8 7 4 8 5 7 0 0 0 0 0 6 9 5 < / T B C h a r t I D >  
         < C o n s o l i d a t e d C o m p a n y I D   x s i : n i l = " t r u e " / >  
         < T B D o c u m e n t I D > 2 2 1 3 5 8 7 4 8 5 7 0 0 0 0 0 0 0 5 < / T B D o c u m e n t I D >  
         < N u m e r i c V a l u e > 4 3 6 3 . 0 0 0 0 < / N u m e r i c V a l u e >  
         < V a l u e > 4 3 6 3 . 0 0 0 0 < / V a l u e >  
         < C h a r t T y p e > c t D e t a i l < / C h a r t T y p e >  
         < R e f e r e n c e > 2 8 1 0 0 < / R e f e r e n c e >  
         < T B D o c N a m e > T B   2 0 1 9 < / T B D o c N a m e >  
         < T B C h a r t N a m e > D e t a i l < / T B C h a r t N a m e >  
         < C o l u m n N a m e > F i n a l B a l a n c e < / C o l u m n N a m e >  
         < U s e r F r i e n d l y C o l u m n N a m e > F i n a l < / U s e r F r i e n d l y C o l u m n N a m e >  
         < A c c o u n t N u m b e r > 5 3 1 x < / A c c o u n t N u m b e r >  
         < R o u n d e d > f a l s e < / R o u n d e d >  
     < / T B L i n k >  
     < T B L i n k >  
         < V e r s i o n > 4 < / V e r s i o n >  
         < C o l u m n F i l t e r s / >  
         < D A L i n k I D > c 6 d 8 b a 1 0 - e 8 5 d - 4 c 1 6 - b 7 e 5 - 9 5 1 e 0 a 7 0 b 1 4 2 < / D A L i n k I D >  
         < L i n k T y p e > 0 < / L i n k T y p e >  
         < P a r a m e t e r s / >  
         < I n c l u d e A l l I t e m s > f a l s e < / I n c l u d e A l l I t e m s >  
         < A c t i v e > t r u e < / A c t i v e >  
         < P r o t e c t e d L i n k > f a l s e < / P r o t e c t e d L i n k >  
         < N a m e > 2 8 1 0 0   T B   2 0 1 9   5 3 2 x   F i n a l < / N a m e >  
         < E n t i t y E n u m > 9 < / E n t i t y E n u m >  
         < I t e m O r d e r L i s t / >  
         < S e l e c t e d I t e m L i s t / >  
         < S e l e c t e d C o l u m n L i s t / >  
         < H a s V a l u e > t r u e < / H a s V a l u e >  
         < T B C h a r t I D > 2 2 1 3 5 8 7 4 8 5 7 0 0 0 0 0 6 9 5 < / T B C h a r t I D >  
         < C o n s o l i d a t e d C o m p a n y I D   x s i : n i l = " t r u e " / >  
         < T B D o c u m e n t I D > 2 2 1 3 5 8 7 4 8 5 7 0 0 0 0 0 0 0 5 < / T B D o c u m e n t I D >  
         < N u m e r i c V a l u e > 2 2 6 7 3 4 . 0 0 0 0 < / N u m e r i c V a l u e >  
         < V a l u e > 2 2 6 7 3 4 . 0 0 0 0 < / V a l u e >  
         < C h a r t T y p e > c t D e t a i l < / C h a r t T y p e >  
         < R e f e r e n c e > 2 8 1 0 0 < / R e f e r e n c e >  
         < T B D o c N a m e > T B   2 0 1 9 < / T B D o c N a m e >  
         < T B C h a r t N a m e > D e t a i l < / T B C h a r t N a m e >  
         < C o l u m n N a m e > F i n a l B a l a n c e < / C o l u m n N a m e >  
         < U s e r F r i e n d l y C o l u m n N a m e > F i n a l < / U s e r F r i e n d l y C o l u m n N a m e >  
         < A c c o u n t N u m b e r > 5 3 2 x < / A c c o u n t N u m b e r >  
         < R o u n d e d > f a l s e < / R o u n d e d >  
     < / T B L i n k >  
     < T B L i n k >  
         < V e r s i o n > 4 < / V e r s i o n >  
         < C o l u m n F i l t e r s / >  
         < D A L i n k I D > c 6 1 b f b 3 4 - 5 9 0 3 - 4 0 6 6 - 9 c 2 3 - 2 f 1 0 7 7 2 4 9 1 c 4 < / D A L i n k I D >  
         < L i n k T y p e > 0 < / L i n k T y p e >  
         < P a r a m e t e r s / >  
         < I n c l u d e A l l I t e m s > f a l s e < / I n c l u d e A l l I t e m s >  
         < A c t i v e > t r u e < / A c t i v e >  
         < P r o t e c t e d L i n k > f a l s e < / P r o t e c t e d L i n k >  
         < N a m e > 2 8 1 0 0   T B   2 0 1 9   5 3 8 x   F i n a l < / N a m e >  
         < E n t i t y E n u m > 9 < / E n t i t y E n u m >  
         < I t e m O r d e r L i s t / >  
         < S e l e c t e d I t e m L i s t / >  
         < S e l e c t e d C o l u m n L i s t / >  
         < H a s V a l u e > t r u e < / H a s V a l u e >  
         < T B C h a r t I D > 2 2 1 3 5 8 7 4 8 5 7 0 0 0 0 0 6 9 5 < / T B C h a r t I D >  
         < C o n s o l i d a t e d C o m p a n y I D   x s i : n i l = " t r u e " / >  
         < T B D o c u m e n t I D > 2 2 1 3 5 8 7 4 8 5 7 0 0 0 0 0 0 0 5 < / T B D o c u m e n t I D >  
         < N u m e r i c V a l u e > 8 5 7 3 . 0 0 0 0 < / N u m e r i c V a l u e >  
         < V a l u e > 8 5 7 3 . 0 0 0 0 < / V a l u e >  
         < C h a r t T y p e > c t D e t a i l < / C h a r t T y p e >  
         < R e f e r e n c e > 2 8 1 0 0 < / R e f e r e n c e >  
         < T B D o c N a m e > T B   2 0 1 9 < / T B D o c N a m e >  
         < T B C h a r t N a m e > D e t a i l < / T B C h a r t N a m e >  
         < C o l u m n N a m e > F i n a l B a l a n c e < / C o l u m n N a m e >  
         < U s e r F r i e n d l y C o l u m n N a m e > F i n a l < / U s e r F r i e n d l y C o l u m n N a m e >  
         < A c c o u n t N u m b e r > 5 3 8 x < / A c c o u n t N u m b e r >  
         < R o u n d e d > f a l s e < / R o u n d e d >  
     < / T B L i n k >  
     < T B L i n k >  
         < V e r s i o n > 4 < / V e r s i o n >  
         < C o l u m n F i l t e r s / >  
         < D A L i n k I D > c 1 7 0 e 7 7 2 - a 8 c 2 - 4 2 c 6 - b c 8 9 - 1 c 1 7 a d 0 4 e 0 3 f < / D A L i n k I D >  
         < L i n k T y p e > 0 < / L i n k T y p e >  
         < P a r a m e t e r s / >  
         < I n c l u d e A l l I t e m s > f a l s e < / I n c l u d e A l l I t e m s >  
         < A c t i v e > t r u e < / A c t i v e >  
         < P r o t e c t e d L i n k > f a l s e < / P r o t e c t e d L i n k >  
         < N a m e > 2 8 1 0 0   T B   2 0 1 9   5 4 1 x   F i n a l < / N a m e >  
         < E n t i t y E n u m > 9 < / E n t i t y E n u m >  
         < I t e m O r d e r L i s t / >  
         < S e l e c t e d I t e m L i s t / >  
         < S e l e c t e d C o l u m n L i s t / >  
         < H a s V a l u e > t r u e < / H a s V a l u e >  
         < T B C h a r t I D > 2 2 1 3 5 8 7 4 8 5 7 0 0 0 0 0 6 9 5 < / T B C h a r t I D >  
         < C o n s o l i d a t e d C o m p a n y I D   x s i : n i l = " t r u e " / >  
         < T B D o c u m e n t I D > 2 2 1 3 5 8 7 4 8 5 7 0 0 0 0 0 0 0 5 < / T B D o c u m e n t I D >  
         < N u m e r i c V a l u e > 3 7 5 8 7 5 . 0 0 0 0 < / N u m e r i c V a l u e >  
         < V a l u e > 3 7 5 8 7 5 . 0 0 0 0 < / V a l u e >  
         < C h a r t T y p e > c t D e t a i l < / C h a r t T y p e >  
         < R e f e r e n c e > 2 8 1 0 0 < / R e f e r e n c e >  
         < T B D o c N a m e > T B   2 0 1 9 < / T B D o c N a m e >  
         < T B C h a r t N a m e > D e t a i l < / T B C h a r t N a m e >  
         < C o l u m n N a m e > F i n a l B a l a n c e < / C o l u m n N a m e >  
         < U s e r F r i e n d l y C o l u m n N a m e > F i n a l < / U s e r F r i e n d l y C o l u m n N a m e >  
         < A c c o u n t N u m b e r > 5 4 1 x < / A c c o u n t N u m b e r >  
         < R o u n d e d > f a l s e < / R o u n d e d >  
     < / T B L i n k >  
     < T B L i n k >  
         < V e r s i o n > 4 < / V e r s i o n >  
         < C o l u m n F i l t e r s / >  
         < D A L i n k I D > c e f 7 9 1 d 0 - 8 3 f 6 - 4 f 1 9 - 8 2 1 7 - a 6 3 f 9 f 9 d 1 3 3 3 < / D A L i n k I D >  
         < L i n k T y p e > 0 < / L i n k T y p e >  
         < P a r a m e t e r s / >  
         < I n c l u d e A l l I t e m s > f a l s e < / I n c l u d e A l l I t e m s >  
         < A c t i v e > t r u e < / A c t i v e >  
         < P r o t e c t e d L i n k > f a l s e < / P r o t e c t e d L i n k >  
         < N a m e > 2 8 1 0 0   T B   2 0 1 9   5 4 2 x   F i n a l < / N a m e >  
         < E n t i t y E n u m > 9 < / E n t i t y E n u m >  
         < I t e m O r d e r L i s t / >  
         < S e l e c t e d I t e m L i s t / >  
         < S e l e c t e d C o l u m n L i s t / >  
         < H a s V a l u e > t r u e < / H a s V a l u e >  
         < T B C h a r t I D > 2 2 1 3 5 8 7 4 8 5 7 0 0 0 0 0 6 9 5 < / T B C h a r t I D >  
         < C o n s o l i d a t e d C o m p a n y I D   x s i : n i l = " t r u e " / >  
         < T B D o c u m e n t I D > 2 2 1 3 5 8 7 4 8 5 7 0 0 0 0 0 0 0 5 < / T B D o c u m e n t I D >  
         < N u m e r i c V a l u e > 6 2 6 5 6 0 . 0 0 0 0 < / N u m e r i c V a l u e >  
         < V a l u e > 6 2 6 5 6 0 . 0 0 0 0 < / V a l u e >  
         < C h a r t T y p e > c t D e t a i l < / C h a r t T y p e >  
         < R e f e r e n c e > 2 8 1 0 0 < / R e f e r e n c e >  
         < T B D o c N a m e > T B   2 0 1 9 < / T B D o c N a m e >  
         < T B C h a r t N a m e > D e t a i l < / T B C h a r t N a m e >  
         < C o l u m n N a m e > F i n a l B a l a n c e < / C o l u m n N a m e >  
         < U s e r F r i e n d l y C o l u m n N a m e > F i n a l < / U s e r F r i e n d l y C o l u m n N a m e >  
         < A c c o u n t N u m b e r > 5 4 2 x < / A c c o u n t N u m b e r >  
         < R o u n d e d > f a l s e < / R o u n d e d >  
     < / T B L i n k >  
     < T B L i n k >  
         < V e r s i o n > 4 < / V e r s i o n >  
         < C o l u m n F i l t e r s / >  
         < D A L i n k I D > 4 5 9 d b 7 f 4 - f 5 e b - 4 a f 9 - b 0 a c - 6 f 0 e 7 3 9 f e 1 b 6 < / D A L i n k I D >  
         < L i n k T y p e > 0 < / L i n k T y p e >  
         < P a r a m e t e r s / >  
         < I n c l u d e A l l I t e m s > f a l s e < / I n c l u d e A l l I t e m s >  
         < A c t i v e > t r u e < / A c t i v e >  
         < P r o t e c t e d L i n k > f a l s e < / P r o t e c t e d L i n k >  
         < N a m e > 2 8 1 0 0   T B   2 0 1 9   5 4 3 x 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 5 4 3 x < / A c c o u n t N u m b e r >  
         < R o u n d e d > f a l s e < / R o u n d e d >  
     < / T B L i n k >  
     < T B L i n k >  
         < V e r s i o n > 4 < / V e r s i o n >  
         < C o l u m n F i l t e r s / >  
         < D A L i n k I D > e 7 3 5 0 0 5 f - 7 3 f b - 4 a 7 4 - b a d 2 - 5 1 d b f d 8 5 9 b 5 c < / D A L i n k I D >  
         < L i n k T y p e > 0 < / L i n k T y p e >  
         < P a r a m e t e r s / >  
         < I n c l u d e A l l I t e m s > f a l s e < / I n c l u d e A l l I t e m s >  
         < A c t i v e > t r u e < / A c t i v e >  
         < P r o t e c t e d L i n k > f a l s e < / P r o t e c t e d L i n k >  
         < N a m e > 2 8 1 0 0   T B   2 0 1 9   5 4 4 x 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 5 4 4 x < / A c c o u n t N u m b e r >  
         < R o u n d e d > f a l s e < / R o u n d e d >  
     < / T B L i n k >  
     < T B L i n k >  
         < V e r s i o n > 4 < / V e r s i o n >  
         < C o l u m n F i l t e r s / >  
         < D A L i n k I D > d 3 a 8 4 6 f b - c 5 b f - 4 c d 8 - b d 2 5 - 8 c 6 e 5 f 3 7 0 0 f c < / D A L i n k I D >  
         < L i n k T y p e > 0 < / L i n k T y p e >  
         < P a r a m e t e r s / >  
         < I n c l u d e A l l I t e m s > f a l s e < / I n c l u d e A l l I t e m s >  
         < A c t i v e > t r u e < / A c t i v e >  
         < P r o t e c t e d L i n k > f a l s e < / P r o t e c t e d L i n k >  
         < N a m e > 2 8 1 0 0   T B   2 0 1 9   5 4 5 x   F i n a l < / N a m e >  
         < E n t i t y E n u m > 9 < / E n t i t y E n u m >  
         < I t e m O r d e r L i s t / >  
         < S e l e c t e d I t e m L i s t / >  
         < S e l e c t e d C o l u m n L i s t / >  
         < H a s V a l u e > t r u e < / H a s V a l u e >  
         < T B C h a r t I D > 2 2 1 3 5 8 7 4 8 5 7 0 0 0 0 0 6 9 5 < / T B C h a r t I D >  
         < C o n s o l i d a t e d C o m p a n y I D   x s i : n i l = " t r u e " / >  
         < T B D o c u m e n t I D > 2 2 1 3 5 8 7 4 8 5 7 0 0 0 0 0 0 0 5 < / T B D o c u m e n t I D >  
         < N u m e r i c V a l u e > 1 2 1 7 . 0 0 0 0 < / N u m e r i c V a l u e >  
         < V a l u e > 1 2 1 7 . 0 0 0 0 < / V a l u e >  
         < C h a r t T y p e > c t D e t a i l < / C h a r t T y p e >  
         < R e f e r e n c e > 2 8 1 0 0 < / R e f e r e n c e >  
         < T B D o c N a m e > T B   2 0 1 9 < / T B D o c N a m e >  
         < T B C h a r t N a m e > D e t a i l < / T B C h a r t N a m e >  
         < C o l u m n N a m e > F i n a l B a l a n c e < / C o l u m n N a m e >  
         < U s e r F r i e n d l y C o l u m n N a m e > F i n a l < / U s e r F r i e n d l y C o l u m n N a m e >  
         < A c c o u n t N u m b e r > 5 4 5 x < / A c c o u n t N u m b e r >  
         < R o u n d e d > f a l s e < / R o u n d e d >  
     < / T B L i n k >  
     < T B L i n k >  
         < V e r s i o n > 4 < / V e r s i o n >  
         < C o l u m n F i l t e r s / >  
         < D A L i n k I D > e f 3 b e 5 4 3 - a 7 b 1 - 4 7 2 c - a 9 d f - f d 1 9 0 4 6 3 2 c f 9 < / D A L i n k I D >  
         < L i n k T y p e > 0 < / L i n k T y p e >  
         < P a r a m e t e r s / >  
         < I n c l u d e A l l I t e m s > f a l s e < / I n c l u d e A l l I t e m s >  
         < A c t i v e > t r u e < / A c t i v e >  
         < P r o t e c t e d L i n k > f a l s e < / P r o t e c t e d L i n k >  
         < N a m e > 2 8 1 0 0   T B   2 0 1 9   5 4 6 x   F i n a l < / N a m e >  
         < E n t i t y E n u m > 9 < / E n t i t y E n u m >  
         < I t e m O r d e r L i s t / >  
         < S e l e c t e d I t e m L i s t / >  
         < S e l e c t e d C o l u m n L i s t / >  
         < H a s V a l u e > t r u e < / H a s V a l u e >  
         < T B C h a r t I D > 2 2 1 3 5 8 7 4 8 5 7 0 0 0 0 0 6 9 5 < / T B C h a r t I D >  
         < C o n s o l i d a t e d C o m p a n y I D   x s i : n i l = " t r u e " / >  
         < T B D o c u m e n t I D > 2 2 1 3 5 8 7 4 8 5 7 0 0 0 0 0 0 0 5 < / T B D o c u m e n t I D >  
         < N u m e r i c V a l u e > 1 4 5 3 5 4 . 0 0 0 0 < / N u m e r i c V a l u e >  
         < V a l u e > 1 4 5 3 5 4 . 0 0 0 0 < / V a l u e >  
         < C h a r t T y p e > c t D e t a i l < / C h a r t T y p e >  
         < R e f e r e n c e > 2 8 1 0 0 < / R e f e r e n c e >  
         < T B D o c N a m e > T B   2 0 1 9 < / T B D o c N a m e >  
         < T B C h a r t N a m e > D e t a i l < / T B C h a r t N a m e >  
         < C o l u m n N a m e > F i n a l B a l a n c e < / C o l u m n N a m e >  
         < U s e r F r i e n d l y C o l u m n N a m e > F i n a l < / U s e r F r i e n d l y C o l u m n N a m e >  
         < A c c o u n t N u m b e r > 5 4 6 x < / A c c o u n t N u m b e r >  
         < R o u n d e d > f a l s e < / R o u n d e d >  
     < / T B L i n k >  
     < T B L i n k >  
         < V e r s i o n > 4 < / V e r s i o n >  
         < C o l u m n F i l t e r s / >  
         < D A L i n k I D > 6 7 d e a 1 6 0 - a 7 7 3 - 4 a 6 a - b 5 4 2 - d 2 1 9 c f 7 9 d d 5 6 < / D A L i n k I D >  
         < L i n k T y p e > 0 < / L i n k T y p e >  
         < P a r a m e t e r s / >  
         < I n c l u d e A l l I t e m s > f a l s e < / I n c l u d e A l l I t e m s >  
         < A c t i v e > t r u e < / A c t i v e >  
         < P r o t e c t e d L i n k > f a l s e < / P r o t e c t e d L i n k >  
         < N a m e > 2 8 1 0 0   T B   2 0 1 9   5 4 7 x   F i n a l < / N a m e >  
         < E n t i t y E n u m > 9 < / E n t i t y E n u m >  
         < I t e m O r d e r L i s t / >  
         < S e l e c t e d I t e m L i s t / >  
         < S e l e c t e d C o l u m n L i s t / >  
         < H a s V a l u e > t r u e < / H a s V a l u e >  
         < T B C h a r t I D > 2 2 1 3 5 8 7 4 8 5 7 0 0 0 0 0 6 9 5 < / T B C h a r t I D >  
         < C o n s o l i d a t e d C o m p a n y I D   x s i : n i l = " t r u e " / >  
         < T B D o c u m e n t I D > 2 2 1 3 5 8 7 4 8 5 7 0 0 0 0 0 0 0 5 < / T B D o c u m e n t I D >  
         < N u m e r i c V a l u e > - 2 2 1 4 9 . 0 0 0 0 < / N u m e r i c V a l u e >  
         < V a l u e > - 2 2 1 4 9 . 0 0 0 0 < / V a l u e >  
         < C h a r t T y p e > c t D e t a i l < / C h a r t T y p e >  
         < R e f e r e n c e > 2 8 1 0 0 < / R e f e r e n c e >  
         < T B D o c N a m e > T B   2 0 1 9 < / T B D o c N a m e >  
         < T B C h a r t N a m e > D e t a i l < / T B C h a r t N a m e >  
         < C o l u m n N a m e > F i n a l B a l a n c e < / C o l u m n N a m e >  
         < U s e r F r i e n d l y C o l u m n N a m e > F i n a l < / U s e r F r i e n d l y C o l u m n N a m e >  
         < A c c o u n t N u m b e r > 5 4 7 x < / A c c o u n t N u m b e r >  
         < R o u n d e d > f a l s e < / R o u n d e d >  
     < / T B L i n k >  
     < T B L i n k >  
         < V e r s i o n > 4 < / V e r s i o n >  
         < C o l u m n F i l t e r s / >  
         < D A L i n k I D > e d 2 1 a 3 4 6 - d b 3 5 - 4 5 d e - a 1 0 9 - 0 f e 8 d c 4 8 e 1 6 2 < / D A L i n k I D >  
         < L i n k T y p e > 0 < / L i n k T y p e >  
         < P a r a m e t e r s / >  
         < I n c l u d e A l l I t e m s > f a l s e < / I n c l u d e A l l I t e m s >  
         < A c t i v e > t r u e < / A c t i v e >  
         < P r o t e c t e d L i n k > f a l s e < / P r o t e c t e d L i n k >  
         < N a m e > 2 8 1 0 0   T B   2 0 1 9   5 4 8 x   F i n a l < / N a m e >  
         < E n t i t y E n u m > 9 < / E n t i t y E n u m >  
         < I t e m O r d e r L i s t / >  
         < S e l e c t e d I t e m L i s t / >  
         < S e l e c t e d C o l u m n L i s t / >  
         < H a s V a l u e > t r u e < / H a s V a l u e >  
         < T B C h a r t I D > 2 2 1 3 5 8 7 4 8 5 7 0 0 0 0 0 6 9 5 < / T B C h a r t I D >  
         < C o n s o l i d a t e d C o m p a n y I D   x s i : n i l = " t r u e " / >  
         < T B D o c u m e n t I D > 2 2 1 3 5 8 7 4 8 5 7 0 0 0 0 0 0 0 5 < / T B D o c u m e n t I D >  
         < N u m e r i c V a l u e > 2 4 4 8 9 6 . 0 0 0 0 < / N u m e r i c V a l u e >  
         < V a l u e > 2 4 4 8 9 6 . 0 0 0 0 < / V a l u e >  
         < C h a r t T y p e > c t D e t a i l < / C h a r t T y p e >  
         < R e f e r e n c e > 2 8 1 0 0 < / R e f e r e n c e >  
         < T B D o c N a m e > T B   2 0 1 9 < / T B D o c N a m e >  
         < T B C h a r t N a m e > D e t a i l < / T B C h a r t N a m e >  
         < C o l u m n N a m e > F i n a l B a l a n c e < / C o l u m n N a m e >  
         < U s e r F r i e n d l y C o l u m n N a m e > F i n a l < / U s e r F r i e n d l y C o l u m n N a m e >  
         < A c c o u n t N u m b e r > 5 4 8 x < / A c c o u n t N u m b e r >  
         < R o u n d e d > f a l s e < / R o u n d e d >  
     < / T B L i n k >  
     < T B L i n k >  
         < V e r s i o n > 4 < / V e r s i o n >  
         < C o l u m n F i l t e r s / >  
         < D A L i n k I D > b 5 f 0 0 8 b e - 5 9 f f - 4 1 0 8 - 8 8 2 b - a d c 2 1 d 6 e 4 1 c 2 < / D A L i n k I D >  
         < L i n k T y p e > 0 < / L i n k T y p e >  
         < P a r a m e t e r s / >  
         < I n c l u d e A l l I t e m s > f a l s e < / I n c l u d e A l l I t e m s >  
         < A c t i v e > t r u e < / A c t i v e >  
         < P r o t e c t e d L i n k > f a l s e < / P r o t e c t e d L i n k >  
         < N a m e > 2 8 1 0 0   T B   2 0 1 9   5 4 9 x   F i n a l < / N a m e >  
         < E n t i t y E n u m > 9 < / E n t i t y E n u m >  
         < I t e m O r d e r L i s t / >  
         < S e l e c t e d I t e m L i s t / >  
         < S e l e c t e d C o l u m n L i s t / >  
         < H a s V a l u e > t r u e < / H a s V a l u e >  
         < T B C h a r t I D > 2 2 1 3 5 8 7 4 8 5 7 0 0 0 0 0 6 9 5 < / T B C h a r t I D >  
         < C o n s o l i d a t e d C o m p a n y I D   x s i : n i l = " t r u e " / >  
         < T B D o c u m e n t I D > 2 2 1 3 5 8 7 4 8 5 7 0 0 0 0 0 0 0 5 < / T B D o c u m e n t I D >  
         < N u m e r i c V a l u e > 1 6 6 9 7 8 . 0 0 0 0 < / N u m e r i c V a l u e >  
         < V a l u e > 1 6 6 9 7 8 . 0 0 0 0 < / V a l u e >  
         < C h a r t T y p e > c t D e t a i l < / C h a r t T y p e >  
         < R e f e r e n c e > 2 8 1 0 0 < / R e f e r e n c e >  
         < T B D o c N a m e > T B   2 0 1 9 < / T B D o c N a m e >  
         < T B C h a r t N a m e > D e t a i l < / T B C h a r t N a m e >  
         < C o l u m n N a m e > F i n a l B a l a n c e < / C o l u m n N a m e >  
         < U s e r F r i e n d l y C o l u m n N a m e > F i n a l < / U s e r F r i e n d l y C o l u m n N a m e >  
         < A c c o u n t N u m b e r > 5 4 9 x < / A c c o u n t N u m b e r >  
         < R o u n d e d > f a l s e < / R o u n d e d >  
     < / T B L i n k >  
     < T B L i n k >  
         < V e r s i o n > 4 < / V e r s i o n >  
         < C o l u m n F i l t e r s / >  
         < D A L i n k I D > 2 b 9 a a 1 4 6 - e 3 f 1 - 4 f 7 9 - 8 d 9 8 - 8 e 7 6 6 a 8 5 3 4 c d < / D A L i n k I D >  
         < L i n k T y p e > 0 < / L i n k T y p e >  
         < P a r a m e t e r s / >  
         < I n c l u d e A l l I t e m s > f a l s e < / I n c l u d e A l l I t e m s >  
         < A c t i v e > t r u e < / A c t i v e >  
         < P r o t e c t e d L i n k > f a l s e < / P r o t e c t e d L i n k >  
         < N a m e > 2 8 1 0 0   T B   2 0 1 9   5 5 1 x   F i n a l < / N a m e >  
         < E n t i t y E n u m > 9 < / E n t i t y E n u m >  
         < I t e m O r d e r L i s t / >  
         < S e l e c t e d I t e m L i s t / >  
         < S e l e c t e d C o l u m n L i s t / >  
         < H a s V a l u e > t r u e < / H a s V a l u e >  
         < T B C h a r t I D > 2 2 1 3 5 8 7 4 8 5 7 0 0 0 0 0 6 9 5 < / T B C h a r t I D >  
         < C o n s o l i d a t e d C o m p a n y I D   x s i : n i l = " t r u e " / >  
         < T B D o c u m e n t I D > 2 2 1 3 5 8 7 4 8 5 7 0 0 0 0 0 0 0 5 < / T B D o c u m e n t I D >  
         < N u m e r i c V a l u e > 2 0 9 6 9 4 6 . 0 0 0 0 < / N u m e r i c V a l u e >  
         < V a l u e > 2 0 9 6 9 4 6 . 0 0 0 0 < / V a l u e >  
         < C h a r t T y p e > c t D e t a i l < / C h a r t T y p e >  
         < R e f e r e n c e > 2 8 1 0 0 < / R e f e r e n c e >  
         < T B D o c N a m e > T B   2 0 1 9 < / T B D o c N a m e >  
         < T B C h a r t N a m e > D e t a i l < / T B C h a r t N a m e >  
         < C o l u m n N a m e > F i n a l B a l a n c e < / C o l u m n N a m e >  
         < U s e r F r i e n d l y C o l u m n N a m e > F i n a l < / U s e r F r i e n d l y C o l u m n N a m e >  
         < A c c o u n t N u m b e r > 5 5 1 x < / A c c o u n t N u m b e r >  
         < R o u n d e d > f a l s e < / R o u n d e d >  
     < / T B L i n k >  
     < T B L i n k >  
         < V e r s i o n > 4 < / V e r s i o n >  
         < C o l u m n F i l t e r s / >  
         < D A L i n k I D > c 2 f a 8 2 b 9 - 8 9 c b - 4 a 4 f - a 4 0 d - c 3 5 b 4 6 a d 5 2 6 9 < / D A L i n k I D >  
         < L i n k T y p e > 0 < / L i n k T y p e >  
         < P a r a m e t e r s / >  
         < I n c l u d e A l l I t e m s > f a l s e < / I n c l u d e A l l I t e m s >  
         < A c t i v e > t r u e < / A c t i v e >  
         < P r o t e c t e d L i n k > f a l s e < / P r o t e c t e d L i n k >  
         < N a m e > 2 8 1 0 0   T B   2 0 1 9   5 5 3 x   F i n a l < / N a m e >  
         < E n t i t y E n u m > 9 < / E n t i t y E n u m >  
         < I t e m O r d e r L i s t / >  
         < S e l e c t e d I t e m L i s t / >  
         < S e l e c t e d C o l u m n L i s t / >  
         < H a s V a l u e > t r u e < / H a s V a l u e >  
         < T B C h a r t I D > 2 2 1 3 5 8 7 4 8 5 7 0 0 0 0 0 6 9 5 < / T B C h a r t I D >  
         < C o n s o l i d a t e d C o m p a n y I D   x s i : n i l = " t r u e " / >  
         < T B D o c u m e n t I D > 2 2 1 3 5 8 7 4 8 5 7 0 0 0 0 0 0 0 5 < / T B D o c u m e n t I D >  
         < N u m e r i c V a l u e > 5 0 4 9 8 5 0 . 0 0 0 0 < / N u m e r i c V a l u e >  
         < V a l u e > 5 0 4 9 8 5 0 . 0 0 0 0 < / V a l u e >  
         < C h a r t T y p e > c t D e t a i l < / C h a r t T y p e >  
         < R e f e r e n c e > 2 8 1 0 0 < / R e f e r e n c e >  
         < T B D o c N a m e > T B   2 0 1 9 < / T B D o c N a m e >  
         < T B C h a r t N a m e > D e t a i l < / T B C h a r t N a m e >  
         < C o l u m n N a m e > F i n a l B a l a n c e < / C o l u m n N a m e >  
         < U s e r F r i e n d l y C o l u m n N a m e > F i n a l < / U s e r F r i e n d l y C o l u m n N a m e >  
         < A c c o u n t N u m b e r > 5 5 3 x < / A c c o u n t N u m b e r >  
         < R o u n d e d > f a l s e < / R o u n d e d >  
     < / T B L i n k >  
     < T B L i n k >  
         < V e r s i o n > 4 < / V e r s i o n >  
         < C o l u m n F i l t e r s / >  
         < D A L i n k I D > b 7 a 7 d d 5 7 - 7 9 9 7 - 4 e 8 4 - a 8 5 c - 5 5 8 a e d 8 5 2 3 e 3 < / D A L i n k I D >  
         < L i n k T y p e > 0 < / L i n k T y p e >  
         < P a r a m e t e r s / >  
         < I n c l u d e A l l I t e m s > f a l s e < / I n c l u d e A l l I t e m s >  
         < A c t i v e > t r u e < / A c t i v e >  
         < P r o t e c t e d L i n k > f a l s e < / P r o t e c t e d L i n k >  
         < N a m e > 2 8 1 0 0   T B   2 0 1 9   5 5 5 x 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 5 5 5 x < / A c c o u n t N u m b e r >  
         < R o u n d e d > f a l s e < / R o u n d e d >  
     < / T B L i n k >  
     < T B L i n k >  
         < V e r s i o n > 4 < / V e r s i o n >  
         < C o l u m n F i l t e r s / >  
         < D A L i n k I D > b 9 b b 6 8 7 a - 4 5 2 b - 4 e 2 8 - b c c d - 2 3 5 6 b 4 2 e 0 a 1 a < / D A L i n k I D >  
         < L i n k T y p e > 0 < / L i n k T y p e >  
         < P a r a m e t e r s / >  
         < I n c l u d e A l l I t e m s > f a l s e < / I n c l u d e A l l I t e m s >  
         < A c t i v e > t r u e < / A c t i v e >  
         < P r o t e c t e d L i n k > f a l s e < / P r o t e c t e d L i n k >  
         < N a m e > 2 8 1 0 0   T B   2 0 1 9   5 5 7 x 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 5 5 7 x < / A c c o u n t N u m b e r >  
         < R o u n d e d > f a l s e < / R o u n d e d >  
     < / T B L i n k >  
     < T B L i n k >  
         < V e r s i o n > 4 < / V e r s i o n >  
         < C o l u m n F i l t e r s / >  
         < D A L i n k I D > 2 b 2 6 9 0 3 8 - e 1 f 5 - 4 7 1 2 - 8 d f f - 7 2 5 4 d d b b 8 2 7 b < / D A L i n k I D >  
         < L i n k T y p e > 0 < / L i n k T y p e >  
         < P a r a m e t e r s / >  
         < I n c l u d e A l l I t e m s > f a l s e < / I n c l u d e A l l I t e m s >  
         < A c t i v e > t r u e < / A c t i v e >  
         < P r o t e c t e d L i n k > f a l s e < / P r o t e c t e d L i n k >  
         < N a m e > 2 8 1 0 0   T B   2 0 1 9   5 6 1 x 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 5 6 1 x < / A c c o u n t N u m b e r >  
         < R o u n d e d > f a l s e < / R o u n d e d >  
     < / T B L i n k >  
     < T B L i n k >  
         < V e r s i o n > 4 < / V e r s i o n >  
         < C o l u m n F i l t e r s / >  
         < D A L i n k I D > c 2 0 7 2 d c 1 - 1 d d 0 - 4 2 4 c - 8 3 b d - 3 b e 9 4 d b b 3 3 a 6 < / D A L i n k I D >  
         < L i n k T y p e > 0 < / L i n k T y p e >  
         < P a r a m e t e r s / >  
         < I n c l u d e A l l I t e m s > f a l s e < / I n c l u d e A l l I t e m s >  
         < A c t i v e > t r u e < / A c t i v e >  
         < P r o t e c t e d L i n k > f a l s e < / P r o t e c t e d L i n k >  
         < N a m e > 2 8 1 0 0   T B   2 0 1 9   5 6 2 a   F i n a l < / N a m e >  
         < E n t i t y E n u m > 9 < / E n t i t y E n u m >  
         < I t e m O r d e r L i s t / >  
         < S e l e c t e d I t e m L i s t / >  
         < S e l e c t e d C o l u m n L i s t / >  
         < H a s V a l u e > t r u e < / H a s V a l u e >  
         < T B C h a r t I D > 2 2 1 3 5 8 7 4 8 5 7 0 0 0 0 0 6 9 5 < / T B C h a r t I D >  
         < C o n s o l i d a t e d C o m p a n y I D   x s i : n i l = " t r u e " / >  
         < T B D o c u m e n t I D > 2 2 1 3 5 8 7 4 8 5 7 0 0 0 0 0 0 0 5 < / T B D o c u m e n t I D >  
         < N u m e r i c V a l u e > 1 9 4 1 8 5 . 0 0 0 0 < / N u m e r i c V a l u e >  
         < V a l u e > 1 9 4 1 8 5 . 0 0 0 0 < / V a l u e >  
         < C h a r t T y p e > c t D e t a i l < / C h a r t T y p e >  
         < R e f e r e n c e > 2 8 1 0 0 < / R e f e r e n c e >  
         < T B D o c N a m e > T B   2 0 1 9 < / T B D o c N a m e >  
         < T B C h a r t N a m e > D e t a i l < / T B C h a r t N a m e >  
         < C o l u m n N a m e > F i n a l B a l a n c e < / C o l u m n N a m e >  
         < U s e r F r i e n d l y C o l u m n N a m e > F i n a l < / U s e r F r i e n d l y C o l u m n N a m e >  
         < A c c o u n t N u m b e r > 5 6 2 a < / A c c o u n t N u m b e r >  
         < R o u n d e d > f a l s e < / R o u n d e d >  
     < / T B L i n k >  
     < T B L i n k >  
         < V e r s i o n > 4 < / V e r s i o n >  
         < C o l u m n F i l t e r s / >  
         < D A L i n k I D > a c b 6 4 a 8 0 - 0 a 4 9 - 4 6 0 d - 9 3 b d - 5 5 3 2 6 d 7 1 4 e 8 6 < / D A L i n k I D >  
         < L i n k T y p e > 0 < / L i n k T y p e >  
         < P a r a m e t e r s / >  
         < I n c l u d e A l l I t e m s > f a l s e < / I n c l u d e A l l I t e m s >  
         < A c t i v e > t r u e < / A c t i v e >  
         < P r o t e c t e d L i n k > f a l s e < / P r o t e c t e d L i n k >  
         < N a m e > 2 8 1 0 0   T B   2 0 1 9   5 6 2 b   F i n a l < / N a m e >  
         < E n t i t y E n u m > 9 < / E n t i t y E n u m >  
         < I t e m O r d e r L i s t / >  
         < S e l e c t e d I t e m L i s t / >  
         < S e l e c t e d C o l u m n L i s t / >  
         < H a s V a l u e > t r u e < / H a s V a l u e >  
         < T B C h a r t I D > 2 2 1 3 5 8 7 4 8 5 7 0 0 0 0 0 6 9 5 < / T B C h a r t I D >  
         < C o n s o l i d a t e d C o m p a n y I D   x s i : n i l = " t r u e " / >  
         < T B D o c u m e n t I D > 2 2 1 3 5 8 7 4 8 5 7 0 0 0 0 0 0 0 5 < / T B D o c u m e n t I D >  
         < N u m e r i c V a l u e > 1 0 6 6 0 2 . 0 0 0 0 < / N u m e r i c V a l u e >  
         < V a l u e > 1 0 6 6 0 2 . 0 0 0 0 < / V a l u e >  
         < C h a r t T y p e > c t D e t a i l < / C h a r t T y p e >  
         < R e f e r e n c e > 2 8 1 0 0 < / R e f e r e n c e >  
         < T B D o c N a m e > T B   2 0 1 9 < / T B D o c N a m e >  
         < T B C h a r t N a m e > D e t a i l < / T B C h a r t N a m e >  
         < C o l u m n N a m e > F i n a l B a l a n c e < / C o l u m n N a m e >  
         < U s e r F r i e n d l y C o l u m n N a m e > F i n a l < / U s e r F r i e n d l y C o l u m n N a m e >  
         < A c c o u n t N u m b e r > 5 6 2 b < / A c c o u n t N u m b e r >  
         < R o u n d e d > f a l s e < / R o u n d e d >  
     < / T B L i n k >  
     < T B L i n k >  
         < V e r s i o n > 4 < / V e r s i o n >  
         < C o l u m n F i l t e r s / >  
         < D A L i n k I D > d a 4 9 8 1 2 0 - c a 3 c - 4 6 8 1 - a d d 8 - e 3 8 4 8 5 4 b 8 e c e < / D A L i n k I D >  
         < L i n k T y p e > 0 < / L i n k T y p e >  
         < P a r a m e t e r s / >  
         < I n c l u d e A l l I t e m s > f a l s e < / I n c l u d e A l l I t e m s >  
         < A c t i v e > t r u e < / A c t i v e >  
         < P r o t e c t e d L i n k > f a l s e < / P r o t e c t e d L i n k >  
         < N a m e > 2 8 1 0 0   T B   2 0 1 9   5 6 3 x   F i n a l < / N a m e >  
         < E n t i t y E n u m > 9 < / E n t i t y E n u m >  
         < I t e m O r d e r L i s t / >  
         < S e l e c t e d I t e m L i s t / >  
         < S e l e c t e d C o l u m n L i s t / >  
         < H a s V a l u e > t r u e < / H a s V a l u e >  
         < T B C h a r t I D > 2 2 1 3 5 8 7 4 8 5 7 0 0 0 0 0 6 9 5 < / T B C h a r t I D >  
         < C o n s o l i d a t e d C o m p a n y I D   x s i : n i l = " t r u e " / >  
         < T B D o c u m e n t I D > 2 2 1 3 5 8 7 4 8 5 7 0 0 0 0 0 0 0 5 < / T B D o c u m e n t I D >  
         < N u m e r i c V a l u e > 3 3 5 1 . 0 0 0 0 < / N u m e r i c V a l u e >  
         < V a l u e > 3 3 5 1 . 0 0 0 0 < / V a l u e >  
         < C h a r t T y p e > c t D e t a i l < / C h a r t T y p e >  
         < R e f e r e n c e > 2 8 1 0 0 < / R e f e r e n c e >  
         < T B D o c N a m e > T B   2 0 1 9 < / T B D o c N a m e >  
         < T B C h a r t N a m e > D e t a i l < / T B C h a r t N a m e >  
         < C o l u m n N a m e > F i n a l B a l a n c e < / C o l u m n N a m e >  
         < U s e r F r i e n d l y C o l u m n N a m e > F i n a l < / U s e r F r i e n d l y C o l u m n N a m e >  
         < A c c o u n t N u m b e r > 5 6 3 x < / A c c o u n t N u m b e r >  
         < R o u n d e d > f a l s e < / R o u n d e d >  
     < / T B L i n k >  
     < T B L i n k >  
         < V e r s i o n > 4 < / V e r s i o n >  
         < C o l u m n F i l t e r s / >  
         < D A L i n k I D > 6 d d 1 f 1 b e - c 7 5 0 - 4 4 0 e - b 4 1 7 - 7 a b 1 1 d 7 0 6 3 f 5 < / D A L i n k I D >  
         < L i n k T y p e > 0 < / L i n k T y p e >  
         < P a r a m e t e r s / >  
         < I n c l u d e A l l I t e m s > f a l s e < / I n c l u d e A l l I t e m s >  
         < A c t i v e > t r u e < / A c t i v e >  
         < P r o t e c t e d L i n k > f a l s e < / P r o t e c t e d L i n k >  
         < N a m e > 2 8 1 0 0   T B   2 0 1 9   5 6 4 x 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 5 6 4 x < / A c c o u n t N u m b e r >  
         < R o u n d e d > f a l s e < / R o u n d e d >  
     < / T B L i n k >  
     < T B L i n k >  
         < V e r s i o n > 4 < / V e r s i o n >  
         < C o l u m n F i l t e r s / >  
         < D A L i n k I D > f 5 f 3 5 6 f c - 8 b f e - 4 b d d - 8 c a d - 5 7 b 5 6 5 1 c b d 8 1 < / D A L i n k I D >  
         < L i n k T y p e > 0 < / L i n k T y p e >  
         < P a r a m e t e r s / >  
         < I n c l u d e A l l I t e m s > f a l s e < / I n c l u d e A l l I t e m s >  
         < A c t i v e > t r u e < / A c t i v e >  
         < P r o t e c t e d L i n k > f a l s e < / P r o t e c t e d L i n k >  
         < N a m e > 2 8 1 0 0   T B   2 0 1 9   5 6 5 x 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 5 6 5 x < / A c c o u n t N u m b e r >  
         < R o u n d e d > f a l s e < / R o u n d e d >  
     < / T B L i n k >  
     < T B L i n k >  
         < V e r s i o n > 4 < / V e r s i o n >  
         < C o l u m n F i l t e r s / >  
         < D A L i n k I D > 0 2 8 0 1 8 1 0 - a 6 2 8 - 4 b d 6 - b d 9 b - 5 b d 4 3 e 1 7 3 5 9 3 < / D A L i n k I D >  
         < L i n k T y p e > 0 < / L i n k T y p e >  
         < P a r a m e t e r s / >  
         < I n c l u d e A l l I t e m s > f a l s e < / I n c l u d e A l l I t e m s >  
         < A c t i v e > t r u e < / A c t i v e >  
         < P r o t e c t e d L i n k > f a l s e < / P r o t e c t e d L i n k >  
         < N a m e > 2 8 1 0 0   T B   2 0 1 9   5 6 6 x 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 5 6 6 x < / A c c o u n t N u m b e r >  
         < R o u n d e d > f a l s e < / R o u n d e d >  
     < / T B L i n k >  
     < T B L i n k >  
         < V e r s i o n > 4 < / V e r s i o n >  
         < C o l u m n F i l t e r s / >  
         < D A L i n k I D > b 0 b 5 2 8 c 0 - f f 2 f - 4 a 0 1 - 9 0 6 6 - e 1 4 4 f 1 5 4 a 6 5 3 < / D A L i n k I D >  
         < L i n k T y p e > 0 < / L i n k T y p e >  
         < P a r a m e t e r s / >  
         < I n c l u d e A l l I t e m s > f a l s e < / I n c l u d e A l l I t e m s >  
         < A c t i v e > t r u e < / A c t i v e >  
         < P r o t e c t e d L i n k > f a l s e < / P r o t e c t e d L i n k >  
         < N a m e > 2 8 1 0 0   T B   2 0 1 9   5 6 7 x 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 5 6 7 x < / A c c o u n t N u m b e r >  
         < R o u n d e d > f a l s e < / R o u n d e d >  
     < / T B L i n k >  
     < T B L i n k >  
         < V e r s i o n > 4 < / V e r s i o n >  
         < C o l u m n F i l t e r s / >  
         < D A L i n k I D > 4 d 1 6 9 a e 8 - e 2 e 2 - 4 a 8 e - a 1 c 8 - a 9 b 0 b 7 a 1 f d 2 0 < / D A L i n k I D >  
         < L i n k T y p e > 0 < / L i n k T y p e >  
         < P a r a m e t e r s / >  
         < I n c l u d e A l l I t e m s > f a l s e < / I n c l u d e A l l I t e m s >  
         < A c t i v e > t r u e < / A c t i v e >  
         < P r o t e c t e d L i n k > f a l s e < / P r o t e c t e d L i n k >  
         < N a m e > 2 8 1 0 0   T B   2 0 1 9   5 6 8 x   F i n a l < / N a m e >  
         < E n t i t y E n u m > 9 < / E n t i t y E n u m >  
         < I t e m O r d e r L i s t / >  
         < S e l e c t e d I t e m L i s t / >  
         < S e l e c t e d C o l u m n L i s t / >  
         < H a s V a l u e > t r u e < / H a s V a l u e >  
         < T B C h a r t I D > 2 2 1 3 5 8 7 4 8 5 7 0 0 0 0 0 6 9 5 < / T B C h a r t I D >  
         < C o n s o l i d a t e d C o m p a n y I D   x s i : n i l = " t r u e " / >  
         < T B D o c u m e n t I D > 2 2 1 3 5 8 7 4 8 5 7 0 0 0 0 0 0 0 5 < / T B D o c u m e n t I D >  
         < N u m e r i c V a l u e > 8 4 9 0 4 . 0 0 0 0 < / N u m e r i c V a l u e >  
         < V a l u e > 8 4 9 0 4 . 0 0 0 0 < / V a l u e >  
         < C h a r t T y p e > c t D e t a i l < / C h a r t T y p e >  
         < R e f e r e n c e > 2 8 1 0 0 < / R e f e r e n c e >  
         < T B D o c N a m e > T B   2 0 1 9 < / T B D o c N a m e >  
         < T B C h a r t N a m e > D e t a i l < / T B C h a r t N a m e >  
         < C o l u m n N a m e > F i n a l B a l a n c e < / C o l u m n N a m e >  
         < U s e r F r i e n d l y C o l u m n N a m e > F i n a l < / U s e r F r i e n d l y C o l u m n N a m e >  
         < A c c o u n t N u m b e r > 5 6 8 x < / A c c o u n t N u m b e r >  
         < R o u n d e d > f a l s e < / R o u n d e d >  
     < / T B L i n k >  
     < T B L i n k >  
         < V e r s i o n > 4 < / V e r s i o n >  
         < C o l u m n F i l t e r s / >  
         < D A L i n k I D > 7 5 7 e b 6 e 3 - a 3 1 c - 4 2 0 1 - a 1 e 6 - 8 5 b 3 6 2 3 6 2 f 0 b < / D A L i n k I D >  
         < L i n k T y p e > 0 < / L i n k T y p e >  
         < P a r a m e t e r s / >  
         < I n c l u d e A l l I t e m s > f a l s e < / I n c l u d e A l l I t e m s >  
         < A c t i v e > t r u e < / A c t i v e >  
         < P r o t e c t e d L i n k > f a l s e < / P r o t e c t e d L i n k >  
         < N a m e > 2 8 1 0 0   T B   2 0 1 9   5 6 9 x 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 5 6 9 x < / A c c o u n t N u m b e r >  
         < R o u n d e d > f a l s e < / R o u n d e d >  
     < / T B L i n k >  
     < T B L i n k >  
         < V e r s i o n > 4 < / V e r s i o n >  
         < C o l u m n F i l t e r s / >  
         < D A L i n k I D > a 9 5 a 9 1 a 8 - f f f 3 - 4 a 1 0 - b 0 c 2 - 1 8 1 a 3 f 2 8 d 5 a 3 < / D A L i n k I D >  
         < L i n k T y p e > 0 < / L i n k T y p e >  
         < P a r a m e t e r s / >  
         < I n c l u d e A l l I t e m s > f a l s e < / I n c l u d e A l l I t e m s >  
         < A c t i v e > t r u e < / A c t i v e >  
         < P r o t e c t e d L i n k > f a l s e < / P r o t e c t e d L i n k >  
         < N a m e > 2 8 1 0 0   T B   2 0 1 9   5 9 1 x 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 5 9 1 x < / A c c o u n t N u m b e r >  
         < R o u n d e d > f a l s e < / R o u n d e d >  
     < / T B L i n k >  
     < T B L i n k >  
         < V e r s i o n > 4 < / V e r s i o n >  
         < C o l u m n F i l t e r s / >  
         < D A L i n k I D > 5 9 c e 4 6 9 1 - f 8 5 e - 4 a c 6 - b 0 a 4 - f 6 7 1 0 a 9 5 8 a 3 1 < / D A L i n k I D >  
         < L i n k T y p e > 0 < / L i n k T y p e >  
         < P a r a m e t e r s / >  
         < I n c l u d e A l l I t e m s > f a l s e < / I n c l u d e A l l I t e m s >  
         < A c t i v e > t r u e < / A c t i v e >  
         < P r o t e c t e d L i n k > f a l s e < / P r o t e c t e d L i n k >  
         < N a m e > 2 8 1 0 0   T B   2 0 1 9   5 9 2 x 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 5 9 2 x < / A c c o u n t N u m b e r >  
         < R o u n d e d > f a l s e < / R o u n d e d >  
     < / T B L i n k >  
     < T B L i n k >  
         < V e r s i o n > 4 < / V e r s i o n >  
         < C o l u m n F i l t e r s / >  
         < D A L i n k I D > c 1 d f 1 3 d c - a b a 9 - 4 f 3 c - a 7 f 4 - 1 3 4 3 b 5 9 8 8 4 6 9 < / D A L i n k I D >  
         < L i n k T y p e > 0 < / L i n k T y p e >  
         < P a r a m e t e r s / >  
         < I n c l u d e A l l I t e m s > f a l s e < / I n c l u d e A l l I t e m s >  
         < A c t i v e > t r u e < / A c t i v e >  
         < P r o t e c t e d L i n k > f a l s e < / P r o t e c t e d L i n k >  
         < N a m e > 2 8 1 0 0   T B   2 0 1 9   5 9 5 x 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 5 9 5 x < / A c c o u n t N u m b e r >  
         < R o u n d e d > f a l s e < / R o u n d e d >  
     < / T B L i n k >  
     < T B L i n k >  
         < V e r s i o n > 4 < / V e r s i o n >  
         < C o l u m n F i l t e r s / >  
         < D A L i n k I D > c b e f 9 1 0 e - 7 a 7 d - 4 9 0 1 - a 5 a 6 - e b 5 5 2 d 6 1 4 2 c 6 < / D A L i n k I D >  
         < L i n k T y p e > 0 < / L i n k T y p e >  
         < P a r a m e t e r s / >  
         < I n c l u d e A l l I t e m s > f a l s e < / I n c l u d e A l l I t e m s >  
         < A c t i v e > t r u e < / A c t i v e >  
         < P r o t e c t e d L i n k > f a l s e < / P r o t e c t e d L i n k >  
         < N a m e > 2 8 1 0 0   T B   2 0 1 9   5 9 6 x 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 5 9 6 x < / A c c o u n t N u m b e r >  
         < R o u n d e d > f a l s e < / R o u n d e d >  
     < / T B L i n k >  
     < T B L i n k >  
         < V e r s i o n > 4 < / V e r s i o n >  
         < C o l u m n F i l t e r s / >  
         < D A L i n k I D > 7 0 3 8 7 0 3 1 - a 9 a 2 - 4 9 b 4 - b e 9 8 - 0 3 6 4 4 3 6 7 0 2 6 5 < / D A L i n k I D >  
         < L i n k T y p e > 0 < / L i n k T y p e >  
         < P a r a m e t e r s / >  
         < I n c l u d e A l l I t e m s > f a l s e < / I n c l u d e A l l I t e m s >  
         < A c t i v e > t r u e < / A c t i v e >  
         < P r o t e c t e d L i n k > f a l s e < / P r o t e c t e d L i n k >  
         < N a m e > 2 8 1 0 0   T B   2 0 1 9   6 0 1 a   F i n a l < / N a m e >  
         < E n t i t y E n u m > 9 < / E n t i t y E n u m >  
         < I t e m O r d e r L i s t / >  
         < S e l e c t e d I t e m L i s t / >  
         < S e l e c t e d C o l u m n L i s t / >  
         < H a s V a l u e > t r u e < / H a s V a l u e >  
         < T B C h a r t I D > 2 2 1 3 5 8 7 4 8 5 7 0 0 0 0 0 6 9 5 < / T B C h a r t I D >  
         < C o n s o l i d a t e d C o m p a n y I D   x s i : n i l = " t r u e " / >  
         < T B D o c u m e n t I D > 2 2 1 3 5 8 7 4 8 5 7 0 0 0 0 0 0 0 5 < / T B D o c u m e n t I D >  
         < N u m e r i c V a l u e > - 1 9 0 8 4 0 1 . 0 0 0 0 < / N u m e r i c V a l u e >  
         < V a l u e > - 1 9 0 8 4 0 1 . 0 0 0 0 < / V a l u e >  
         < C h a r t T y p e > c t D e t a i l < / C h a r t T y p e >  
         < R e f e r e n c e > 2 8 1 0 0 < / R e f e r e n c e >  
         < T B D o c N a m e > T B   2 0 1 9 < / T B D o c N a m e >  
         < T B C h a r t N a m e > D e t a i l < / T B C h a r t N a m e >  
         < C o l u m n N a m e > F i n a l B a l a n c e < / C o l u m n N a m e >  
         < U s e r F r i e n d l y C o l u m n N a m e > F i n a l < / U s e r F r i e n d l y C o l u m n N a m e >  
         < A c c o u n t N u m b e r > 6 0 1 a < / A c c o u n t N u m b e r >  
         < R o u n d e d > f a l s e < / R o u n d e d >  
     < / T B L i n k >  
     < T B L i n k >  
         < V e r s i o n > 4 < / V e r s i o n >  
         < C o l u m n F i l t e r s / >  
         < D A L i n k I D > 5 5 1 e b d f 0 - 2 4 3 8 - 4 a 0 7 - 9 f 9 7 - a 0 a 2 8 f 3 a e 8 b 5 < / D A L i n k I D >  
         < L i n k T y p e > 0 < / L i n k T y p e >  
         < P a r a m e t e r s / >  
         < I n c l u d e A l l I t e m s > f a l s e < / I n c l u d e A l l I t e m s >  
         < A c t i v e > t r u e < / A c t i v e >  
         < P r o t e c t e d L i n k > f a l s e < / P r o t e c t e d L i n k >  
         < N a m e > 2 8 1 0 0   T B   2 0 1 9   6 0 1 b 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 6 0 1 b < / A c c o u n t N u m b e r >  
         < R o u n d e d > f a l s e < / R o u n d e d >  
     < / T B L i n k >  
     < T B L i n k >  
         < V e r s i o n > 4 < / V e r s i o n >  
         < C o l u m n F i l t e r s / >  
         < D A L i n k I D > d 4 0 8 a 9 0 e - b a 0 a - 4 a 5 d - 8 e d e - f 3 1 3 b d c 6 a c f 2 < / D A L i n k I D >  
         < L i n k T y p e > 0 < / L i n k T y p e >  
         < P a r a m e t e r s / >  
         < I n c l u d e A l l I t e m s > f a l s e < / I n c l u d e A l l I t e m s >  
         < A c t i v e > t r u e < / A c t i v e >  
         < P r o t e c t e d L i n k > f a l s e < / P r o t e c t e d L i n k >  
         < N a m e > 2 8 1 0 0   T B   2 0 1 9   6 0 1 c 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 6 0 1 c < / A c c o u n t N u m b e r >  
         < R o u n d e d > f a l s e < / R o u n d e d >  
     < / T B L i n k >  
     < T B L i n k >  
         < V e r s i o n > 4 < / V e r s i o n >  
         < C o l u m n F i l t e r s / >  
         < D A L i n k I D > 8 1 f 8 4 2 9 4 - 7 4 9 3 - 4 7 c f - 9 f 7 6 - c 3 1 4 3 1 6 4 d b 2 9 < / D A L i n k I D >  
         < L i n k T y p e > 0 < / L i n k T y p e >  
         < P a r a m e t e r s / >  
         < I n c l u d e A l l I t e m s > f a l s e < / I n c l u d e A l l I t e m s >  
         < A c t i v e > t r u e < / A c t i v e >  
         < P r o t e c t e d L i n k > f a l s e < / P r o t e c t e d L i n k >  
         < N a m e > 2 8 1 0 0   T B   2 0 1 9   6 0 1 d 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 6 0 1 d < / A c c o u n t N u m b e r >  
         < R o u n d e d > f a l s e < / R o u n d e d >  
     < / T B L i n k >  
     < T B L i n k >  
         < V e r s i o n > 4 < / V e r s i o n >  
         < C o l u m n F i l t e r s / >  
         < D A L i n k I D > 6 6 b b 1 5 3 b - 0 a 2 5 - 4 9 7 d - 8 8 3 7 - e e 7 4 c 1 e 7 b 6 5 9 < / D A L i n k I D >  
         < L i n k T y p e > 0 < / L i n k T y p e >  
         < P a r a m e t e r s / >  
         < I n c l u d e A l l I t e m s > f a l s e < / I n c l u d e A l l I t e m s >  
         < A c t i v e > t r u e < / A c t i v e >  
         < P r o t e c t e d L i n k > f a l s e < / P r o t e c t e d L i n k >  
         < N a m e > 2 8 1 0 0   T B   2 0 1 9   6 0 1 e 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 6 0 1 e < / A c c o u n t N u m b e r >  
         < R o u n d e d > f a l s e < / R o u n d e d >  
     < / T B L i n k >  
     < T B L i n k >  
         < V e r s i o n > 4 < / V e r s i o n >  
         < C o l u m n F i l t e r s / >  
         < D A L i n k I D > 7 1 e 6 6 b 1 1 - 0 f 0 d - 4 4 3 9 - 9 8 7 1 - 4 d 4 c e 7 f 2 8 5 e e < / D A L i n k I D >  
         < L i n k T y p e > 0 < / L i n k T y p e >  
         < P a r a m e t e r s / >  
         < I n c l u d e A l l I t e m s > f a l s e < / I n c l u d e A l l I t e m s >  
         < A c t i v e > t r u e < / A c t i v e >  
         < P r o t e c t e d L i n k > f a l s e < / P r o t e c t e d L i n k >  
         < N a m e > 2 8 1 0 0   T B   2 0 1 9   6 0 2 a   F i n a l < / N a m e >  
         < E n t i t y E n u m > 9 < / E n t i t y E n u m >  
         < I t e m O r d e r L i s t / >  
         < S e l e c t e d I t e m L i s t / >  
         < S e l e c t e d C o l u m n L i s t / >  
         < H a s V a l u e > t r u e < / H a s V a l u e >  
         < T B C h a r t I D > 2 2 1 3 5 8 7 4 8 5 7 0 0 0 0 0 6 9 5 < / T B C h a r t I D >  
         < C o n s o l i d a t e d C o m p a n y I D   x s i : n i l = " t r u e " / >  
         < T B D o c u m e n t I D > 2 2 1 3 5 8 7 4 8 5 7 0 0 0 0 0 0 0 5 < / T B D o c u m e n t I D >  
         < N u m e r i c V a l u e > - 1 2 5 2 9 1 2 . 0 0 0 0 < / N u m e r i c V a l u e >  
         < V a l u e > - 1 2 5 2 9 1 2 . 0 0 0 0 < / V a l u e >  
         < C h a r t T y p e > c t D e t a i l < / C h a r t T y p e >  
         < R e f e r e n c e > 2 8 1 0 0 < / R e f e r e n c e >  
         < T B D o c N a m e > T B   2 0 1 9 < / T B D o c N a m e >  
         < T B C h a r t N a m e > D e t a i l < / T B C h a r t N a m e >  
         < C o l u m n N a m e > F i n a l B a l a n c e < / C o l u m n N a m e >  
         < U s e r F r i e n d l y C o l u m n N a m e > F i n a l < / U s e r F r i e n d l y C o l u m n N a m e >  
         < A c c o u n t N u m b e r > 6 0 2 a < / A c c o u n t N u m b e r >  
         < R o u n d e d > f a l s e < / R o u n d e d >  
     < / T B L i n k >  
     < T B L i n k >  
         < V e r s i o n > 4 < / V e r s i o n >  
         < C o l u m n F i l t e r s / >  
         < D A L i n k I D > a 1 f a 9 2 0 2 - e d f 3 - 4 f 4 e - b 4 b 5 - 4 f 7 4 c 3 b f d f e a < / D A L i n k I D >  
         < L i n k T y p e > 0 < / L i n k T y p e >  
         < P a r a m e t e r s / >  
         < I n c l u d e A l l I t e m s > f a l s e < / I n c l u d e A l l I t e m s >  
         < A c t i v e > t r u e < / A c t i v e >  
         < P r o t e c t e d L i n k > f a l s e < / P r o t e c t e d L i n k >  
         < N a m e > 2 8 1 0 0   T B   2 0 1 9   6 0 2 b 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 6 0 2 b < / A c c o u n t N u m b e r >  
         < R o u n d e d > f a l s e < / R o u n d e d >  
     < / T B L i n k >  
     < T B L i n k >  
         < V e r s i o n > 4 < / V e r s i o n >  
         < C o l u m n F i l t e r s / >  
         < D A L i n k I D > e 6 3 6 b 1 3 2 - 4 9 9 3 - 4 1 b b - 8 9 6 7 - 5 0 5 c 8 d f 7 4 d 8 6 < / D A L i n k I D >  
         < L i n k T y p e > 0 < / L i n k T y p e >  
         < P a r a m e t e r s / >  
         < I n c l u d e A l l I t e m s > f a l s e < / I n c l u d e A l l I t e m s >  
         < A c t i v e > t r u e < / A c t i v e >  
         < P r o t e c t e d L i n k > f a l s e < / P r o t e c t e d L i n k >  
         < N a m e > 2 8 1 0 0   T B   2 0 1 9   6 0 2 c 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 6 0 2 c < / A c c o u n t N u m b e r >  
         < R o u n d e d > f a l s e < / R o u n d e d >  
     < / T B L i n k >  
     < T B L i n k >  
         < V e r s i o n > 4 < / V e r s i o n >  
         < C o l u m n F i l t e r s / >  
         < D A L i n k I D > 9 5 7 3 9 3 b 6 - f 4 1 d - 4 f 7 e - b 8 9 b - 9 f 6 3 9 0 6 d 1 6 c f < / D A L i n k I D >  
         < L i n k T y p e > 0 < / L i n k T y p e >  
         < P a r a m e t e r s / >  
         < I n c l u d e A l l I t e m s > f a l s e < / I n c l u d e A l l I t e m s >  
         < A c t i v e > t r u e < / A c t i v e >  
         < P r o t e c t e d L i n k > f a l s e < / P r o t e c t e d L i n k >  
         < N a m e > 2 8 1 0 0   T B   2 0 1 9   6 0 2 d 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 6 0 2 d < / A c c o u n t N u m b e r >  
         < R o u n d e d > f a l s e < / R o u n d e d >  
     < / T B L i n k >  
     < T B L i n k >  
         < V e r s i o n > 4 < / V e r s i o n >  
         < C o l u m n F i l t e r s / >  
         < D A L i n k I D > 8 3 d f 7 a c 6 - a 3 a 6 - 4 4 1 1 - 9 5 6 a - f 9 6 f 9 2 9 d 6 c b 6 < / D A L i n k I D >  
         < L i n k T y p e > 0 < / L i n k T y p e >  
         < P a r a m e t e r s / >  
         < I n c l u d e A l l I t e m s > f a l s e < / I n c l u d e A l l I t e m s >  
         < A c t i v e > t r u e < / A c t i v e >  
         < P r o t e c t e d L i n k > f a l s e < / P r o t e c t e d L i n k >  
         < N a m e > 2 8 1 0 0   T B   2 0 1 9   6 0 2 e 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 6 0 2 e < / A c c o u n t N u m b e r >  
         < R o u n d e d > f a l s e < / R o u n d e d >  
     < / T B L i n k >  
     < T B L i n k >  
         < V e r s i o n > 4 < / V e r s i o n >  
         < C o l u m n F i l t e r s / >  
         < D A L i n k I D > 7 9 3 8 7 7 7 f - 2 c 4 7 - 4 e e 5 - a b d 4 - b f b 4 b c a 0 0 b c b < / D A L i n k I D >  
         < L i n k T y p e > 0 < / L i n k T y p e >  
         < P a r a m e t e r s / >  
         < I n c l u d e A l l I t e m s > f a l s e < / I n c l u d e A l l I t e m s >  
         < A c t i v e > t r u e < / A c t i v e >  
         < P r o t e c t e d L i n k > f a l s e < / P r o t e c t e d L i n k >  
         < N a m e > 2 8 1 0 0   T B   2 0 1 9   6 0 4 a 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 6 0 4 a < / A c c o u n t N u m b e r >  
         < R o u n d e d > f a l s e < / R o u n d e d >  
     < / T B L i n k >  
     < T B L i n k >  
         < V e r s i o n > 4 < / V e r s i o n >  
         < C o l u m n F i l t e r s / >  
         < D A L i n k I D > 5 2 0 7 2 b 2 c - 5 1 f e - 4 8 8 f - 8 a d e - 0 8 b 7 0 0 f 0 6 f 8 c < / D A L i n k I D >  
         < L i n k T y p e > 0 < / L i n k T y p e >  
         < P a r a m e t e r s / >  
         < I n c l u d e A l l I t e m s > f a l s e < / I n c l u d e A l l I t e m s >  
         < A c t i v e > t r u e < / A c t i v e >  
         < P r o t e c t e d L i n k > f a l s e < / P r o t e c t e d L i n k >  
         < N a m e > 2 8 1 0 0   T B   2 0 1 9   6 0 4 b 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 6 0 4 b < / A c c o u n t N u m b e r >  
         < R o u n d e d > f a l s e < / R o u n d e d >  
     < / T B L i n k >  
     < T B L i n k >  
         < V e r s i o n > 4 < / V e r s i o n >  
         < C o l u m n F i l t e r s / >  
         < D A L i n k I D > 0 4 6 4 f d e f - 5 0 5 1 - 4 0 9 2 - a 3 5 e - d 8 c a 7 5 4 3 0 5 6 e < / D A L i n k I D >  
         < L i n k T y p e > 0 < / L i n k T y p e >  
         < P a r a m e t e r s / >  
         < I n c l u d e A l l I t e m s > f a l s e < / I n c l u d e A l l I t e m s >  
         < A c t i v e > t r u e < / A c t i v e >  
         < P r o t e c t e d L i n k > f a l s e < / P r o t e c t e d L i n k >  
         < N a m e > 2 8 1 0 0   T B   2 0 1 9   6 0 4 c 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 6 0 4 c < / A c c o u n t N u m b e r >  
         < R o u n d e d > f a l s e < / R o u n d e d >  
     < / T B L i n k >  
     < T B L i n k >  
         < V e r s i o n > 4 < / V e r s i o n >  
         < C o l u m n F i l t e r s / >  
         < D A L i n k I D > 9 0 5 3 c f 7 3 - 6 8 c 9 - 4 4 0 1 - 9 1 f e - 7 9 e e 2 4 f f 9 5 7 d < / D A L i n k I D >  
         < L i n k T y p e > 0 < / L i n k T y p e >  
         < P a r a m e t e r s / >  
         < I n c l u d e A l l I t e m s > f a l s e < / I n c l u d e A l l I t e m s >  
         < A c t i v e > t r u e < / A c t i v e >  
         < P r o t e c t e d L i n k > f a l s e < / P r o t e c t e d L i n k >  
         < N a m e > 2 8 1 0 0   T B   2 0 1 9   6 0 4 d 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 6 0 4 d < / A c c o u n t N u m b e r >  
         < R o u n d e d > f a l s e < / R o u n d e d >  
     < / T B L i n k >  
     < T B L i n k >  
         < V e r s i o n > 4 < / V e r s i o n >  
         < C o l u m n F i l t e r s / >  
         < D A L i n k I D > 6 e 0 4 a d d 2 - 2 e 7 8 - 4 7 3 e - 8 8 1 d - 2 a c 3 8 5 1 d c 6 c 4 < / D A L i n k I D >  
         < L i n k T y p e > 0 < / L i n k T y p e >  
         < P a r a m e t e r s / >  
         < I n c l u d e A l l I t e m s > f a l s e < / I n c l u d e A l l I t e m s >  
         < A c t i v e > t r u e < / A c t i v e >  
         < P r o t e c t e d L i n k > f a l s e < / P r o t e c t e d L i n k >  
         < N a m e > 2 8 1 0 0   T B   2 0 1 9   6 0 4 e 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 6 0 4 e < / A c c o u n t N u m b e r >  
         < R o u n d e d > f a l s e < / R o u n d e d >  
     < / T B L i n k >  
     < T B L i n k >  
         < V e r s i o n > 4 < / V e r s i o n >  
         < C o l u m n F i l t e r s / >  
         < D A L i n k I D > f 2 7 6 e 2 4 5 - 0 d 7 d - 4 4 0 e - a 9 9 9 - 0 9 d e 6 9 e b f c 0 0 < / D A L i n k I D >  
         < L i n k T y p e > 0 < / L i n k T y p e >  
         < P a r a m e t e r s / >  
         < I n c l u d e A l l I t e m s > f a l s e < / I n c l u d e A l l I t e m s >  
         < A c t i v e > t r u e < / A c t i v e >  
         < P r o t e c t e d L i n k > f a l s e < / P r o t e c t e d L i n k >  
         < N a m e > 2 8 1 0 0   T B   2 0 1 9   6 0 6 x 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 6 0 6 x < / A c c o u n t N u m b e r >  
         < R o u n d e d > f a l s e < / R o u n d e d >  
     < / T B L i n k >  
     < T B L i n k >  
         < V e r s i o n > 4 < / V e r s i o n >  
         < C o l u m n F i l t e r s / >  
         < D A L i n k I D > e 5 b b 6 2 9 b - 1 4 e 9 - 4 b 7 3 - a 7 c 9 - 3 e 3 0 a f b 3 a 8 3 a < / D A L i n k I D >  
         < L i n k T y p e > 0 < / L i n k T y p e >  
         < P a r a m e t e r s / >  
         < I n c l u d e A l l I t e m s > f a l s e < / I n c l u d e A l l I t e m s >  
         < A c t i v e > t r u e < / A c t i v e >  
         < P r o t e c t e d L i n k > f a l s e < / P r o t e c t e d L i n k >  
         < N a m e > 2 8 1 0 0   T B   2 0 1 9   6 0 7 x 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 6 0 7 x < / A c c o u n t N u m b e r >  
         < R o u n d e d > f a l s e < / R o u n d e d >  
     < / T B L i n k >  
     < T B L i n k >  
         < V e r s i o n > 4 < / V e r s i o n >  
         < C o l u m n F i l t e r s / >  
         < D A L i n k I D > 0 2 b c 1 f e d - d 2 3 4 - 4 6 2 c - b 8 e b - b 5 0 8 a b 3 8 3 a b c < / D A L i n k I D >  
         < L i n k T y p e > 0 < / L i n k T y p e >  
         < P a r a m e t e r s / >  
         < I n c l u d e A l l I t e m s > f a l s e < / I n c l u d e A l l I t e m s >  
         < A c t i v e > t r u e < / A c t i v e >  
         < P r o t e c t e d L i n k > f a l s e < / P r o t e c t e d L i n k >  
         < N a m e > 2 8 1 0 0   T B   2 0 1 9   6 1 1 x   F i n a l < / N a m e >  
         < E n t i t y E n u m > 9 < / E n t i t y E n u m >  
         < I t e m O r d e r L i s t / >  
         < S e l e c t e d I t e m L i s t / >  
         < S e l e c t e d C o l u m n L i s t / >  
         < H a s V a l u e > t r u e < / H a s V a l u e >  
         < T B C h a r t I D > 2 2 1 3 5 8 7 4 8 5 7 0 0 0 0 0 6 9 5 < / T B C h a r t I D >  
         < C o n s o l i d a t e d C o m p a n y I D   x s i : n i l = " t r u e " / >  
         < T B D o c u m e n t I D > 2 2 1 3 5 8 7 4 8 5 7 0 0 0 0 0 0 0 5 < / T B D o c u m e n t I D >  
         < N u m e r i c V a l u e > 4 6 6 0 8 3 . 0 0 0 0 < / N u m e r i c V a l u e >  
         < V a l u e > 4 6 6 0 8 3 . 0 0 0 0 < / V a l u e >  
         < C h a r t T y p e > c t D e t a i l < / C h a r t T y p e >  
         < R e f e r e n c e > 2 8 1 0 0 < / R e f e r e n c e >  
         < T B D o c N a m e > T B   2 0 1 9 < / T B D o c N a m e >  
         < T B C h a r t N a m e > D e t a i l < / T B C h a r t N a m e >  
         < C o l u m n N a m e > F i n a l B a l a n c e < / C o l u m n N a m e >  
         < U s e r F r i e n d l y C o l u m n N a m e > F i n a l < / U s e r F r i e n d l y C o l u m n N a m e >  
         < A c c o u n t N u m b e r > 6 1 1 x < / A c c o u n t N u m b e r >  
         < R o u n d e d > f a l s e < / R o u n d e d >  
     < / T B L i n k >  
     < T B L i n k >  
         < V e r s i o n > 4 < / V e r s i o n >  
         < C o l u m n F i l t e r s / >  
         < D A L i n k I D > 4 2 c 5 0 4 e e - 8 f 4 e - 4 c e 9 - b 7 5 b - 8 7 6 1 1 c 6 f 4 0 0 6 < / D A L i n k I D >  
         < L i n k T y p e > 0 < / L i n k T y p e >  
         < P a r a m e t e r s / >  
         < I n c l u d e A l l I t e m s > f a l s e < / I n c l u d e A l l I t e m s >  
         < A c t i v e > t r u e < / A c t i v e >  
         < P r o t e c t e d L i n k > f a l s e < / P r o t e c t e d L i n k >  
         < N a m e > 2 8 1 0 0   T B   2 0 1 9   6 1 2 x   F i n a l < / N a m e >  
         < E n t i t y E n u m > 9 < / E n t i t y E n u m >  
         < I t e m O r d e r L i s t / >  
         < S e l e c t e d I t e m L i s t / >  
         < S e l e c t e d C o l u m n L i s t / >  
         < H a s V a l u e > t r u e < / H a s V a l u e >  
         < T B C h a r t I D > 2 2 1 3 5 8 7 4 8 5 7 0 0 0 0 0 6 9 5 < / T B C h a r t I D >  
         < C o n s o l i d a t e d C o m p a n y I D   x s i : n i l = " t r u e " / >  
         < T B D o c u m e n t I D > 2 2 1 3 5 8 7 4 8 5 7 0 0 0 0 0 0 0 5 < / T B D o c u m e n t I D >  
         < N u m e r i c V a l u e > 9 5 1 6 4 . 0 0 0 0 < / N u m e r i c V a l u e >  
         < V a l u e > 9 5 1 6 4 . 0 0 0 0 < / V a l u e >  
         < C h a r t T y p e > c t D e t a i l < / C h a r t T y p e >  
         < R e f e r e n c e > 2 8 1 0 0 < / R e f e r e n c e >  
         < T B D o c N a m e > T B   2 0 1 9 < / T B D o c N a m e >  
         < T B C h a r t N a m e > D e t a i l < / T B C h a r t N a m e >  
         < C o l u m n N a m e > F i n a l B a l a n c e < / C o l u m n N a m e >  
         < U s e r F r i e n d l y C o l u m n N a m e > F i n a l < / U s e r F r i e n d l y C o l u m n N a m e >  
         < A c c o u n t N u m b e r > 6 1 2 x < / A c c o u n t N u m b e r >  
         < R o u n d e d > f a l s e < / R o u n d e d >  
     < / T B L i n k >  
     < T B L i n k >  
         < V e r s i o n > 4 < / V e r s i o n >  
         < C o l u m n F i l t e r s / >  
         < D A L i n k I D > 6 e c 2 c b 8 6 - e 7 f f - 4 3 e d - b 0 9 c - a c 6 b b 6 f a b 2 c d < / D A L i n k I D >  
         < L i n k T y p e > 0 < / L i n k T y p e >  
         < P a r a m e t e r s / >  
         < I n c l u d e A l l I t e m s > f a l s e < / I n c l u d e A l l I t e m s >  
         < A c t i v e > t r u e < / A c t i v e >  
         < P r o t e c t e d L i n k > f a l s e < / P r o t e c t e d L i n k >  
         < N a m e > 2 8 1 0 0   T B   2 0 1 9   6 1 3 x   F i n a l < / N a m e >  
         < E n t i t y E n u m > 9 < / E n t i t y E n u m >  
         < I t e m O r d e r L i s t / >  
         < S e l e c t e d I t e m L i s t / >  
         < S e l e c t e d C o l u m n L i s t / >  
         < H a s V a l u e > t r u e < / H a s V a l u e >  
         < T B C h a r t I D > 2 2 1 3 5 8 7 4 8 5 7 0 0 0 0 0 6 9 5 < / T B C h a r t I D >  
         < C o n s o l i d a t e d C o m p a n y I D   x s i : n i l = " t r u e " / >  
         < T B D o c u m e n t I D > 2 2 1 3 5 8 7 4 8 5 7 0 0 0 0 0 0 0 5 < / T B D o c u m e n t I D >  
         < N u m e r i c V a l u e > 3 9 6 2 5 . 0 0 0 0 < / N u m e r i c V a l u e >  
         < V a l u e > 3 9 6 2 5 . 0 0 0 0 < / V a l u e >  
         < C h a r t T y p e > c t D e t a i l < / C h a r t T y p e >  
         < R e f e r e n c e > 2 8 1 0 0 < / R e f e r e n c e >  
         < T B D o c N a m e > T B   2 0 1 9 < / T B D o c N a m e >  
         < T B C h a r t N a m e > D e t a i l < / T B C h a r t N a m e >  
         < C o l u m n N a m e > F i n a l B a l a n c e < / C o l u m n N a m e >  
         < U s e r F r i e n d l y C o l u m n N a m e > F i n a l < / U s e r F r i e n d l y C o l u m n N a m e >  
         < A c c o u n t N u m b e r > 6 1 3 x < / A c c o u n t N u m b e r >  
         < R o u n d e d > f a l s e < / R o u n d e d >  
     < / T B L i n k >  
     < T B L i n k >  
         < V e r s i o n > 4 < / V e r s i o n >  
         < C o l u m n F i l t e r s / >  
         < D A L i n k I D > f 6 9 4 d b 2 7 - 0 6 e c - 4 f 8 0 - a f 3 c - 5 3 5 f c b 9 1 c 8 1 3 < / D A L i n k I D >  
         < L i n k T y p e > 0 < / L i n k T y p e >  
         < P a r a m e t e r s / >  
         < I n c l u d e A l l I t e m s > f a l s e < / I n c l u d e A l l I t e m s >  
         < A c t i v e > t r u e < / A c t i v e >  
         < P r o t e c t e d L i n k > f a l s e < / P r o t e c t e d L i n k >  
         < N a m e > 2 8 1 0 0   T B   2 0 1 9   6 1 4 x 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 6 1 4 x < / A c c o u n t N u m b e r >  
         < R o u n d e d > f a l s e < / R o u n d e d >  
     < / T B L i n k >  
     < T B L i n k >  
         < V e r s i o n > 4 < / V e r s i o n >  
         < C o l u m n F i l t e r s / >  
         < D A L i n k I D > e 2 5 e 5 1 1 8 - 6 5 1 a - 4 7 d 9 - 8 f a 7 - f 5 e 5 8 6 0 c 8 4 0 8 < / D A L i n k I D >  
         < L i n k T y p e > 0 < / L i n k T y p e >  
         < P a r a m e t e r s / >  
         < I n c l u d e A l l I t e m s > f a l s e < / I n c l u d e A l l I t e m s >  
         < A c t i v e > t r u e < / A c t i v e >  
         < P r o t e c t e d L i n k > f a l s e < / P r o t e c t e d L i n k >  
         < N a m e > 2 8 1 0 0   T B   2 0 1 9   6 2 1 x   F i n a l < / N a m e >  
         < E n t i t y E n u m > 9 < / E n t i t y E n u m >  
         < I t e m O r d e r L i s t / >  
         < S e l e c t e d I t e m L i s t / >  
         < S e l e c t e d C o l u m n L i s t / >  
         < H a s V a l u e > t r u e < / H a s V a l u e >  
         < T B C h a r t I D > 2 2 1 3 5 8 7 4 8 5 7 0 0 0 0 0 6 9 5 < / T B C h a r t I D >  
         < C o n s o l i d a t e d C o m p a n y I D   x s i : n i l = " t r u e " / >  
         < T B D o c u m e n t I D > 2 2 1 3 5 8 7 4 8 5 7 0 0 0 0 0 0 0 5 < / T B D o c u m e n t I D >  
         < N u m e r i c V a l u e > - 1 5 0 3 5 7 . 0 0 0 0 < / N u m e r i c V a l u e >  
         < V a l u e > - 1 5 0 3 5 7 . 0 0 0 0 < / V a l u e >  
         < C h a r t T y p e > c t D e t a i l < / C h a r t T y p e >  
         < R e f e r e n c e > 2 8 1 0 0 < / R e f e r e n c e >  
         < T B D o c N a m e > T B   2 0 1 9 < / T B D o c N a m e >  
         < T B C h a r t N a m e > D e t a i l < / T B C h a r t N a m e >  
         < C o l u m n N a m e > F i n a l B a l a n c e < / C o l u m n N a m e >  
         < U s e r F r i e n d l y C o l u m n N a m e > F i n a l < / U s e r F r i e n d l y C o l u m n N a m e >  
         < A c c o u n t N u m b e r > 6 2 1 x < / A c c o u n t N u m b e r >  
         < R o u n d e d > f a l s e < / R o u n d e d >  
     < / T B L i n k >  
     < T B L i n k >  
         < V e r s i o n > 4 < / V e r s i o n >  
         < C o l u m n F i l t e r s / >  
         < D A L i n k I D > 1 4 4 0 3 f c e - 9 b 4 3 - 4 e c 2 - 9 b c a - b 4 1 c d 4 b b c f c e < / D A L i n k I D >  
         < L i n k T y p e > 0 < / L i n k T y p e >  
         < P a r a m e t e r s / >  
         < I n c l u d e A l l I t e m s > f a l s e < / I n c l u d e A l l I t e m s >  
         < A c t i v e > t r u e < / A c t i v e >  
         < P r o t e c t e d L i n k > f a l s e < / P r o t e c t e d L i n k >  
         < N a m e > 2 8 1 0 0   T B   2 0 1 9   6 2 2 x 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 6 2 2 x < / A c c o u n t N u m b e r >  
         < R o u n d e d > f a l s e < / R o u n d e d >  
     < / T B L i n k >  
     < T B L i n k >  
         < V e r s i o n > 4 < / V e r s i o n >  
         < C o l u m n F i l t e r s / >  
         < D A L i n k I D > 6 9 8 c f d 4 d - a b 4 0 - 4 9 a f - a a 2 6 - 2 1 e a 4 c c d 1 9 4 4 < / D A L i n k I D >  
         < L i n k T y p e > 0 < / L i n k T y p e >  
         < P a r a m e t e r s / >  
         < I n c l u d e A l l I t e m s > f a l s e < / I n c l u d e A l l I t e m s >  
         < A c t i v e > t r u e < / A c t i v e >  
         < P r o t e c t e d L i n k > f a l s e < / P r o t e c t e d L i n k >  
         < N a m e > 2 8 1 0 0   T B   2 0 1 9   6 2 3 x 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 6 2 3 x < / A c c o u n t N u m b e r >  
         < R o u n d e d > f a l s e < / R o u n d e d >  
     < / T B L i n k >  
     < T B L i n k >  
         < V e r s i o n > 4 < / V e r s i o n >  
         < C o l u m n F i l t e r s / >  
         < D A L i n k I D > 8 5 5 8 1 5 5 8 - 6 8 f f - 4 8 d 2 - 8 0 7 1 - 4 f 3 6 0 7 4 6 e 5 3 c < / D A L i n k I D >  
         < L i n k T y p e > 0 < / L i n k T y p e >  
         < P a r a m e t e r s / >  
         < I n c l u d e A l l I t e m s > f a l s e < / I n c l u d e A l l I t e m s >  
         < A c t i v e > t r u e < / A c t i v e >  
         < P r o t e c t e d L i n k > f a l s e < / P r o t e c t e d L i n k >  
         < N a m e > 2 8 1 0 0   T B   2 0 1 9   6 2 4 x 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 6 2 4 x < / A c c o u n t N u m b e r >  
         < R o u n d e d > f a l s e < / R o u n d e d >  
     < / T B L i n k >  
     < T B L i n k >  
         < V e r s i o n > 4 < / V e r s i o n >  
         < C o l u m n F i l t e r s / >  
         < D A L i n k I D > 8 c 2 2 e 4 5 a - 5 e 7 2 - 4 c 9 e - 8 0 0 6 - 0 b 6 b 2 b b 6 d 3 c 9 < / D A L i n k I D >  
         < L i n k T y p e > 0 < / L i n k T y p e >  
         < P a r a m e t e r s / >  
         < I n c l u d e A l l I t e m s > f a l s e < / I n c l u d e A l l I t e m s >  
         < A c t i v e > t r u e < / A c t i v e >  
         < P r o t e c t e d L i n k > f a l s e < / P r o t e c t e d L i n k >  
         < N a m e > 2 8 1 0 0   T B   2 0 1 9   6 4 1 x   F i n a l < / N a m e >  
         < E n t i t y E n u m > 9 < / E n t i t y E n u m >  
         < I t e m O r d e r L i s t / >  
         < S e l e c t e d I t e m L i s t / >  
         < S e l e c t e d C o l u m n L i s t / >  
         < H a s V a l u e > t r u e < / H a s V a l u e >  
         < T B C h a r t I D > 2 2 1 3 5 8 7 4 8 5 7 0 0 0 0 0 6 9 5 < / T B C h a r t I D >  
         < C o n s o l i d a t e d C o m p a n y I D   x s i : n i l = " t r u e " / >  
         < T B D o c u m e n t I D > 2 2 1 3 5 8 7 4 8 5 7 0 0 0 0 0 0 0 5 < / T B D o c u m e n t I D >  
         < N u m e r i c V a l u e > - 3 9 5 4 0 1 . 0 0 0 0 < / N u m e r i c V a l u e >  
         < V a l u e > - 3 9 5 4 0 1 . 0 0 0 0 < / V a l u e >  
         < C h a r t T y p e > c t D e t a i l < / C h a r t T y p e >  
         < R e f e r e n c e > 2 8 1 0 0 < / R e f e r e n c e >  
         < T B D o c N a m e > T B   2 0 1 9 < / T B D o c N a m e >  
         < T B C h a r t N a m e > D e t a i l < / T B C h a r t N a m e >  
         < C o l u m n N a m e > F i n a l B a l a n c e < / C o l u m n N a m e >  
         < U s e r F r i e n d l y C o l u m n N a m e > F i n a l < / U s e r F r i e n d l y C o l u m n N a m e >  
         < A c c o u n t N u m b e r > 6 4 1 x < / A c c o u n t N u m b e r >  
         < R o u n d e d > f a l s e < / R o u n d e d >  
     < / T B L i n k >  
     < T B L i n k >  
         < V e r s i o n > 4 < / V e r s i o n >  
         < C o l u m n F i l t e r s / >  
         < D A L i n k I D > 6 5 0 4 d b 3 8 - a d 2 9 - 4 d 9 c - 9 3 6 d - 7 7 1 9 6 c 2 3 1 d 4 3 < / D A L i n k I D >  
         < L i n k T y p e > 0 < / L i n k T y p e >  
         < P a r a m e t e r s / >  
         < I n c l u d e A l l I t e m s > f a l s e < / I n c l u d e A l l I t e m s >  
         < A c t i v e > t r u e < / A c t i v e >  
         < P r o t e c t e d L i n k > f a l s e < / P r o t e c t e d L i n k >  
         < N a m e > 2 8 1 0 0   T B   2 0 1 9   6 4 2 x   F i n a l < / N a m e >  
         < E n t i t y E n u m > 9 < / E n t i t y E n u m >  
         < I t e m O r d e r L i s t / >  
         < S e l e c t e d I t e m L i s t / >  
         < S e l e c t e d C o l u m n L i s t / >  
         < H a s V a l u e > t r u e < / H a s V a l u e >  
         < T B C h a r t I D > 2 2 1 3 5 8 7 4 8 5 7 0 0 0 0 0 6 9 5 < / T B C h a r t I D >  
         < C o n s o l i d a t e d C o m p a n y I D   x s i : n i l = " t r u e " / >  
         < T B D o c u m e n t I D > 2 2 1 3 5 8 7 4 8 5 7 0 0 0 0 0 0 0 5 < / T B D o c u m e n t I D >  
         < N u m e r i c V a l u e > - 5 8 0 0 1 6 . 0 0 0 0 < / N u m e r i c V a l u e >  
         < V a l u e > - 5 8 0 0 1 6 . 0 0 0 0 < / V a l u e >  
         < C h a r t T y p e > c t D e t a i l < / C h a r t T y p e >  
         < R e f e r e n c e > 2 8 1 0 0 < / R e f e r e n c e >  
         < T B D o c N a m e > T B   2 0 1 9 < / T B D o c N a m e >  
         < T B C h a r t N a m e > D e t a i l < / T B C h a r t N a m e >  
         < C o l u m n N a m e > F i n a l B a l a n c e < / C o l u m n N a m e >  
         < U s e r F r i e n d l y C o l u m n N a m e > F i n a l < / U s e r F r i e n d l y C o l u m n N a m e >  
         < A c c o u n t N u m b e r > 6 4 2 x < / A c c o u n t N u m b e r >  
         < R o u n d e d > f a l s e < / R o u n d e d >  
     < / T B L i n k >  
     < T B L i n k >  
         < V e r s i o n > 4 < / V e r s i o n >  
         < C o l u m n F i l t e r s / >  
         < D A L i n k I D > 7 0 6 6 1 9 a b - 0 d 4 f - 4 6 b 8 - 9 1 a 4 - c e 9 e 8 2 3 8 4 1 1 4 < / D A L i n k I D >  
         < L i n k T y p e > 0 < / L i n k T y p e >  
         < P a r a m e t e r s / >  
         < I n c l u d e A l l I t e m s > f a l s e < / I n c l u d e A l l I t e m s >  
         < A c t i v e > t r u e < / A c t i v e >  
         < P r o t e c t e d L i n k > f a l s e < / P r o t e c t e d L i n k >  
         < N a m e > 2 8 1 0 0   T B   2 0 1 9   6 4 4 x 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 6 4 4 x < / A c c o u n t N u m b e r >  
         < R o u n d e d > f a l s e < / R o u n d e d >  
     < / T B L i n k >  
     < T B L i n k >  
         < V e r s i o n > 4 < / V e r s i o n >  
         < C o l u m n F i l t e r s / >  
         < D A L i n k I D > c 5 0 7 7 e 8 6 - 5 6 e 8 - 4 7 e 5 - 8 3 9 f - f 7 6 f 1 b 9 9 b 6 7 1 < / D A L i n k I D >  
         < L i n k T y p e > 0 < / L i n k T y p e >  
         < P a r a m e t e r s / >  
         < I n c l u d e A l l I t e m s > f a l s e < / I n c l u d e A l l I t e m s >  
         < A c t i v e > t r u e < / A c t i v e >  
         < P r o t e c t e d L i n k > f a l s e < / P r o t e c t e d L i n k >  
         < N a m e > 2 8 1 0 0   T B   2 0 1 9   6 4 5 x   F i n a l < / N a m e >  
         < E n t i t y E n u m > 9 < / E n t i t y E n u m >  
         < I t e m O r d e r L i s t / >  
         < S e l e c t e d I t e m L i s t / >  
         < S e l e c t e d C o l u m n L i s t / >  
         < H a s V a l u e > t r u e < / H a s V a l u e >  
         < T B C h a r t I D > 2 2 1 3 5 8 7 4 8 5 7 0 0 0 0 0 6 9 5 < / T B C h a r t I D >  
         < C o n s o l i d a t e d C o m p a n y I D   x s i : n i l = " t r u e " / >  
         < T B D o c u m e n t I D > 2 2 1 3 5 8 7 4 8 5 7 0 0 0 0 0 0 0 5 < / T B D o c u m e n t I D >  
         < N u m e r i c V a l u e > - 2 5 0 . 0 0 0 0 < / N u m e r i c V a l u e >  
         < V a l u e > - 2 5 0 . 0 0 0 0 < / V a l u e >  
         < C h a r t T y p e > c t D e t a i l < / C h a r t T y p e >  
         < R e f e r e n c e > 2 8 1 0 0 < / R e f e r e n c e >  
         < T B D o c N a m e > T B   2 0 1 9 < / T B D o c N a m e >  
         < T B C h a r t N a m e > D e t a i l < / T B C h a r t N a m e >  
         < C o l u m n N a m e > F i n a l B a l a n c e < / C o l u m n N a m e >  
         < U s e r F r i e n d l y C o l u m n N a m e > F i n a l < / U s e r F r i e n d l y C o l u m n N a m e >  
         < A c c o u n t N u m b e r > 6 4 5 x < / A c c o u n t N u m b e r >  
         < R o u n d e d > f a l s e < / R o u n d e d >  
     < / T B L i n k >  
     < T B L i n k >  
         < V e r s i o n > 4 < / V e r s i o n >  
         < C o l u m n F i l t e r s / >  
         < D A L i n k I D > 9 0 b 7 8 1 9 3 - 5 1 1 5 - 4 c 8 d - 8 9 2 b - 9 d f a b d b 0 c 4 b f < / D A L i n k I D >  
         < L i n k T y p e > 0 < / L i n k T y p e >  
         < P a r a m e t e r s / >  
         < I n c l u d e A l l I t e m s > f a l s e < / I n c l u d e A l l I t e m s >  
         < A c t i v e > t r u e < / A c t i v e >  
         < P r o t e c t e d L i n k > f a l s e < / P r o t e c t e d L i n k >  
         < N a m e > 2 8 1 0 0   T B   2 0 1 9   6 4 6 x 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 6 4 6 x < / A c c o u n t N u m b e r >  
         < R o u n d e d > f a l s e < / R o u n d e d >  
     < / T B L i n k >  
     < T B L i n k >  
         < V e r s i o n > 4 < / V e r s i o n >  
         < C o l u m n F i l t e r s / >  
         < D A L i n k I D > b 2 8 d e b 6 0 - 1 6 e 2 - 4 b 4 e - 8 6 d f - 5 7 f 1 a 5 4 8 8 3 6 f < / D A L i n k I D >  
         < L i n k T y p e > 0 < / L i n k T y p e >  
         < P a r a m e t e r s / >  
         < I n c l u d e A l l I t e m s > f a l s e < / I n c l u d e A l l I t e m s >  
         < A c t i v e > t r u e < / A c t i v e >  
         < P r o t e c t e d L i n k > f a l s e < / P r o t e c t e d L i n k >  
         < N a m e > 2 8 1 0 0   T B   2 0 1 9   6 4 8 x   F i n a l < / N a m e >  
         < E n t i t y E n u m > 9 < / E n t i t y E n u m >  
         < I t e m O r d e r L i s t / >  
         < S e l e c t e d I t e m L i s t / >  
         < S e l e c t e d C o l u m n L i s t / >  
         < H a s V a l u e > t r u e < / H a s V a l u e >  
         < T B C h a r t I D > 2 2 1 3 5 8 7 4 8 5 7 0 0 0 0 0 6 9 5 < / T B C h a r t I D >  
         < C o n s o l i d a t e d C o m p a n y I D   x s i : n i l = " t r u e " / >  
         < T B D o c u m e n t I D > 2 2 1 3 5 8 7 4 8 5 7 0 0 0 0 0 0 0 5 < / T B D o c u m e n t I D >  
         < N u m e r i c V a l u e > - 2 1 5 6 7 3 . 0 0 0 0 < / N u m e r i c V a l u e >  
         < V a l u e > - 2 1 5 6 7 3 . 0 0 0 0 < / V a l u e >  
         < C h a r t T y p e > c t D e t a i l < / C h a r t T y p e >  
         < R e f e r e n c e > 2 8 1 0 0 < / R e f e r e n c e >  
         < T B D o c N a m e > T B   2 0 1 9 < / T B D o c N a m e >  
         < T B C h a r t N a m e > D e t a i l < / T B C h a r t N a m e >  
         < C o l u m n N a m e > F i n a l B a l a n c e < / C o l u m n N a m e >  
         < U s e r F r i e n d l y C o l u m n N a m e > F i n a l < / U s e r F r i e n d l y C o l u m n N a m e >  
         < A c c o u n t N u m b e r > 6 4 8 x < / A c c o u n t N u m b e r >  
         < R o u n d e d > f a l s e < / R o u n d e d >  
     < / T B L i n k >  
     < T B L i n k >  
         < V e r s i o n > 4 < / V e r s i o n >  
         < C o l u m n F i l t e r s / >  
         < D A L i n k I D > 4 b c f 3 7 c b - 2 5 2 e - 4 5 3 9 - a d 6 4 - c b 6 c 7 d b a a a 0 5 < / D A L i n k I D >  
         < L i n k T y p e > 0 < / L i n k T y p e >  
         < P a r a m e t e r s / >  
         < I n c l u d e A l l I t e m s > f a l s e < / I n c l u d e A l l I t e m s >  
         < A c t i v e > t r u e < / A c t i v e >  
         < P r o t e c t e d L i n k > f a l s e < / P r o t e c t e d L i n k >  
         < N a m e > 2 8 1 0 0   T B   2 0 1 9   6 5 5 x 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 6 5 5 x < / A c c o u n t N u m b e r >  
         < R o u n d e d > f a l s e < / R o u n d e d >  
     < / T B L i n k >  
     < T B L i n k >  
         < V e r s i o n > 4 < / V e r s i o n >  
         < C o l u m n F i l t e r s / >  
         < D A L i n k I D > 9 d 2 6 2 9 6 a - 8 8 9 9 - 4 0 8 2 - b b 5 2 - 7 0 b 4 5 e 0 c 8 6 f e < / D A L i n k I D >  
         < L i n k T y p e > 0 < / L i n k T y p e >  
         < P a r a m e t e r s / >  
         < I n c l u d e A l l I t e m s > f a l s e < / I n c l u d e A l l I t e m s >  
         < A c t i v e > t r u e < / A c t i v e >  
         < P r o t e c t e d L i n k > f a l s e < / P r o t e c t e d L i n k >  
         < N a m e > 2 8 1 0 0   T B   2 0 1 9   6 5 7 x 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 6 5 7 x < / A c c o u n t N u m b e r >  
         < R o u n d e d > f a l s e < / R o u n d e d >  
     < / T B L i n k >  
     < T B L i n k >  
         < V e r s i o n > 4 < / V e r s i o n >  
         < C o l u m n F i l t e r s / >  
         < D A L i n k I D > 1 0 f 4 e e 4 4 - a f 0 8 - 4 a 4 c - b 1 4 7 - 0 a 7 a b 6 f f 6 f 5 9 < / D A L i n k I D >  
         < L i n k T y p e > 0 < / L i n k T y p e >  
         < P a r a m e t e r s / >  
         < I n c l u d e A l l I t e m s > f a l s e < / I n c l u d e A l l I t e m s >  
         < A c t i v e > t r u e < / A c t i v e >  
         < P r o t e c t e d L i n k > f a l s e < / P r o t e c t e d L i n k >  
         < N a m e > 2 8 1 0 0   T B   2 0 1 9   6 6 1 x 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 6 6 1 x < / A c c o u n t N u m b e r >  
         < R o u n d e d > f a l s e < / R o u n d e d >  
     < / T B L i n k >  
     < T B L i n k >  
         < V e r s i o n > 4 < / V e r s i o n >  
         < C o l u m n F i l t e r s / >  
         < D A L i n k I D > 6 c 3 7 0 f a c - e 8 d a - 4 6 2 f - a 9 7 a - 3 d b 4 e 1 1 7 7 b f 9 < / D A L i n k I D >  
         < L i n k T y p e > 0 < / L i n k T y p e >  
         < P a r a m e t e r s / >  
         < I n c l u d e A l l I t e m s > f a l s e < / I n c l u d e A l l I t e m s >  
         < A c t i v e > t r u e < / A c t i v e >  
         < P r o t e c t e d L i n k > f a l s e < / P r o t e c t e d L i n k >  
         < N a m e > 2 8 1 0 0   T B   2 0 1 9   6 6 2 a 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 6 6 2 a < / A c c o u n t N u m b e r >  
         < R o u n d e d > f a l s e < / R o u n d e d >  
     < / T B L i n k >  
     < T B L i n k >  
         < V e r s i o n > 4 < / V e r s i o n >  
         < C o l u m n F i l t e r s / >  
         < D A L i n k I D > 8 7 9 c e e a 1 - d 0 a 5 - 4 b f f - b f 3 2 - 5 9 9 3 3 d 6 8 8 8 4 f < / D A L i n k I D >  
         < L i n k T y p e > 0 < / L i n k T y p e >  
         < P a r a m e t e r s / >  
         < I n c l u d e A l l I t e m s > f a l s e < / I n c l u d e A l l I t e m s >  
         < A c t i v e > t r u e < / A c t i v e >  
         < P r o t e c t e d L i n k > f a l s e < / P r o t e c t e d L i n k >  
         < N a m e > 2 8 1 0 0   T B   2 0 1 9   6 6 2 b 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 6 6 2 b < / A c c o u n t N u m b e r >  
         < R o u n d e d > f a l s e < / R o u n d e d >  
     < / T B L i n k >  
     < T B L i n k >  
         < V e r s i o n > 4 < / V e r s i o n >  
         < C o l u m n F i l t e r s / >  
         < D A L i n k I D > 4 7 8 c 4 6 f 4 - 0 9 1 d - 4 7 7 3 - 9 d 3 e - 5 8 b d 8 c 6 8 5 b e e < / D A L i n k I D >  
         < L i n k T y p e > 0 < / L i n k T y p e >  
         < P a r a m e t e r s / >  
         < I n c l u d e A l l I t e m s > f a l s e < / I n c l u d e A l l I t e m s >  
         < A c t i v e > t r u e < / A c t i v e >  
         < P r o t e c t e d L i n k > f a l s e < / P r o t e c t e d L i n k >  
         < N a m e > 2 8 1 0 0   T B   2 0 1 9   6 6 3 x   F i n a l < / N a m e >  
         < E n t i t y E n u m > 9 < / E n t i t y E n u m >  
         < I t e m O r d e r L i s t / >  
         < S e l e c t e d I t e m L i s t / >  
         < S e l e c t e d C o l u m n L i s t / >  
         < H a s V a l u e > t r u e < / H a s V a l u e >  
         < T B C h a r t I D > 2 2 1 3 5 8 7 4 8 5 7 0 0 0 0 0 6 9 5 < / T B C h a r t I D >  
         < C o n s o l i d a t e d C o m p a n y I D   x s i : n i l = " t r u e " / >  
         < T B D o c u m e n t I D > 2 2 1 3 5 8 7 4 8 5 7 0 0 0 0 0 0 0 5 < / T B D o c u m e n t I D >  
         < N u m e r i c V a l u e > - 2 1 . 0 0 0 0 < / N u m e r i c V a l u e >  
         < V a l u e > - 2 1 . 0 0 0 0 < / V a l u e >  
         < C h a r t T y p e > c t D e t a i l < / C h a r t T y p e >  
         < R e f e r e n c e > 2 8 1 0 0 < / R e f e r e n c e >  
         < T B D o c N a m e > T B   2 0 1 9 < / T B D o c N a m e >  
         < T B C h a r t N a m e > D e t a i l < / T B C h a r t N a m e >  
         < C o l u m n N a m e > F i n a l B a l a n c e < / C o l u m n N a m e >  
         < U s e r F r i e n d l y C o l u m n N a m e > F i n a l < / U s e r F r i e n d l y C o l u m n N a m e >  
         < A c c o u n t N u m b e r > 6 6 3 x < / A c c o u n t N u m b e r >  
         < R o u n d e d > f a l s e < / R o u n d e d >  
     < / T B L i n k >  
     < T B L i n k >  
         < V e r s i o n > 4 < / V e r s i o n >  
         < C o l u m n F i l t e r s / >  
         < D A L i n k I D > 5 2 2 6 e d 7 d - 8 8 c f - 4 8 e 5 - b 9 3 a - 7 f 6 c 2 0 7 f 6 6 1 e < / D A L i n k I D >  
         < L i n k T y p e > 0 < / L i n k T y p e >  
         < P a r a m e t e r s / >  
         < I n c l u d e A l l I t e m s > f a l s e < / I n c l u d e A l l I t e m s >  
         < A c t i v e > t r u e < / A c t i v e >  
         < P r o t e c t e d L i n k > f a l s e < / P r o t e c t e d L i n k >  
         < N a m e > 2 8 1 0 0   T B   2 0 1 9   6 6 4 x 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 6 6 4 x < / A c c o u n t N u m b e r >  
         < R o u n d e d > f a l s e < / R o u n d e d >  
     < / T B L i n k >  
     < T B L i n k >  
         < V e r s i o n > 4 < / V e r s i o n >  
         < C o l u m n F i l t e r s / >  
         < D A L i n k I D > a 0 a e d 8 b 6 - 0 8 e 7 - 4 8 9 f - 8 6 2 4 - e 7 9 e 1 9 9 4 5 0 f d < / D A L i n k I D >  
         < L i n k T y p e > 0 < / L i n k T y p e >  
         < P a r a m e t e r s / >  
         < I n c l u d e A l l I t e m s > f a l s e < / I n c l u d e A l l I t e m s >  
         < A c t i v e > t r u e < / A c t i v e >  
         < P r o t e c t e d L i n k > f a l s e < / P r o t e c t e d L i n k >  
         < N a m e > 2 8 1 0 0   T B   2 0 1 9   6 6 5 a 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 6 6 5 a < / A c c o u n t N u m b e r >  
         < R o u n d e d > f a l s e < / R o u n d e d >  
     < / T B L i n k >  
     < T B L i n k >  
         < V e r s i o n > 4 < / V e r s i o n >  
         < C o l u m n F i l t e r s / >  
         < D A L i n k I D > c b d 3 2 a 7 c - 7 2 2 0 - 4 5 e 3 - b e c c - f d 0 f 9 a 5 0 b 6 d 3 < / D A L i n k I D >  
         < L i n k T y p e > 0 < / L i n k T y p e >  
         < P a r a m e t e r s / >  
         < I n c l u d e A l l I t e m s > f a l s e < / I n c l u d e A l l I t e m s >  
         < A c t i v e > t r u e < / A c t i v e >  
         < P r o t e c t e d L i n k > f a l s e < / P r o t e c t e d L i n k >  
         < N a m e > 2 8 1 0 0   T B   2 0 1 9   6 6 5 b 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 6 6 5 b < / A c c o u n t N u m b e r >  
         < R o u n d e d > f a l s e < / R o u n d e d >  
     < / T B L i n k >  
     < T B L i n k >  
         < V e r s i o n > 4 < / V e r s i o n >  
         < C o l u m n F i l t e r s / >  
         < D A L i n k I D > 7 9 2 a f 4 2 d - a e 6 2 - 4 3 1 0 - 8 6 c 4 - d d e 6 1 e 2 5 b 1 8 b < / D A L i n k I D >  
         < L i n k T y p e > 0 < / L i n k T y p e >  
         < P a r a m e t e r s / >  
         < I n c l u d e A l l I t e m s > f a l s e < / I n c l u d e A l l I t e m s >  
         < A c t i v e > t r u e < / A c t i v e >  
         < P r o t e c t e d L i n k > f a l s e < / P r o t e c t e d L i n k >  
         < N a m e > 2 8 1 0 0   T B   2 0 1 9   6 6 5 c 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 6 6 5 c < / A c c o u n t N u m b e r >  
         < R o u n d e d > f a l s e < / R o u n d e d >  
     < / T B L i n k >  
     < T B L i n k >  
         < V e r s i o n > 4 < / V e r s i o n >  
         < C o l u m n F i l t e r s / >  
         < D A L i n k I D > 0 8 5 e 5 b f 5 - 0 6 b 8 - 4 f 5 3 - 9 4 a 7 - 9 9 c 9 e e 2 f 2 1 6 6 < / D A L i n k I D >  
         < L i n k T y p e > 0 < / L i n k T y p e >  
         < P a r a m e t e r s / >  
         < I n c l u d e A l l I t e m s > f a l s e < / I n c l u d e A l l I t e m s >  
         < A c t i v e > t r u e < / A c t i v e >  
         < P r o t e c t e d L i n k > f a l s e < / P r o t e c t e d L i n k >  
         < N a m e > 2 8 1 0 0   T B   2 0 1 9   6 6 6 a 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 6 6 6 a < / A c c o u n t N u m b e r >  
         < R o u n d e d > f a l s e < / R o u n d e d >  
     < / T B L i n k >  
     < T B L i n k >  
         < V e r s i o n > 4 < / V e r s i o n >  
         < C o l u m n F i l t e r s / >  
         < D A L i n k I D > d 0 c 1 7 d 2 8 - 7 3 8 4 - 4 f 8 9 - 8 7 f 9 - a 6 3 e 8 1 b 2 d d 6 5 < / D A L i n k I D >  
         < L i n k T y p e > 0 < / L i n k T y p e >  
         < P a r a m e t e r s / >  
         < I n c l u d e A l l I t e m s > f a l s e < / I n c l u d e A l l I t e m s >  
         < A c t i v e > t r u e < / A c t i v e >  
         < P r o t e c t e d L i n k > f a l s e < / P r o t e c t e d L i n k >  
         < N a m e > 2 8 1 0 0   T B   2 0 1 9   6 6 6 b 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 6 6 6 b < / A c c o u n t N u m b e r >  
         < R o u n d e d > f a l s e < / R o u n d e d >  
     < / T B L i n k >  
     < T B L i n k >  
         < V e r s i o n > 4 < / V e r s i o n >  
         < C o l u m n F i l t e r s / >  
         < D A L i n k I D > 8 b 7 7 a 3 c 7 - d e d 7 - 4 a 2 2 - 9 b d 2 - 0 d d 5 9 f 1 9 a 8 e a < / D A L i n k I D >  
         < L i n k T y p e > 0 < / L i n k T y p e >  
         < P a r a m e t e r s / >  
         < I n c l u d e A l l I t e m s > f a l s e < / I n c l u d e A l l I t e m s >  
         < A c t i v e > t r u e < / A c t i v e >  
         < P r o t e c t e d L i n k > f a l s e < / P r o t e c t e d L i n k >  
         < N a m e > 2 8 1 0 0   T B   2 0 1 9   6 6 6 c 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 6 6 6 c < / A c c o u n t N u m b e r >  
         < R o u n d e d > f a l s e < / R o u n d e d >  
     < / T B L i n k >  
     < T B L i n k >  
         < V e r s i o n > 4 < / V e r s i o n >  
         < C o l u m n F i l t e r s / >  
         < D A L i n k I D > 2 f b d e 1 4 7 - 2 4 5 d - 4 4 d 6 - 9 f 2 e - 6 9 f b 3 e 7 9 6 c 1 0 < / D A L i n k I D >  
         < L i n k T y p e > 0 < / L i n k T y p e >  
         < P a r a m e t e r s / >  
         < I n c l u d e A l l I t e m s > f a l s e < / I n c l u d e A l l I t e m s >  
         < A c t i v e > t r u e < / A c t i v e >  
         < P r o t e c t e d L i n k > f a l s e < / P r o t e c t e d L i n k >  
         < N a m e > 2 8 1 0 0   T B   2 0 1 9   6 6 7 x 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 6 6 7 x < / A c c o u n t N u m b e r >  
         < R o u n d e d > f a l s e < / R o u n d e d >  
     < / T B L i n k >  
     < T B L i n k >  
         < V e r s i o n > 4 < / V e r s i o n >  
         < C o l u m n F i l t e r s / >  
         < D A L i n k I D > c 1 6 0 b 5 f 5 - 2 2 a 8 - 4 7 a 0 - b 2 3 3 - d 0 6 a 3 a 2 2 5 1 d b < / D A L i n k I D >  
         < L i n k T y p e > 0 < / L i n k T y p e >  
         < P a r a m e t e r s / >  
         < I n c l u d e A l l I t e m s > f a l s e < / I n c l u d e A l l I t e m s >  
         < A c t i v e > t r u e < / A c t i v e >  
         < P r o t e c t e d L i n k > f a l s e < / P r o t e c t e d L i n k >  
         < N a m e > 2 8 1 0 0   T B   2 0 1 9   6 6 8 x   F i n a l < / 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 F i n a l B a l a n c e < / C o l u m n N a m e >  
         < U s e r F r i e n d l y C o l u m n N a m e > F i n a l < / U s e r F r i e n d l y C o l u m n N a m e >  
         < A c c o u n t N u m b e r > 6 6 8 x < / A c c o u n t N u m b e r >  
         < R o u n d e d > f a l s e < / R o u n d e d >  
     < / T B L i n k >  
     < T B L i n k >  
         < V e r s i o n > 4 < / V e r s i o n >  
         < C o l u m n F i l t e r s / >  
         < D A L i n k I D > c 7 d 7 2 7 8 e - 8 f 6 e - 4 9 c 1 - 8 3 6 4 - 1 7 8 f 6 3 9 8 4 d 5 0 < / D A L i n k I D >  
         < L i n k T y p e > 0 < / L i n k T y p e >  
         < P a r a m e t e r s / >  
         < I n c l u d e A l l I t e m s > f a l s e < / I n c l u d e A l l I t e m s >  
         < A c t i v e > t r u e < / A c t i v e >  
         < P r o t e c t e d L i n k > f a l s e < / P r o t e c t e d L i n k >  
         < N a m e > 2 8 1 0 0   T B   2 0 1 9   0 1 2 x 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 0 1 2 x < / A c c o u n t N u m b e r >  
         < R o u n d e d > f a l s e < / R o u n d e d >  
     < / T B L i n k >  
     < T B L i n k >  
         < V e r s i o n > 4 < / V e r s i o n >  
         < C o l u m n F i l t e r s / >  
         < D A L i n k I D > 4 2 f f c 7 3 a - a 0 6 0 - 4 d 4 7 - 8 f d b - c 5 9 d 6 c 4 9 a 3 2 2 < / D A L i n k I D >  
         < L i n k T y p e > 0 < / L i n k T y p e >  
         < P a r a m e t e r s / >  
         < I n c l u d e A l l I t e m s > f a l s e < / I n c l u d e A l l I t e m s >  
         < A c t i v e > t r u e < / A c t i v e >  
         < P r o t e c t e d L i n k > f a l s e < / P r o t e c t e d L i n k >  
         < N a m e > 2 8 1 0 0   T B   2 0 1 9   0 1 3 x 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 7 4 7 1 2 . 0 0 0 0 < / N u m e r i c V a l u e >  
         < V a l u e > 7 4 7 1 2 . 0 0 0 0 < / V a l u e >  
         < C h a r t T y p e > c t D e t a i l < / C h a r t T y p e >  
         < R e f e r e n c e > 2 8 1 0 0 < / R e f e r e n c e >  
         < T B D o c N a m e > T B   2 0 1 9 < / T B D o c N a m e >  
         < T B C h a r t N a m e > D e t a i l < / T B C h a r t N a m e >  
         < C o l u m n N a m e > P r i o r P e r i o d 2 B a l a n c e < / C o l u m n N a m e >  
         < U s e r F r i e n d l y C o l u m n N a m e > 3 1 . 1 2 . 2 0 1 8 < / U s e r F r i e n d l y C o l u m n N a m e >  
         < A c c o u n t N u m b e r > 0 1 3 x < / A c c o u n t N u m b e r >  
         < R o u n d e d > f a l s e < / R o u n d e d >  
     < / T B L i n k >  
     < T B L i n k >  
         < V e r s i o n > 4 < / V e r s i o n >  
         < C o l u m n F i l t e r s / >  
         < D A L i n k I D > 4 9 d e b 8 a f - 2 3 4 e - 4 8 5 d - 9 5 2 a - 1 6 8 b e 1 e d b 3 b 1 < / D A L i n k I D >  
         < L i n k T y p e > 0 < / L i n k T y p e >  
         < P a r a m e t e r s / >  
         < I n c l u d e A l l I t e m s > f a l s e < / I n c l u d e A l l I t e m s >  
         < A c t i v e > t r u e < / A c t i v e >  
         < P r o t e c t e d L i n k > f a l s e < / P r o t e c t e d L i n k >  
         < N a m e > 2 8 1 0 0   T B   2 0 1 9   0 1 4 x 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 0 1 4 x < / A c c o u n t N u m b e r >  
         < R o u n d e d > f a l s e < / R o u n d e d >  
     < / T B L i n k >  
     < T B L i n k >  
         < V e r s i o n > 4 < / V e r s i o n >  
         < C o l u m n F i l t e r s / >  
         < D A L i n k I D > 9 c 5 2 1 2 d 3 - 1 a 2 0 - 4 9 8 6 - a 7 2 c - e 3 5 3 9 c e 1 4 c 3 6 < / D A L i n k I D >  
         < L i n k T y p e > 0 < / L i n k T y p e >  
         < P a r a m e t e r s / >  
         < I n c l u d e A l l I t e m s > f a l s e < / I n c l u d e A l l I t e m s >  
         < A c t i v e > t r u e < / A c t i v e >  
         < P r o t e c t e d L i n k > f a l s e < / P r o t e c t e d L i n k >  
         < N a m e > 2 8 1 0 0   T B   2 0 1 9   0 1 5 x 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 P r i o r P e r i o d 2 B a l a n c e < / C o l u m n N a m e >  
         < U s e r F r i e n d l y C o l u m n N a m e > 3 1 . 1 2 . 2 0 1 8 < / U s e r F r i e n d l y C o l u m n N a m e >  
         < A c c o u n t N u m b e r > 0 1 5 x < / A c c o u n t N u m b e r >  
         < R o u n d e d > f a l s e < / R o u n d e d >  
     < / T B L i n k >  
     < T B L i n k >  
         < V e r s i o n > 4 < / V e r s i o n >  
         < C o l u m n F i l t e r s / >  
         < D A L i n k I D > 6 2 3 9 c 9 2 a - 4 9 7 a - 4 7 b 8 - 8 a a f - 6 f c 6 2 4 d 5 c 5 6 e < / D A L i n k I D >  
         < L i n k T y p e > 0 < / L i n k T y p e >  
         < P a r a m e t e r s / >  
         < I n c l u d e A l l I t e m s > f a l s e < / I n c l u d e A l l I t e m s >  
         < A c t i v e > t r u e < / A c t i v e >  
         < P r o t e c t e d L i n k > f a l s e < / P r o t e c t e d L i n k >  
         < N a m e > 2 8 1 0 0   T B   2 0 1 9   0 1 9 x 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 0 1 9 x < / A c c o u n t N u m b e r >  
         < R o u n d e d > f a l s e < / R o u n d e d >  
     < / T B L i n k >  
     < T B L i n k >  
         < V e r s i o n > 4 < / V e r s i o n >  
         < C o l u m n F i l t e r s / >  
         < D A L i n k I D > f d 5 c 5 6 9 5 - 5 9 c 5 - 4 7 e e - 9 c c 6 - 4 b e 4 6 f e 5 a 5 9 9 < / D A L i n k I D >  
         < L i n k T y p e > 0 < / L i n k T y p e >  
         < P a r a m e t e r s / >  
         < I n c l u d e A l l I t e m s > f a l s e < / I n c l u d e A l l I t e m s >  
         < A c t i v e > t r u e < / A c t i v e >  
         < P r o t e c t e d L i n k > f a l s e < / P r o t e c t e d L i n k >  
         < N a m e > 2 8 1 0 0   T B   2 0 1 9   0 2 1 x 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 4 1 6 7 6 9 5 . 0 0 0 0 < / N u m e r i c V a l u e >  
         < V a l u e > 4 1 6 7 6 9 5 . 0 0 0 0 < / V a l u e >  
         < C h a r t T y p e > c t D e t a i l < / C h a r t T y p e >  
         < R e f e r e n c e > 2 8 1 0 0 < / R e f e r e n c e >  
         < T B D o c N a m e > T B   2 0 1 9 < / T B D o c N a m e >  
         < T B C h a r t N a m e > D e t a i l < / T B C h a r t N a m e >  
         < C o l u m n N a m e > P r i o r P e r i o d 2 B a l a n c e < / C o l u m n N a m e >  
         < U s e r F r i e n d l y C o l u m n N a m e > 3 1 . 1 2 . 2 0 1 8 < / U s e r F r i e n d l y C o l u m n N a m e >  
         < A c c o u n t N u m b e r > 0 2 1 x < / A c c o u n t N u m b e r >  
         < R o u n d e d > f a l s e < / R o u n d e d >  
     < / T B L i n k >  
     < T B L i n k >  
         < V e r s i o n > 4 < / V e r s i o n >  
         < C o l u m n F i l t e r s / >  
         < D A L i n k I D > 3 4 1 7 7 0 4 8 - 4 4 4 1 - 4 8 2 4 - b 0 d 4 - 5 d 2 3 6 9 b d b 0 5 a < / D A L i n k I D >  
         < L i n k T y p e > 0 < / L i n k T y p e >  
         < P a r a m e t e r s / >  
         < I n c l u d e A l l I t e m s > f a l s e < / I n c l u d e A l l I t e m s >  
         < A c t i v e > t r u e < / A c t i v e >  
         < P r o t e c t e d L i n k > f a l s e < / P r o t e c t e d L i n k >  
         < N a m e > 2 8 1 0 0   T B   2 0 1 9   0 2 2 x 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 1 3 6 8 8 8 5 2 . 0 0 0 0 < / N u m e r i c V a l u e >  
         < V a l u e > 1 3 6 8 8 8 5 2 . 0 0 0 0 < / V a l u e >  
         < C h a r t T y p e > c t D e t a i l < / C h a r t T y p e >  
         < R e f e r e n c e > 2 8 1 0 0 < / R e f e r e n c e >  
         < T B D o c N a m e > T B   2 0 1 9 < / T B D o c N a m e >  
         < T B C h a r t N a m e > D e t a i l < / T B C h a r t N a m e >  
         < C o l u m n N a m e > P r i o r P e r i o d 2 B a l a n c e < / C o l u m n N a m e >  
         < U s e r F r i e n d l y C o l u m n N a m e > 3 1 . 1 2 . 2 0 1 8 < / U s e r F r i e n d l y C o l u m n N a m e >  
         < A c c o u n t N u m b e r > 0 2 2 x < / A c c o u n t N u m b e r >  
         < R o u n d e d > f a l s e < / R o u n d e d >  
     < / T B L i n k >  
     < T B L i n k >  
         < V e r s i o n > 4 < / V e r s i o n >  
         < C o l u m n F i l t e r s / >  
         < D A L i n k I D > 6 d 4 f f f 9 0 - a e 9 d - 4 4 0 7 - b 4 3 5 - 7 f 0 a 1 6 5 4 a 5 0 6 < / D A L i n k I D >  
         < L i n k T y p e > 0 < / L i n k T y p e >  
         < P a r a m e t e r s / >  
         < I n c l u d e A l l I t e m s > f a l s e < / I n c l u d e A l l I t e m s >  
         < A c t i v e > t r u e < / A c t i v e >  
         < P r o t e c t e d L i n k > f a l s e < / P r o t e c t e d L i n k >  
         < N a m e > 2 8 1 0 0   T B   2 0 1 9   0 2 5 x 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 0 2 5 x < / A c c o u n t N u m b e r >  
         < R o u n d e d > f a l s e < / R o u n d e d >  
     < / T B L i n k >  
     < T B L i n k >  
         < V e r s i o n > 4 < / V e r s i o n >  
         < C o l u m n F i l t e r s / >  
         < D A L i n k I D > 6 1 c f 4 a 9 6 - 0 a 6 d - 4 d 2 1 - a 5 1 2 - 9 2 8 b a 2 7 d 9 f 1 9 < / D A L i n k I D >  
         < L i n k T y p e > 0 < / L i n k T y p e >  
         < P a r a m e t e r s / >  
         < I n c l u d e A l l I t e m s > f a l s e < / I n c l u d e A l l I t e m s >  
         < A c t i v e > t r u e < / A c t i v e >  
         < P r o t e c t e d L i n k > f a l s e < / P r o t e c t e d L i n k >  
         < N a m e > 2 8 1 0 0   T B   2 0 1 9   0 2 6 x 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 0 2 6 x < / A c c o u n t N u m b e r >  
         < R o u n d e d > f a l s e < / R o u n d e d >  
     < / T B L i n k >  
     < T B L i n k >  
         < V e r s i o n > 4 < / V e r s i o n >  
         < C o l u m n F i l t e r s / >  
         < D A L i n k I D > d 0 2 8 9 a 7 c - 1 9 5 a - 4 c d 9 - 9 0 2 b - c a f f f 0 f b d a 9 b < / D A L i n k I D >  
         < L i n k T y p e > 0 < / L i n k T y p e >  
         < P a r a m e t e r s / >  
         < I n c l u d e A l l I t e m s > f a l s e < / I n c l u d e A l l I t e m s >  
         < A c t i v e > t r u e < / A c t i v e >  
         < P r o t e c t e d L i n k > f a l s e < / P r o t e c t e d L i n k >  
         < N a m e > 2 8 1 0 0   T B   2 0 1 9   0 2 9 x 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 7 3 3 9 1 3 . 0 0 0 0 < / N u m e r i c V a l u e >  
         < V a l u e > 7 3 3 9 1 3 . 0 0 0 0 < / V a l u e >  
         < C h a r t T y p e > c t D e t a i l < / C h a r t T y p e >  
         < R e f e r e n c e > 2 8 1 0 0 < / R e f e r e n c e >  
         < T B D o c N a m e > T B   2 0 1 9 < / T B D o c N a m e >  
         < T B C h a r t N a m e > D e t a i l < / T B C h a r t N a m e >  
         < C o l u m n N a m e > P r i o r P e r i o d 2 B a l a n c e < / C o l u m n N a m e >  
         < U s e r F r i e n d l y C o l u m n N a m e > 3 1 . 1 2 . 2 0 1 8 < / U s e r F r i e n d l y C o l u m n N a m e >  
         < A c c o u n t N u m b e r > 0 2 9 x < / A c c o u n t N u m b e r >  
         < R o u n d e d > f a l s e < / R o u n d e d >  
     < / T B L i n k >  
     < T B L i n k >  
         < V e r s i o n > 4 < / V e r s i o n >  
         < C o l u m n F i l t e r s / >  
         < D A L i n k I D > b 0 a 3 c 8 e 4 - 1 7 d c - 4 d 2 2 - 9 5 3 9 - 0 2 4 d 4 8 a a b d 6 6 < / D A L i n k I D >  
         < L i n k T y p e > 0 < / L i n k T y p e >  
         < P a r a m e t e r s / >  
         < I n c l u d e A l l I t e m s > f a l s e < / I n c l u d e A l l I t e m s >  
         < A c t i v e > t r u e < / A c t i v e >  
         < P r o t e c t e d L i n k > f a l s e < / P r o t e c t e d L i n k >  
         < N a m e > 2 8 1 0 0   T B   2 0 1 9   0 3 1 x 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 1 2 4 6 5 5 2 . 0 0 0 0 < / N u m e r i c V a l u e >  
         < V a l u e > 1 2 4 6 5 5 2 . 0 0 0 0 < / V a l u e >  
         < C h a r t T y p e > c t D e t a i l < / C h a r t T y p e >  
         < R e f e r e n c e > 2 8 1 0 0 < / R e f e r e n c e >  
         < T B D o c N a m e > T B   2 0 1 9 < / T B D o c N a m e >  
         < T B C h a r t N a m e > D e t a i l < / T B C h a r t N a m e >  
         < C o l u m n N a m e > P r i o r P e r i o d 2 B a l a n c e < / C o l u m n N a m e >  
         < U s e r F r i e n d l y C o l u m n N a m e > 3 1 . 1 2 . 2 0 1 8 < / U s e r F r i e n d l y C o l u m n N a m e >  
         < A c c o u n t N u m b e r > 0 3 1 x < / A c c o u n t N u m b e r >  
         < R o u n d e d > f a l s e < / R o u n d e d >  
     < / T B L i n k >  
     < T B L i n k >  
         < V e r s i o n > 4 < / V e r s i o n >  
         < C o l u m n F i l t e r s / >  
         < D A L i n k I D > 4 7 4 d b 0 6 5 - 9 5 5 4 - 4 2 1 6 - 9 2 7 c - 3 c d 2 2 1 7 0 4 f 8 2 < / D A L i n k I D >  
         < L i n k T y p e > 0 < / L i n k T y p e >  
         < P a r a m e t e r s / >  
         < I n c l u d e A l l I t e m s > f a l s e < / I n c l u d e A l l I t e m s >  
         < A c t i v e > t r u e < / A c t i v e >  
         < P r o t e c t e d L i n k > f a l s e < / P r o t e c t e d L i n k >  
         < N a m e > 2 8 1 0 0   T B   2 0 1 9   0 3 2 x 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 0 3 2 x < / A c c o u n t N u m b e r >  
         < R o u n d e d > f a l s e < / R o u n d e d >  
     < / T B L i n k >  
     < T B L i n k >  
         < V e r s i o n > 4 < / V e r s i o n >  
         < C o l u m n F i l t e r s / >  
         < D A L i n k I D > 7 6 7 5 2 2 7 8 - 5 5 0 c - 4 9 7 2 - a 7 b 2 - 7 9 5 b f 6 1 1 a 0 9 c < / D A L i n k I D >  
         < L i n k T y p e > 0 < / L i n k T y p e >  
         < P a r a m e t e r s / >  
         < I n c l u d e A l l I t e m s > f a l s e < / I n c l u d e A l l I t e m s >  
         < A c t i v e > t r u e < / A c t i v e >  
         < P r o t e c t e d L i n k > f a l s e < / P r o t e c t e d L i n k >  
         < N a m e > 2 8 1 0 0   T B   2 0 1 9   0 4 1 x 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 0 4 1 x < / A c c o u n t N u m b e r >  
         < R o u n d e d > f a l s e < / R o u n d e d >  
     < / T B L i n k >  
     < T B L i n k >  
         < V e r s i o n > 4 < / V e r s i o n >  
         < C o l u m n F i l t e r s / >  
         < D A L i n k I D > 8 9 9 e a c c 4 - d 9 9 2 - 4 7 b f - b b d 6 - e f 8 1 8 1 d b 1 3 b 4 < / D A L i n k I D >  
         < L i n k T y p e > 0 < / L i n k T y p e >  
         < P a r a m e t e r s / >  
         < I n c l u d e A l l I t e m s > f a l s e < / I n c l u d e A l l I t e m s >  
         < A c t i v e > t r u e < / A c t i v e >  
         < P r o t e c t e d L i n k > f a l s e < / P r o t e c t e d L i n k >  
         < N a m e > 2 8 1 0 0   T B   2 0 1 9   0 4 2 x 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 4 7 8 4 6 . 0 0 0 0 < / N u m e r i c V a l u e >  
         < V a l u e > 4 7 8 4 6 . 0 0 0 0 < / V a l u e >  
         < C h a r t T y p e > c t D e t a i l < / C h a r t T y p e >  
         < R e f e r e n c e > 2 8 1 0 0 < / R e f e r e n c e >  
         < T B D o c N a m e > T B   2 0 1 9 < / T B D o c N a m e >  
         < T B C h a r t N a m e > D e t a i l < / T B C h a r t N a m e >  
         < C o l u m n N a m e > P r i o r P e r i o d 2 B a l a n c e < / C o l u m n N a m e >  
         < U s e r F r i e n d l y C o l u m n N a m e > 3 1 . 1 2 . 2 0 1 8 < / U s e r F r i e n d l y C o l u m n N a m e >  
         < A c c o u n t N u m b e r > 0 4 2 x < / A c c o u n t N u m b e r >  
         < R o u n d e d > f a l s e < / R o u n d e d >  
     < / T B L i n k >  
     < T B L i n k >  
         < V e r s i o n > 4 < / V e r s i o n >  
         < C o l u m n F i l t e r s / >  
         < D A L i n k I D > e 5 9 1 6 0 e c - 0 d 7 d - 4 5 e 5 - b 4 9 5 - 9 4 a f 8 e 0 d d 9 7 e < / D A L i n k I D >  
         < L i n k T y p e > 0 < / L i n k T y p e >  
         < P a r a m e t e r s / >  
         < I n c l u d e A l l I t e m s > f a l s e < / I n c l u d e A l l I t e m s >  
         < A c t i v e > t r u e < / A c t i v e >  
         < P r o t e c t e d L i n k > f a l s e < / P r o t e c t e d L i n k >  
         < N a m e > 2 8 1 0 0   T B   2 0 1 9   0 4 3 x 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 0 4 3 x < / A c c o u n t N u m b e r >  
         < R o u n d e d > f a l s e < / R o u n d e d >  
     < / T B L i n k >  
     < T B L i n k >  
         < V e r s i o n > 4 < / V e r s i o n >  
         < C o l u m n F i l t e r s / >  
         < D A L i n k I D > e 3 c 5 3 3 7 b - 9 4 8 a - 4 0 6 e - 9 e 7 8 - 3 8 e 2 a 3 9 3 c 3 c 5 < / D A L i n k I D >  
         < L i n k T y p e > 0 < / L i n k T y p e >  
         < P a r a m e t e r s / >  
         < I n c l u d e A l l I t e m s > f a l s e < / I n c l u d e A l l I t e m s >  
         < A c t i v e > t r u e < / A c t i v e >  
         < P r o t e c t e d L i n k > f a l s e < / P r o t e c t e d L i n k >  
         < N a m e > 2 8 1 0 0   T B   2 0 1 9   0 5 1 x 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 0 5 1 x < / A c c o u n t N u m b e r >  
         < R o u n d e d > f a l s e < / R o u n d e d >  
     < / T B L i n k >  
     < T B L i n k >  
         < V e r s i o n > 4 < / V e r s i o n >  
         < C o l u m n F i l t e r s / >  
         < D A L i n k I D > 6 4 9 9 8 9 d 5 - 5 6 7 1 - 4 4 5 1 - 8 c 9 3 - 6 2 6 1 9 2 3 f a 4 f 1 < / D A L i n k I D >  
         < L i n k T y p e > 0 < / L i n k T y p e >  
         < P a r a m e t e r s / >  
         < I n c l u d e A l l I t e m s > f a l s e < / I n c l u d e A l l I t e m s >  
         < A c t i v e > t r u e < / A c t i v e >  
         < P r o t e c t e d L i n k > f a l s e < / P r o t e c t e d L i n k >  
         < N a m e > 2 8 1 0 0   T B   2 0 1 9   0 5 2 x 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 0 5 2 x < / A c c o u n t N u m b e r >  
         < R o u n d e d > f a l s e < / R o u n d e d >  
     < / T B L i n k >  
     < T B L i n k >  
         < V e r s i o n > 4 < / V e r s i o n >  
         < C o l u m n F i l t e r s / >  
         < D A L i n k I D > b 3 1 9 a 4 1 1 - 4 c 9 0 - 4 b c 8 - b 6 c 2 - 7 a 1 1 8 f a c 6 3 b 2 < / D A L i n k I D >  
         < L i n k T y p e > 0 < / L i n k T y p e >  
         < P a r a m e t e r s / >  
         < I n c l u d e A l l I t e m s > f a l s e < / I n c l u d e A l l I t e m s >  
         < A c t i v e > t r u e < / A c t i v e >  
         < P r o t e c t e d L i n k > f a l s e < / P r o t e c t e d L i n k >  
         < N a m e > 2 8 1 0 0   T B   2 0 1 9   0 5 3 x 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 0 5 3 x < / A c c o u n t N u m b e r >  
         < R o u n d e d > f a l s e < / R o u n d e d >  
     < / T B L i n k >  
     < T B L i n k >  
         < V e r s i o n > 4 < / V e r s i o n >  
         < C o l u m n F i l t e r s / >  
         < D A L i n k I D > 2 f f 0 3 b a 1 - f 7 8 f - 4 0 9 7 - b e d 8 - 7 1 a 1 3 7 f 7 b 6 5 e < / D A L i n k I D >  
         < L i n k T y p e > 0 < / L i n k T y p e >  
         < P a r a m e t e r s / >  
         < I n c l u d e A l l I t e m s > f a l s e < / I n c l u d e A l l I t e m s >  
         < A c t i v e > t r u e < / A c t i v e >  
         < P r o t e c t e d L i n k > f a l s e < / P r o t e c t e d L i n k >  
         < N a m e > 2 8 1 0 0   T B   2 0 1 9   0 6 1 x 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 1 2 9 1 . 0 0 0 0 < / N u m e r i c V a l u e >  
         < V a l u e > 1 2 9 1 . 0 0 0 0 < / V a l u e >  
         < C h a r t T y p e > c t D e t a i l < / C h a r t T y p e >  
         < R e f e r e n c e > 2 8 1 0 0 < / R e f e r e n c e >  
         < T B D o c N a m e > T B   2 0 1 9 < / T B D o c N a m e >  
         < T B C h a r t N a m e > D e t a i l < / T B C h a r t N a m e >  
         < C o l u m n N a m e > P r i o r P e r i o d 2 B a l a n c e < / C o l u m n N a m e >  
         < U s e r F r i e n d l y C o l u m n N a m e > 3 1 . 1 2 . 2 0 1 8 < / U s e r F r i e n d l y C o l u m n N a m e >  
         < A c c o u n t N u m b e r > 0 6 1 x < / A c c o u n t N u m b e r >  
         < R o u n d e d > f a l s e < / R o u n d e d >  
     < / T B L i n k >  
     < T B L i n k >  
         < V e r s i o n > 4 < / V e r s i o n >  
         < C o l u m n F i l t e r s / >  
         < D A L i n k I D > 6 9 c 1 5 3 d 8 - 4 1 0 4 - 4 c d 5 - b 3 5 9 - 2 0 0 d 4 b 8 2 0 a d 5 < / D A L i n k I D >  
         < L i n k T y p e > 0 < / L i n k T y p e >  
         < P a r a m e t e r s / >  
         < I n c l u d e A l l I t e m s > f a l s e < / I n c l u d e A l l I t e m s >  
         < A c t i v e > t r u e < / A c t i v e >  
         < P r o t e c t e d L i n k > f a l s e < / P r o t e c t e d L i n k >  
         < N a m e > 2 8 1 0 0   T B   2 0 1 9   0 6 2 a 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 0 6 2 a < / A c c o u n t N u m b e r >  
         < R o u n d e d > f a l s e < / R o u n d e d >  
     < / T B L i n k >  
     < T B L i n k >  
         < V e r s i o n > 4 < / V e r s i o n >  
         < C o l u m n F i l t e r s / >  
         < D A L i n k I D > 4 3 3 e 4 8 b 4 - d 0 6 f - 4 4 6 1 - b 7 c 1 - c a c 6 9 b 1 1 8 a a 3 < / D A L i n k I D >  
         < L i n k T y p e > 0 < / L i n k T y p e >  
         < P a r a m e t e r s / >  
         < I n c l u d e A l l I t e m s > f a l s e < / I n c l u d e A l l I t e m s >  
         < A c t i v e > t r u e < / A c t i v e >  
         < P r o t e c t e d L i n k > f a l s e < / P r o t e c t e d L i n k >  
         < N a m e > 2 8 1 0 0   T B   2 0 1 9   0 6 2 b 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 0 6 2 b < / A c c o u n t N u m b e r >  
         < R o u n d e d > f a l s e < / R o u n d e d >  
     < / T B L i n k >  
     < T B L i n k >  
         < V e r s i o n > 4 < / V e r s i o n >  
         < C o l u m n F i l t e r s / >  
         < D A L i n k I D > 1 3 d 1 6 d f e - 1 f 2 e - 4 0 2 6 - 9 5 9 a - 1 e 2 2 2 b 5 c 0 2 3 7 < / D A L i n k I D >  
         < L i n k T y p e > 0 < / L i n k T y p e >  
         < P a r a m e t e r s / >  
         < I n c l u d e A l l I t e m s > f a l s e < / I n c l u d e A l l I t e m s >  
         < A c t i v e > t r u e < / A c t i v e >  
         < P r o t e c t e d L i n k > f a l s e < / P r o t e c t e d L i n k >  
         < N a m e > 2 8 1 0 0   T B   2 0 1 9   0 6 3 a 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 0 6 3 a < / A c c o u n t N u m b e r >  
         < R o u n d e d > f a l s e < / R o u n d e d >  
     < / T B L i n k >  
     < T B L i n k >  
         < V e r s i o n > 4 < / V e r s i o n >  
         < C o l u m n F i l t e r s / >  
         < D A L i n k I D > c 0 c d 1 3 7 e - b c e c - 4 8 3 2 - 9 0 a 7 - e 1 e c a 2 d f 0 a 4 c < / D A L i n k I D >  
         < L i n k T y p e > 0 < / L i n k T y p e >  
         < P a r a m e t e r s / >  
         < I n c l u d e A l l I t e m s > f a l s e < / I n c l u d e A l l I t e m s >  
         < A c t i v e > t r u e < / A c t i v e >  
         < P r o t e c t e d L i n k > f a l s e < / P r o t e c t e d L i n k >  
         < N a m e > 2 8 1 0 0   T B   2 0 1 9   0 6 3 b 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 0 6 3 b < / A c c o u n t N u m b e r >  
         < R o u n d e d > f a l s e < / R o u n d e d >  
     < / T B L i n k >  
     < T B L i n k >  
         < V e r s i o n > 4 < / V e r s i o n >  
         < C o l u m n F i l t e r s / >  
         < D A L i n k I D > 4 a 9 2 0 8 b f - 7 2 0 a - 4 7 6 8 - 8 e 7 f - 6 9 0 7 7 c 1 6 3 b 2 e < / D A L i n k I D >  
         < L i n k T y p e > 0 < / L i n k T y p e >  
         < P a r a m e t e r s / >  
         < I n c l u d e A l l I t e m s > f a l s e < / I n c l u d e A l l I t e m s >  
         < A c t i v e > t r u e < / A c t i v e >  
         < P r o t e c t e d L i n k > f a l s e < / P r o t e c t e d L i n k >  
         < N a m e > 2 8 1 0 0   T B   2 0 1 9   0 6 5 x 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 0 6 5 x < / A c c o u n t N u m b e r >  
         < R o u n d e d > f a l s e < / R o u n d e d >  
     < / T B L i n k >  
     < T B L i n k >  
         < V e r s i o n > 4 < / V e r s i o n >  
         < C o l u m n F i l t e r s / >  
         < D A L i n k I D > 3 b d 7 9 0 b a - 2 9 a e - 4 3 f d - 9 a 1 0 - a 1 0 2 5 3 5 3 3 4 4 4 < / D A L i n k I D >  
         < L i n k T y p e > 0 < / L i n k T y p e >  
         < P a r a m e t e r s / >  
         < I n c l u d e A l l I t e m s > f a l s e < / I n c l u d e A l l I t e m s >  
         < A c t i v e > t r u e < / A c t i v e >  
         < P r o t e c t e d L i n k > f a l s e < / P r o t e c t e d L i n k >  
         < N a m e > 2 8 1 0 0   T B   2 0 1 9   0 6 6 a 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 0 6 6 a < / A c c o u n t N u m b e r >  
         < R o u n d e d > f a l s e < / R o u n d e d >  
     < / T B L i n k >  
     < T B L i n k >  
         < V e r s i o n > 4 < / V e r s i o n >  
         < C o l u m n F i l t e r s / >  
         < D A L i n k I D > 2 4 c 0 a 1 d 7 - 3 4 a 6 - 4 0 8 c - a 2 7 f - 2 2 3 0 1 d f 9 b 8 c b < / D A L i n k I D >  
         < L i n k T y p e > 0 < / L i n k T y p e >  
         < P a r a m e t e r s / >  
         < I n c l u d e A l l I t e m s > f a l s e < / I n c l u d e A l l I t e m s >  
         < A c t i v e > t r u e < / A c t i v e >  
         < P r o t e c t e d L i n k > f a l s e < / P r o t e c t e d L i n k >  
         < N a m e > 2 8 1 0 0   T B   2 0 1 9   0 6 6 b 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 0 6 6 b < / A c c o u n t N u m b e r >  
         < R o u n d e d > f a l s e < / R o u n d e d >  
     < / T B L i n k >  
     < T B L i n k >  
         < V e r s i o n > 4 < / V e r s i o n >  
         < C o l u m n F i l t e r s / >  
         < D A L i n k I D > 5 6 2 c 3 b d d - 1 1 c a - 4 e 9 d - 8 3 3 1 - 9 3 3 5 6 d f d 2 8 9 9 < / D A L i n k I D >  
         < L i n k T y p e > 0 < / L i n k T y p e >  
         < P a r a m e t e r s / >  
         < I n c l u d e A l l I t e m s > f a l s e < / I n c l u d e A l l I t e m s >  
         < A c t i v e > t r u e < / A c t i v e >  
         < P r o t e c t e d L i n k > f a l s e < / P r o t e c t e d L i n k >  
         < N a m e > 2 8 1 0 0   T B   2 0 1 9   0 6 6 c 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 0 6 6 c < / A c c o u n t N u m b e r >  
         < R o u n d e d > f a l s e < / R o u n d e d >  
     < / T B L i n k >  
     < T B L i n k >  
         < V e r s i o n > 4 < / V e r s i o n >  
         < C o l u m n F i l t e r s / >  
         < D A L i n k I D > 4 f 5 3 b c f 3 - e 6 1 a - 4 2 0 2 - 9 8 9 2 - 2 c 0 7 4 1 c 2 c 3 2 d < / D A L i n k I D >  
         < L i n k T y p e > 0 < / L i n k T y p e >  
         < P a r a m e t e r s / >  
         < I n c l u d e A l l I t e m s > f a l s e < / I n c l u d e A l l I t e m s >  
         < A c t i v e > t r u e < / A c t i v e >  
         < P r o t e c t e d L i n k > f a l s e < / P r o t e c t e d L i n k >  
         < N a m e > 2 8 1 0 0   T B   2 0 1 9   0 6 7 a 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 0 6 7 a < / A c c o u n t N u m b e r >  
         < R o u n d e d > f a l s e < / R o u n d e d >  
     < / T B L i n k >  
     < T B L i n k >  
         < V e r s i o n > 4 < / V e r s i o n >  
         < C o l u m n F i l t e r s / >  
         < D A L i n k I D > 6 5 8 9 8 b 0 4 - a b 0 9 - 4 8 9 e - 9 e 4 e - 4 1 3 b 2 5 4 c c 4 c 4 < / D A L i n k I D >  
         < L i n k T y p e > 0 < / L i n k T y p e >  
         < P a r a m e t e r s / >  
         < I n c l u d e A l l I t e m s > f a l s e < / I n c l u d e A l l I t e m s >  
         < A c t i v e > t r u e < / A c t i v e >  
         < P r o t e c t e d L i n k > f a l s e < / P r o t e c t e d L i n k >  
         < N a m e > 2 8 1 0 0   T B   2 0 1 9   0 6 7 b 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 0 6 7 b < / A c c o u n t N u m b e r >  
         < R o u n d e d > f a l s e < / R o u n d e d >  
     < / T B L i n k >  
     < T B L i n k >  
         < V e r s i o n > 4 < / V e r s i o n >  
         < C o l u m n F i l t e r s / >  
         < D A L i n k I D > f c 9 c 3 c f d - c 6 4 c - 4 5 8 c - a e 1 4 - 4 e e d 3 b e 5 7 7 b c < / D A L i n k I D >  
         < L i n k T y p e > 0 < / L i n k T y p e >  
         < P a r a m e t e r s / >  
         < I n c l u d e A l l I t e m s > f a l s e < / I n c l u d e A l l I t e m s >  
         < A c t i v e > t r u e < / A c t i v e >  
         < P r o t e c t e d L i n k > f a l s e < / P r o t e c t e d L i n k >  
         < N a m e > 2 8 1 0 0   T B   2 0 1 9   0 6 9 a 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 0 6 9 a < / A c c o u n t N u m b e r >  
         < R o u n d e d > f a l s e < / R o u n d e d >  
     < / T B L i n k >  
     < T B L i n k >  
         < V e r s i o n > 4 < / V e r s i o n >  
         < C o l u m n F i l t e r s / >  
         < D A L i n k I D > 8 5 7 f 0 7 7 3 - 3 7 9 8 - 4 8 f 6 - 9 b e e - 8 e c 3 1 b 9 2 5 a f 6 < / D A L i n k I D >  
         < L i n k T y p e > 0 < / L i n k T y p e >  
         < P a r a m e t e r s / >  
         < I n c l u d e A l l I t e m s > f a l s e < / I n c l u d e A l l I t e m s >  
         < A c t i v e > t r u e < / A c t i v e >  
         < P r o t e c t e d L i n k > f a l s e < / P r o t e c t e d L i n k >  
         < N a m e > 2 8 1 0 0   T B   2 0 1 9   0 6 9 b 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 0 6 9 b < / A c c o u n t N u m b e r >  
         < R o u n d e d > f a l s e < / R o u n d e d >  
     < / T B L i n k >  
     < T B L i n k >  
         < V e r s i o n > 4 < / V e r s i o n >  
         < C o l u m n F i l t e r s / >  
         < D A L i n k I D > 2 c c f 7 b b a - 7 5 0 6 - 4 9 2 3 - b c a 8 - e 4 6 6 6 f 4 f d 3 8 5 < / D A L i n k I D >  
         < L i n k T y p e > 0 < / L i n k T y p e >  
         < P a r a m e t e r s / >  
         < I n c l u d e A l l I t e m s > f a l s e < / I n c l u d e A l l I t e m s >  
         < A c t i v e > t r u e < / A c t i v e >  
         < P r o t e c t e d L i n k > f a l s e < / P r o t e c t e d L i n k >  
         < N a m e > 2 8 1 0 0   T B   2 0 1 9   0 7 2 x 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 0 7 2 x < / A c c o u n t N u m b e r >  
         < R o u n d e d > f a l s e < / R o u n d e d >  
     < / T B L i n k >  
     < T B L i n k >  
         < V e r s i o n > 4 < / V e r s i o n >  
         < C o l u m n F i l t e r s / >  
         < D A L i n k I D > 8 8 a a b c c b - c a 4 4 - 4 e b b - a d 5 7 - d 8 c 5 0 d c b 5 e d 2 < / D A L i n k I D >  
         < L i n k T y p e > 0 < / L i n k T y p e >  
         < P a r a m e t e r s / >  
         < I n c l u d e A l l I t e m s > f a l s e < / I n c l u d e A l l I t e m s >  
         < A c t i v e > t r u e < / A c t i v e >  
         < P r o t e c t e d L i n k > f a l s e < / P r o t e c t e d L i n k >  
         < N a m e > 2 8 1 0 0   T B   2 0 1 9   0 7 3 x 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 - 5 7 3 2 0 . 0 0 0 0 < / N u m e r i c V a l u e >  
         < V a l u e > - 5 7 3 2 0 . 0 0 0 0 < / V a l u e >  
         < C h a r t T y p e > c t D e t a i l < / C h a r t T y p e >  
         < R e f e r e n c e > 2 8 1 0 0 < / R e f e r e n c e >  
         < T B D o c N a m e > T B   2 0 1 9 < / T B D o c N a m e >  
         < T B C h a r t N a m e > D e t a i l < / T B C h a r t N a m e >  
         < C o l u m n N a m e > P r i o r P e r i o d 2 B a l a n c e < / C o l u m n N a m e >  
         < U s e r F r i e n d l y C o l u m n N a m e > 3 1 . 1 2 . 2 0 1 8 < / U s e r F r i e n d l y C o l u m n N a m e >  
         < A c c o u n t N u m b e r > 0 7 3 x < / A c c o u n t N u m b e r >  
         < R o u n d e d > f a l s e < / R o u n d e d >  
     < / T B L i n k >  
     < T B L i n k >  
         < V e r s i o n > 4 < / V e r s i o n >  
         < C o l u m n F i l t e r s / >  
         < D A L i n k I D > 3 3 c 3 c 9 a 6 - 5 f e 4 - 4 8 0 f - 9 1 c 0 - 9 9 b 1 0 4 d 2 7 2 2 9 < / D A L i n k I D >  
         < L i n k T y p e > 0 < / L i n k T y p e >  
         < P a r a m e t e r s / >  
         < I n c l u d e A l l I t e m s > f a l s e < / I n c l u d e A l l I t e m s >  
         < A c t i v e > t r u e < / A c t i v e >  
         < P r o t e c t e d L i n k > f a l s e < / P r o t e c t e d L i n k >  
         < N a m e > 2 8 1 0 0   T B   2 0 1 9   0 7 4 x 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 0 7 4 x < / A c c o u n t N u m b e r >  
         < R o u n d e d > f a l s e < / R o u n d e d >  
     < / T B L i n k >  
     < T B L i n k >  
         < V e r s i o n > 4 < / V e r s i o n >  
         < C o l u m n F i l t e r s / >  
         < D A L i n k I D > 3 5 0 4 4 1 3 d - 7 f f 6 - 4 9 2 3 - 8 7 6 7 - f b 4 2 e d 6 7 0 2 a 0 < / D A L i n k I D >  
         < L i n k T y p e > 0 < / L i n k T y p e >  
         < P a r a m e t e r s / >  
         < I n c l u d e A l l I t e m s > f a l s e < / I n c l u d e A l l I t e m s >  
         < A c t i v e > t r u e < / A c t i v e >  
         < P r o t e c t e d L i n k > f a l s e < / P r o t e c t e d L i n k >  
         < N a m e > 2 8 1 0 0   T B   2 0 1 9   0 7 5 x 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 8 4 2 9 0 8 7 . 0 0 0 0 < / N u m e r i c V a l u e >  
         < V a l u e > 8 4 2 9 0 8 7 . 0 0 0 0 < / V a l u e >  
         < C h a r t T y p e > c t D e t a i l < / C h a r t T y p e >  
         < R e f e r e n c e > 2 8 1 0 0 < / R e f e r e n c e >  
         < T B D o c N a m e > T B   2 0 1 9 < / T B D o c N a m e >  
         < T B C h a r t N a m e > D e t a i l < / T B C h a r t N a m e >  
         < C o l u m n N a m e > P r i o r P e r i o d 2 B a l a n c e < / C o l u m n N a m e >  
         < U s e r F r i e n d l y C o l u m n N a m e > 3 1 . 1 2 . 2 0 1 8 < / U s e r F r i e n d l y C o l u m n N a m e >  
         < A c c o u n t N u m b e r > 0 7 5 x < / A c c o u n t N u m b e r >  
         < R o u n d e d > f a l s e < / R o u n d e d >  
     < / T B L i n k >  
     < T B L i n k >  
         < V e r s i o n > 4 < / V e r s i o n >  
         < C o l u m n F i l t e r s / >  
         < D A L i n k I D > 1 1 c a 5 8 8 5 - 6 7 1 7 - 4 e 1 7 - 9 b a 3 - 5 d a 1 f a 6 2 0 8 7 2 < / D A L i n k I D >  
         < L i n k T y p e > 0 < / L i n k T y p e >  
         < P a r a m e t e r s / >  
         < I n c l u d e A l l I t e m s > f a l s e < / I n c l u d e A l l I t e m s >  
         < A c t i v e > t r u e < / A c t i v e >  
         < P r o t e c t e d L i n k > f a l s e < / P r o t e c t e d L i n k >  
         < N a m e > 2 8 1 0 0   T B   2 0 1 9   0 7 9 x 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 0 7 9 x < / A c c o u n t N u m b e r >  
         < R o u n d e d > f a l s e < / R o u n d e d >  
     < / T B L i n k >  
     < T B L i n k >  
         < V e r s i o n > 4 < / V e r s i o n >  
         < C o l u m n F i l t e r s / >  
         < D A L i n k I D > d 4 e 3 a f 1 a - e 6 c 1 - 4 7 7 9 - b 7 1 6 - 2 a 6 f b 7 b 6 1 f 6 6 < / D A L i n k I D >  
         < L i n k T y p e > 0 < / L i n k T y p e >  
         < P a r a m e t e r s / >  
         < I n c l u d e A l l I t e m s > f a l s e < / I n c l u d e A l l I t e m s >  
         < A c t i v e > t r u e < / A c t i v e >  
         < P r o t e c t e d L i n k > f a l s e < / P r o t e c t e d L i n k >  
         < N a m e > 2 8 1 0 0   T B   2 0 1 9   0 8 1 x 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 - 5 9 7 9 2 6 . 0 0 0 0 < / N u m e r i c V a l u e >  
         < V a l u e > - 5 9 7 9 2 6 . 0 0 0 0 < / V a l u e >  
         < C h a r t T y p e > c t D e t a i l < / C h a r t T y p e >  
         < R e f e r e n c e > 2 8 1 0 0 < / R e f e r e n c e >  
         < T B D o c N a m e > T B   2 0 1 9 < / T B D o c N a m e >  
         < T B C h a r t N a m e > D e t a i l < / T B C h a r t N a m e >  
         < C o l u m n N a m e > P r i o r P e r i o d 2 B a l a n c e < / C o l u m n N a m e >  
         < U s e r F r i e n d l y C o l u m n N a m e > 3 1 . 1 2 . 2 0 1 8 < / U s e r F r i e n d l y C o l u m n N a m e >  
         < A c c o u n t N u m b e r > 0 8 1 x < / A c c o u n t N u m b e r >  
         < R o u n d e d > f a l s e < / R o u n d e d >  
     < / T B L i n k >  
     < T B L i n k >  
         < V e r s i o n > 4 < / V e r s i o n >  
         < C o l u m n F i l t e r s / >  
         < D A L i n k I D > e 4 f 9 3 9 b 9 - 7 d 3 2 - 4 a 0 4 - b 2 1 e - c 8 e f a 0 c 1 4 3 2 6 < / D A L i n k I D >  
         < L i n k T y p e > 0 < / L i n k T y p e >  
         < P a r a m e t e r s / >  
         < I n c l u d e A l l I t e m s > f a l s e < / I n c l u d e A l l I t e m s >  
         < A c t i v e > t r u e < / A c t i v e >  
         < P r o t e c t e d L i n k > f a l s e < / P r o t e c t e d L i n k >  
         < N a m e > 2 8 1 0 0   T B   2 0 1 9   0 8 2 x 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 - 4 3 7 1 1 2 2 . 0 0 0 0 < / N u m e r i c V a l u e >  
         < V a l u e > - 4 3 7 1 1 2 2 . 0 0 0 0 < / V a l u e >  
         < C h a r t T y p e > c t D e t a i l < / C h a r t T y p e >  
         < R e f e r e n c e > 2 8 1 0 0 < / R e f e r e n c e >  
         < T B D o c N a m e > T B   2 0 1 9 < / T B D o c N a m e >  
         < T B C h a r t N a m e > D e t a i l < / T B C h a r t N a m e >  
         < C o l u m n N a m e > P r i o r P e r i o d 2 B a l a n c e < / C o l u m n N a m e >  
         < U s e r F r i e n d l y C o l u m n N a m e > 3 1 . 1 2 . 2 0 1 8 < / U s e r F r i e n d l y C o l u m n N a m e >  
         < A c c o u n t N u m b e r > 0 8 2 x < / A c c o u n t N u m b e r >  
         < R o u n d e d > f a l s e < / R o u n d e d >  
     < / T B L i n k >  
     < T B L i n k >  
         < V e r s i o n > 4 < / V e r s i o n >  
         < C o l u m n F i l t e r s / >  
         < D A L i n k I D > e 2 1 9 6 d 4 9 - 0 d 2 f - 4 d 5 5 - 8 a 2 e - d 0 8 8 d b 2 e a e 3 7 < / D A L i n k I D >  
         < L i n k T y p e > 0 < / L i n k T y p e >  
         < P a r a m e t e r s / >  
         < I n c l u d e A l l I t e m s > f a l s e < / I n c l u d e A l l I t e m s >  
         < A c t i v e > t r u e < / A c t i v e >  
         < P r o t e c t e d L i n k > f a l s e < / P r o t e c t e d L i n k >  
         < N a m e > 2 8 1 0 0   T B   2 0 1 9   0 8 5 x 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 0 8 5 x < / A c c o u n t N u m b e r >  
         < R o u n d e d > f a l s e < / R o u n d e d >  
     < / T B L i n k >  
     < T B L i n k >  
         < V e r s i o n > 4 < / V e r s i o n >  
         < C o l u m n F i l t e r s / >  
         < D A L i n k I D > 7 4 8 b 7 f f e - 6 8 d 0 - 4 5 4 5 - 9 7 2 8 - e 0 f e 2 0 8 8 a 8 0 f < / D A L i n k I D >  
         < L i n k T y p e > 0 < / L i n k T y p e >  
         < P a r a m e t e r s / >  
         < I n c l u d e A l l I t e m s > f a l s e < / I n c l u d e A l l I t e m s >  
         < A c t i v e > t r u e < / A c t i v e >  
         < P r o t e c t e d L i n k > f a l s e < / P r o t e c t e d L i n k >  
         < N a m e > 2 8 1 0 0   T B   2 0 1 9   0 8 6 x 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 0 8 6 x < / A c c o u n t N u m b e r >  
         < R o u n d e d > f a l s e < / R o u n d e d >  
     < / T B L i n k >  
     < T B L i n k >  
         < V e r s i o n > 4 < / V e r s i o n >  
         < C o l u m n F i l t e r s / >  
         < D A L i n k I D > f 8 2 1 0 0 1 9 - 0 2 4 f - 4 1 e 4 - 9 c d b - 0 1 0 a 0 9 6 b 7 4 c e < / D A L i n k I D >  
         < L i n k T y p e > 0 < / L i n k T y p e >  
         < P a r a m e t e r s / >  
         < I n c l u d e A l l I t e m s > f a l s e < / I n c l u d e A l l I t e m s >  
         < A c t i v e > t r u e < / A c t i v e >  
         < P r o t e c t e d L i n k > f a l s e < / P r o t e c t e d L i n k >  
         < N a m e > 2 8 1 0 0   T B   2 0 1 9   0 8 9 x 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 - 2 9 4 7 5 5 . 0 0 0 0 < / N u m e r i c V a l u e >  
         < V a l u e > - 2 9 4 7 5 5 . 0 0 0 0 < / V a l u e >  
         < C h a r t T y p e > c t D e t a i l < / C h a r t T y p e >  
         < R e f e r e n c e > 2 8 1 0 0 < / R e f e r e n c e >  
         < T B D o c N a m e > T B   2 0 1 9 < / T B D o c N a m e >  
         < T B C h a r t N a m e > D e t a i l < / T B C h a r t N a m e >  
         < C o l u m n N a m e > P r i o r P e r i o d 2 B a l a n c e < / C o l u m n N a m e >  
         < U s e r F r i e n d l y C o l u m n N a m e > 3 1 . 1 2 . 2 0 1 8 < / U s e r F r i e n d l y C o l u m n N a m e >  
         < A c c o u n t N u m b e r > 0 8 9 x < / A c c o u n t N u m b e r >  
         < R o u n d e d > f a l s e < / R o u n d e d >  
     < / T B L i n k >  
     < T B L i n k >  
         < V e r s i o n > 4 < / V e r s i o n >  
         < C o l u m n F i l t e r s / >  
         < D A L i n k I D > 0 a c 5 f 8 1 e - b 1 7 b - 4 a e 1 - b 7 9 5 - 5 5 5 e 0 d e 1 5 a 6 c < / D A L i n k I D >  
         < L i n k T y p e > 0 < / L i n k T y p e >  
         < P a r a m e t e r s / >  
         < I n c l u d e A l l I t e m s > f a l s e < / I n c l u d e A l l I t e m s >  
         < A c t i v e > t r u e < / A c t i v e >  
         < P r o t e c t e d L i n k > f a l s e < / P r o t e c t e d L i n k >  
         < N a m e > 2 8 1 0 0   T B   2 0 1 9   0 9 1 a 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 0 9 1 a < / A c c o u n t N u m b e r >  
         < R o u n d e d > f a l s e < / R o u n d e d >  
     < / T B L i n k >  
     < T B L i n k >  
         < V e r s i o n > 4 < / V e r s i o n >  
         < C o l u m n F i l t e r s / >  
         < D A L i n k I D > b 4 0 c 7 7 5 2 - 4 b 1 0 - 4 b 2 9 - b 3 1 1 - d 3 b e 5 7 0 9 0 5 2 d < / D A L i n k I D >  
         < L i n k T y p e > 0 < / L i n k T y p e >  
         < P a r a m e t e r s / >  
         < I n c l u d e A l l I t e m s > f a l s e < / I n c l u d e A l l I t e m s >  
         < A c t i v e > t r u e < / A c t i v e >  
         < P r o t e c t e d L i n k > f a l s e < / P r o t e c t e d L i n k >  
         < N a m e > 2 8 1 0 0   T B   2 0 1 9   0 9 1 b 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 - 8 0 3 2 . 0 0 0 0 < / N u m e r i c V a l u e >  
         < V a l u e > - 8 0 3 2 . 0 0 0 0 < / V a l u e >  
         < C h a r t T y p e > c t D e t a i l < / C h a r t T y p e >  
         < R e f e r e n c e > 2 8 1 0 0 < / R e f e r e n c e >  
         < T B D o c N a m e > T B   2 0 1 9 < / T B D o c N a m e >  
         < T B C h a r t N a m e > D e t a i l < / T B C h a r t N a m e >  
         < C o l u m n N a m e > P r i o r P e r i o d 2 B a l a n c e < / C o l u m n N a m e >  
         < U s e r F r i e n d l y C o l u m n N a m e > 3 1 . 1 2 . 2 0 1 8 < / U s e r F r i e n d l y C o l u m n N a m e >  
         < A c c o u n t N u m b e r > 0 9 1 b < / A c c o u n t N u m b e r >  
         < R o u n d e d > f a l s e < / R o u n d e d >  
     < / T B L i n k >  
     < T B L i n k >  
         < V e r s i o n > 4 < / V e r s i o n >  
         < C o l u m n F i l t e r s / >  
         < D A L i n k I D > 1 2 5 1 4 f f 4 - e d 4 d - 4 f 2 8 - 9 4 8 e - e 1 3 4 9 5 1 3 b 4 7 c < / D A L i n k I D >  
         < L i n k T y p e > 0 < / L i n k T y p e >  
         < P a r a m e t e r s / >  
         < I n c l u d e A l l I t e m s > f a l s e < / I n c l u d e A l l I t e m s >  
         < A c t i v e > t r u e < / A c t i v e >  
         < P r o t e c t e d L i n k > f a l s e < / P r o t e c t e d L i n k >  
         < N a m e > 2 8 1 0 0   T B   2 0 1 9   0 9 1 c 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 0 9 1 c < / A c c o u n t N u m b e r >  
         < R o u n d e d > f a l s e < / R o u n d e d >  
     < / T B L i n k >  
     < T B L i n k >  
         < V e r s i o n > 4 < / V e r s i o n >  
         < C o l u m n F i l t e r s / >  
         < D A L i n k I D > 1 0 2 a f e 9 1 - 3 1 8 3 - 4 d 0 c - 8 0 b a - 4 c e 2 c c 7 8 7 0 9 9 < / D A L i n k I D >  
         < L i n k T y p e > 0 < / L i n k T y p e >  
         < P a r a m e t e r s / >  
         < I n c l u d e A l l I t e m s > f a l s e < / I n c l u d e A l l I t e m s >  
         < A c t i v e > t r u e < / A c t i v e >  
         < P r o t e c t e d L i n k > f a l s e < / P r o t e c t e d L i n k >  
         < N a m e > 2 8 1 0 0   T B   2 0 1 9   0 9 1 d 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 0 9 1 d < / A c c o u n t N u m b e r >  
         < R o u n d e d > f a l s e < / R o u n d e d >  
     < / T B L i n k >  
     < T B L i n k >  
         < V e r s i o n > 4 < / V e r s i o n >  
         < C o l u m n F i l t e r s / >  
         < D A L i n k I D > 2 0 6 0 8 4 b e - e 2 3 b - 4 a a 0 - 8 e 5 c - 9 3 c 5 3 c 8 d e 6 8 9 < / D A L i n k I D >  
         < L i n k T y p e > 0 < / L i n k T y p e >  
         < P a r a m e t e r s / >  
         < I n c l u d e A l l I t e m s > f a l s e < / I n c l u d e A l l I t e m s >  
         < A c t i v e > t r u e < / A c t i v e >  
         < P r o t e c t e d L i n k > f a l s e < / P r o t e c t e d L i n k >  
         < N a m e > 2 8 1 0 0   T B   2 0 1 9   0 9 1 e 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 0 9 1 e < / A c c o u n t N u m b e r >  
         < R o u n d e d > f a l s e < / R o u n d e d >  
     < / T B L i n k >  
     < T B L i n k >  
         < V e r s i o n > 4 < / V e r s i o n >  
         < C o l u m n F i l t e r s / >  
         < D A L i n k I D > 7 6 8 f 8 f 0 e - 1 8 a 5 - 4 b 0 4 - a 6 a a - 4 2 4 8 c a 8 3 8 1 4 4 < / D A L i n k I D >  
         < L i n k T y p e > 0 < / L i n k T y p e >  
         < P a r a m e t e r s / >  
         < I n c l u d e A l l I t e m s > f a l s e < / I n c l u d e A l l I t e m s >  
         < A c t i v e > t r u e < / A c t i v e >  
         < P r o t e c t e d L i n k > f a l s e < / P r o t e c t e d L i n k >  
         < N a m e > 2 8 1 0 0   T B   2 0 1 9   0 9 2 a 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 0 9 2 a < / A c c o u n t N u m b e r >  
         < R o u n d e d > f a l s e < / R o u n d e d >  
     < / T B L i n k >  
     < T B L i n k >  
         < V e r s i o n > 4 < / V e r s i o n >  
         < C o l u m n F i l t e r s / >  
         < D A L i n k I D > 4 9 3 8 d b f c - 4 f 2 c - 4 a 7 c - 8 5 e 5 - 7 e 3 0 e 4 0 e b 8 f a < / D A L i n k I D >  
         < L i n k T y p e > 0 < / L i n k T y p e >  
         < P a r a m e t e r s / >  
         < I n c l u d e A l l I t e m s > f a l s e < / I n c l u d e A l l I t e m s >  
         < A c t i v e > t r u e < / A c t i v e >  
         < P r o t e c t e d L i n k > f a l s e < / P r o t e c t e d L i n k >  
         < N a m e > 2 8 1 0 0   T B   2 0 1 9   0 9 2 b 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 0 9 2 b < / A c c o u n t N u m b e r >  
         < R o u n d e d > f a l s e < / R o u n d e d >  
     < / T B L i n k >  
     < T B L i n k >  
         < V e r s i o n > 4 < / V e r s i o n >  
         < C o l u m n F i l t e r s / >  
         < D A L i n k I D > b 7 0 1 9 d 8 f - c a 5 3 - 4 7 f 7 - 9 1 2 3 - 7 4 4 d 4 6 f 2 4 e 3 c < / D A L i n k I D >  
         < L i n k T y p e > 0 < / L i n k T y p e >  
         < P a r a m e t e r s / >  
         < I n c l u d e A l l I t e m s > f a l s e < / I n c l u d e A l l I t e m s >  
         < A c t i v e > t r u e < / A c t i v e >  
         < P r o t e c t e d L i n k > f a l s e < / P r o t e c t e d L i n k >  
         < N a m e > 2 8 1 0 0   T B   2 0 1 9   0 9 2 c 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 - 8 6 9 9 7 5 . 0 0 0 0 < / N u m e r i c V a l u e >  
         < V a l u e > - 8 6 9 9 7 5 . 0 0 0 0 < / V a l u e >  
         < C h a r t T y p e > c t D e t a i l < / C h a r t T y p e >  
         < R e f e r e n c e > 2 8 1 0 0 < / R e f e r e n c e >  
         < T B D o c N a m e > T B   2 0 1 9 < / T B D o c N a m e >  
         < T B C h a r t N a m e > D e t a i l < / T B C h a r t N a m e >  
         < C o l u m n N a m e > P r i o r P e r i o d 2 B a l a n c e < / C o l u m n N a m e >  
         < U s e r F r i e n d l y C o l u m n N a m e > 3 1 . 1 2 . 2 0 1 8 < / U s e r F r i e n d l y C o l u m n N a m e >  
         < A c c o u n t N u m b e r > 0 9 2 c < / A c c o u n t N u m b e r >  
         < R o u n d e d > f a l s e < / R o u n d e d >  
     < / T B L i n k >  
     < T B L i n k >  
         < V e r s i o n > 4 < / V e r s i o n >  
         < C o l u m n F i l t e r s / >  
         < D A L i n k I D > a 1 1 c 0 4 4 1 - b 9 a 4 - 4 a 7 7 - a f 6 d - a 6 1 b 3 2 7 9 3 e d 0 < / D A L i n k I D >  
         < L i n k T y p e > 0 < / L i n k T y p e >  
         < P a r a m e t e r s / >  
         < I n c l u d e A l l I t e m s > f a l s e < / I n c l u d e A l l I t e m s >  
         < A c t i v e > t r u e < / A c t i v e >  
         < P r o t e c t e d L i n k > f a l s e < / P r o t e c t e d L i n k >  
         < N a m e > 2 8 1 0 0   T B   2 0 1 9   0 9 2 d 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 0 9 2 d < / A c c o u n t N u m b e r >  
         < R o u n d e d > f a l s e < / R o u n d e d >  
     < / T B L i n k >  
     < T B L i n k >  
         < V e r s i o n > 4 < / V e r s i o n >  
         < C o l u m n F i l t e r s / >  
         < D A L i n k I D > e 3 b 2 a 5 d 7 - 2 d 8 9 - 4 e 5 e - b e 0 4 - 3 8 f 7 2 2 5 d 3 6 5 1 < / D A L i n k I D >  
         < L i n k T y p e > 0 < / L i n k T y p e >  
         < P a r a m e t e r s / >  
         < I n c l u d e A l l I t e m s > f a l s e < / I n c l u d e A l l I t e m s >  
         < A c t i v e > t r u e < / A c t i v e >  
         < P r o t e c t e d L i n k > f a l s e < / P r o t e c t e d L i n k >  
         < N a m e > 2 8 1 0 0   T B   2 0 1 9   0 9 2 e 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 0 9 2 e < / A c c o u n t N u m b e r >  
         < R o u n d e d > f a l s e < / R o u n d e d >  
     < / T B L i n k >  
     < T B L i n k >  
         < V e r s i o n > 4 < / V e r s i o n >  
         < C o l u m n F i l t e r s / >  
         < D A L i n k I D > c 7 1 e d b 3 2 - 5 3 a 4 - 4 4 e e - b 0 c 4 - 3 6 4 1 f f 3 3 5 d 1 c < / D A L i n k I D >  
         < L i n k T y p e > 0 < / L i n k T y p e >  
         < P a r a m e t e r s / >  
         < I n c l u d e A l l I t e m s > f a l s e < / I n c l u d e A l l I t e m s >  
         < A c t i v e > t r u e < / A c t i v e >  
         < P r o t e c t e d L i n k > f a l s e < / P r o t e c t e d L i n k >  
         < N a m e > 2 8 1 0 0   T B   2 0 1 9   0 9 2 f 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 - 1 1 3 3 5 2 . 0 0 0 0 < / N u m e r i c V a l u e >  
         < V a l u e > - 1 1 3 3 5 2 . 0 0 0 0 < / V a l u e >  
         < C h a r t T y p e > c t D e t a i l < / C h a r t T y p e >  
         < R e f e r e n c e > 2 8 1 0 0 < / R e f e r e n c e >  
         < T B D o c N a m e > T B   2 0 1 9 < / T B D o c N a m e >  
         < T B C h a r t N a m e > D e t a i l < / T B C h a r t N a m e >  
         < C o l u m n N a m e > P r i o r P e r i o d 2 B a l a n c e < / C o l u m n N a m e >  
         < U s e r F r i e n d l y C o l u m n N a m e > 3 1 . 1 2 . 2 0 1 8 < / U s e r F r i e n d l y C o l u m n N a m e >  
         < A c c o u n t N u m b e r > 0 9 2 f < / A c c o u n t N u m b e r >  
         < R o u n d e d > f a l s e < / R o u n d e d >  
     < / T B L i n k >  
     < T B L i n k >  
         < V e r s i o n > 4 < / V e r s i o n >  
         < C o l u m n F i l t e r s / >  
         < D A L i n k I D > 8 c 5 9 6 d 4 a - c 8 0 c - 4 2 b 7 - a 2 f 7 - a f d 1 1 3 7 a 3 f 0 4 < / D A L i n k I D >  
         < L i n k T y p e > 0 < / L i n k T y p e >  
         < P a r a m e t e r s / >  
         < I n c l u d e A l l I t e m s > f a l s e < / I n c l u d e A l l I t e m s >  
         < A c t i v e > t r u e < / A c t i v e >  
         < P r o t e c t e d L i n k > f a l s e < / P r o t e c t e d L i n k >  
         < N a m e > 2 8 1 0 0   T B   2 0 1 9   0 9 3 x 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 0 9 3 x < / A c c o u n t N u m b e r >  
         < R o u n d e d > f a l s e < / R o u n d e d >  
     < / T B L i n k >  
     < T B L i n k >  
         < V e r s i o n > 4 < / V e r s i o n >  
         < C o l u m n F i l t e r s / >  
         < D A L i n k I D > 8 d e 0 2 f 0 9 - 3 0 a a - 4 c a d - 8 7 6 e - b 2 6 7 a 0 7 f 6 2 0 3 < / D A L i n k I D >  
         < L i n k T y p e > 0 < / L i n k T y p e >  
         < P a r a m e t e r s / >  
         < I n c l u d e A l l I t e m s > f a l s e < / I n c l u d e A l l I t e m s >  
         < A c t i v e > t r u e < / A c t i v e >  
         < P r o t e c t e d L i n k > f a l s e < / P r o t e c t e d L i n k >  
         < N a m e > 2 8 1 0 0   T B   2 0 1 9   0 9 4 x 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 - 4 2 8 4 6 . 0 0 0 0 < / N u m e r i c V a l u e >  
         < V a l u e > - 4 2 8 4 6 . 0 0 0 0 < / V a l u e >  
         < C h a r t T y p e > c t D e t a i l < / C h a r t T y p e >  
         < R e f e r e n c e > 2 8 1 0 0 < / R e f e r e n c e >  
         < T B D o c N a m e > T B   2 0 1 9 < / T B D o c N a m e >  
         < T B C h a r t N a m e > D e t a i l < / T B C h a r t N a m e >  
         < C o l u m n N a m e > P r i o r P e r i o d 2 B a l a n c e < / C o l u m n N a m e >  
         < U s e r F r i e n d l y C o l u m n N a m e > 3 1 . 1 2 . 2 0 1 8 < / U s e r F r i e n d l y C o l u m n N a m e >  
         < A c c o u n t N u m b e r > 0 9 4 x < / A c c o u n t N u m b e r >  
         < R o u n d e d > f a l s e < / R o u n d e d >  
     < / T B L i n k >  
     < T B L i n k >  
         < V e r s i o n > 4 < / V e r s i o n >  
         < C o l u m n F i l t e r s / >  
         < D A L i n k I D > e 5 d e 7 7 6 c - 4 6 d 0 - 4 5 b 0 - 8 e 8 b - 4 5 d b c 7 2 3 4 1 2 5 < / D A L i n k I D >  
         < L i n k T y p e > 0 < / L i n k T y p e >  
         < P a r a m e t e r s / >  
         < I n c l u d e A l l I t e m s > f a l s e < / I n c l u d e A l l I t e m s >  
         < A c t i v e > t r u e < / A c t i v e >  
         < P r o t e c t e d L i n k > f a l s e < / P r o t e c t e d L i n k >  
         < N a m e > 2 8 1 0 0   T B   2 0 1 9   0 9 5 a 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 0 9 5 a < / A c c o u n t N u m b e r >  
         < R o u n d e d > f a l s e < / R o u n d e d >  
     < / T B L i n k >  
     < T B L i n k >  
         < V e r s i o n > 4 < / V e r s i o n >  
         < C o l u m n F i l t e r s / >  
         < D A L i n k I D > 9 9 9 b 3 7 e b - f 1 c 3 - 4 1 8 9 - b 0 a c - a 6 0 1 a b e e e a 0 a < / D A L i n k I D >  
         < L i n k T y p e > 0 < / L i n k T y p e >  
         < P a r a m e t e r s / >  
         < I n c l u d e A l l I t e m s > f a l s e < / I n c l u d e A l l I t e m s >  
         < A c t i v e > t r u e < / A c t i v e >  
         < P r o t e c t e d L i n k > f a l s e < / P r o t e c t e d L i n k >  
         < N a m e > 2 8 1 0 0   T B   2 0 1 9   0 9 5 b 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 0 9 5 b < / A c c o u n t N u m b e r >  
         < R o u n d e d > f a l s e < / R o u n d e d >  
     < / T B L i n k >  
     < T B L i n k >  
         < V e r s i o n > 4 < / V e r s i o n >  
         < C o l u m n F i l t e r s / >  
         < D A L i n k I D > 3 e c b 4 b a e - 4 e a a - 4 9 0 2 - a f e 7 - 6 3 4 0 f f f b 7 7 8 f < / D A L i n k I D >  
         < L i n k T y p e > 0 < / L i n k T y p e >  
         < P a r a m e t e r s / >  
         < I n c l u d e A l l I t e m s > f a l s e < / I n c l u d e A l l I t e m s >  
         < A c t i v e > t r u e < / A c t i v e >  
         < P r o t e c t e d L i n k > f a l s e < / P r o t e c t e d L i n k >  
         < N a m e > 2 8 1 0 0   T B   2 0 1 9   0 9 5 c 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 0 9 5 c < / A c c o u n t N u m b e r >  
         < R o u n d e d > f a l s e < / R o u n d e d >  
     < / T B L i n k >  
     < T B L i n k >  
         < V e r s i o n > 4 < / V e r s i o n >  
         < C o l u m n F i l t e r s / >  
         < D A L i n k I D > c 5 a e 1 5 4 f - e 4 6 d - 4 7 0 1 - 9 c 6 7 - 9 8 c a e a 6 c 4 e 3 3 < / D A L i n k I D >  
         < L i n k T y p e > 0 < / L i n k T y p e >  
         < P a r a m e t e r s / >  
         < I n c l u d e A l l I t e m s > f a l s e < / I n c l u d e A l l I t e m s >  
         < A c t i v e > t r u e < / A c t i v e >  
         < P r o t e c t e d L i n k > f a l s e < / P r o t e c t e d L i n k >  
         < N a m e > 2 8 1 0 0   T B   2 0 1 9   0 9 6 a 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 0 9 6 a < / A c c o u n t N u m b e r >  
         < R o u n d e d > f a l s e < / R o u n d e d >  
     < / T B L i n k >  
     < T B L i n k >  
         < V e r s i o n > 4 < / V e r s i o n >  
         < C o l u m n F i l t e r s / >  
         < D A L i n k I D > 1 c 9 a 1 8 3 a - c 3 f c - 4 a 3 5 - 9 d 2 2 - 7 6 f 1 6 3 7 e d 0 a 4 < / D A L i n k I D >  
         < L i n k T y p e > 0 < / L i n k T y p e >  
         < P a r a m e t e r s / >  
         < I n c l u d e A l l I t e m s > f a l s e < / I n c l u d e A l l I t e m s >  
         < A c t i v e > t r u e < / A c t i v e >  
         < P r o t e c t e d L i n k > f a l s e < / P r o t e c t e d L i n k >  
         < N a m e > 2 8 1 0 0   T B   2 0 1 9   0 9 6 b 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 0 9 6 b < / A c c o u n t N u m b e r >  
         < R o u n d e d > f a l s e < / R o u n d e d >  
     < / T B L i n k >  
     < T B L i n k >  
         < V e r s i o n > 4 < / V e r s i o n >  
         < C o l u m n F i l t e r s / >  
         < D A L i n k I D > d 3 0 c a 6 5 e - 5 d 0 9 - 4 d 0 d - a e 7 3 - 7 4 5 8 9 5 a f a 1 9 8 < / D A L i n k I D >  
         < L i n k T y p e > 0 < / L i n k T y p e >  
         < P a r a m e t e r s / >  
         < I n c l u d e A l l I t e m s > f a l s e < / I n c l u d e A l l I t e m s >  
         < A c t i v e > t r u e < / A c t i v e >  
         < P r o t e c t e d L i n k > f a l s e < / P r o t e c t e d L i n k >  
         < N a m e > 2 8 1 0 0   T B   2 0 1 9   0 9 6 c 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 0 9 6 c < / A c c o u n t N u m b e r >  
         < R o u n d e d > f a l s e < / R o u n d e d >  
     < / T B L i n k >  
     < T B L i n k >  
         < V e r s i o n > 4 < / V e r s i o n >  
         < C o l u m n F i l t e r s / >  
         < D A L i n k I D > 6 e c f f 0 9 a - 0 1 3 6 - 4 f 3 6 - 9 7 5 e - a a 3 f b a 5 2 3 7 0 3 < / D A L i n k I D >  
         < L i n k T y p e > 0 < / L i n k T y p e >  
         < P a r a m e t e r s / >  
         < I n c l u d e A l l I t e m s > f a l s e < / I n c l u d e A l l I t e m s >  
         < A c t i v e > t r u e < / A c t i v e >  
         < P r o t e c t e d L i n k > f a l s e < / P r o t e c t e d L i n k >  
         < N a m e > 2 8 1 0 0   T B   2 0 1 9   0 9 6 d 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 0 9 6 d < / A c c o u n t N u m b e r >  
         < R o u n d e d > f a l s e < / R o u n d e d >  
     < / T B L i n k >  
     < T B L i n k >  
         < V e r s i o n > 4 < / V e r s i o n >  
         < C o l u m n F i l t e r s / >  
         < D A L i n k I D > c b 4 6 5 1 2 3 - c 0 0 5 - 4 8 4 8 - a 4 5 c - 3 1 d b b 1 0 3 a f e f < / D A L i n k I D >  
         < L i n k T y p e > 0 < / L i n k T y p e >  
         < P a r a m e t e r s / >  
         < I n c l u d e A l l I t e m s > f a l s e < / I n c l u d e A l l I t e m s >  
         < A c t i v e > t r u e < / A c t i v e >  
         < P r o t e c t e d L i n k > f a l s e < / P r o t e c t e d L i n k >  
         < N a m e > 2 8 1 0 0   T B   2 0 1 9   0 9 6 e 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 0 9 6 e < / A c c o u n t N u m b e r >  
         < R o u n d e d > f a l s e < / R o u n d e d >  
     < / T B L i n k >  
     < T B L i n k >  
         < V e r s i o n > 4 < / V e r s i o n >  
         < C o l u m n F i l t e r s / >  
         < D A L i n k I D > 2 d 7 9 2 7 b 9 - 6 7 1 e - 4 8 8 2 - 9 c f 5 - d f 3 b 9 0 e 1 8 4 6 f < / D A L i n k I D >  
         < L i n k T y p e > 0 < / L i n k T y p e >  
         < P a r a m e t e r s / >  
         < I n c l u d e A l l I t e m s > f a l s e < / I n c l u d e A l l I t e m s >  
         < A c t i v e > t r u e < / A c t i v e >  
         < P r o t e c t e d L i n k > f a l s e < / P r o t e c t e d L i n k >  
         < N a m e > 2 8 1 0 0   T B   2 0 1 9   0 9 6 f 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 0 9 6 f < / A c c o u n t N u m b e r >  
         < R o u n d e d > f a l s e < / R o u n d e d >  
     < / T B L i n k >  
     < T B L i n k >  
         < V e r s i o n > 4 < / V e r s i o n >  
         < C o l u m n F i l t e r s / >  
         < D A L i n k I D > e 7 9 c 6 6 b 2 - a 5 8 4 - 4 f 2 9 - b 9 1 d - 5 3 1 a 3 e a 6 6 8 b 4 < / D A L i n k I D >  
         < L i n k T y p e > 0 < / L i n k T y p e >  
         < P a r a m e t e r s / >  
         < I n c l u d e A l l I t e m s > f a l s e < / I n c l u d e A l l I t e m s >  
         < A c t i v e > t r u e < / A c t i v e >  
         < P r o t e c t e d L i n k > f a l s e < / P r o t e c t e d L i n k >  
         < N a m e > 2 8 1 0 0   T B   2 0 1 9   0 9 6 g 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 0 9 6 g < / A c c o u n t N u m b e r >  
         < R o u n d e d > f a l s e < / R o u n d e d >  
     < / T B L i n k >  
     < T B L i n k >  
         < V e r s i o n > 4 < / V e r s i o n >  
         < C o l u m n F i l t e r s / >  
         < D A L i n k I D > d 5 a c e 4 a 3 - c 0 a f - 4 2 7 c - a 5 8 d - e e 8 0 a 3 3 d b c 8 3 < / D A L i n k I D >  
         < L i n k T y p e > 0 < / L i n k T y p e >  
         < P a r a m e t e r s / >  
         < I n c l u d e A l l I t e m s > f a l s e < / I n c l u d e A l l I t e m s >  
         < A c t i v e > t r u e < / A c t i v e >  
         < P r o t e c t e d L i n k > f a l s e < / P r o t e c t e d L i n k >  
         < N a m e > 2 8 1 0 0   T B   2 0 1 9   0 9 6 h 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 0 9 6 h < / A c c o u n t N u m b e r >  
         < R o u n d e d > f a l s e < / R o u n d e d >  
     < / T B L i n k >  
     < T B L i n k >  
         < V e r s i o n > 4 < / V e r s i o n >  
         < C o l u m n F i l t e r s / >  
         < D A L i n k I D > 0 0 a c c 3 a d - 6 f 2 f - 4 e 5 d - b 9 5 7 - 5 7 0 5 3 6 7 2 3 9 0 8 < / D A L i n k I D >  
         < L i n k T y p e > 0 < / L i n k T y p e >  
         < P a r a m e t e r s / >  
         < I n c l u d e A l l I t e m s > f a l s e < / I n c l u d e A l l I t e m s >  
         < A c t i v e > t r u e < / A c t i v e >  
         < P r o t e c t e d L i n k > f a l s e < / P r o t e c t e d L i n k >  
         < N a m e > 2 8 1 0 0   T B   2 0 1 9   0 9 6 i 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 0 9 6 i < / A c c o u n t N u m b e r >  
         < R o u n d e d > f a l s e < / R o u n d e d >  
     < / T B L i n k >  
     < T B L i n k >  
         < V e r s i o n > 4 < / V e r s i o n >  
         < C o l u m n F i l t e r s / >  
         < D A L i n k I D > 4 4 f 8 3 0 5 9 - 8 6 a 3 - 4 6 e 5 - 8 2 8 e - 4 1 1 d a a 6 7 5 1 2 3 < / D A L i n k I D >  
         < L i n k T y p e > 0 < / L i n k T y p e >  
         < P a r a m e t e r s / >  
         < I n c l u d e A l l I t e m s > f a l s e < / I n c l u d e A l l I t e m s >  
         < A c t i v e > t r u e < / A c t i v e >  
         < P r o t e c t e d L i n k > f a l s e < / P r o t e c t e d L i n k >  
         < N a m e > 2 8 1 0 0   T B   2 0 1 9   0 9 7 x 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 0 9 7 x < / A c c o u n t N u m b e r >  
         < R o u n d e d > f a l s e < / R o u n d e d >  
     < / T B L i n k >  
     < T B L i n k >  
         < V e r s i o n > 4 < / V e r s i o n >  
         < C o l u m n F i l t e r s / >  
         < D A L i n k I D > b 1 3 a 1 7 7 6 - e 6 5 c - 4 1 a 7 - 9 6 f c - 9 7 d 5 3 5 3 8 d 3 b f < / D A L i n k I D >  
         < L i n k T y p e > 0 < / L i n k T y p e >  
         < P a r a m e t e r s / >  
         < I n c l u d e A l l I t e m s > f a l s e < / I n c l u d e A l l I t e m s >  
         < A c t i v e > t r u e < / A c t i v e >  
         < P r o t e c t e d L i n k > f a l s e < / P r o t e c t e d L i n k >  
         < N a m e > 2 8 1 0 0   T B   2 0 1 9   0 9 8 x 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 0 9 8 x < / A c c o u n t N u m b e r >  
         < R o u n d e d > f a l s e < / R o u n d e d >  
     < / T B L i n k >  
     < T B L i n k >  
         < V e r s i o n > 4 < / V e r s i o n >  
         < C o l u m n F i l t e r s / >  
         < D A L i n k I D > 7 8 9 5 d 1 5 d - 3 e 7 b - 4 0 8 3 - b 7 c 9 - 2 5 5 a f 9 b 2 7 f 7 0 < / D A L i n k I D >  
         < L i n k T y p e > 0 < / L i n k T y p e >  
         < P a r a m e t e r s / >  
         < I n c l u d e A l l I t e m s > f a l s e < / I n c l u d e A l l I t e m s >  
         < A c t i v e > t r u e < / A c t i v e >  
         < P r o t e c t e d L i n k > f a l s e < / P r o t e c t e d L i n k >  
         < N a m e > 2 8 1 0 0   T B   2 0 1 9   1 1 1 x 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 1 1 1 x < / A c c o u n t N u m b e r >  
         < R o u n d e d > f a l s e < / R o u n d e d >  
     < / T B L i n k >  
     < T B L i n k >  
         < V e r s i o n > 4 < / V e r s i o n >  
         < C o l u m n F i l t e r s / >  
         < D A L i n k I D > 5 b 4 f 4 9 5 0 - 2 b 3 e - 4 1 7 c - b c f 3 - 1 2 0 3 a f e 0 6 2 c e < / D A L i n k I D >  
         < L i n k T y p e > 0 < / L i n k T y p e >  
         < P a r a m e t e r s / >  
         < I n c l u d e A l l I t e m s > f a l s e < / I n c l u d e A l l I t e m s >  
         < A c t i v e > t r u e < / A c t i v e >  
         < P r o t e c t e d L i n k > f a l s e < / P r o t e c t e d L i n k >  
         < N a m e > 2 8 1 0 0   T B   2 0 1 9   1 1 2 x 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 1 5 6 6 5 7 5 . 0 0 0 0 < / N u m e r i c V a l u e >  
         < V a l u e > 1 5 6 6 5 7 5 . 0 0 0 0 < / V a l u e >  
         < C h a r t T y p e > c t D e t a i l < / C h a r t T y p e >  
         < R e f e r e n c e > 2 8 1 0 0 < / R e f e r e n c e >  
         < T B D o c N a m e > T B   2 0 1 9 < / T B D o c N a m e >  
         < T B C h a r t N a m e > D e t a i l < / T B C h a r t N a m e >  
         < C o l u m n N a m e > P r i o r P e r i o d 2 B a l a n c e < / C o l u m n N a m e >  
         < U s e r F r i e n d l y C o l u m n N a m e > 3 1 . 1 2 . 2 0 1 8 < / U s e r F r i e n d l y C o l u m n N a m e >  
         < A c c o u n t N u m b e r > 1 1 2 x < / A c c o u n t N u m b e r >  
         < R o u n d e d > f a l s e < / R o u n d e d >  
     < / T B L i n k >  
     < T B L i n k >  
         < V e r s i o n > 4 < / V e r s i o n >  
         < C o l u m n F i l t e r s / >  
         < D A L i n k I D > f 2 d 5 a e 5 3 - b f d 7 - 4 6 a 4 - 9 d 5 8 - 1 3 0 2 c f 5 e 5 0 3 0 < / D A L i n k I D >  
         < L i n k T y p e > 0 < / L i n k T y p e >  
         < P a r a m e t e r s / >  
         < I n c l u d e A l l I t e m s > f a l s e < / I n c l u d e A l l I t e m s >  
         < A c t i v e > t r u e < / A c t i v e >  
         < P r o t e c t e d L i n k > f a l s e < / P r o t e c t e d L i n k >  
         < N a m e > 2 8 1 0 0   T B   2 0 1 9   1 1 9 x 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 8 1 7 2 . 0 0 0 0 < / N u m e r i c V a l u e >  
         < V a l u e > 8 1 7 2 . 0 0 0 0 < / V a l u e >  
         < C h a r t T y p e > c t D e t a i l < / C h a r t T y p e >  
         < R e f e r e n c e > 2 8 1 0 0 < / R e f e r e n c e >  
         < T B D o c N a m e > T B   2 0 1 9 < / T B D o c N a m e >  
         < T B C h a r t N a m e > D e t a i l < / T B C h a r t N a m e >  
         < C o l u m n N a m e > P r i o r P e r i o d 2 B a l a n c e < / C o l u m n N a m e >  
         < U s e r F r i e n d l y C o l u m n N a m e > 3 1 . 1 2 . 2 0 1 8 < / U s e r F r i e n d l y C o l u m n N a m e >  
         < A c c o u n t N u m b e r > 1 1 9 x < / A c c o u n t N u m b e r >  
         < R o u n d e d > f a l s e < / R o u n d e d >  
     < / T B L i n k >  
     < T B L i n k >  
         < V e r s i o n > 4 < / V e r s i o n >  
         < C o l u m n F i l t e r s / >  
         < D A L i n k I D > 9 5 4 8 d 2 1 3 - 9 1 d 2 - 4 c e 7 - 9 a 6 1 - c 7 1 4 7 4 8 9 4 0 0 a < / D A L i n k I D >  
         < L i n k T y p e > 0 < / L i n k T y p e >  
         < P a r a m e t e r s / >  
         < I n c l u d e A l l I t e m s > f a l s e < / I n c l u d e A l l I t e m s >  
         < A c t i v e > t r u e < / A c t i v e >  
         < P r o t e c t e d L i n k > f a l s e < / P r o t e c t e d L i n k >  
         < N a m e > 2 8 1 0 0   T B   2 0 1 9   1 2 1 x 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 6 2 6 4 9 9 . 0 0 0 0 < / N u m e r i c V a l u e >  
         < V a l u e > 6 2 6 4 9 9 . 0 0 0 0 < / V a l u e >  
         < C h a r t T y p e > c t D e t a i l < / C h a r t T y p e >  
         < R e f e r e n c e > 2 8 1 0 0 < / R e f e r e n c e >  
         < T B D o c N a m e > T B   2 0 1 9 < / T B D o c N a m e >  
         < T B C h a r t N a m e > D e t a i l < / T B C h a r t N a m e >  
         < C o l u m n N a m e > P r i o r P e r i o d 2 B a l a n c e < / C o l u m n N a m e >  
         < U s e r F r i e n d l y C o l u m n N a m e > 3 1 . 1 2 . 2 0 1 8 < / U s e r F r i e n d l y C o l u m n N a m e >  
         < A c c o u n t N u m b e r > 1 2 1 x < / A c c o u n t N u m b e r >  
         < R o u n d e d > f a l s e < / R o u n d e d >  
     < / T B L i n k >  
     < T B L i n k >  
         < V e r s i o n > 4 < / V e r s i o n >  
         < C o l u m n F i l t e r s / >  
         < D A L i n k I D > e 1 f 1 2 0 0 c - 5 f 0 a - 4 d f c - 8 5 1 f - b b 5 6 3 1 a 4 1 f b 0 < / D A L i n k I D >  
         < L i n k T y p e > 0 < / L i n k T y p e >  
         < P a r a m e t e r s / >  
         < I n c l u d e A l l I t e m s > f a l s e < / I n c l u d e A l l I t e m s >  
         < A c t i v e > t r u e < / A c t i v e >  
         < P r o t e c t e d L i n k > f a l s e < / P r o t e c t e d L i n k >  
         < N a m e > 2 8 1 0 0   T B   2 0 1 9   1 2 2 x 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 1 3 0 3 2 9 . 0 0 0 0 < / N u m e r i c V a l u e >  
         < V a l u e > 1 3 0 3 2 9 . 0 0 0 0 < / V a l u e >  
         < C h a r t T y p e > c t D e t a i l < / C h a r t T y p e >  
         < R e f e r e n c e > 2 8 1 0 0 < / R e f e r e n c e >  
         < T B D o c N a m e > T B   2 0 1 9 < / T B D o c N a m e >  
         < T B C h a r t N a m e > D e t a i l < / T B C h a r t N a m e >  
         < C o l u m n N a m e > P r i o r P e r i o d 2 B a l a n c e < / C o l u m n N a m e >  
         < U s e r F r i e n d l y C o l u m n N a m e > 3 1 . 1 2 . 2 0 1 8 < / U s e r F r i e n d l y C o l u m n N a m e >  
         < A c c o u n t N u m b e r > 1 2 2 x < / A c c o u n t N u m b e r >  
         < R o u n d e d > f a l s e < / R o u n d e d >  
     < / T B L i n k >  
     < T B L i n k >  
         < V e r s i o n > 4 < / V e r s i o n >  
         < C o l u m n F i l t e r s / >  
         < D A L i n k I D > f 3 7 d d a 8 9 - d 8 e d - 4 1 9 f - 9 e 0 0 - 7 c 0 c c d d b 3 0 5 6 < / D A L i n k I D >  
         < L i n k T y p e > 0 < / L i n k T y p e >  
         < P a r a m e t e r s / >  
         < I n c l u d e A l l I t e m s > f a l s e < / I n c l u d e A l l I t e m s >  
         < A c t i v e > t r u e < / A c t i v e >  
         < P r o t e c t e d L i n k > f a l s e < / P r o t e c t e d L i n k >  
         < N a m e > 2 8 1 0 0   T B   2 0 1 9   1 2 3 x 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 8 4 8 5 4 . 0 0 0 0 < / N u m e r i c V a l u e >  
         < V a l u e > 8 4 8 5 4 . 0 0 0 0 < / V a l u e >  
         < C h a r t T y p e > c t D e t a i l < / C h a r t T y p e >  
         < R e f e r e n c e > 2 8 1 0 0 < / R e f e r e n c e >  
         < T B D o c N a m e > T B   2 0 1 9 < / T B D o c N a m e >  
         < T B C h a r t N a m e > D e t a i l < / T B C h a r t N a m e >  
         < C o l u m n N a m e > P r i o r P e r i o d 2 B a l a n c e < / C o l u m n N a m e >  
         < U s e r F r i e n d l y C o l u m n N a m e > 3 1 . 1 2 . 2 0 1 8 < / U s e r F r i e n d l y C o l u m n N a m e >  
         < A c c o u n t N u m b e r > 1 2 3 x < / A c c o u n t N u m b e r >  
         < R o u n d e d > f a l s e < / R o u n d e d >  
     < / T B L i n k >  
     < T B L i n k >  
         < V e r s i o n > 4 < / V e r s i o n >  
         < C o l u m n F i l t e r s / >  
         < D A L i n k I D > 4 8 6 1 6 5 a 2 - 8 9 7 9 - 4 0 c 8 - b 3 9 d - e c 9 9 e 5 e 1 c 2 f 8 < / D A L i n k I D >  
         < L i n k T y p e > 0 < / L i n k T y p e >  
         < P a r a m e t e r s / >  
         < I n c l u d e A l l I t e m s > f a l s e < / I n c l u d e A l l I t e m s >  
         < A c t i v e > t r u e < / A c t i v e >  
         < P r o t e c t e d L i n k > f a l s e < / P r o t e c t e d L i n k >  
         < N a m e > 2 8 1 0 0   T B   2 0 1 9   1 2 4 x 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 1 2 4 x < / A c c o u n t N u m b e r >  
         < R o u n d e d > f a l s e < / R o u n d e d >  
     < / T B L i n k >  
     < T B L i n k >  
         < V e r s i o n > 4 < / V e r s i o n >  
         < C o l u m n F i l t e r s / >  
         < D A L i n k I D > 1 f d 1 8 c 0 1 - d 2 a 5 - 4 0 5 c - 9 9 b 4 - d f b 2 1 8 8 c 3 6 8 c < / D A L i n k I D >  
         < L i n k T y p e > 0 < / L i n k T y p e >  
         < P a r a m e t e r s / >  
         < I n c l u d e A l l I t e m s > f a l s e < / I n c l u d e A l l I t e m s >  
         < A c t i v e > t r u e < / A c t i v e >  
         < P r o t e c t e d L i n k > f a l s e < / P r o t e c t e d L i n k >  
         < N a m e > 2 8 1 0 0   T B   2 0 1 9   1 3 1 x 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 1 3 1 x < / A c c o u n t N u m b e r >  
         < R o u n d e d > f a l s e < / R o u n d e d >  
     < / T B L i n k >  
     < T B L i n k >  
         < V e r s i o n > 4 < / V e r s i o n >  
         < C o l u m n F i l t e r s / >  
         < D A L i n k I D > 7 a 4 5 7 f 1 4 - e a 2 9 - 4 d d 7 - a 0 d c - 0 9 e 3 8 7 6 0 4 8 6 f < / D A L i n k I D >  
         < L i n k T y p e > 0 < / L i n k T y p e >  
         < P a r a m e t e r s / >  
         < I n c l u d e A l l I t e m s > f a l s e < / I n c l u d e A l l I t e m s >  
         < A c t i v e > t r u e < / A c t i v e >  
         < P r o t e c t e d L i n k > f a l s e < / P r o t e c t e d L i n k >  
         < N a m e > 2 8 1 0 0   T B   2 0 1 9   1 3 2 x 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 1 3 2 x < / A c c o u n t N u m b e r >  
         < R o u n d e d > f a l s e < / R o u n d e d >  
     < / T B L i n k >  
     < T B L i n k >  
         < V e r s i o n > 4 < / V e r s i o n >  
         < C o l u m n F i l t e r s / >  
         < D A L i n k I D > 2 9 8 d a 6 7 8 - f a e c - 4 c 8 d - 8 b 4 7 - a e 2 4 4 1 b e f 4 9 c < / D A L i n k I D >  
         < L i n k T y p e > 0 < / L i n k T y p e >  
         < P a r a m e t e r s / >  
         < I n c l u d e A l l I t e m s > f a l s e < / I n c l u d e A l l I t e m s >  
         < A c t i v e > t r u e < / A c t i v e >  
         < P r o t e c t e d L i n k > f a l s e < / P r o t e c t e d L i n k >  
         < N a m e > 2 8 1 0 0   T B   2 0 1 9   1 3 3 x 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 1 3 3 x < / A c c o u n t N u m b e r >  
         < R o u n d e d > f a l s e < / R o u n d e d >  
     < / T B L i n k >  
     < T B L i n k >  
         < V e r s i o n > 4 < / V e r s i o n >  
         < C o l u m n F i l t e r s / >  
         < D A L i n k I D > 9 f d f 2 f 4 f - 0 f b 6 - 4 0 6 b - a e 6 2 - e d b f 7 e d 8 7 3 8 9 < / D A L i n k I D >  
         < L i n k T y p e > 0 < / L i n k T y p e >  
         < P a r a m e t e r s / >  
         < I n c l u d e A l l I t e m s > f a l s e < / I n c l u d e A l l I t e m s >  
         < A c t i v e > t r u e < / A c t i v e >  
         < P r o t e c t e d L i n k > f a l s e < / P r o t e c t e d L i n k >  
         < N a m e > 2 8 1 0 0   T B   2 0 1 9   1 3 9 x 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 1 3 9 x < / A c c o u n t N u m b e r >  
         < R o u n d e d > f a l s e < / R o u n d e d >  
     < / T B L i n k >  
     < T B L i n k >  
         < V e r s i o n > 4 < / V e r s i o n >  
         < C o l u m n F i l t e r s / >  
         < D A L i n k I D > 8 e 8 8 9 2 0 b - 6 8 0 9 - 4 e c 4 - a b c 0 - 8 9 9 7 4 1 6 6 5 f 4 5 < / D A L i n k I D >  
         < L i n k T y p e > 0 < / L i n k T y p e >  
         < P a r a m e t e r s / >  
         < I n c l u d e A l l I t e m s > f a l s e < / I n c l u d e A l l I t e m s >  
         < A c t i v e > t r u e < / A c t i v e >  
         < P r o t e c t e d L i n k > f a l s e < / P r o t e c t e d L i n k >  
         < N a m e > 2 8 1 0 0   T B   2 0 1 9   1 9 1 x 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 - 1 0 0 0 4 9 7 . 0 0 0 0 < / N u m e r i c V a l u e >  
         < V a l u e > - 1 0 0 0 4 9 7 . 0 0 0 0 < / V a l u e >  
         < C h a r t T y p e > c t D e t a i l < / C h a r t T y p e >  
         < R e f e r e n c e > 2 8 1 0 0 < / R e f e r e n c e >  
         < T B D o c N a m e > T B   2 0 1 9 < / T B D o c N a m e >  
         < T B C h a r t N a m e > D e t a i l < / T B C h a r t N a m e >  
         < C o l u m n N a m e > P r i o r P e r i o d 2 B a l a n c e < / C o l u m n N a m e >  
         < U s e r F r i e n d l y C o l u m n N a m e > 3 1 . 1 2 . 2 0 1 8 < / U s e r F r i e n d l y C o l u m n N a m e >  
         < A c c o u n t N u m b e r > 1 9 1 x < / A c c o u n t N u m b e r >  
         < R o u n d e d > f a l s e < / R o u n d e d >  
     < / T B L i n k >  
     < T B L i n k >  
         < V e r s i o n > 4 < / V e r s i o n >  
         < C o l u m n F i l t e r s / >  
         < D A L i n k I D > f 4 8 0 0 d 6 f - d a b a - 4 2 9 1 - b 0 6 6 - 5 8 0 c a f e 7 1 0 e 4 < / D A L i n k I D >  
         < L i n k T y p e > 0 < / L i n k T y p e >  
         < P a r a m e t e r s / >  
         < I n c l u d e A l l I t e m s > f a l s e < / I n c l u d e A l l I t e m s >  
         < A c t i v e > t r u e < / A c t i v e >  
         < P r o t e c t e d L i n k > f a l s e < / P r o t e c t e d L i n k >  
         < N a m e > 2 8 1 0 0   T B   2 0 1 9   1 9 2 x 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 - 3 1 1 0 0 . 0 0 0 0 < / N u m e r i c V a l u e >  
         < V a l u e > - 3 1 1 0 0 . 0 0 0 0 < / V a l u e >  
         < C h a r t T y p e > c t D e t a i l < / C h a r t T y p e >  
         < R e f e r e n c e > 2 8 1 0 0 < / R e f e r e n c e >  
         < T B D o c N a m e > T B   2 0 1 9 < / T B D o c N a m e >  
         < T B C h a r t N a m e > D e t a i l < / T B C h a r t N a m e >  
         < C o l u m n N a m e > P r i o r P e r i o d 2 B a l a n c e < / C o l u m n N a m e >  
         < U s e r F r i e n d l y C o l u m n N a m e > 3 1 . 1 2 . 2 0 1 8 < / U s e r F r i e n d l y C o l u m n N a m e >  
         < A c c o u n t N u m b e r > 1 9 2 x < / A c c o u n t N u m b e r >  
         < R o u n d e d > f a l s e < / R o u n d e d >  
     < / T B L i n k >  
     < T B L i n k >  
         < V e r s i o n > 4 < / V e r s i o n >  
         < C o l u m n F i l t e r s / >  
         < D A L i n k I D > 0 a d d 3 d d 5 - 6 e a d - 4 f d 1 - 8 b 5 a - 7 0 e 0 7 6 7 0 f 7 6 2 < / D A L i n k I D >  
         < L i n k T y p e > 0 < / L i n k T y p e >  
         < P a r a m e t e r s / >  
         < I n c l u d e A l l I t e m s > f a l s e < / I n c l u d e A l l I t e m s >  
         < A c t i v e > t r u e < / A c t i v e >  
         < P r o t e c t e d L i n k > f a l s e < / P r o t e c t e d L i n k >  
         < N a m e > 2 8 1 0 0   T B   2 0 1 9   1 9 3 x 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 - 3 3 8 7 6 . 0 0 0 0 < / N u m e r i c V a l u e >  
         < V a l u e > - 3 3 8 7 6 . 0 0 0 0 < / V a l u e >  
         < C h a r t T y p e > c t D e t a i l < / C h a r t T y p e >  
         < R e f e r e n c e > 2 8 1 0 0 < / R e f e r e n c e >  
         < T B D o c N a m e > T B   2 0 1 9 < / T B D o c N a m e >  
         < T B C h a r t N a m e > D e t a i l < / T B C h a r t N a m e >  
         < C o l u m n N a m e > P r i o r P e r i o d 2 B a l a n c e < / C o l u m n N a m e >  
         < U s e r F r i e n d l y C o l u m n N a m e > 3 1 . 1 2 . 2 0 1 8 < / U s e r F r i e n d l y C o l u m n N a m e >  
         < A c c o u n t N u m b e r > 1 9 3 x < / A c c o u n t N u m b e r >  
         < R o u n d e d > f a l s e < / R o u n d e d >  
     < / T B L i n k >  
     < T B L i n k >  
         < V e r s i o n > 4 < / V e r s i o n >  
         < C o l u m n F i l t e r s / >  
         < D A L i n k I D > 6 3 7 a 6 f c 2 - 4 8 f 1 - 4 e 3 1 - b 7 a 9 - 8 5 9 7 e e 4 e 8 1 3 c < / D A L i n k I D >  
         < L i n k T y p e > 0 < / L i n k T y p e >  
         < P a r a m e t e r s / >  
         < I n c l u d e A l l I t e m s > f a l s e < / I n c l u d e A l l I t e m s >  
         < A c t i v e > t r u e < / A c t i v e >  
         < P r o t e c t e d L i n k > f a l s e < / P r o t e c t e d L i n k >  
         < N a m e > 2 8 1 0 0   T B   2 0 1 9   1 9 4 x 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 - 2 8 8 2 0 . 0 0 0 0 < / N u m e r i c V a l u e >  
         < V a l u e > - 2 8 8 2 0 . 0 0 0 0 < / V a l u e >  
         < C h a r t T y p e > c t D e t a i l < / C h a r t T y p e >  
         < R e f e r e n c e > 2 8 1 0 0 < / R e f e r e n c e >  
         < T B D o c N a m e > T B   2 0 1 9 < / T B D o c N a m e >  
         < T B C h a r t N a m e > D e t a i l < / T B C h a r t N a m e >  
         < C o l u m n N a m e > P r i o r P e r i o d 2 B a l a n c e < / C o l u m n N a m e >  
         < U s e r F r i e n d l y C o l u m n N a m e > 3 1 . 1 2 . 2 0 1 8 < / U s e r F r i e n d l y C o l u m n N a m e >  
         < A c c o u n t N u m b e r > 1 9 4 x < / A c c o u n t N u m b e r >  
         < R o u n d e d > f a l s e < / R o u n d e d >  
     < / T B L i n k >  
     < T B L i n k >  
         < V e r s i o n > 4 < / V e r s i o n >  
         < C o l u m n F i l t e r s / >  
         < D A L i n k I D > c a a 5 1 a 7 b - 8 7 b b - 4 9 8 7 - a 7 9 9 - b 2 f c a b 5 7 d 3 e 9 < / D A L i n k I D >  
         < L i n k T y p e > 0 < / L i n k T y p e >  
         < P a r a m e t e r s / >  
         < I n c l u d e A l l I t e m s > f a l s e < / I n c l u d e A l l I t e m s >  
         < A c t i v e > t r u e < / A c t i v e >  
         < P r o t e c t e d L i n k > f a l s e < / P r o t e c t e d L i n k >  
         < N a m e > 2 8 1 0 0   T B   2 0 1 9   1 9 5 x 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 1 9 5 x < / A c c o u n t N u m b e r >  
         < R o u n d e d > f a l s e < / R o u n d e d >  
     < / T B L i n k >  
     < T B L i n k >  
         < V e r s i o n > 4 < / V e r s i o n >  
         < C o l u m n F i l t e r s / >  
         < D A L i n k I D > 3 d 7 2 a 9 4 a - 5 c 0 4 - 4 0 e e - b d d 0 - d 8 4 f 5 6 d 4 4 7 1 3 < / D A L i n k I D >  
         < L i n k T y p e > 0 < / L i n k T y p e >  
         < P a r a m e t e r s / >  
         < I n c l u d e A l l I t e m s > f a l s e < / I n c l u d e A l l I t e m s >  
         < A c t i v e > t r u e < / A c t i v e >  
         < P r o t e c t e d L i n k > f a l s e < / P r o t e c t e d L i n k >  
         < N a m e > 2 8 1 0 0   T B   2 0 1 9   1 9 6 x 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 1 9 6 x < / A c c o u n t N u m b e r >  
         < R o u n d e d > f a l s e < / R o u n d e d >  
     < / T B L i n k >  
     < T B L i n k >  
         < V e r s i o n > 4 < / V e r s i o n >  
         < C o l u m n F i l t e r s / >  
         < D A L i n k I D > 3 3 a 9 1 d 8 6 - 6 6 d d - 4 3 1 6 - b c 0 b - a 1 6 4 0 b 5 a c 0 8 d < / D A L i n k I D >  
         < L i n k T y p e > 0 < / L i n k T y p e >  
         < P a r a m e t e r s / >  
         < I n c l u d e A l l I t e m s > f a l s e < / I n c l u d e A l l I t e m s >  
         < A c t i v e > t r u e < / A c t i v e >  
         < P r o t e c t e d L i n k > f a l s e < / P r o t e c t e d L i n k >  
         < N a m e > 2 8 1 0 0   T B   2 0 1 9   2 1 1 x 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 4 6 7 . 0 0 0 0 < / N u m e r i c V a l u e >  
         < V a l u e > 4 6 7 . 0 0 0 0 < / V a l u e >  
         < C h a r t T y p e > c t D e t a i l < / C h a r t T y p e >  
         < R e f e r e n c e > 2 8 1 0 0 < / R e f e r e n c e >  
         < T B D o c N a m e > T B   2 0 1 9 < / T B D o c N a m e >  
         < T B C h a r t N a m e > D e t a i l < / T B C h a r t N a m e >  
         < C o l u m n N a m e > P r i o r P e r i o d 2 B a l a n c e < / C o l u m n N a m e >  
         < U s e r F r i e n d l y C o l u m n N a m e > 3 1 . 1 2 . 2 0 1 8 < / U s e r F r i e n d l y C o l u m n N a m e >  
         < A c c o u n t N u m b e r > 2 1 1 x < / A c c o u n t N u m b e r >  
         < R o u n d e d > f a l s e < / R o u n d e d >  
     < / T B L i n k >  
     < T B L i n k >  
         < V e r s i o n > 4 < / V e r s i o n >  
         < C o l u m n F i l t e r s / >  
         < D A L i n k I D > 8 2 3 1 4 f 3 a - 8 0 9 5 - 4 9 1 8 - a 2 3 e - d 2 c 4 5 0 e b e a e 6 < / D A L i n k I D >  
         < L i n k T y p e > 0 < / L i n k T y p e >  
         < P a r a m e t e r s / >  
         < I n c l u d e A l l I t e m s > f a l s e < / I n c l u d e A l l I t e m s >  
         < A c t i v e > t r u e < / A c t i v e >  
         < P r o t e c t e d L i n k > f a l s e < / P r o t e c t e d L i n k >  
         < N a m e > 2 8 1 0 0   T B   2 0 1 9   2 1 3 x 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 2 4 . 0 0 0 0 < / N u m e r i c V a l u e >  
         < V a l u e > 2 4 . 0 0 0 0 < / V a l u e >  
         < C h a r t T y p e > c t D e t a i l < / C h a r t T y p e >  
         < R e f e r e n c e > 2 8 1 0 0 < / R e f e r e n c e >  
         < T B D o c N a m e > T B   2 0 1 9 < / T B D o c N a m e >  
         < T B C h a r t N a m e > D e t a i l < / T B C h a r t N a m e >  
         < C o l u m n N a m e > P r i o r P e r i o d 2 B a l a n c e < / C o l u m n N a m e >  
         < U s e r F r i e n d l y C o l u m n N a m e > 3 1 . 1 2 . 2 0 1 8 < / U s e r F r i e n d l y C o l u m n N a m e >  
         < A c c o u n t N u m b e r > 2 1 3 x < / A c c o u n t N u m b e r >  
         < R o u n d e d > f a l s e < / R o u n d e d >  
     < / T B L i n k >  
     < T B L i n k >  
         < V e r s i o n > 4 < / V e r s i o n >  
         < C o l u m n F i l t e r s / >  
         < D A L i n k I D > f a f 1 3 4 4 c - 8 5 e 5 - 4 9 9 3 - 8 6 d 4 - c c d 2 c 1 0 a 6 a e 1 < / D A L i n k I D >  
         < L i n k T y p e > 0 < / L i n k T y p e >  
         < P a r a m e t e r s / >  
         < I n c l u d e A l l I t e m s > f a l s e < / I n c l u d e A l l I t e m s >  
         < A c t i v e > t r u e < / A c t i v e >  
         < P r o t e c t e d L i n k > f a l s e < / P r o t e c t e d L i n k >  
         < N a m e > 2 8 1 0 0   T B   2 0 1 9   2 2 1 a 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 1 2 8 9 . 0 0 0 0 < / N u m e r i c V a l u e >  
         < V a l u e > 1 2 8 9 . 0 0 0 0 < / V a l u e >  
         < C h a r t T y p e > c t D e t a i l < / C h a r t T y p e >  
         < R e f e r e n c e > 2 8 1 0 0 < / R e f e r e n c e >  
         < T B D o c N a m e > T B   2 0 1 9 < / T B D o c N a m e >  
         < T B C h a r t N a m e > D e t a i l < / T B C h a r t N a m e >  
         < C o l u m n N a m e > P r i o r P e r i o d 2 B a l a n c e < / C o l u m n N a m e >  
         < U s e r F r i e n d l y C o l u m n N a m e > 3 1 . 1 2 . 2 0 1 8 < / U s e r F r i e n d l y C o l u m n N a m e >  
         < A c c o u n t N u m b e r > 2 2 1 a < / A c c o u n t N u m b e r >  
         < R o u n d e d > f a l s e < / R o u n d e d >  
     < / T B L i n k >  
     < T B L i n k >  
         < V e r s i o n > 4 < / V e r s i o n >  
         < C o l u m n F i l t e r s / >  
         < D A L i n k I D > a c d 6 7 b b a - 0 2 3 9 - 4 6 c 1 - 9 c 6 0 - d d 5 5 6 7 d 9 e f 1 a < / D A L i n k I D >  
         < L i n k T y p e > 0 < / L i n k T y p e >  
         < P a r a m e t e r s / >  
         < I n c l u d e A l l I t e m s > f a l s e < / I n c l u d e A l l I t e m s >  
         < A c t i v e > t r u e < / A c t i v e >  
         < P r o t e c t e d L i n k > f a l s e < / P r o t e c t e d L i n k >  
         < N a m e > 2 8 1 0 0   T B   2 0 1 9   2 2 1 b 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 2 2 1 b < / A c c o u n t N u m b e r >  
         < R o u n d e d > f a l s e < / R o u n d e d >  
     < / T B L i n k >  
     < T B L i n k >  
         < V e r s i o n > 4 < / V e r s i o n >  
         < C o l u m n F i l t e r s / >  
         < D A L i n k I D > 7 f 0 6 2 9 d 5 - 0 c b f - 4 d 9 3 - b d 7 e - 1 4 1 3 a 0 b d 2 2 8 6 < / D A L i n k I D >  
         < L i n k T y p e > 0 < / L i n k T y p e >  
         < P a r a m e t e r s / >  
         < I n c l u d e A l l I t e m s > f a l s e < / I n c l u d e A l l I t e m s >  
         < A c t i v e > t r u e < / A c t i v e >  
         < P r o t e c t e d L i n k > f a l s e < / P r o t e c t e d L i n k >  
         < N a m e > 2 8 1 0 0   T B   2 0 1 9   2 2 1 c 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 - 2 5 9 5 5 9 5 . 0 0 0 0 < / N u m e r i c V a l u e >  
         < V a l u e > - 2 5 9 5 5 9 5 . 0 0 0 0 < / V a l u e >  
         < C h a r t T y p e > c t D e t a i l < / C h a r t T y p e >  
         < R e f e r e n c e > 2 8 1 0 0 < / R e f e r e n c e >  
         < T B D o c N a m e > T B   2 0 1 9 < / T B D o c N a m e >  
         < T B C h a r t N a m e > D e t a i l < / T B C h a r t N a m e >  
         < C o l u m n N a m e > P r i o r P e r i o d 2 B a l a n c e < / C o l u m n N a m e >  
         < U s e r F r i e n d l y C o l u m n N a m e > 3 1 . 1 2 . 2 0 1 8 < / U s e r F r i e n d l y C o l u m n N a m e >  
         < A c c o u n t N u m b e r > 2 2 1 c < / A c c o u n t N u m b e r >  
         < R o u n d e d > f a l s e < / R o u n d e d >  
     < / T B L i n k >  
     < T B L i n k >  
         < V e r s i o n > 4 < / V e r s i o n >  
         < C o l u m n F i l t e r s / >  
         < D A L i n k I D > 8 7 2 f 1 d 4 8 - e d 9 3 - 4 4 f e - b 4 a 0 - 0 7 7 3 1 6 8 0 e 0 2 8 < / D A L i n k I D >  
         < L i n k T y p e > 0 < / L i n k T y p e >  
         < P a r a m e t e r s / >  
         < I n c l u d e A l l I t e m s > f a l s e < / I n c l u d e A l l I t e m s >  
         < A c t i v e > t r u e < / A c t i v e >  
         < P r o t e c t e d L i n k > f a l s e < / P r o t e c t e d L i n k >  
         < N a m e > 2 8 1 0 0   T B   2 0 1 9   2 3 1 x 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 2 3 1 x < / A c c o u n t N u m b e r >  
         < R o u n d e d > f a l s e < / R o u n d e d >  
     < / T B L i n k >  
     < T B L i n k >  
         < V e r s i o n > 4 < / V e r s i o n >  
         < C o l u m n F i l t e r s / >  
         < D A L i n k I D > f 3 7 f 8 a 1 f - d 6 5 1 - 4 5 f b - 9 3 5 2 - c 1 9 d c 0 6 9 a c 8 0 < / D A L i n k I D >  
         < L i n k T y p e > 0 < / L i n k T y p e >  
         < P a r a m e t e r s / >  
         < I n c l u d e A l l I t e m s > f a l s e < / I n c l u d e A l l I t e m s >  
         < A c t i v e > t r u e < / A c t i v e >  
         < P r o t e c t e d L i n k > f a l s e < / P r o t e c t e d L i n k >  
         < N a m e > 2 8 1 0 0   T B   2 0 1 9   2 3 2 x 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 2 3 2 x < / A c c o u n t N u m b e r >  
         < R o u n d e d > f a l s e < / R o u n d e d >  
     < / T B L i n k >  
     < T B L i n k >  
         < V e r s i o n > 4 < / V e r s i o n >  
         < C o l u m n F i l t e r s / >  
         < D A L i n k I D > f e 8 a 0 a 0 6 - 7 f 8 e - 4 2 d a - 8 9 b 4 - 2 5 3 9 0 0 9 9 5 6 9 a < / D A L i n k I D >  
         < L i n k T y p e > 0 < / L i n k T y p e >  
         < P a r a m e t e r s / >  
         < I n c l u d e A l l I t e m s > f a l s e < / I n c l u d e A l l I t e m s >  
         < A c t i v e > t r u e < / A c t i v e >  
         < P r o t e c t e d L i n k > f a l s e < / P r o t e c t e d L i n k >  
         < N a m e > 2 8 1 0 0   T B   2 0 1 9   2 4 1 x 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 2 4 1 x < / A c c o u n t N u m b e r >  
         < R o u n d e d > f a l s e < / R o u n d e d >  
     < / T B L i n k >  
     < T B L i n k >  
         < V e r s i o n > 4 < / V e r s i o n >  
         < C o l u m n F i l t e r s / >  
         < D A L i n k I D > 3 f 7 7 6 5 c 3 - 0 f c f - 4 7 b 2 - b b 6 6 - d 9 c f e 1 c 6 5 3 f 1 < / D A L i n k I D >  
         < L i n k T y p e > 0 < / L i n k T y p e >  
         < P a r a m e t e r s / >  
         < I n c l u d e A l l I t e m s > f a l s e < / I n c l u d e A l l I t e m s >  
         < A c t i v e > t r u e < / A c t i v e >  
         < P r o t e c t e d L i n k > f a l s e < / P r o t e c t e d L i n k >  
         < N a m e > 2 8 1 0 0   T B   2 0 1 9   2 4 9 x 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 2 4 9 x < / A c c o u n t N u m b e r >  
         < R o u n d e d > f a l s e < / R o u n d e d >  
     < / T B L i n k >  
     < T B L i n k >  
         < V e r s i o n > 4 < / V e r s i o n >  
         < C o l u m n F i l t e r s / >  
         < D A L i n k I D > 5 e f d 9 2 6 4 - c 1 d 2 - 4 1 6 8 - 9 d 0 2 - 0 3 a 3 4 6 1 c 3 8 7 3 < / D A L i n k I D >  
         < L i n k T y p e > 0 < / L i n k T y p e >  
         < P a r a m e t e r s / >  
         < I n c l u d e A l l I t e m s > f a l s e < / I n c l u d e A l l I t e m s >  
         < A c t i v e > t r u e < / A c t i v e >  
         < P r o t e c t e d L i n k > f a l s e < / P r o t e c t e d L i n k >  
         < N a m e > 2 8 1 0 0   T B   2 0 1 9   2 5 1 a 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 2 5 1 a < / A c c o u n t N u m b e r >  
         < R o u n d e d > f a l s e < / R o u n d e d >  
     < / T B L i n k >  
     < T B L i n k >  
         < V e r s i o n > 4 < / V e r s i o n >  
         < C o l u m n F i l t e r s / >  
         < D A L i n k I D > e 8 2 9 5 e 7 f - 2 0 3 d - 4 2 0 4 - b 2 f 0 - 9 1 c 6 3 d 9 3 a 1 2 5 < / D A L i n k I D >  
         < L i n k T y p e > 0 < / L i n k T y p e >  
         < P a r a m e t e r s / >  
         < I n c l u d e A l l I t e m s > f a l s e < / I n c l u d e A l l I t e m s >  
         < A c t i v e > t r u e < / A c t i v e >  
         < P r o t e c t e d L i n k > f a l s e < / P r o t e c t e d L i n k >  
         < N a m e > 2 8 1 0 0   T B   2 0 1 9   2 5 1 b 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 2 5 1 b < / A c c o u n t N u m b e r >  
         < R o u n d e d > f a l s e < / R o u n d e d >  
     < / T B L i n k >  
     < T B L i n k >  
         < V e r s i o n > 4 < / V e r s i o n >  
         < C o l u m n F i l t e r s / >  
         < D A L i n k I D > 4 3 c 7 c 5 8 b - 8 9 5 c - 4 2 3 e - 9 6 e 6 - 2 4 6 9 a 5 7 6 d d f 8 < / D A L i n k I D >  
         < L i n k T y p e > 0 < / L i n k T y p e >  
         < P a r a m e t e r s / >  
         < I n c l u d e A l l I t e m s > f a l s e < / I n c l u d e A l l I t e m s >  
         < A c t i v e > t r u e < / A c t i v e >  
         < P r o t e c t e d L i n k > f a l s e < / P r o t e c t e d L i n k >  
         < N a m e > 2 8 1 0 0   T B   2 0 1 9   2 5 2 x 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 2 5 2 x < / A c c o u n t N u m b e r >  
         < R o u n d e d > f a l s e < / R o u n d e d >  
     < / T B L i n k >  
     < T B L i n k >  
         < V e r s i o n > 4 < / V e r s i o n >  
         < C o l u m n F i l t e r s / >  
         < D A L i n k I D > b d e f 8 c e a - b d e 8 - 4 b 7 5 - 8 e 6 4 - a c e 2 7 3 b 3 1 9 4 7 < / D A L i n k I D >  
         < L i n k T y p e > 0 < / L i n k T y p e >  
         < P a r a m e t e r s / >  
         < I n c l u d e A l l I t e m s > f a l s e < / I n c l u d e A l l I t e m s >  
         < A c t i v e > t r u e < / A c t i v e >  
         < P r o t e c t e d L i n k > f a l s e < / P r o t e c t e d L i n k >  
         < N a m e > 2 8 1 0 0   T B   2 0 1 9   2 5 3 a 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 2 5 3 a < / A c c o u n t N u m b e r >  
         < R o u n d e d > f a l s e < / R o u n d e d >  
     < / T B L i n k >  
     < T B L i n k >  
         < V e r s i o n > 4 < / V e r s i o n >  
         < C o l u m n F i l t e r s / >  
         < D A L i n k I D > 6 7 0 2 8 a 8 c - e f c 0 - 4 b d 4 - a 8 b f - d a 2 8 b c e d 8 8 4 4 < / D A L i n k I D >  
         < L i n k T y p e > 0 < / L i n k T y p e >  
         < P a r a m e t e r s / >  
         < I n c l u d e A l l I t e m s > f a l s e < / I n c l u d e A l l I t e m s >  
         < A c t i v e > t r u e < / A c t i v e >  
         < P r o t e c t e d L i n k > f a l s e < / P r o t e c t e d L i n k >  
         < N a m e > 2 8 1 0 0   T B   2 0 1 9   2 5 3 b 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 2 5 3 b < / A c c o u n t N u m b e r >  
         < R o u n d e d > f a l s e < / R o u n d e d >  
     < / T B L i n k >  
     < T B L i n k >  
         < V e r s i o n > 4 < / V e r s i o n >  
         < C o l u m n F i l t e r s / >  
         < D A L i n k I D > 3 f d 1 0 0 4 1 - b c a 3 - 4 6 9 0 - 8 d 7 c - 3 8 e 5 1 f 2 2 a 2 9 8 < / D A L i n k I D >  
         < L i n k T y p e > 0 < / L i n k T y p e >  
         < P a r a m e t e r s / >  
         < I n c l u d e A l l I t e m s > f a l s e < / I n c l u d e A l l I t e m s >  
         < A c t i v e > t r u e < / A c t i v e >  
         < P r o t e c t e d L i n k > f a l s e < / P r o t e c t e d L i n k >  
         < N a m e > 2 8 1 0 0   T B   2 0 1 9   2 5 5 a 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 2 5 5 a < / A c c o u n t N u m b e r >  
         < R o u n d e d > f a l s e < / R o u n d e d >  
     < / T B L i n k >  
     < T B L i n k >  
         < V e r s i o n > 4 < / V e r s i o n >  
         < C o l u m n F i l t e r s / >  
         < D A L i n k I D > c f c 6 b 1 4 b - 0 e f 8 - 4 d 3 6 - 9 1 9 f - 5 8 6 b 5 0 2 c e 0 7 e < / D A L i n k I D >  
         < L i n k T y p e > 0 < / L i n k T y p e >  
         < P a r a m e t e r s / >  
         < I n c l u d e A l l I t e m s > f a l s e < / I n c l u d e A l l I t e m s >  
         < A c t i v e > t r u e < / A c t i v e >  
         < P r o t e c t e d L i n k > f a l s e < / P r o t e c t e d L i n k >  
         < N a m e > 2 8 1 0 0   T B   2 0 1 9   2 5 5 b 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 2 5 5 b < / A c c o u n t N u m b e r >  
         < R o u n d e d > f a l s e < / R o u n d e d >  
     < / T B L i n k >  
     < T B L i n k >  
         < V e r s i o n > 4 < / V e r s i o n >  
         < C o l u m n F i l t e r s / >  
         < D A L i n k I D > e 7 c 7 6 a b 8 - 4 1 f e - 4 2 a b - b 6 c 9 - 9 6 4 6 0 4 5 c 0 b 0 e < / D A L i n k I D >  
         < L i n k T y p e > 0 < / L i n k T y p e >  
         < P a r a m e t e r s / >  
         < I n c l u d e A l l I t e m s > f a l s e < / I n c l u d e A l l I t e m s >  
         < A c t i v e > t r u e < / A c t i v e >  
         < P r o t e c t e d L i n k > f a l s e < / P r o t e c t e d L i n k >  
         < N a m e > 2 8 1 0 0   T B   2 0 1 9   2 5 6 a 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 2 5 6 a < / A c c o u n t N u m b e r >  
         < R o u n d e d > f a l s e < / R o u n d e d >  
     < / T B L i n k >  
     < T B L i n k >  
         < V e r s i o n > 4 < / V e r s i o n >  
         < C o l u m n F i l t e r s / >  
         < D A L i n k I D > 9 5 5 0 f c 0 b - 1 a c 8 - 4 d c 0 - b 4 f c - 3 b 5 c f c c b 8 0 6 a < / D A L i n k I D >  
         < L i n k T y p e > 0 < / L i n k T y p e >  
         < P a r a m e t e r s / >  
         < I n c l u d e A l l I t e m s > f a l s e < / I n c l u d e A l l I t e m s >  
         < A c t i v e > t r u e < / A c t i v e >  
         < P r o t e c t e d L i n k > f a l s e < / P r o t e c t e d L i n k >  
         < N a m e > 2 8 1 0 0   T B   2 0 1 9   2 5 6 b 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 2 5 6 b < / A c c o u n t N u m b e r >  
         < R o u n d e d > f a l s e < / R o u n d e d >  
     < / T B L i n k >  
     < T B L i n k >  
         < V e r s i o n > 4 < / V e r s i o n >  
         < C o l u m n F i l t e r s / >  
         < D A L i n k I D > f c 9 b e 0 e 4 - 3 4 e 6 - 4 a a 9 - a 3 c 1 - e 6 0 6 3 0 f 6 1 3 5 4 < / D A L i n k I D >  
         < L i n k T y p e > 0 < / L i n k T y p e >  
         < P a r a m e t e r s / >  
         < I n c l u d e A l l I t e m s > f a l s e < / I n c l u d e A l l I t e m s >  
         < A c t i v e > t r u e < / A c t i v e >  
         < P r o t e c t e d L i n k > f a l s e < / P r o t e c t e d L i n k >  
         < N a m e > 2 8 1 0 0   T B   2 0 1 9   2 5 7 a 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 2 5 7 a < / A c c o u n t N u m b e r >  
         < R o u n d e d > f a l s e < / R o u n d e d >  
     < / T B L i n k >  
     < T B L i n k >  
         < V e r s i o n > 4 < / V e r s i o n >  
         < C o l u m n F i l t e r s / >  
         < D A L i n k I D > 1 d c 1 2 3 2 1 - 8 1 0 7 - 4 0 d d - a 4 0 1 - 4 4 8 7 b 7 9 7 8 a 6 d < / D A L i n k I D >  
         < L i n k T y p e > 0 < / L i n k T y p e >  
         < P a r a m e t e r s / >  
         < I n c l u d e A l l I t e m s > f a l s e < / I n c l u d e A l l I t e m s >  
         < A c t i v e > t r u e < / A c t i v e >  
         < P r o t e c t e d L i n k > f a l s e < / P r o t e c t e d L i n k >  
         < N a m e > 2 8 1 0 0   T B   2 0 1 9   2 5 7 b 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 2 5 7 b < / A c c o u n t N u m b e r >  
         < R o u n d e d > f a l s e < / R o u n d e d >  
     < / T B L i n k >  
     < T B L i n k >  
         < V e r s i o n > 4 < / V e r s i o n >  
         < C o l u m n F i l t e r s / >  
         < D A L i n k I D > 6 0 0 1 7 d b 5 - d c 0 8 - 4 b a 1 - a 3 0 f - 0 b 1 6 f 3 a 0 4 b 1 1 < / D A L i n k I D >  
         < L i n k T y p e > 0 < / L i n k T y p e >  
         < P a r a m e t e r s / >  
         < I n c l u d e A l l I t e m s > f a l s e < / I n c l u d e A l l I t e m s >  
         < A c t i v e > t r u e < / A c t i v e >  
         < P r o t e c t e d L i n k > f a l s e < / P r o t e c t e d L i n k >  
         < N a m e > 2 8 1 0 0   T B   2 0 1 9   2 5 9 x 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 2 5 9 x < / A c c o u n t N u m b e r >  
         < R o u n d e d > f a l s e < / R o u n d e d >  
     < / T B L i n k >  
     < T B L i n k >  
         < V e r s i o n > 4 < / V e r s i o n >  
         < C o l u m n F i l t e r s / >  
         < D A L i n k I D > d e e 8 6 c 7 4 - 3 b 3 e - 4 d 2 d - b 5 d 5 - d e c e d 2 8 1 c b 6 b < / D A L i n k I D >  
         < L i n k T y p e > 0 < / L i n k T y p e >  
         < P a r a m e t e r s / >  
         < I n c l u d e A l l I t e m s > f a l s e < / I n c l u d e A l l I t e m s >  
         < A c t i v e > t r u e < / A c t i v e >  
         < P r o t e c t e d L i n k > f a l s e < / P r o t e c t e d L i n k >  
         < N a m e > 2 8 1 0 0   T B   2 0 1 9   2 6 1 x 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 2 6 1 x < / A c c o u n t N u m b e r >  
         < R o u n d e d > f a l s e < / R o u n d e d >  
     < / T B L i n k >  
     < T B L i n k >  
         < V e r s i o n > 4 < / V e r s i o n >  
         < C o l u m n F i l t e r s / >  
         < D A L i n k I D > 3 8 6 2 7 d 1 d - 5 1 6 2 - 4 2 f 2 - a 0 0 c - c d 7 1 7 a d 6 2 f d 8 < / D A L i n k I D >  
         < L i n k T y p e > 0 < / L i n k T y p e >  
         < P a r a m e t e r s / >  
         < I n c l u d e A l l I t e m s > f a l s e < / I n c l u d e A l l I t e m s >  
         < A c t i v e > t r u e < / A c t i v e >  
         < P r o t e c t e d L i n k > f a l s e < / P r o t e c t e d L i n k >  
         < N a m e > 2 8 1 0 0   T B   2 0 1 9   2 9 1 a 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 2 9 1 a < / A c c o u n t N u m b e r >  
         < R o u n d e d > f a l s e < / R o u n d e d >  
     < / T B L i n k >  
     < T B L i n k >  
         < V e r s i o n > 4 < / V e r s i o n >  
         < C o l u m n F i l t e r s / >  
         < D A L i n k I D > 5 a 1 a 6 a a 2 - 5 9 c d - 4 d 7 c - a 4 3 d - 9 b 5 b 7 9 0 6 7 a 9 5 < / D A L i n k I D >  
         < L i n k T y p e > 0 < / L i n k T y p e >  
         < P a r a m e t e r s / >  
         < I n c l u d e A l l I t e m s > f a l s e < / I n c l u d e A l l I t e m s >  
         < A c t i v e > t r u e < / A c t i v e >  
         < P r o t e c t e d L i n k > f a l s e < / P r o t e c t e d L i n k >  
         < N a m e > 2 8 1 0 0   T B   2 0 1 9   2 9 1 b 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 2 9 1 b < / A c c o u n t N u m b e r >  
         < R o u n d e d > f a l s e < / R o u n d e d >  
     < / T B L i n k >  
     < T B L i n k >  
         < V e r s i o n > 4 < / V e r s i o n >  
         < C o l u m n F i l t e r s / >  
         < D A L i n k I D > e 7 f e 5 f 1 1 - c 9 9 a - 4 f f 9 - 9 0 1 4 - 9 3 f 1 4 f 5 3 0 e 8 5 < / D A L i n k I D >  
         < L i n k T y p e > 0 < / L i n k T y p e >  
         < P a r a m e t e r s / >  
         < I n c l u d e A l l I t e m s > f a l s e < / I n c l u d e A l l I t e m s >  
         < A c t i v e > t r u e < / A c t i v e >  
         < P r o t e c t e d L i n k > f a l s e < / P r o t e c t e d L i n k >  
         < N a m e > 2 8 1 0 0   T B   2 0 1 9   2 9 1 c 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 2 9 1 c < / A c c o u n t N u m b e r >  
         < R o u n d e d > f a l s e < / R o u n d e d >  
     < / T B L i n k >  
     < T B L i n k >  
         < V e r s i o n > 4 < / V e r s i o n >  
         < C o l u m n F i l t e r s / >  
         < D A L i n k I D > 5 b b 9 b 4 b e - c 4 8 3 - 4 e d a - b 9 f c - 6 5 7 3 2 7 e d 5 e 0 c < / D A L i n k I D >  
         < L i n k T y p e > 0 < / L i n k T y p e >  
         < P a r a m e t e r s / >  
         < I n c l u d e A l l I t e m s > f a l s e < / I n c l u d e A l l I t e m s >  
         < A c t i v e > t r u e < / A c t i v e >  
         < P r o t e c t e d L i n k > f a l s e < / P r o t e c t e d L i n k >  
         < N a m e > 2 8 1 0 0   T B   2 0 1 9   3 1 1 a 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 3 1 1 a < / A c c o u n t N u m b e r >  
         < R o u n d e d > f a l s e < / R o u n d e d >  
     < / T B L i n k >  
     < T B L i n k >  
         < V e r s i o n > 4 < / V e r s i o n >  
         < C o l u m n F i l t e r s / >  
         < D A L i n k I D > b a 8 8 1 6 1 1 - 4 e 8 6 - 4 8 5 d - a 5 9 0 - b 6 f 8 1 d f 9 4 5 c 4 < / D A L i n k I D >  
         < L i n k T y p e > 0 < / L i n k T y p e >  
         < P a r a m e t e r s / >  
         < I n c l u d e A l l I t e m s > f a l s e < / I n c l u d e A l l I t e m s >  
         < A c t i v e > t r u e < / A c t i v e >  
         < P r o t e c t e d L i n k > f a l s e < / P r o t e c t e d L i n k >  
         < N a m e > 2 8 1 0 0   T B   2 0 1 9   3 1 1 b 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 3 1 1 b < / A c c o u n t N u m b e r >  
         < R o u n d e d > f a l s e < / R o u n d e d >  
     < / T B L i n k >  
     < T B L i n k >  
         < V e r s i o n > 4 < / V e r s i o n >  
         < C o l u m n F i l t e r s / >  
         < D A L i n k I D > 3 3 4 5 9 7 9 2 - 0 e 8 a - 4 2 8 4 - a 4 d 7 - e e 5 4 1 e 0 9 5 c 9 1 < / D A L i n k I D >  
         < L i n k T y p e > 0 < / L i n k T y p e >  
         < P a r a m e t e r s / >  
         < I n c l u d e A l l I t e m s > f a l s e < / I n c l u d e A l l I t e m s >  
         < A c t i v e > t r u e < / A c t i v e >  
         < P r o t e c t e d L i n k > f a l s e < / P r o t e c t e d L i n k >  
         < N a m e > 2 8 1 0 0   T B   2 0 1 9   3 1 1 c 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 3 1 1 c < / A c c o u n t N u m b e r >  
         < R o u n d e d > f a l s e < / R o u n d e d >  
     < / T B L i n k >  
     < T B L i n k >  
         < V e r s i o n > 4 < / V e r s i o n >  
         < C o l u m n F i l t e r s / >  
         < D A L i n k I D > 4 a d b 7 6 7 b - f 4 b 7 - 4 d 1 c - b d d 7 - e d 1 4 7 d 4 d d 5 0 2 < / D A L i n k I D >  
         < L i n k T y p e > 0 < / L i n k T y p e >  
         < P a r a m e t e r s / >  
         < I n c l u d e A l l I t e m s > f a l s e < / I n c l u d e A l l I t e m s >  
         < A c t i v e > t r u e < / A c t i v e >  
         < P r o t e c t e d L i n k > f a l s e < / P r o t e c t e d L i n k >  
         < N a m e > 2 8 1 0 0   T B   2 0 1 9   3 1 1 d 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 3 3 4 0 7 6 . 0 0 0 0 < / N u m e r i c V a l u e >  
         < V a l u e > 3 3 4 0 7 6 . 0 0 0 0 < / V a l u e >  
         < C h a r t T y p e > c t D e t a i l < / C h a r t T y p e >  
         < R e f e r e n c e > 2 8 1 0 0 < / R e f e r e n c e >  
         < T B D o c N a m e > T B   2 0 1 9 < / T B D o c N a m e >  
         < T B C h a r t N a m e > D e t a i l < / T B C h a r t N a m e >  
         < C o l u m n N a m e > P r i o r P e r i o d 2 B a l a n c e < / C o l u m n N a m e >  
         < U s e r F r i e n d l y C o l u m n N a m e > 3 1 . 1 2 . 2 0 1 8 < / U s e r F r i e n d l y C o l u m n N a m e >  
         < A c c o u n t N u m b e r > 3 1 1 d < / A c c o u n t N u m b e r >  
         < R o u n d e d > f a l s e < / R o u n d e d >  
     < / T B L i n k >  
     < T B L i n k >  
         < V e r s i o n > 4 < / V e r s i o n >  
         < C o l u m n F i l t e r s / >  
         < D A L i n k I D > 0 a 7 3 7 b f 1 - 4 d 2 8 - 4 e 2 6 - 9 1 1 a - 2 3 0 f 5 4 4 8 b a 9 7 < / D A L i n k I D >  
         < L i n k T y p e > 0 < / L i n k T y p e >  
         < P a r a m e t e r s / >  
         < I n c l u d e A l l I t e m s > f a l s e < / I n c l u d e A l l I t e m s >  
         < A c t i v e > t r u e < / A c t i v e >  
         < P r o t e c t e d L i n k > f a l s e < / P r o t e c t e d L i n k >  
         < N a m e > 2 8 1 0 0   T B   2 0 1 9   3 1 1 e 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 2 9 . 0 0 0 0 < / N u m e r i c V a l u e >  
         < V a l u e > 2 9 . 0 0 0 0 < / V a l u e >  
         < C h a r t T y p e > c t D e t a i l < / C h a r t T y p e >  
         < R e f e r e n c e > 2 8 1 0 0 < / R e f e r e n c e >  
         < T B D o c N a m e > T B   2 0 1 9 < / T B D o c N a m e >  
         < T B C h a r t N a m e > D e t a i l < / T B C h a r t N a m e >  
         < C o l u m n N a m e > P r i o r P e r i o d 2 B a l a n c e < / C o l u m n N a m e >  
         < U s e r F r i e n d l y C o l u m n N a m e > 3 1 . 1 2 . 2 0 1 8 < / U s e r F r i e n d l y C o l u m n N a m e >  
         < A c c o u n t N u m b e r > 3 1 1 e < / A c c o u n t N u m b e r >  
         < R o u n d e d > f a l s e < / R o u n d e d >  
     < / T B L i n k >  
     < T B L i n k >  
         < V e r s i o n > 4 < / V e r s i o n >  
         < C o l u m n F i l t e r s / >  
         < D A L i n k I D > a 4 e 6 8 5 f 2 - 1 7 3 7 - 4 6 9 b - b 3 1 5 - 2 6 8 c b 7 5 6 6 f 1 3 < / D A L i n k I D >  
         < L i n k T y p e > 0 < / L i n k T y p e >  
         < P a r a m e t e r s / >  
         < I n c l u d e A l l I t e m s > f a l s e < / I n c l u d e A l l I t e m s >  
         < A c t i v e > t r u e < / A c t i v e >  
         < P r o t e c t e d L i n k > f a l s e < / P r o t e c t e d L i n k >  
         < N a m e > 2 8 1 0 0   T B   2 0 1 9   3 1 1 f 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 3 6 1 6 7 6 . 0 0 0 0 < / N u m e r i c V a l u e >  
         < V a l u e > 3 6 1 6 7 6 . 0 0 0 0 < / V a l u e >  
         < C h a r t T y p e > c t D e t a i l < / C h a r t T y p e >  
         < R e f e r e n c e > 2 8 1 0 0 < / R e f e r e n c e >  
         < T B D o c N a m e > T B   2 0 1 9 < / T B D o c N a m e >  
         < T B C h a r t N a m e > D e t a i l < / T B C h a r t N a m e >  
         < C o l u m n N a m e > P r i o r P e r i o d 2 B a l a n c e < / C o l u m n N a m e >  
         < U s e r F r i e n d l y C o l u m n N a m e > 3 1 . 1 2 . 2 0 1 8 < / U s e r F r i e n d l y C o l u m n N a m e >  
         < A c c o u n t N u m b e r > 3 1 1 f < / A c c o u n t N u m b e r >  
         < R o u n d e d > f a l s e < / R o u n d e d >  
     < / T B L i n k >  
     < T B L i n k >  
         < V e r s i o n > 4 < / V e r s i o n >  
         < C o l u m n F i l t e r s / >  
         < D A L i n k I D > 0 6 2 c 9 c 8 4 - 6 9 8 0 - 4 9 f c - b b d b - 3 5 f 1 7 5 c 2 b 4 9 4 < / D A L i n k I D >  
         < L i n k T y p e > 0 < / L i n k T y p e >  
         < P a r a m e t e r s / >  
         < I n c l u d e A l l I t e m s > f a l s e < / I n c l u d e A l l I t e m s >  
         < A c t i v e > t r u e < / A c t i v e >  
         < P r o t e c t e d L i n k > f a l s e < / P r o t e c t e d L i n k >  
         < N a m e > 2 8 1 0 0   T B   2 0 1 9   3 1 2 a 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 3 1 2 a < / A c c o u n t N u m b e r >  
         < R o u n d e d > f a l s e < / R o u n d e d >  
     < / T B L i n k >  
     < T B L i n k >  
         < V e r s i o n > 4 < / V e r s i o n >  
         < C o l u m n F i l t e r s / >  
         < D A L i n k I D > 1 7 5 1 4 8 a e - b 7 e b - 4 5 5 c - 8 2 4 7 - 6 7 7 8 e 4 b 9 1 3 a f < / D A L i n k I D >  
         < L i n k T y p e > 0 < / L i n k T y p e >  
         < P a r a m e t e r s / >  
         < I n c l u d e A l l I t e m s > f a l s e < / I n c l u d e A l l I t e m s >  
         < A c t i v e > t r u e < / A c t i v e >  
         < P r o t e c t e d L i n k > f a l s e < / P r o t e c t e d L i n k >  
         < N a m e > 2 8 1 0 0   T B   2 0 1 9   3 1 2 b 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 3 1 2 b < / A c c o u n t N u m b e r >  
         < R o u n d e d > f a l s e < / R o u n d e d >  
     < / T B L i n k >  
     < T B L i n k >  
         < V e r s i o n > 4 < / V e r s i o n >  
         < C o l u m n F i l t e r s / >  
         < D A L i n k I D > 2 b 1 f 4 1 4 8 - a f d 3 - 4 a e b - 8 2 1 b - 7 f 4 1 e 8 c 3 b 6 0 2 < / D A L i n k I D >  
         < L i n k T y p e > 0 < / L i n k T y p e >  
         < P a r a m e t e r s / >  
         < I n c l u d e A l l I t e m s > f a l s e < / I n c l u d e A l l I t e m s >  
         < A c t i v e > t r u e < / A c t i v e >  
         < P r o t e c t e d L i n k > f a l s e < / P r o t e c t e d L i n k >  
         < N a m e > 2 8 1 0 0   T B   2 0 1 9   3 1 2 c 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 3 1 2 c < / A c c o u n t N u m b e r >  
         < R o u n d e d > f a l s e < / R o u n d e d >  
     < / T B L i n k >  
     < T B L i n k >  
         < V e r s i o n > 4 < / V e r s i o n >  
         < C o l u m n F i l t e r s / >  
         < D A L i n k I D > 7 c b 9 9 d b b - 6 3 a c - 4 5 f a - b 9 a d - b 8 6 0 f e 0 5 1 1 9 a < / D A L i n k I D >  
         < L i n k T y p e > 0 < / L i n k T y p e >  
         < P a r a m e t e r s / >  
         < I n c l u d e A l l I t e m s > f a l s e < / I n c l u d e A l l I t e m s >  
         < A c t i v e > t r u e < / A c t i v e >  
         < P r o t e c t e d L i n k > f a l s e < / P r o t e c t e d L i n k >  
         < N a m e > 2 8 1 0 0   T B   2 0 1 9   3 1 2 d 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 3 1 2 d < / A c c o u n t N u m b e r >  
         < R o u n d e d > f a l s e < / R o u n d e d >  
     < / T B L i n k >  
     < T B L i n k >  
         < V e r s i o n > 4 < / V e r s i o n >  
         < C o l u m n F i l t e r s / >  
         < D A L i n k I D > 7 1 b e 3 1 e c - 4 9 b c - 4 5 e 8 - b 4 3 4 - a b 9 d 2 2 f 1 8 0 d b < / D A L i n k I D >  
         < L i n k T y p e > 0 < / L i n k T y p e >  
         < P a r a m e t e r s / >  
         < I n c l u d e A l l I t e m s > f a l s e < / I n c l u d e A l l I t e m s >  
         < A c t i v e > t r u e < / A c t i v e >  
         < P r o t e c t e d L i n k > f a l s e < / P r o t e c t e d L i n k >  
         < N a m e > 2 8 1 0 0   T B   2 0 1 9   3 1 2 e 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 3 1 2 e < / A c c o u n t N u m b e r >  
         < R o u n d e d > f a l s e < / R o u n d e d >  
     < / T B L i n k >  
     < T B L i n k >  
         < V e r s i o n > 4 < / V e r s i o n >  
         < C o l u m n F i l t e r s / >  
         < D A L i n k I D > 5 6 c 5 5 6 5 e - 7 0 f 4 - 4 f 9 c - a 7 0 8 - 8 b b 0 0 2 2 0 0 1 c c < / D A L i n k I D >  
         < L i n k T y p e > 0 < / L i n k T y p e >  
         < P a r a m e t e r s / >  
         < I n c l u d e A l l I t e m s > f a l s e < / I n c l u d e A l l I t e m s >  
         < A c t i v e > t r u e < / A c t i v e >  
         < P r o t e c t e d L i n k > f a l s e < / P r o t e c t e d L i n k >  
         < N a m e > 2 8 1 0 0   T B   2 0 1 9   3 1 2 f 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 3 1 2 f < / A c c o u n t N u m b e r >  
         < R o u n d e d > f a l s e < / R o u n d e d >  
     < / T B L i n k >  
     < T B L i n k >  
         < V e r s i o n > 4 < / V e r s i o n >  
         < C o l u m n F i l t e r s / >  
         < D A L i n k I D > 4 4 9 f d 0 0 d - 3 b a 3 - 4 3 9 1 - b b 2 d - f f b 6 3 1 d 6 a 8 0 a < / D A L i n k I D >  
         < L i n k T y p e > 0 < / L i n k T y p e >  
         < P a r a m e t e r s / >  
         < I n c l u d e A l l I t e m s > f a l s e < / I n c l u d e A l l I t e m s >  
         < A c t i v e > t r u e < / A c t i v e >  
         < P r o t e c t e d L i n k > f a l s e < / P r o t e c t e d L i n k >  
         < N a m e > 2 8 1 0 0   T B   2 0 1 9   3 1 3 a 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 3 1 3 a < / A c c o u n t N u m b e r >  
         < R o u n d e d > f a l s e < / R o u n d e d >  
     < / T B L i n k >  
     < T B L i n k >  
         < V e r s i o n > 4 < / V e r s i o n >  
         < C o l u m n F i l t e r s / >  
         < D A L i n k I D > 4 c 8 7 5 3 0 3 - d 5 2 5 - 4 2 1 3 - 9 5 d b - 5 9 4 5 e 1 8 4 9 7 b 5 < / D A L i n k I D >  
         < L i n k T y p e > 0 < / L i n k T y p e >  
         < P a r a m e t e r s / >  
         < I n c l u d e A l l I t e m s > f a l s e < / I n c l u d e A l l I t e m s >  
         < A c t i v e > t r u e < / A c t i v e >  
         < P r o t e c t e d L i n k > f a l s e < / P r o t e c t e d L i n k >  
         < N a m e > 2 8 1 0 0   T B   2 0 1 9   3 1 3 b 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 3 1 3 b < / A c c o u n t N u m b e r >  
         < R o u n d e d > f a l s e < / R o u n d e d >  
     < / T B L i n k >  
     < T B L i n k >  
         < V e r s i o n > 4 < / V e r s i o n >  
         < C o l u m n F i l t e r s / >  
         < D A L i n k I D > c d 4 0 5 c 4 9 - 5 5 2 9 - 4 a f e - 9 d 4 f - 7 8 0 3 9 0 6 0 c 0 5 3 < / D A L i n k I D >  
         < L i n k T y p e > 0 < / L i n k T y p e >  
         < P a r a m e t e r s / >  
         < I n c l u d e A l l I t e m s > f a l s e < / I n c l u d e A l l I t e m s >  
         < A c t i v e > t r u e < / A c t i v e >  
         < P r o t e c t e d L i n k > f a l s e < / P r o t e c t e d L i n k >  
         < N a m e > 2 8 1 0 0   T B   2 0 1 9   3 1 3 c 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 3 1 3 c < / A c c o u n t N u m b e r >  
         < R o u n d e d > f a l s e < / R o u n d e d >  
     < / T B L i n k >  
     < T B L i n k >  
         < V e r s i o n > 4 < / V e r s i o n >  
         < C o l u m n F i l t e r s / >  
         < D A L i n k I D > 4 9 9 d 2 d 6 0 - 7 d c 7 - 4 6 5 7 - 9 f f d - 6 2 f 5 1 5 a e f 7 a 8 < / D A L i n k I D >  
         < L i n k T y p e > 0 < / L i n k T y p e >  
         < P a r a m e t e r s / >  
         < I n c l u d e A l l I t e m s > f a l s e < / I n c l u d e A l l I t e m s >  
         < A c t i v e > t r u e < / A c t i v e >  
         < P r o t e c t e d L i n k > f a l s e < / P r o t e c t e d L i n k >  
         < N a m e > 2 8 1 0 0   T B   2 0 1 9   3 1 3 d 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 3 1 3 d < / A c c o u n t N u m b e r >  
         < R o u n d e d > f a l s e < / R o u n d e d >  
     < / T B L i n k >  
     < T B L i n k >  
         < V e r s i o n > 4 < / V e r s i o n >  
         < C o l u m n F i l t e r s / >  
         < D A L i n k I D > 3 1 f 5 6 b 8 9 - b 6 b 9 - 4 b 1 4 - 8 5 3 5 - 6 a f a f e 1 8 f 7 b a < / D A L i n k I D >  
         < L i n k T y p e > 0 < / L i n k T y p e >  
         < P a r a m e t e r s / >  
         < I n c l u d e A l l I t e m s > f a l s e < / I n c l u d e A l l I t e m s >  
         < A c t i v e > t r u e < / A c t i v e >  
         < P r o t e c t e d L i n k > f a l s e < / P r o t e c t e d L i n k >  
         < N a m e > 2 8 1 0 0   T B   2 0 1 9   3 1 3 e 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 3 1 3 e < / A c c o u n t N u m b e r >  
         < R o u n d e d > f a l s e < / R o u n d e d >  
     < / T B L i n k >  
     < T B L i n k >  
         < V e r s i o n > 4 < / V e r s i o n >  
         < C o l u m n F i l t e r s / >  
         < D A L i n k I D > c 4 3 8 f 5 0 d - 8 f 6 f - 4 b 3 3 - a 1 0 0 - 7 d 5 2 4 4 5 9 3 5 b 5 < / D A L i n k I D >  
         < L i n k T y p e > 0 < / L i n k T y p e >  
         < P a r a m e t e r s / >  
         < I n c l u d e A l l I t e m s > f a l s e < / I n c l u d e A l l I t e m s >  
         < A c t i v e > t r u e < / A c t i v e >  
         < P r o t e c t e d L i n k > f a l s e < / P r o t e c t e d L i n k >  
         < N a m e > 2 8 1 0 0   T B   2 0 1 9   3 1 3 f 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 3 1 3 f < / A c c o u n t N u m b e r >  
         < R o u n d e d > f a l s e < / R o u n d e d >  
     < / T B L i n k >  
     < T B L i n k >  
         < V e r s i o n > 4 < / V e r s i o n >  
         < C o l u m n F i l t e r s / >  
         < D A L i n k I D > b 5 7 f 7 2 f 5 - 8 a 0 5 - 4 a 6 5 - b 6 d 2 - 2 1 5 9 3 5 b b c f 7 9 < / D A L i n k I D >  
         < L i n k T y p e > 0 < / L i n k T y p e >  
         < P a r a m e t e r s / >  
         < I n c l u d e A l l I t e m s > f a l s e < / I n c l u d e A l l I t e m s >  
         < A c t i v e > t r u e < / A c t i v e >  
         < P r o t e c t e d L i n k > f a l s e < / P r o t e c t e d L i n k >  
         < N a m e > 2 8 1 0 0   T B   2 0 1 9   3 1 4 a 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 3 1 4 a < / A c c o u n t N u m b e r >  
         < R o u n d e d > f a l s e < / R o u n d e d >  
     < / T B L i n k >  
     < T B L i n k >  
         < V e r s i o n > 4 < / V e r s i o n >  
         < C o l u m n F i l t e r s / >  
         < D A L i n k I D > 9 0 4 4 f b 8 9 - e a a a - 4 a 8 9 - a a d 0 - c 4 1 0 5 2 3 3 f 0 4 f < / D A L i n k I D >  
         < L i n k T y p e > 0 < / L i n k T y p e >  
         < P a r a m e t e r s / >  
         < I n c l u d e A l l I t e m s > f a l s e < / I n c l u d e A l l I t e m s >  
         < A c t i v e > t r u e < / A c t i v e >  
         < P r o t e c t e d L i n k > f a l s e < / P r o t e c t e d L i n k >  
         < N a m e > 2 8 1 0 0   T B   2 0 1 9   3 1 4 b 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 3 1 4 b < / A c c o u n t N u m b e r >  
         < R o u n d e d > f a l s e < / R o u n d e d >  
     < / T B L i n k >  
     < T B L i n k >  
         < V e r s i o n > 4 < / V e r s i o n >  
         < C o l u m n F i l t e r s / >  
         < D A L i n k I D > 1 b 5 7 7 8 6 b - f 5 c 0 - 4 1 d c - 8 b 6 5 - 7 6 4 1 f f 7 d a 8 5 2 < / D A L i n k I D >  
         < L i n k T y p e > 0 < / L i n k T y p e >  
         < P a r a m e t e r s / >  
         < I n c l u d e A l l I t e m s > f a l s e < / I n c l u d e A l l I t e m s >  
         < A c t i v e > t r u e < / A c t i v e >  
         < P r o t e c t e d L i n k > f a l s e < / P r o t e c t e d L i n k >  
         < N a m e > 2 8 1 0 0   T B   2 0 1 9   3 1 4 c 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 3 1 4 c < / A c c o u n t N u m b e r >  
         < R o u n d e d > f a l s e < / R o u n d e d >  
     < / T B L i n k >  
     < T B L i n k >  
         < V e r s i o n > 4 < / V e r s i o n >  
         < C o l u m n F i l t e r s / >  
         < D A L i n k I D > e 0 5 d 4 0 6 3 - 9 4 2 5 - 4 8 9 5 - a d 8 1 - 8 c 7 f 8 8 b 6 1 2 d 1 < / D A L i n k I D >  
         < L i n k T y p e > 0 < / L i n k T y p e >  
         < P a r a m e t e r s / >  
         < I n c l u d e A l l I t e m s > f a l s e < / I n c l u d e A l l I t e m s >  
         < A c t i v e > t r u e < / A c t i v e >  
         < P r o t e c t e d L i n k > f a l s e < / P r o t e c t e d L i n k >  
         < N a m e > 2 8 1 0 0   T B   2 0 1 9   3 1 4 d 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 3 1 4 d < / A c c o u n t N u m b e r >  
         < R o u n d e d > f a l s e < / R o u n d e d >  
     < / T B L i n k >  
     < T B L i n k >  
         < V e r s i o n > 4 < / V e r s i o n >  
         < C o l u m n F i l t e r s / >  
         < D A L i n k I D > 8 f 5 6 8 b 1 6 - 5 b 6 d - 4 2 8 8 - 9 6 c 2 - 3 f 1 c 4 9 9 e 0 6 0 e < / D A L i n k I D >  
         < L i n k T y p e > 0 < / L i n k T y p e >  
         < P a r a m e t e r s / >  
         < I n c l u d e A l l I t e m s > f a l s e < / I n c l u d e A l l I t e m s >  
         < A c t i v e > t r u e < / A c t i v e >  
         < P r o t e c t e d L i n k > f a l s e < / P r o t e c t e d L i n k >  
         < N a m e > 2 8 1 0 0   T B   2 0 1 9   3 1 4 e 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 3 1 4 e < / A c c o u n t N u m b e r >  
         < R o u n d e d > f a l s e < / R o u n d e d >  
     < / T B L i n k >  
     < T B L i n k >  
         < V e r s i o n > 4 < / V e r s i o n >  
         < C o l u m n F i l t e r s / >  
         < D A L i n k I D > 1 0 b 2 1 e e 1 - e 5 8 e - 4 a 6 7 - 9 d a 9 - b 0 5 1 4 d 4 2 4 7 4 f < / D A L i n k I D >  
         < L i n k T y p e > 0 < / L i n k T y p e >  
         < P a r a m e t e r s / >  
         < I n c l u d e A l l I t e m s > f a l s e < / I n c l u d e A l l I t e m s >  
         < A c t i v e > t r u e < / A c t i v e >  
         < P r o t e c t e d L i n k > f a l s e < / P r o t e c t e d L i n k >  
         < N a m e > 2 8 1 0 0   T B   2 0 1 9   3 1 4 f 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 3 1 4 f < / A c c o u n t N u m b e r >  
         < R o u n d e d > f a l s e < / R o u n d e d >  
     < / T B L i n k >  
     < T B L i n k >  
         < V e r s i o n > 4 < / V e r s i o n >  
         < C o l u m n F i l t e r s / >  
         < D A L i n k I D > a f f 1 7 8 e 4 - e 3 6 e - 4 5 d 2 - 8 b 0 b - c 5 e 1 5 a 1 9 7 0 b f < / D A L i n k I D >  
         < L i n k T y p e > 0 < / L i n k T y p e >  
         < P a r a m e t e r s / >  
         < I n c l u d e A l l I t e m s > f a l s e < / I n c l u d e A l l I t e m s >  
         < A c t i v e > t r u e < / A c t i v e >  
         < P r o t e c t e d L i n k > f a l s e < / P r o t e c t e d L i n k >  
         < N a m e > 2 8 1 0 0   T B   2 0 1 9   3 1 4 g 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 8 2 4 3 5 . 0 0 0 0 < / N u m e r i c V a l u e >  
         < V a l u e > 8 2 4 3 5 . 0 0 0 0 < / V a l u e >  
         < C h a r t T y p e > c t D e t a i l < / C h a r t T y p e >  
         < R e f e r e n c e > 2 8 1 0 0 < / R e f e r e n c e >  
         < T B D o c N a m e > T B   2 0 1 9 < / T B D o c N a m e >  
         < T B C h a r t N a m e > D e t a i l < / T B C h a r t N a m e >  
         < C o l u m n N a m e > P r i o r P e r i o d 2 B a l a n c e < / C o l u m n N a m e >  
         < U s e r F r i e n d l y C o l u m n N a m e > 3 1 . 1 2 . 2 0 1 8 < / U s e r F r i e n d l y C o l u m n N a m e >  
         < A c c o u n t N u m b e r > 3 1 4 g < / A c c o u n t N u m b e r >  
         < R o u n d e d > f a l s e < / R o u n d e d >  
     < / T B L i n k >  
     < T B L i n k >  
         < V e r s i o n > 4 < / V e r s i o n >  
         < C o l u m n F i l t e r s / >  
         < D A L i n k I D > f 4 1 a 7 f 8 3 - 4 2 e e - 4 2 4 b - 9 8 2 0 - 3 0 0 a a 9 6 4 8 5 3 2 < / D A L i n k I D >  
         < L i n k T y p e > 0 < / L i n k T y p e >  
         < P a r a m e t e r s / >  
         < I n c l u d e A l l I t e m s > f a l s e < / I n c l u d e A l l I t e m s >  
         < A c t i v e > t r u e < / A c t i v e >  
         < P r o t e c t e d L i n k > f a l s e < / P r o t e c t e d L i n k >  
         < N a m e > 2 8 1 0 0   T B   2 0 1 9   3 1 4 h 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 3 1 4 h < / A c c o u n t N u m b e r >  
         < R o u n d e d > f a l s e < / R o u n d e d >  
     < / T B L i n k >  
     < T B L i n k >  
         < V e r s i o n > 4 < / V e r s i o n >  
         < C o l u m n F i l t e r s / >  
         < D A L i n k I D > 6 5 f c e 0 4 7 - 4 e d b - 4 f 2 2 - 8 e 8 3 - b 1 7 6 3 d 3 0 d 2 4 8 < / D A L i n k I D >  
         < L i n k T y p e > 0 < / L i n k T y p e >  
         < P a r a m e t e r s / >  
         < I n c l u d e A l l I t e m s > f a l s e < / I n c l u d e A l l I t e m s >  
         < A c t i v e > t r u e < / A c t i v e >  
         < P r o t e c t e d L i n k > f a l s e < / P r o t e c t e d L i n k >  
         < N a m e > 2 8 1 0 0   T B   2 0 1 9   3 1 5 a 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 3 1 5 a < / A c c o u n t N u m b e r >  
         < R o u n d e d > f a l s e < / R o u n d e d >  
     < / T B L i n k >  
     < T B L i n k >  
         < V e r s i o n > 4 < / V e r s i o n >  
         < C o l u m n F i l t e r s / >  
         < D A L i n k I D > e 3 f a 3 a 6 d - 4 5 a 7 - 4 0 b 0 - a f c b - 0 b a e d 6 9 a 6 c 8 7 < / D A L i n k I D >  
         < L i n k T y p e > 0 < / L i n k T y p e >  
         < P a r a m e t e r s / >  
         < I n c l u d e A l l I t e m s > f a l s e < / I n c l u d e A l l I t e m s >  
         < A c t i v e > t r u e < / A c t i v e >  
         < P r o t e c t e d L i n k > f a l s e < / P r o t e c t e d L i n k >  
         < N a m e > 2 8 1 0 0   T B   2 0 1 9   3 1 5 b 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 3 1 5 b < / A c c o u n t N u m b e r >  
         < R o u n d e d > f a l s e < / R o u n d e d >  
     < / T B L i n k >  
     < T B L i n k >  
         < V e r s i o n > 4 < / V e r s i o n >  
         < C o l u m n F i l t e r s / >  
         < D A L i n k I D > d b 7 2 9 9 8 6 - a c a a - 4 6 5 8 - b 3 a 6 - 3 9 9 d f 4 6 9 f a d e < / D A L i n k I D >  
         < L i n k T y p e > 0 < / L i n k T y p e >  
         < P a r a m e t e r s / >  
         < I n c l u d e A l l I t e m s > f a l s e < / I n c l u d e A l l I t e m s >  
         < A c t i v e > t r u e < / A c t i v e >  
         < P r o t e c t e d L i n k > f a l s e < / P r o t e c t e d L i n k >  
         < N a m e > 2 8 1 0 0   T B   2 0 1 9   3 1 5 c 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 3 1 5 c < / A c c o u n t N u m b e r >  
         < R o u n d e d > f a l s e < / R o u n d e d >  
     < / T B L i n k >  
     < T B L i n k >  
         < V e r s i o n > 4 < / V e r s i o n >  
         < C o l u m n F i l t e r s / >  
         < D A L i n k I D > c c b a 2 d b 8 - f f 9 e - 4 1 2 7 - 9 d 4 a - 1 f 2 7 7 f d 4 5 7 1 5 < / D A L i n k I D >  
         < L i n k T y p e > 0 < / L i n k T y p e >  
         < P a r a m e t e r s / >  
         < I n c l u d e A l l I t e m s > f a l s e < / I n c l u d e A l l I t e m s >  
         < A c t i v e > t r u e < / A c t i v e >  
         < P r o t e c t e d L i n k > f a l s e < / P r o t e c t e d L i n k >  
         < N a m e > 2 8 1 0 0   T B   2 0 1 9   3 1 5 d 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 3 1 5 d < / A c c o u n t N u m b e r >  
         < R o u n d e d > f a l s e < / R o u n d e d >  
     < / T B L i n k >  
     < T B L i n k >  
         < V e r s i o n > 4 < / V e r s i o n >  
         < C o l u m n F i l t e r s / >  
         < D A L i n k I D > 0 6 2 f 6 b 5 4 - 5 9 e 3 - 4 d 0 7 - b 9 5 c - e a f e 4 9 c f 1 b 8 b < / D A L i n k I D >  
         < L i n k T y p e > 0 < / L i n k T y p e >  
         < P a r a m e t e r s / >  
         < I n c l u d e A l l I t e m s > f a l s e < / I n c l u d e A l l I t e m s >  
         < A c t i v e > t r u e < / A c t i v e >  
         < P r o t e c t e d L i n k > f a l s e < / P r o t e c t e d L i n k >  
         < N a m e > 2 8 1 0 0   T B   2 0 1 9   3 1 5 e 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 3 1 5 e < / A c c o u n t N u m b e r >  
         < R o u n d e d > f a l s e < / R o u n d e d >  
     < / T B L i n k >  
     < T B L i n k >  
         < V e r s i o n > 4 < / V e r s i o n >  
         < C o l u m n F i l t e r s / >  
         < D A L i n k I D > 2 9 c 5 3 5 9 4 - b 5 3 9 - 4 c f e - b 8 4 2 - 7 2 6 2 f 2 1 b 5 a 5 9 < / D A L i n k I D >  
         < L i n k T y p e > 0 < / L i n k T y p e >  
         < P a r a m e t e r s / >  
         < I n c l u d e A l l I t e m s > f a l s e < / I n c l u d e A l l I t e m s >  
         < A c t i v e > t r u e < / A c t i v e >  
         < P r o t e c t e d L i n k > f a l s e < / P r o t e c t e d L i n k >  
         < N a m e > 2 8 1 0 0   T B   2 0 1 9   3 1 5 f 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 3 1 5 f < / A c c o u n t N u m b e r >  
         < R o u n d e d > f a l s e < / R o u n d e d >  
     < / T B L i n k >  
     < T B L i n k >  
         < V e r s i o n > 4 < / V e r s i o n >  
         < C o l u m n F i l t e r s / >  
         < D A L i n k I D > 6 3 5 a 3 9 0 0 - 1 5 d 3 - 4 0 9 1 - 9 8 4 2 - 8 b 7 1 0 7 e 9 a 4 0 7 < / D A L i n k I D >  
         < L i n k T y p e > 0 < / L i n k T y p e >  
         < P a r a m e t e r s / >  
         < I n c l u d e A l l I t e m s > f a l s e < / I n c l u d e A l l I t e m s >  
         < A c t i v e > t r u e < / A c t i v e >  
         < P r o t e c t e d L i n k > f a l s e < / P r o t e c t e d L i n k >  
         < N a m e > 2 8 1 0 0   T B   2 0 1 9   3 1 6 a 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 3 1 6 a < / A c c o u n t N u m b e r >  
         < R o u n d e d > f a l s e < / R o u n d e d >  
     < / T B L i n k >  
     < T B L i n k >  
         < V e r s i o n > 4 < / V e r s i o n >  
         < C o l u m n F i l t e r s / >  
         < D A L i n k I D > c e 8 e 7 5 b 3 - 0 0 1 4 - 4 d 6 0 - 9 1 a b - f 1 1 6 8 d 7 f c c 6 b < / D A L i n k I D >  
         < L i n k T y p e > 0 < / L i n k T y p e >  
         < P a r a m e t e r s / >  
         < I n c l u d e A l l I t e m s > f a l s e < / I n c l u d e A l l I t e m s >  
         < A c t i v e > t r u e < / A c t i v e >  
         < P r o t e c t e d L i n k > f a l s e < / P r o t e c t e d L i n k >  
         < N a m e > 2 8 1 0 0   T B   2 0 1 9   3 1 6 b 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 3 1 6 b < / A c c o u n t N u m b e r >  
         < R o u n d e d > f a l s e < / R o u n d e d >  
     < / T B L i n k >  
     < T B L i n k >  
         < V e r s i o n > 4 < / V e r s i o n >  
         < C o l u m n F i l t e r s / >  
         < D A L i n k I D > e 6 2 e 3 1 6 1 - 2 2 3 7 - 4 1 3 a - b 9 1 2 - 8 a e 2 8 2 8 4 4 3 4 4 < / D A L i n k I D >  
         < L i n k T y p e > 0 < / L i n k T y p e >  
         < P a r a m e t e r s / >  
         < I n c l u d e A l l I t e m s > f a l s e < / I n c l u d e A l l I t e m s >  
         < A c t i v e > t r u e < / A c t i v e >  
         < P r o t e c t e d L i n k > f a l s e < / P r o t e c t e d L i n k >  
         < N a m e > 2 8 1 0 0   T B   2 0 1 9   3 1 6 c 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 3 1 6 c < / A c c o u n t N u m b e r >  
         < R o u n d e d > f a l s e < / R o u n d e d >  
     < / T B L i n k >  
     < T B L i n k >  
         < V e r s i o n > 4 < / V e r s i o n >  
         < C o l u m n F i l t e r s / >  
         < D A L i n k I D > 6 7 5 3 6 c a 5 - b 0 0 6 - 4 5 b a - b 4 1 e - 4 b 7 6 8 b 2 b 2 5 c 0 < / D A L i n k I D >  
         < L i n k T y p e > 0 < / L i n k T y p e >  
         < P a r a m e t e r s / >  
         < I n c l u d e A l l I t e m s > f a l s e < / I n c l u d e A l l I t e m s >  
         < A c t i v e > t r u e < / A c t i v e >  
         < P r o t e c t e d L i n k > f a l s e < / P r o t e c t e d L i n k >  
         < N a m e > 2 8 1 0 0   T B   2 0 1 9   3 1 6 d 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 3 1 6 d < / A c c o u n t N u m b e r >  
         < R o u n d e d > f a l s e < / R o u n d e d >  
     < / T B L i n k >  
     < T B L i n k >  
         < V e r s i o n > 4 < / V e r s i o n >  
         < C o l u m n F i l t e r s / >  
         < D A L i n k I D > e d 1 c 2 0 9 c - 1 5 2 5 - 4 a 1 1 - 9 d f b - 7 b 6 a 2 a e 7 1 e 0 f < / D A L i n k I D >  
         < L i n k T y p e > 0 < / L i n k T y p e >  
         < P a r a m e t e r s / >  
         < I n c l u d e A l l I t e m s > f a l s e < / I n c l u d e A l l I t e m s >  
         < A c t i v e > t r u e < / A c t i v e >  
         < P r o t e c t e d L i n k > f a l s e < / P r o t e c t e d L i n k >  
         < N a m e > 2 8 1 0 0   T B   2 0 1 9   3 2 1 a 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 3 2 1 a < / A c c o u n t N u m b e r >  
         < R o u n d e d > f a l s e < / R o u n d e d >  
     < / T B L i n k >  
     < T B L i n k >  
         < V e r s i o n > 4 < / V e r s i o n >  
         < C o l u m n F i l t e r s / >  
         < D A L i n k I D > 5 4 8 e 9 0 d d - f 5 b 6 - 4 e 9 9 - 9 c 1 8 - 0 4 8 1 3 a 7 b d 6 6 e < / D A L i n k I D >  
         < L i n k T y p e > 0 < / L i n k T y p e >  
         < P a r a m e t e r s / >  
         < I n c l u d e A l l I t e m s > f a l s e < / I n c l u d e A l l I t e m s >  
         < A c t i v e > t r u e < / A c t i v e >  
         < P r o t e c t e d L i n k > f a l s e < / P r o t e c t e d L i n k >  
         < N a m e > 2 8 1 0 0   T B   2 0 1 9   3 2 1 b 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 3 2 1 b < / A c c o u n t N u m b e r >  
         < R o u n d e d > f a l s e < / R o u n d e d >  
     < / T B L i n k >  
     < T B L i n k >  
         < V e r s i o n > 4 < / V e r s i o n >  
         < C o l u m n F i l t e r s / >  
         < D A L i n k I D > 1 3 c a 7 5 6 4 - f 3 8 0 - 4 8 3 6 - b c 2 1 - b f d d f 0 b 9 6 8 2 6 < / D A L i n k I D >  
         < L i n k T y p e > 0 < / L i n k T y p e >  
         < P a r a m e t e r s / >  
         < I n c l u d e A l l I t e m s > f a l s e < / I n c l u d e A l l I t e m s >  
         < A c t i v e > t r u e < / A c t i v e >  
         < P r o t e c t e d L i n k > f a l s e < / P r o t e c t e d L i n k >  
         < N a m e > 2 8 1 0 0   T B   2 0 1 9   3 2 1 c 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 3 2 1 c < / A c c o u n t N u m b e r >  
         < R o u n d e d > f a l s e < / R o u n d e d >  
     < / T B L i n k >  
     < T B L i n k >  
         < V e r s i o n > 4 < / V e r s i o n >  
         < C o l u m n F i l t e r s / >  
         < D A L i n k I D > 0 6 0 3 c e b 5 - 0 6 8 8 - 4 4 a 2 - a 4 f f - 7 d a 8 4 8 5 3 3 4 7 9 < / D A L i n k I D >  
         < L i n k T y p e > 0 < / L i n k T y p e >  
         < P a r a m e t e r s / >  
         < I n c l u d e A l l I t e m s > f a l s e < / I n c l u d e A l l I t e m s >  
         < A c t i v e > t r u e < / A c t i v e >  
         < P r o t e c t e d L i n k > f a l s e < / P r o t e c t e d L i n k >  
         < N a m e > 2 8 1 0 0   T B   2 0 1 9   3 2 1 d 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 - 3 8 7 1 2 0 3 . 0 0 0 0 < / N u m e r i c V a l u e >  
         < V a l u e > - 3 8 7 1 2 0 3 . 0 0 0 0 < / V a l u e >  
         < C h a r t T y p e > c t D e t a i l < / C h a r t T y p e >  
         < R e f e r e n c e > 2 8 1 0 0 < / R e f e r e n c e >  
         < T B D o c N a m e > T B   2 0 1 9 < / T B D o c N a m e >  
         < T B C h a r t N a m e > D e t a i l < / T B C h a r t N a m e >  
         < C o l u m n N a m e > P r i o r P e r i o d 2 B a l a n c e < / C o l u m n N a m e >  
         < U s e r F r i e n d l y C o l u m n N a m e > 3 1 . 1 2 . 2 0 1 8 < / U s e r F r i e n d l y C o l u m n N a m e >  
         < A c c o u n t N u m b e r > 3 2 1 d < / A c c o u n t N u m b e r >  
         < R o u n d e d > f a l s e < / R o u n d e d >  
     < / T B L i n k >  
     < T B L i n k >  
         < V e r s i o n > 4 < / V e r s i o n >  
         < C o l u m n F i l t e r s / >  
         < D A L i n k I D > f d e 0 a b e 4 - f e e f - 4 c 4 e - a 4 7 b - 9 4 0 5 5 6 1 f f f a 2 < / D A L i n k I D >  
         < L i n k T y p e > 0 < / L i n k T y p e >  
         < P a r a m e t e r s / >  
         < I n c l u d e A l l I t e m s > f a l s e < / I n c l u d e A l l I t e m s >  
         < A c t i v e > t r u e < / A c t i v e >  
         < P r o t e c t e d L i n k > f a l s e < / P r o t e c t e d L i n k >  
         < N a m e > 2 8 1 0 0   T B   2 0 1 9   3 2 1 e 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 3 2 1 e < / A c c o u n t N u m b e r >  
         < R o u n d e d > f a l s e < / R o u n d e d >  
     < / T B L i n k >  
     < T B L i n k >  
         < V e r s i o n > 4 < / V e r s i o n >  
         < C o l u m n F i l t e r s / >  
         < D A L i n k I D > 2 7 4 1 c d 5 7 - 6 b 0 0 - 4 4 3 6 - b 6 9 6 - a c 3 4 a a d f e 6 e 3 < / D A L i n k I D >  
         < L i n k T y p e > 0 < / L i n k T y p e >  
         < P a r a m e t e r s / >  
         < I n c l u d e A l l I t e m s > f a l s e < / I n c l u d e A l l I t e m s >  
         < A c t i v e > t r u e < / A c t i v e >  
         < P r o t e c t e d L i n k > f a l s e < / P r o t e c t e d L i n k >  
         < N a m e > 2 8 1 0 0   T B   2 0 1 9   3 2 1 f 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 - 4 3 1 2 5 0 . 0 0 0 0 < / N u m e r i c V a l u e >  
         < V a l u e > - 4 3 1 2 5 0 . 0 0 0 0 < / V a l u e >  
         < C h a r t T y p e > c t D e t a i l < / C h a r t T y p e >  
         < R e f e r e n c e > 2 8 1 0 0 < / R e f e r e n c e >  
         < T B D o c N a m e > T B   2 0 1 9 < / T B D o c N a m e >  
         < T B C h a r t N a m e > D e t a i l < / T B C h a r t N a m e >  
         < C o l u m n N a m e > P r i o r P e r i o d 2 B a l a n c e < / C o l u m n N a m e >  
         < U s e r F r i e n d l y C o l u m n N a m e > 3 1 . 1 2 . 2 0 1 8 < / U s e r F r i e n d l y C o l u m n N a m e >  
         < A c c o u n t N u m b e r > 3 2 1 f < / A c c o u n t N u m b e r >  
         < R o u n d e d > f a l s e < / R o u n d e d >  
     < / T B L i n k >  
     < T B L i n k >  
         < V e r s i o n > 4 < / V e r s i o n >  
         < C o l u m n F i l t e r s / >  
         < D A L i n k I D > 7 b 8 5 0 5 b f - 9 f 7 0 - 4 a 4 c - 8 9 5 2 - 7 4 6 e 0 2 a 1 5 9 6 2 < / D A L i n k I D >  
         < L i n k T y p e > 0 < / L i n k T y p e >  
         < P a r a m e t e r s / >  
         < I n c l u d e A l l I t e m s > f a l s e < / I n c l u d e A l l I t e m s >  
         < A c t i v e > t r u e < / A c t i v e >  
         < P r o t e c t e d L i n k > f a l s e < / P r o t e c t e d L i n k >  
         < N a m e > 2 8 1 0 0   T B   2 0 1 9   3 2 2 a 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 3 2 2 a < / A c c o u n t N u m b e r >  
         < R o u n d e d > f a l s e < / R o u n d e d >  
     < / T B L i n k >  
     < T B L i n k >  
         < V e r s i o n > 4 < / V e r s i o n >  
         < C o l u m n F i l t e r s / >  
         < D A L i n k I D > 8 f 9 2 0 a 4 a - 0 6 f 4 - 4 3 c 0 - 8 7 b e - e a 7 3 9 4 a 3 b b a b < / D A L i n k I D >  
         < L i n k T y p e > 0 < / L i n k T y p e >  
         < P a r a m e t e r s / >  
         < I n c l u d e A l l I t e m s > f a l s e < / I n c l u d e A l l I t e m s >  
         < A c t i v e > t r u e < / A c t i v e >  
         < P r o t e c t e d L i n k > f a l s e < / P r o t e c t e d L i n k >  
         < N a m e > 2 8 1 0 0   T B   2 0 1 9   3 2 2 b 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 3 2 2 b < / A c c o u n t N u m b e r >  
         < R o u n d e d > f a l s e < / R o u n d e d >  
     < / T B L i n k >  
     < T B L i n k >  
         < V e r s i o n > 4 < / V e r s i o n >  
         < C o l u m n F i l t e r s / >  
         < D A L i n k I D > d f a 6 a 8 c 0 - 5 a e c - 4 0 3 7 - 9 2 7 d - b 4 b f d 7 0 0 7 9 0 3 < / D A L i n k I D >  
         < L i n k T y p e > 0 < / L i n k T y p e >  
         < P a r a m e t e r s / >  
         < I n c l u d e A l l I t e m s > f a l s e < / I n c l u d e A l l I t e m s >  
         < A c t i v e > t r u e < / A c t i v e >  
         < P r o t e c t e d L i n k > f a l s e < / P r o t e c t e d L i n k >  
         < N a m e > 2 8 1 0 0   T B   2 0 1 9   3 2 2 c 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 3 2 2 c < / A c c o u n t N u m b e r >  
         < R o u n d e d > f a l s e < / R o u n d e d >  
     < / T B L i n k >  
     < T B L i n k >  
         < V e r s i o n > 4 < / V e r s i o n >  
         < C o l u m n F i l t e r s / >  
         < D A L i n k I D > 8 1 a c b d c e - f b 4 3 - 4 0 4 1 - a f b 3 - 0 f 0 7 3 a 7 8 b 7 8 f < / D A L i n k I D >  
         < L i n k T y p e > 0 < / L i n k T y p e >  
         < P a r a m e t e r s / >  
         < I n c l u d e A l l I t e m s > f a l s e < / I n c l u d e A l l I t e m s >  
         < A c t i v e > t r u e < / A c t i v e >  
         < P r o t e c t e d L i n k > f a l s e < / P r o t e c t e d L i n k >  
         < N a m e > 2 8 1 0 0   T B   2 0 1 9   3 2 3 a 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 - 6 7 1 8 1 . 0 0 0 0 < / N u m e r i c V a l u e >  
         < V a l u e > - 6 7 1 8 1 . 0 0 0 0 < / V a l u e >  
         < C h a r t T y p e > c t D e t a i l < / C h a r t T y p e >  
         < R e f e r e n c e > 2 8 1 0 0 < / R e f e r e n c e >  
         < T B D o c N a m e > T B   2 0 1 9 < / T B D o c N a m e >  
         < T B C h a r t N a m e > D e t a i l < / T B C h a r t N a m e >  
         < C o l u m n N a m e > P r i o r P e r i o d 2 B a l a n c e < / C o l u m n N a m e >  
         < U s e r F r i e n d l y C o l u m n N a m e > 3 1 . 1 2 . 2 0 1 8 < / U s e r F r i e n d l y C o l u m n N a m e >  
         < A c c o u n t N u m b e r > 3 2 3 a < / A c c o u n t N u m b e r >  
         < R o u n d e d > f a l s e < / R o u n d e d >  
     < / T B L i n k >  
     < T B L i n k >  
         < V e r s i o n > 4 < / V e r s i o n >  
         < C o l u m n F i l t e r s / >  
         < D A L i n k I D > 4 4 a d 6 e 2 a - a 0 8 2 - 4 7 a 6 - b e c a - 9 6 c d 5 b 0 f 2 1 c 0 < / D A L i n k I D >  
         < L i n k T y p e > 0 < / L i n k T y p e >  
         < P a r a m e t e r s / >  
         < I n c l u d e A l l I t e m s > f a l s e < / I n c l u d e A l l I t e m s >  
         < A c t i v e > t r u e < / A c t i v e >  
         < P r o t e c t e d L i n k > f a l s e < / P r o t e c t e d L i n k >  
         < N a m e > 2 8 1 0 0   T B   2 0 1 9   3 2 3 b 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 - 2 0 2 3 8 3 . 0 0 0 0 < / N u m e r i c V a l u e >  
         < V a l u e > - 2 0 2 3 8 3 . 0 0 0 0 < / V a l u e >  
         < C h a r t T y p e > c t D e t a i l < / C h a r t T y p e >  
         < R e f e r e n c e > 2 8 1 0 0 < / R e f e r e n c e >  
         < T B D o c N a m e > T B   2 0 1 9 < / T B D o c N a m e >  
         < T B C h a r t N a m e > D e t a i l < / T B C h a r t N a m e >  
         < C o l u m n N a m e > P r i o r P e r i o d 2 B a l a n c e < / C o l u m n N a m e >  
         < U s e r F r i e n d l y C o l u m n N a m e > 3 1 . 1 2 . 2 0 1 8 < / U s e r F r i e n d l y C o l u m n N a m e >  
         < A c c o u n t N u m b e r > 3 2 3 b < / A c c o u n t N u m b e r >  
         < R o u n d e d > f a l s e < / R o u n d e d >  
     < / T B L i n k >  
     < T B L i n k >  
         < V e r s i o n > 4 < / V e r s i o n >  
         < C o l u m n F i l t e r s / >  
         < D A L i n k I D > 2 b f d b c d 8 - 0 5 a a - 4 2 9 5 - 8 7 7 3 - 9 b b f d f 5 0 5 e 0 b < / D A L i n k I D >  
         < L i n k T y p e > 0 < / L i n k T y p e >  
         < P a r a m e t e r s / >  
         < I n c l u d e A l l I t e m s > f a l s e < / I n c l u d e A l l I t e m s >  
         < A c t i v e > t r u e < / A c t i v e >  
         < P r o t e c t e d L i n k > f a l s e < / P r o t e c t e d L i n k >  
         < N a m e > 2 8 1 0 0   T B   2 0 1 9   3 2 4 a 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 3 2 4 a < / A c c o u n t N u m b e r >  
         < R o u n d e d > f a l s e < / R o u n d e d >  
     < / T B L i n k >  
     < T B L i n k >  
         < V e r s i o n > 4 < / V e r s i o n >  
         < C o l u m n F i l t e r s / >  
         < D A L i n k I D > b 0 5 9 8 9 9 2 - 7 e 7 7 - 4 0 b 7 - a a b 5 - a 8 b a d d 4 7 9 e 9 f < / D A L i n k I D >  
         < L i n k T y p e > 0 < / L i n k T y p e >  
         < P a r a m e t e r s / >  
         < I n c l u d e A l l I t e m s > f a l s e < / I n c l u d e A l l I t e m s >  
         < A c t i v e > t r u e < / A c t i v e >  
         < P r o t e c t e d L i n k > f a l s e < / P r o t e c t e d L i n k >  
         < N a m e > 2 8 1 0 0   T B   2 0 1 9   3 2 4 b 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 3 2 4 b < / A c c o u n t N u m b e r >  
         < R o u n d e d > f a l s e < / R o u n d e d >  
     < / T B L i n k >  
     < T B L i n k >  
         < V e r s i o n > 4 < / V e r s i o n >  
         < C o l u m n F i l t e r s / >  
         < D A L i n k I D > d 0 f 7 a 3 c e - 3 8 0 a - 4 1 f d - 8 e 4 1 - a 3 3 b c d 2 b f 3 f b < / D A L i n k I D >  
         < L i n k T y p e > 0 < / L i n k T y p e >  
         < P a r a m e t e r s / >  
         < I n c l u d e A l l I t e m s > f a l s e < / I n c l u d e A l l I t e m s >  
         < A c t i v e > t r u e < / A c t i v e >  
         < P r o t e c t e d L i n k > f a l s e < / P r o t e c t e d L i n k >  
         < N a m e > 2 8 1 0 0   T B   2 0 1 9   3 2 4 c 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 - 2 0 0 0 . 0 0 0 0 < / N u m e r i c V a l u e >  
         < V a l u e > - 2 0 0 0 . 0 0 0 0 < / V a l u e >  
         < C h a r t T y p e > c t D e t a i l < / C h a r t T y p e >  
         < R e f e r e n c e > 2 8 1 0 0 < / R e f e r e n c e >  
         < T B D o c N a m e > T B   2 0 1 9 < / T B D o c N a m e >  
         < T B C h a r t N a m e > D e t a i l < / T B C h a r t N a m e >  
         < C o l u m n N a m e > P r i o r P e r i o d 2 B a l a n c e < / C o l u m n N a m e >  
         < U s e r F r i e n d l y C o l u m n N a m e > 3 1 . 1 2 . 2 0 1 8 < / U s e r F r i e n d l y C o l u m n N a m e >  
         < A c c o u n t N u m b e r > 3 2 4 c < / A c c o u n t N u m b e r >  
         < R o u n d e d > f a l s e < / R o u n d e d >  
     < / T B L i n k >  
     < T B L i n k >  
         < V e r s i o n > 4 < / V e r s i o n >  
         < C o l u m n F i l t e r s / >  
         < D A L i n k I D > 8 b e 0 a b c 7 - 7 e 4 8 - 4 5 5 7 - a b 8 0 - e 6 d e e 7 a d 7 f 2 d < / D A L i n k I D >  
         < L i n k T y p e > 0 < / L i n k T y p e >  
         < P a r a m e t e r s / >  
         < I n c l u d e A l l I t e m s > f a l s e < / I n c l u d e A l l I t e m s >  
         < A c t i v e > t r u e < / A c t i v e >  
         < P r o t e c t e d L i n k > f a l s e < / P r o t e c t e d L i n k >  
         < N a m e > 2 8 1 0 0   T B   2 0 1 9   3 2 5 a 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 3 2 5 a < / A c c o u n t N u m b e r >  
         < R o u n d e d > f a l s e < / R o u n d e d >  
     < / T B L i n k >  
     < T B L i n k >  
         < V e r s i o n > 4 < / V e r s i o n >  
         < C o l u m n F i l t e r s / >  
         < D A L i n k I D > 4 3 6 1 d 0 d f - 1 0 0 c - 4 c b 6 - b 7 7 b - 3 9 9 5 3 f 4 d 6 c 5 1 < / D A L i n k I D >  
         < L i n k T y p e > 0 < / L i n k T y p e >  
         < P a r a m e t e r s / >  
         < I n c l u d e A l l I t e m s > f a l s e < / I n c l u d e A l l I t e m s >  
         < A c t i v e > t r u e < / A c t i v e >  
         < P r o t e c t e d L i n k > f a l s e < / P r o t e c t e d L i n k >  
         < N a m e > 2 8 1 0 0   T B   2 0 1 9   3 2 5 b 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 3 2 5 b < / A c c o u n t N u m b e r >  
         < R o u n d e d > f a l s e < / R o u n d e d >  
     < / T B L i n k >  
     < T B L i n k >  
         < V e r s i o n > 4 < / V e r s i o n >  
         < C o l u m n F i l t e r s / >  
         < D A L i n k I D > a 2 6 1 5 9 d 1 - 1 e d 0 - 4 7 d 3 - b b 5 f - 5 c d b a d d b d 1 d 0 < / D A L i n k I D >  
         < L i n k T y p e > 0 < / L i n k T y p e >  
         < P a r a m e t e r s / >  
         < I n c l u d e A l l I t e m s > f a l s e < / I n c l u d e A l l I t e m s >  
         < A c t i v e > t r u e < / A c t i v e >  
         < P r o t e c t e d L i n k > f a l s e < / P r o t e c t e d L i n k >  
         < N a m e > 2 8 1 0 0   T B   2 0 1 9   3 2 5 c 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 - 3 1 4 6 . 0 0 0 0 < / N u m e r i c V a l u e >  
         < V a l u e > - 3 1 4 6 . 0 0 0 0 < / V a l u e >  
         < C h a r t T y p e > c t D e t a i l < / C h a r t T y p e >  
         < R e f e r e n c e > 2 8 1 0 0 < / R e f e r e n c e >  
         < T B D o c N a m e > T B   2 0 1 9 < / T B D o c N a m e >  
         < T B C h a r t N a m e > D e t a i l < / T B C h a r t N a m e >  
         < C o l u m n N a m e > P r i o r P e r i o d 2 B a l a n c e < / C o l u m n N a m e >  
         < U s e r F r i e n d l y C o l u m n N a m e > 3 1 . 1 2 . 2 0 1 8 < / U s e r F r i e n d l y C o l u m n N a m e >  
         < A c c o u n t N u m b e r > 3 2 5 c < / A c c o u n t N u m b e r >  
         < R o u n d e d > f a l s e < / R o u n d e d >  
     < / T B L i n k >  
     < T B L i n k >  
         < V e r s i o n > 4 < / V e r s i o n >  
         < C o l u m n F i l t e r s / >  
         < D A L i n k I D > 2 d 2 9 7 2 3 f - 1 5 1 6 - 4 1 2 4 - a 7 1 0 - 6 b 1 d 1 5 3 f 8 3 a 6 < / D A L i n k I D >  
         < L i n k T y p e > 0 < / L i n k T y p e >  
         < P a r a m e t e r s / >  
         < I n c l u d e A l l I t e m s > f a l s e < / I n c l u d e A l l I t e m s >  
         < A c t i v e > t r u e < / A c t i v e >  
         < P r o t e c t e d L i n k > f a l s e < / P r o t e c t e d L i n k >  
         < N a m e > 2 8 1 0 0   T B   2 0 1 9   3 2 6 a 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 3 2 6 a < / A c c o u n t N u m b e r >  
         < R o u n d e d > f a l s e < / R o u n d e d >  
     < / T B L i n k >  
     < T B L i n k >  
         < V e r s i o n > 4 < / V e r s i o n >  
         < C o l u m n F i l t e r s / >  
         < D A L i n k I D > 4 1 4 9 0 9 b 0 - a 0 f e - 4 c 6 0 - 8 b f 2 - c a 7 0 3 0 8 d 3 7 f 3 < / D A L i n k I D >  
         < L i n k T y p e > 0 < / L i n k T y p e >  
         < P a r a m e t e r s / >  
         < I n c l u d e A l l I t e m s > f a l s e < / I n c l u d e A l l I t e m s >  
         < A c t i v e > t r u e < / A c t i v e >  
         < P r o t e c t e d L i n k > f a l s e < / P r o t e c t e d L i n k >  
         < N a m e > 2 8 1 0 0   T B   2 0 1 9   3 2 6 b 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 3 2 6 b < / A c c o u n t N u m b e r >  
         < R o u n d e d > f a l s e < / R o u n d e d >  
     < / T B L i n k >  
     < T B L i n k >  
         < V e r s i o n > 4 < / V e r s i o n >  
         < C o l u m n F i l t e r s / >  
         < D A L i n k I D > 2 a 1 9 b a e 1 - 8 f 9 9 - 4 d b 4 - b 3 9 c - 8 4 8 c 9 9 b 9 0 0 3 d < / D A L i n k I D >  
         < L i n k T y p e > 0 < / L i n k T y p e >  
         < P a r a m e t e r s / >  
         < I n c l u d e A l l I t e m s > f a l s e < / I n c l u d e A l l I t e m s >  
         < A c t i v e > t r u e < / A c t i v e >  
         < P r o t e c t e d L i n k > f a l s e < / P r o t e c t e d L i n k >  
         < N a m e > 2 8 1 0 0   T B   2 0 1 9   3 2 6 c 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 - 4 8 6 5 9 . 0 0 0 0 < / N u m e r i c V a l u e >  
         < V a l u e > - 4 8 6 5 9 . 0 0 0 0 < / V a l u e >  
         < C h a r t T y p e > c t D e t a i l < / C h a r t T y p e >  
         < R e f e r e n c e > 2 8 1 0 0 < / R e f e r e n c e >  
         < T B D o c N a m e > T B   2 0 1 9 < / T B D o c N a m e >  
         < T B C h a r t N a m e > D e t a i l < / T B C h a r t N a m e >  
         < C o l u m n N a m e > P r i o r P e r i o d 2 B a l a n c e < / C o l u m n N a m e >  
         < U s e r F r i e n d l y C o l u m n N a m e > 3 1 . 1 2 . 2 0 1 8 < / U s e r F r i e n d l y C o l u m n N a m e >  
         < A c c o u n t N u m b e r > 3 2 6 c < / A c c o u n t N u m b e r >  
         < R o u n d e d > f a l s e < / R o u n d e d >  
     < / T B L i n k >  
     < T B L i n k >  
         < V e r s i o n > 4 < / V e r s i o n >  
         < C o l u m n F i l t e r s / >  
         < D A L i n k I D > 8 c 5 9 2 c f d - 8 7 b b - 4 e 1 f - b 8 7 0 - f 8 f c 7 c 9 8 c c 8 b < / D A L i n k I D >  
         < L i n k T y p e > 0 < / L i n k T y p e >  
         < P a r a m e t e r s / >  
         < I n c l u d e A l l I t e m s > f a l s e < / I n c l u d e A l l I t e m s >  
         < A c t i v e > t r u e < / A c t i v e >  
         < P r o t e c t e d L i n k > f a l s e < / P r o t e c t e d L i n k >  
         < N a m e > 2 8 1 0 0   T B   2 0 1 9   3 3 1 x 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 - 1 9 3 4 2 7 . 0 0 0 0 < / N u m e r i c V a l u e >  
         < V a l u e > - 1 9 3 4 2 7 . 0 0 0 0 < / V a l u e >  
         < C h a r t T y p e > c t D e t a i l < / C h a r t T y p e >  
         < R e f e r e n c e > 2 8 1 0 0 < / R e f e r e n c e >  
         < T B D o c N a m e > T B   2 0 1 9 < / T B D o c N a m e >  
         < T B C h a r t N a m e > D e t a i l < / T B C h a r t N a m e >  
         < C o l u m n N a m e > P r i o r P e r i o d 2 B a l a n c e < / C o l u m n N a m e >  
         < U s e r F r i e n d l y C o l u m n N a m e > 3 1 . 1 2 . 2 0 1 8 < / U s e r F r i e n d l y C o l u m n N a m e >  
         < A c c o u n t N u m b e r > 3 3 1 x < / A c c o u n t N u m b e r >  
         < R o u n d e d > f a l s e < / R o u n d e d >  
     < / T B L i n k >  
     < T B L i n k >  
         < V e r s i o n > 4 < / V e r s i o n >  
         < C o l u m n F i l t e r s / >  
         < D A L i n k I D > 6 2 4 6 2 8 b 1 - 7 5 7 b - 4 f b 2 - a 2 c b - c 9 6 b e 0 e f 2 9 c 2 < / D A L i n k I D >  
         < L i n k T y p e > 0 < / L i n k T y p e >  
         < P a r a m e t e r s / >  
         < I n c l u d e A l l I t e m s > f a l s e < / I n c l u d e A l l I t e m s >  
         < A c t i v e > t r u e < / A c t i v e >  
         < P r o t e c t e d L i n k > f a l s e < / P r o t e c t e d L i n k >  
         < N a m e > 2 8 1 0 0   T B   2 0 1 9   3 3 3 x 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 - 2 6 5 . 0 0 0 0 < / N u m e r i c V a l u e >  
         < V a l u e > - 2 6 5 . 0 0 0 0 < / V a l u e >  
         < C h a r t T y p e > c t D e t a i l < / C h a r t T y p e >  
         < R e f e r e n c e > 2 8 1 0 0 < / R e f e r e n c e >  
         < T B D o c N a m e > T B   2 0 1 9 < / T B D o c N a m e >  
         < T B C h a r t N a m e > D e t a i l < / T B C h a r t N a m e >  
         < C o l u m n N a m e > P r i o r P e r i o d 2 B a l a n c e < / C o l u m n N a m e >  
         < U s e r F r i e n d l y C o l u m n N a m e > 3 1 . 1 2 . 2 0 1 8 < / U s e r F r i e n d l y C o l u m n N a m e >  
         < A c c o u n t N u m b e r > 3 3 3 x < / A c c o u n t N u m b e r >  
         < R o u n d e d > f a l s e < / R o u n d e d >  
     < / T B L i n k >  
     < T B L i n k >  
         < V e r s i o n > 4 < / V e r s i o n >  
         < C o l u m n F i l t e r s / >  
         < D A L i n k I D > 3 a c 7 d d 5 f - b 5 e 4 - 4 3 0 5 - 8 d f c - f c 0 6 1 2 1 d d b 6 2 < / D A L i n k I D >  
         < L i n k T y p e > 0 < / L i n k T y p e >  
         < P a r a m e t e r s / >  
         < I n c l u d e A l l I t e m s > f a l s e < / I n c l u d e A l l I t e m s >  
         < A c t i v e > t r u e < / A c t i v e >  
         < P r o t e c t e d L i n k > f a l s e < / P r o t e c t e d L i n k >  
         < N a m e > 2 8 1 0 0   T B   2 0 1 9   3 3 5 a 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 3 3 5 a < / A c c o u n t N u m b e r >  
         < R o u n d e d > f a l s e < / R o u n d e d >  
     < / T B L i n k >  
     < T B L i n k >  
         < V e r s i o n > 4 < / V e r s i o n >  
         < C o l u m n F i l t e r s / >  
         < D A L i n k I D > 0 5 9 2 e 6 2 5 - 5 b 2 4 - 4 d c 8 - b 8 f 4 - 7 d 2 3 d e c 5 d d 2 b < / D A L i n k I D >  
         < L i n k T y p e > 0 < / L i n k T y p e >  
         < P a r a m e t e r s / >  
         < I n c l u d e A l l I t e m s > f a l s e < / I n c l u d e A l l I t e m s >  
         < A c t i v e > t r u e < / A c t i v e >  
         < P r o t e c t e d L i n k > f a l s e < / P r o t e c t e d L i n k >  
         < N a m e > 2 8 1 0 0   T B   2 0 1 9   3 3 5 b 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 3 3 5 b < / A c c o u n t N u m b e r >  
         < R o u n d e d > f a l s e < / R o u n d e d >  
     < / T B L i n k >  
     < T B L i n k >  
         < V e r s i o n > 4 < / V e r s i o n >  
         < C o l u m n F i l t e r s / >  
         < D A L i n k I D > 9 9 e d b 5 e e - 0 8 5 a - 4 3 3 f - a 8 b a - 9 f 0 a 5 2 9 9 8 d 0 4 < / D A L i n k I D >  
         < L i n k T y p e > 0 < / L i n k T y p e >  
         < P a r a m e t e r s / >  
         < I n c l u d e A l l I t e m s > f a l s e < / I n c l u d e A l l I t e m s >  
         < A c t i v e > t r u e < / A c t i v e >  
         < P r o t e c t e d L i n k > f a l s e < / P r o t e c t e d L i n k >  
         < N a m e > 2 8 1 0 0   T B   2 0 1 9   3 3 6 a 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 3 3 6 a < / A c c o u n t N u m b e r >  
         < R o u n d e d > f a l s e < / R o u n d e d >  
     < / T B L i n k >  
     < T B L i n k >  
         < V e r s i o n > 4 < / V e r s i o n >  
         < C o l u m n F i l t e r s / >  
         < D A L i n k I D > e 4 5 b b 4 6 8 - c 5 9 c - 4 3 3 1 - 8 b 1 b - 4 7 9 5 2 b 5 b 2 6 6 6 < / D A L i n k I D >  
         < L i n k T y p e > 0 < / L i n k T y p e >  
         < P a r a m e t e r s / >  
         < I n c l u d e A l l I t e m s > f a l s e < / I n c l u d e A l l I t e m s >  
         < A c t i v e > t r u e < / A c t i v e >  
         < P r o t e c t e d L i n k > f a l s e < / P r o t e c t e d L i n k >  
         < N a m e > 2 8 1 0 0   T B   2 0 1 9   3 3 6 b 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 3 3 6 b < / A c c o u n t N u m b e r >  
         < R o u n d e d > f a l s e < / R o u n d e d >  
     < / T B L i n k >  
     < T B L i n k >  
         < V e r s i o n > 4 < / V e r s i o n >  
         < C o l u m n F i l t e r s / >  
         < D A L i n k I D > a b 8 b 9 5 5 6 - c 2 f 0 - 4 c 2 b - a a a b - 9 2 1 c 6 3 f d a 7 8 1 < / D A L i n k I D >  
         < L i n k T y p e > 0 < / L i n k T y p e >  
         < P a r a m e t e r s / >  
         < I n c l u d e A l l I t e m s > f a l s e < / I n c l u d e A l l I t e m s >  
         < A c t i v e > t r u e < / A c t i v e >  
         < P r o t e c t e d L i n k > f a l s e < / P r o t e c t e d L i n k >  
         < N a m e > 2 8 1 0 0   T B   2 0 1 9   3 3 6 c 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 - 1 2 3 2 8 3 . 0 0 0 0 < / N u m e r i c V a l u e >  
         < V a l u e > - 1 2 3 2 8 3 . 0 0 0 0 < / V a l u e >  
         < C h a r t T y p e > c t D e t a i l < / C h a r t T y p e >  
         < R e f e r e n c e > 2 8 1 0 0 < / R e f e r e n c e >  
         < T B D o c N a m e > T B   2 0 1 9 < / T B D o c N a m e >  
         < T B C h a r t N a m e > D e t a i l < / T B C h a r t N a m e >  
         < C o l u m n N a m e > P r i o r P e r i o d 2 B a l a n c e < / C o l u m n N a m e >  
         < U s e r F r i e n d l y C o l u m n N a m e > 3 1 . 1 2 . 2 0 1 8 < / U s e r F r i e n d l y C o l u m n N a m e >  
         < A c c o u n t N u m b e r > 3 3 6 c < / A c c o u n t N u m b e r >  
         < R o u n d e d > f a l s e < / R o u n d e d >  
     < / T B L i n k >  
     < T B L i n k >  
         < V e r s i o n > 4 < / V e r s i o n >  
         < C o l u m n F i l t e r s / >  
         < D A L i n k I D > b d 8 0 6 6 f f - 2 b e 8 - 4 a f 7 - a 4 f f - 8 c 9 1 5 d e 5 a f 8 4 < / D A L i n k I D >  
         < L i n k T y p e > 0 < / L i n k T y p e >  
         < P a r a m e t e r s / >  
         < I n c l u d e A l l I t e m s > f a l s e < / I n c l u d e A l l I t e m s >  
         < A c t i v e > t r u e < / A c t i v e >  
         < P r o t e c t e d L i n k > f a l s e < / P r o t e c t e d L i n k >  
         < N a m e > 2 8 1 0 0   T B   2 0 1 9   3 3 6 d 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 3 3 6 d < / A c c o u n t N u m b e r >  
         < R o u n d e d > f a l s e < / R o u n d e d >  
     < / T B L i n k >  
     < T B L i n k >  
         < V e r s i o n > 4 < / V e r s i o n >  
         < C o l u m n F i l t e r s / >  
         < D A L i n k I D > e 8 b 4 0 2 3 f - 7 9 8 6 - 4 5 0 8 - 8 c 9 4 - c a 6 e c d a c d f e 8 < / D A L i n k I D >  
         < L i n k T y p e > 0 < / L i n k T y p e >  
         < P a r a m e t e r s / >  
         < I n c l u d e A l l I t e m s > f a l s e < / I n c l u d e A l l I t e m s >  
         < A c t i v e > t r u e < / A c t i v e >  
         < P r o t e c t e d L i n k > f a l s e < / P r o t e c t e d L i n k >  
         < N a m e > 2 8 1 0 0   T B   2 0 1 9   3 4 1 a 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 3 4 1 a < / A c c o u n t N u m b e r >  
         < R o u n d e d > f a l s e < / R o u n d e d >  
     < / T B L i n k >  
     < T B L i n k >  
         < V e r s i o n > 4 < / V e r s i o n >  
         < C o l u m n F i l t e r s / >  
         < D A L i n k I D > 4 d d 2 e d 0 d - 3 8 3 2 - 4 0 1 2 - a 5 5 5 - 8 d 3 7 2 a d a e 2 6 4 < / D A L i n k I D >  
         < L i n k T y p e > 0 < / L i n k T y p e >  
         < P a r a m e t e r s / >  
         < I n c l u d e A l l I t e m s > f a l s e < / I n c l u d e A l l I t e m s >  
         < A c t i v e > t r u e < / A c t i v e >  
         < P r o t e c t e d L i n k > f a l s e < / P r o t e c t e d L i n k >  
         < N a m e > 2 8 1 0 0   T B   2 0 1 9   3 4 1 b 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 3 4 1 b < / A c c o u n t N u m b e r >  
         < R o u n d e d > f a l s e < / R o u n d e d >  
     < / T B L i n k >  
     < T B L i n k >  
         < V e r s i o n > 4 < / V e r s i o n >  
         < C o l u m n F i l t e r s / >  
         < D A L i n k I D > a 0 4 5 9 5 8 b - 4 0 8 2 - 4 8 4 0 - b 2 a 6 - 6 d c 2 b 3 4 8 0 d b 6 < / D A L i n k I D >  
         < L i n k T y p e > 0 < / L i n k T y p e >  
         < P a r a m e t e r s / >  
         < I n c l u d e A l l I t e m s > f a l s e < / I n c l u d e A l l I t e m s >  
         < A c t i v e > t r u e < / A c t i v e >  
         < P r o t e c t e d L i n k > f a l s e < / P r o t e c t e d L i n k >  
         < N a m e > 2 8 1 0 0   T B   2 0 1 9   3 4 2 a 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 - 3 5 3 8 1 . 0 0 0 0 < / N u m e r i c V a l u e >  
         < V a l u e > - 3 5 3 8 1 . 0 0 0 0 < / V a l u e >  
         < C h a r t T y p e > c t D e t a i l < / C h a r t T y p e >  
         < R e f e r e n c e > 2 8 1 0 0 < / R e f e r e n c e >  
         < T B D o c N a m e > T B   2 0 1 9 < / T B D o c N a m e >  
         < T B C h a r t N a m e > D e t a i l < / T B C h a r t N a m e >  
         < C o l u m n N a m e > P r i o r P e r i o d 2 B a l a n c e < / C o l u m n N a m e >  
         < U s e r F r i e n d l y C o l u m n N a m e > 3 1 . 1 2 . 2 0 1 8 < / U s e r F r i e n d l y C o l u m n N a m e >  
         < A c c o u n t N u m b e r > 3 4 2 a < / A c c o u n t N u m b e r >  
         < R o u n d e d > f a l s e < / R o u n d e d >  
     < / T B L i n k >  
     < T B L i n k >  
         < V e r s i o n > 4 < / V e r s i o n >  
         < C o l u m n F i l t e r s / >  
         < D A L i n k I D > 7 c 1 4 2 c a 8 - f c 5 9 - 4 2 6 d - 9 4 c c - e f 7 7 2 0 b 6 5 a 1 f < / D A L i n k I D >  
         < L i n k T y p e > 0 < / L i n k T y p e >  
         < P a r a m e t e r s / >  
         < I n c l u d e A l l I t e m s > f a l s e < / I n c l u d e A l l I t e m s >  
         < A c t i v e > t r u e < / A c t i v e >  
         < P r o t e c t e d L i n k > f a l s e < / P r o t e c t e d L i n k >  
         < N a m e > 2 8 1 0 0   T B   2 0 1 9   3 4 2 b 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 3 4 2 b < / A c c o u n t N u m b e r >  
         < R o u n d e d > f a l s e < / R o u n d e d >  
     < / T B L i n k >  
     < T B L i n k >  
         < V e r s i o n > 4 < / V e r s i o n >  
         < C o l u m n F i l t e r s / >  
         < D A L i n k I D > 0 a 4 7 7 9 a d - 3 c d 5 - 4 8 c d - 8 6 1 0 - 0 2 1 a e e 8 f 0 a 2 6 < / D A L i n k I D >  
         < L i n k T y p e > 0 < / L i n k T y p e >  
         < P a r a m e t e r s / >  
         < I n c l u d e A l l I t e m s > f a l s e < / I n c l u d e A l l I t e m s >  
         < A c t i v e > t r u e < / A c t i v e >  
         < P r o t e c t e d L i n k > f a l s e < / P r o t e c t e d L i n k >  
         < N a m e > 2 8 1 0 0   T B   2 0 1 9   3 4 3 a 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 3 4 3 a < / A c c o u n t N u m b e r >  
         < R o u n d e d > f a l s e < / R o u n d e d >  
     < / T B L i n k >  
     < T B L i n k >  
         < V e r s i o n > 4 < / V e r s i o n >  
         < C o l u m n F i l t e r s / >  
         < D A L i n k I D > 8 c e 8 2 7 a 9 - b c 5 3 - 4 4 a 8 - 8 c 3 b - 5 1 f 6 6 9 4 0 2 a 6 7 < / D A L i n k I D >  
         < L i n k T y p e > 0 < / L i n k T y p e >  
         < P a r a m e t e r s / >  
         < I n c l u d e A l l I t e m s > f a l s e < / I n c l u d e A l l I t e m s >  
         < A c t i v e > t r u e < / A c t i v e >  
         < P r o t e c t e d L i n k > f a l s e < / P r o t e c t e d L i n k >  
         < N a m e > 2 8 1 0 0   T B   2 0 1 9   3 4 3 b 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 1 4 0 5 0 0 . 0 0 0 0 < / N u m e r i c V a l u e >  
         < V a l u e > 1 4 0 5 0 0 . 0 0 0 0 < / V a l u e >  
         < C h a r t T y p e > c t D e t a i l < / C h a r t T y p e >  
         < R e f e r e n c e > 2 8 1 0 0 < / R e f e r e n c e >  
         < T B D o c N a m e > T B   2 0 1 9 < / T B D o c N a m e >  
         < T B C h a r t N a m e > D e t a i l < / T B C h a r t N a m e >  
         < C o l u m n N a m e > P r i o r P e r i o d 2 B a l a n c e < / C o l u m n N a m e >  
         < U s e r F r i e n d l y C o l u m n N a m e > 3 1 . 1 2 . 2 0 1 8 < / U s e r F r i e n d l y C o l u m n N a m e >  
         < A c c o u n t N u m b e r > 3 4 3 b < / A c c o u n t N u m b e r >  
         < R o u n d e d > f a l s e < / R o u n d e d >  
     < / T B L i n k >  
     < T B L i n k >  
         < V e r s i o n > 4 < / V e r s i o n >  
         < C o l u m n F i l t e r s / >  
         < D A L i n k I D > b d d 0 3 c 2 2 - 2 5 e d - 4 0 e 0 - 8 d b 1 - 6 c a 9 8 d a 0 6 6 6 8 < / D A L i n k I D >  
         < L i n k T y p e > 0 < / L i n k T y p e >  
         < P a r a m e t e r s / >  
         < I n c l u d e A l l I t e m s > f a l s e < / I n c l u d e A l l I t e m s >  
         < A c t i v e > t r u e < / A c t i v e >  
         < P r o t e c t e d L i n k > f a l s e < / P r o t e c t e d L i n k >  
         < N a m e > 2 8 1 0 0   T B   2 0 1 9   3 4 5 a 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 - 9 0 2 . 0 0 0 0 < / N u m e r i c V a l u e >  
         < V a l u e > - 9 0 2 . 0 0 0 0 < / V a l u e >  
         < C h a r t T y p e > c t D e t a i l < / C h a r t T y p e >  
         < R e f e r e n c e > 2 8 1 0 0 < / R e f e r e n c e >  
         < T B D o c N a m e > T B   2 0 1 9 < / T B D o c N a m e >  
         < T B C h a r t N a m e > D e t a i l < / T B C h a r t N a m e >  
         < C o l u m n N a m e > P r i o r P e r i o d 2 B a l a n c e < / C o l u m n N a m e >  
         < U s e r F r i e n d l y C o l u m n N a m e > 3 1 . 1 2 . 2 0 1 8 < / U s e r F r i e n d l y C o l u m n N a m e >  
         < A c c o u n t N u m b e r > 3 4 5 a < / A c c o u n t N u m b e r >  
         < R o u n d e d > f a l s e < / R o u n d e d >  
     < / T B L i n k >  
     < T B L i n k >  
         < V e r s i o n > 4 < / V e r s i o n >  
         < C o l u m n F i l t e r s / >  
         < D A L i n k I D > 6 2 f 6 8 3 c f - 8 2 7 b - 4 7 b 7 - 8 0 d e - 7 c 0 e 8 9 b f 5 e c 2 < / D A L i n k I D >  
         < L i n k T y p e > 0 < / L i n k T y p e >  
         < P a r a m e t e r s / >  
         < I n c l u d e A l l I t e m s > f a l s e < / I n c l u d e A l l I t e m s >  
         < A c t i v e > t r u e < / A c t i v e >  
         < P r o t e c t e d L i n k > f a l s e < / P r o t e c t e d L i n k >  
         < N a m e > 2 8 1 0 0   T B   2 0 1 9   3 4 5 b 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 3 4 5 b < / A c c o u n t N u m b e r >  
         < R o u n d e d > f a l s e < / R o u n d e d >  
     < / T B L i n k >  
     < T B L i n k >  
         < V e r s i o n > 4 < / V e r s i o n >  
         < C o l u m n F i l t e r s / >  
         < D A L i n k I D > 1 1 d 7 6 6 2 b - e f 9 2 - 4 c f 5 - b 0 6 9 - e 7 3 b 8 4 8 7 6 d e 2 < / D A L i n k I D >  
         < L i n k T y p e > 0 < / L i n k T y p e >  
         < P a r a m e t e r s / >  
         < I n c l u d e A l l I t e m s > f a l s e < / I n c l u d e A l l I t e m s >  
         < A c t i v e > t r u e < / A c t i v e >  
         < P r o t e c t e d L i n k > f a l s e < / P r o t e c t e d L i n k >  
         < N a m e > 2 8 1 0 0   T B   2 0 1 9   3 4 6 a 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 3 4 6 a < / A c c o u n t N u m b e r >  
         < R o u n d e d > f a l s e < / R o u n d e d >  
     < / T B L i n k >  
     < T B L i n k >  
         < V e r s i o n > 4 < / V e r s i o n >  
         < C o l u m n F i l t e r s / >  
         < D A L i n k I D > f 9 0 1 1 c 0 d - 1 7 2 8 - 4 2 a 2 - 8 2 0 0 - 7 5 4 9 4 9 0 4 6 b 6 1 < / D A L i n k I D >  
         < L i n k T y p e > 0 < / L i n k T y p e >  
         < P a r a m e t e r s / >  
         < I n c l u d e A l l I t e m s > f a l s e < / I n c l u d e A l l I t e m s >  
         < A c t i v e > t r u e < / A c t i v e >  
         < P r o t e c t e d L i n k > f a l s e < / P r o t e c t e d L i n k >  
         < N a m e > 2 8 1 0 0   T B   2 0 1 9   3 4 6 b 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 3 4 6 b < / A c c o u n t N u m b e r >  
         < R o u n d e d > f a l s e < / R o u n d e d >  
     < / T B L i n k >  
     < T B L i n k >  
         < V e r s i o n > 4 < / V e r s i o n >  
         < C o l u m n F i l t e r s / >  
         < D A L i n k I D > 7 7 0 b 3 6 5 b - 3 5 a 1 - 4 8 b 2 - a 0 0 7 - 6 a 5 6 1 8 4 2 d 3 3 0 < / D A L i n k I D >  
         < L i n k T y p e > 0 < / L i n k T y p e >  
         < P a r a m e t e r s / >  
         < I n c l u d e A l l I t e m s > f a l s e < / I n c l u d e A l l I t e m s >  
         < A c t i v e > t r u e < / A c t i v e >  
         < P r o t e c t e d L i n k > f a l s e < / P r o t e c t e d L i n k >  
         < N a m e > 2 8 1 0 0   T B   2 0 1 9   3 4 7 a 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 3 4 7 a < / A c c o u n t N u m b e r >  
         < R o u n d e d > f a l s e < / R o u n d e d >  
     < / T B L i n k >  
     < T B L i n k >  
         < V e r s i o n > 4 < / V e r s i o n >  
         < C o l u m n F i l t e r s / >  
         < D A L i n k I D > 8 b 0 2 1 8 1 7 - d 1 7 b - 4 1 1 7 - b 7 f d - d 0 3 1 8 c 8 3 6 4 e 8 < / D A L i n k I D >  
         < L i n k T y p e > 0 < / L i n k T y p e >  
         < P a r a m e t e r s / >  
         < I n c l u d e A l l I t e m s > f a l s e < / I n c l u d e A l l I t e m s >  
         < A c t i v e > t r u e < / A c t i v e >  
         < P r o t e c t e d L i n k > f a l s e < / P r o t e c t e d L i n k >  
         < N a m e > 2 8 1 0 0   T B   2 0 1 9   3 4 7 b 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 3 4 7 b < / A c c o u n t N u m b e r >  
         < R o u n d e d > f a l s e < / R o u n d e d >  
     < / T B L i n k >  
     < T B L i n k >  
         < V e r s i o n > 4 < / V e r s i o n >  
         < C o l u m n F i l t e r s / >  
         < D A L i n k I D > 1 b 9 a 0 0 1 4 - 8 a f a - 4 f 6 c - a b 1 7 - 3 0 2 3 f d a b d f 1 4 < / D A L i n k I D >  
         < L i n k T y p e > 0 < / L i n k T y p e >  
         < P a r a m e t e r s / >  
         < I n c l u d e A l l I t e m s > f a l s e < / I n c l u d e A l l I t e m s >  
         < A c t i v e > t r u e < / A c t i v e >  
         < P r o t e c t e d L i n k > f a l s e < / P r o t e c t e d L i n k >  
         < N a m e > 2 8 1 0 0   T B   2 0 1 9   3 5 1 a 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 3 5 1 a < / A c c o u n t N u m b e r >  
         < R o u n d e d > f a l s e < / R o u n d e d >  
     < / T B L i n k >  
     < T B L i n k >  
         < V e r s i o n > 4 < / V e r s i o n >  
         < C o l u m n F i l t e r s / >  
         < D A L i n k I D > 8 8 4 e 1 4 3 b - 9 3 9 8 - 4 b 7 f - b 8 0 4 - 4 2 2 6 d 5 4 7 b e 9 2 < / D A L i n k I D >  
         < L i n k T y p e > 0 < / L i n k T y p e >  
         < P a r a m e t e r s / >  
         < I n c l u d e A l l I t e m s > f a l s e < / I n c l u d e A l l I t e m s >  
         < A c t i v e > t r u e < / A c t i v e >  
         < P r o t e c t e d L i n k > f a l s e < / P r o t e c t e d L i n k >  
         < N a m e > 2 8 1 0 0   T B   2 0 1 9   3 5 1 b 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 3 5 1 b < / A c c o u n t N u m b e r >  
         < R o u n d e d > f a l s e < / R o u n d e d >  
     < / T B L i n k >  
     < T B L i n k >  
         < V e r s i o n > 4 < / V e r s i o n >  
         < C o l u m n F i l t e r s / >  
         < D A L i n k I D > c 3 3 5 2 a d 1 - f 0 f 3 - 4 3 c 9 - a 1 f d - 3 1 1 2 7 6 4 b 1 e e a < / D A L i n k I D >  
         < L i n k T y p e > 0 < / L i n k T y p e >  
         < P a r a m e t e r s / >  
         < I n c l u d e A l l I t e m s > f a l s e < / I n c l u d e A l l I t e m s >  
         < A c t i v e > t r u e < / A c t i v e >  
         < P r o t e c t e d L i n k > f a l s e < / P r o t e c t e d L i n k >  
         < N a m e > 2 8 1 0 0   T B   2 0 1 9   3 5 1 c 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 2 . 0 0 0 0 < / N u m e r i c V a l u e >  
         < V a l u e > 2 . 0 0 0 0 < / V a l u e >  
         < C h a r t T y p e > c t D e t a i l < / C h a r t T y p e >  
         < R e f e r e n c e > 2 8 1 0 0 < / R e f e r e n c e >  
         < T B D o c N a m e > T B   2 0 1 9 < / T B D o c N a m e >  
         < T B C h a r t N a m e > D e t a i l < / T B C h a r t N a m e >  
         < C o l u m n N a m e > P r i o r P e r i o d 2 B a l a n c e < / C o l u m n N a m e >  
         < U s e r F r i e n d l y C o l u m n N a m e > 3 1 . 1 2 . 2 0 1 8 < / U s e r F r i e n d l y C o l u m n N a m e >  
         < A c c o u n t N u m b e r > 3 5 1 c < / A c c o u n t N u m b e r >  
         < R o u n d e d > f a l s e < / R o u n d e d >  
     < / T B L i n k >  
     < T B L i n k >  
         < V e r s i o n > 4 < / V e r s i o n >  
         < C o l u m n F i l t e r s / >  
         < D A L i n k I D > 0 c f 3 1 8 6 b - 8 4 9 2 - 4 7 4 1 - 9 c 6 7 - 2 d d 6 d c 4 0 7 e 5 5 < / D A L i n k I D >  
         < L i n k T y p e > 0 < / L i n k T y p e >  
         < P a r a m e t e r s / >  
         < I n c l u d e A l l I t e m s > f a l s e < / I n c l u d e A l l I t e m s >  
         < A c t i v e > t r u e < / A c t i v e >  
         < P r o t e c t e d L i n k > f a l s e < / P r o t e c t e d L i n k >  
         < N a m e > 2 8 1 0 0   T B   2 0 1 9   3 5 1 d 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 3 5 1 d < / A c c o u n t N u m b e r >  
         < R o u n d e d > f a l s e < / R o u n d e d >  
     < / T B L i n k >  
     < T B L i n k >  
         < V e r s i o n > 4 < / V e r s i o n >  
         < C o l u m n F i l t e r s / >  
         < D A L i n k I D > 3 1 8 3 5 6 5 8 - b e 9 0 - 4 f e 5 - 9 1 5 1 - a b 3 0 7 e c d 8 3 f a < / D A L i n k I D >  
         < L i n k T y p e > 0 < / L i n k T y p e >  
         < P a r a m e t e r s / >  
         < I n c l u d e A l l I t e m s > f a l s e < / I n c l u d e A l l I t e m s >  
         < A c t i v e > t r u e < / A c t i v e >  
         < P r o t e c t e d L i n k > f a l s e < / P r o t e c t e d L i n k >  
         < N a m e > 2 8 1 0 0   T B   2 0 1 9   3 5 3 x 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 3 5 3 x < / A c c o u n t N u m b e r >  
         < R o u n d e d > f a l s e < / R o u n d e d >  
     < / T B L i n k >  
     < T B L i n k >  
         < V e r s i o n > 4 < / V e r s i o n >  
         < C o l u m n F i l t e r s / >  
         < D A L i n k I D > a d 5 1 1 4 e e - 8 0 a 1 - 4 e 3 b - b 4 0 6 - 6 4 8 d 5 0 8 9 f 4 6 7 < / D A L i n k I D >  
         < L i n k T y p e > 0 < / L i n k T y p e >  
         < P a r a m e t e r s / >  
         < I n c l u d e A l l I t e m s > f a l s e < / I n c l u d e A l l I t e m s >  
         < A c t i v e > t r u e < / A c t i v e >  
         < P r o t e c t e d L i n k > f a l s e < / P r o t e c t e d L i n k >  
         < N a m e > 2 8 1 0 0   T B   2 0 1 9   3 5 4 a 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 3 5 4 a < / A c c o u n t N u m b e r >  
         < R o u n d e d > f a l s e < / R o u n d e d >  
     < / T B L i n k >  
     < T B L i n k >  
         < V e r s i o n > 4 < / V e r s i o n >  
         < C o l u m n F i l t e r s / >  
         < D A L i n k I D > 8 3 1 c 1 5 3 d - 7 2 b 8 - 4 b 8 b - 8 0 8 3 - 6 9 8 4 1 0 3 5 c 8 5 3 < / D A L i n k I D >  
         < L i n k T y p e > 0 < / L i n k T y p e >  
         < P a r a m e t e r s / >  
         < I n c l u d e A l l I t e m s > f a l s e < / I n c l u d e A l l I t e m s >  
         < A c t i v e > t r u e < / A c t i v e >  
         < P r o t e c t e d L i n k > f a l s e < / P r o t e c t e d L i n k >  
         < N a m e > 2 8 1 0 0   T B   2 0 1 9   3 5 4 b 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 3 5 4 b < / A c c o u n t N u m b e r >  
         < R o u n d e d > f a l s e < / R o u n d e d >  
     < / T B L i n k >  
     < T B L i n k >  
         < V e r s i o n > 4 < / V e r s i o n >  
         < C o l u m n F i l t e r s / >  
         < D A L i n k I D > 7 2 a 1 f 3 5 6 - 0 f 7 4 - 4 1 e a - b d c a - e 2 a 2 8 9 8 5 0 e 6 1 < / D A L i n k I D >  
         < L i n k T y p e > 0 < / L i n k T y p e >  
         < P a r a m e t e r s / >  
         < I n c l u d e A l l I t e m s > f a l s e < / I n c l u d e A l l I t e m s >  
         < A c t i v e > t r u e < / A c t i v e >  
         < P r o t e c t e d L i n k > f a l s e < / P r o t e c t e d L i n k >  
         < N a m e > 2 8 1 0 0   T B   2 0 1 9   3 5 5 a 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 3 5 5 a < / A c c o u n t N u m b e r >  
         < R o u n d e d > f a l s e < / R o u n d e d >  
     < / T B L i n k >  
     < T B L i n k >  
         < V e r s i o n > 4 < / V e r s i o n >  
         < C o l u m n F i l t e r s / >  
         < D A L i n k I D > 3 8 7 c 0 a b 6 - a 2 d b - 4 b 7 7 - b 7 c 2 - b d 2 3 e 8 4 2 7 a 1 2 < / D A L i n k I D >  
         < L i n k T y p e > 0 < / L i n k T y p e >  
         < P a r a m e t e r s / >  
         < I n c l u d e A l l I t e m s > f a l s e < / I n c l u d e A l l I t e m s >  
         < A c t i v e > t r u e < / A c t i v e >  
         < P r o t e c t e d L i n k > f a l s e < / P r o t e c t e d L i n k >  
         < N a m e > 2 8 1 0 0   T B   2 0 1 9   3 5 5 b 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 3 5 5 b < / A c c o u n t N u m b e r >  
         < R o u n d e d > f a l s e < / R o u n d e d >  
     < / T B L i n k >  
     < T B L i n k >  
         < V e r s i o n > 4 < / V e r s i o n >  
         < C o l u m n F i l t e r s / >  
         < D A L i n k I D > c 6 d 0 f 9 e f - 6 e 4 0 - 4 0 d 3 - 8 d c 6 - 3 e a f f 6 b e 3 3 6 9 < / D A L i n k I D >  
         < L i n k T y p e > 0 < / L i n k T y p e >  
         < P a r a m e t e r s / >  
         < I n c l u d e A l l I t e m s > f a l s e < / I n c l u d e A l l I t e m s >  
         < A c t i v e > t r u e < / A c t i v e >  
         < P r o t e c t e d L i n k > f a l s e < / P r o t e c t e d L i n k >  
         < N a m e > 2 8 1 0 0   T B   2 0 1 9   3 5 8 a 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 3 5 8 a < / A c c o u n t N u m b e r >  
         < R o u n d e d > f a l s e < / R o u n d e d >  
     < / T B L i n k >  
     < T B L i n k >  
         < V e r s i o n > 4 < / V e r s i o n >  
         < C o l u m n F i l t e r s / >  
         < D A L i n k I D > e 3 2 8 0 a 4 a - 2 a 1 2 - 4 a 9 e - a 6 5 5 - c 9 3 b c a 8 a f 9 4 f < / D A L i n k I D >  
         < L i n k T y p e > 0 < / L i n k T y p e >  
         < P a r a m e t e r s / >  
         < I n c l u d e A l l I t e m s > f a l s e < / I n c l u d e A l l I t e m s >  
         < A c t i v e > t r u e < / A c t i v e >  
         < P r o t e c t e d L i n k > f a l s e < / P r o t e c t e d L i n k >  
         < N a m e > 2 8 1 0 0   T B   2 0 1 9   3 5 8 b 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 3 5 8 b < / A c c o u n t N u m b e r >  
         < R o u n d e d > f a l s e < / R o u n d e d >  
     < / T B L i n k >  
     < T B L i n k >  
         < V e r s i o n > 4 < / V e r s i o n >  
         < C o l u m n F i l t e r s / >  
         < D A L i n k I D > c 6 5 0 1 7 5 6 - 4 1 5 8 - 4 1 6 0 - b c 7 2 - 7 a e 5 3 6 b 2 1 a e e < / D A L i n k I D >  
         < L i n k T y p e > 0 < / L i n k T y p e >  
         < P a r a m e t e r s / >  
         < I n c l u d e A l l I t e m s > f a l s e < / I n c l u d e A l l I t e m s >  
         < A c t i v e > t r u e < / A c t i v e >  
         < P r o t e c t e d L i n k > f a l s e < / P r o t e c t e d L i n k >  
         < N a m e > 2 8 1 0 0   T B   2 0 1 9   3 6 1 a 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 - 3 3 8 2 5 4 7 . 0 0 0 0 < / N u m e r i c V a l u e >  
         < V a l u e > - 3 3 8 2 5 4 7 . 0 0 0 0 < / V a l u e >  
         < C h a r t T y p e > c t D e t a i l < / C h a r t T y p e >  
         < R e f e r e n c e > 2 8 1 0 0 < / R e f e r e n c e >  
         < T B D o c N a m e > T B   2 0 1 9 < / T B D o c N a m e >  
         < T B C h a r t N a m e > D e t a i l < / T B C h a r t N a m e >  
         < C o l u m n N a m e > P r i o r P e r i o d 2 B a l a n c e < / C o l u m n N a m e >  
         < U s e r F r i e n d l y C o l u m n N a m e > 3 1 . 1 2 . 2 0 1 8 < / U s e r F r i e n d l y C o l u m n N a m e >  
         < A c c o u n t N u m b e r > 3 6 1 a < / A c c o u n t N u m b e r >  
         < R o u n d e d > f a l s e < / R o u n d e d >  
     < / T B L i n k >  
     < T B L i n k >  
         < V e r s i o n > 4 < / V e r s i o n >  
         < C o l u m n F i l t e r s / >  
         < D A L i n k I D > a d 0 4 3 e 7 d - 9 c 1 a - 4 9 e 6 - 9 2 1 9 - c 0 7 3 b 9 0 b 5 6 f d < / D A L i n k I D >  
         < L i n k T y p e > 0 < / L i n k T y p e >  
         < P a r a m e t e r s / >  
         < I n c l u d e A l l I t e m s > f a l s e < / I n c l u d e A l l I t e m s >  
         < A c t i v e > t r u e < / A c t i v e >  
         < P r o t e c t e d L i n k > f a l s e < / P r o t e c t e d L i n k >  
         < N a m e > 2 8 1 0 0   T B   2 0 1 9   3 6 1 b 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 - 3 0 8 . 0 0 0 0 < / N u m e r i c V a l u e >  
         < V a l u e > - 3 0 8 . 0 0 0 0 < / V a l u e >  
         < C h a r t T y p e > c t D e t a i l < / C h a r t T y p e >  
         < R e f e r e n c e > 2 8 1 0 0 < / R e f e r e n c e >  
         < T B D o c N a m e > T B   2 0 1 9 < / T B D o c N a m e >  
         < T B C h a r t N a m e > D e t a i l < / T B C h a r t N a m e >  
         < C o l u m n N a m e > P r i o r P e r i o d 2 B a l a n c e < / C o l u m n N a m e >  
         < U s e r F r i e n d l y C o l u m n N a m e > 3 1 . 1 2 . 2 0 1 8 < / U s e r F r i e n d l y C o l u m n N a m e >  
         < A c c o u n t N u m b e r > 3 6 1 b < / A c c o u n t N u m b e r >  
         < R o u n d e d > f a l s e < / R o u n d e d >  
     < / T B L i n k >  
     < T B L i n k >  
         < V e r s i o n > 4 < / V e r s i o n >  
         < C o l u m n F i l t e r s / >  
         < D A L i n k I D > e 5 b 1 6 9 d 8 - 4 0 3 3 - 4 8 b 6 - a 1 e d - 1 e d 4 5 6 a 4 f 8 3 1 < / D A L i n k I D >  
         < L i n k T y p e > 0 < / L i n k T y p e >  
         < P a r a m e t e r s / >  
         < I n c l u d e A l l I t e m s > f a l s e < / I n c l u d e A l l I t e m s >  
         < A c t i v e > t r u e < / A c t i v e >  
         < P r o t e c t e d L i n k > f a l s e < / P r o t e c t e d L i n k >  
         < N a m e > 2 8 1 0 0   T B   2 0 1 9   3 6 4 x 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 3 6 4 x < / A c c o u n t N u m b e r >  
         < R o u n d e d > f a l s e < / R o u n d e d >  
     < / T B L i n k >  
     < T B L i n k >  
         < V e r s i o n > 4 < / V e r s i o n >  
         < C o l u m n F i l t e r s / >  
         < D A L i n k I D > 6 2 8 5 a f 6 d - e 5 b 6 - 4 7 e 8 - a a 6 3 - 5 5 b 3 2 9 a 3 4 0 7 7 < / D A L i n k I D >  
         < L i n k T y p e > 0 < / L i n k T y p e >  
         < P a r a m e t e r s / >  
         < I n c l u d e A l l I t e m s > f a l s e < / I n c l u d e A l l I t e m s >  
         < A c t i v e > t r u e < / A c t i v e >  
         < P r o t e c t e d L i n k > f a l s e < / P r o t e c t e d L i n k >  
         < N a m e > 2 8 1 0 0   T B   2 0 1 9   3 6 5 x 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 3 6 5 x < / A c c o u n t N u m b e r >  
         < R o u n d e d > f a l s e < / R o u n d e d >  
     < / T B L i n k >  
     < T B L i n k >  
         < V e r s i o n > 4 < / V e r s i o n >  
         < C o l u m n F i l t e r s / >  
         < D A L i n k I D > 0 2 c 2 0 3 4 b - 7 d 9 1 - 4 f 3 d - 9 2 e 8 - a 2 6 b f 0 0 e 0 6 0 f < / D A L i n k I D >  
         < L i n k T y p e > 0 < / L i n k T y p e >  
         < P a r a m e t e r s / >  
         < I n c l u d e A l l I t e m s > f a l s e < / I n c l u d e A l l I t e m s >  
         < A c t i v e > t r u e < / A c t i v e >  
         < P r o t e c t e d L i n k > f a l s e < / P r o t e c t e d L i n k >  
         < N a m e > 2 8 1 0 0   T B   2 0 1 9   3 6 6 x 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 3 6 6 x < / A c c o u n t N u m b e r >  
         < R o u n d e d > f a l s e < / R o u n d e d >  
     < / T B L i n k >  
     < T B L i n k >  
         < V e r s i o n > 4 < / V e r s i o n >  
         < C o l u m n F i l t e r s / >  
         < D A L i n k I D > 5 1 b 2 9 0 8 8 - 8 e 7 b - 4 c 6 d - 9 d c 3 - 2 1 3 0 e 9 a c 6 9 9 c < / D A L i n k I D >  
         < L i n k T y p e > 0 < / L i n k T y p e >  
         < P a r a m e t e r s / >  
         < I n c l u d e A l l I t e m s > f a l s e < / I n c l u d e A l l I t e m s >  
         < A c t i v e > t r u e < / A c t i v e >  
         < P r o t e c t e d L i n k > f a l s e < / P r o t e c t e d L i n k >  
         < N a m e > 2 8 1 0 0   T B   2 0 1 9   3 6 7 x 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 3 6 7 x < / A c c o u n t N u m b e r >  
         < R o u n d e d > f a l s e < / R o u n d e d >  
     < / T B L i n k >  
     < T B L i n k >  
         < V e r s i o n > 4 < / V e r s i o n >  
         < C o l u m n F i l t e r s / >  
         < D A L i n k I D > 5 8 a 3 0 1 b 5 - 6 c d 0 - 4 4 c 8 - b 1 8 1 - 1 9 a 3 1 4 8 1 9 1 d 7 < / D A L i n k I D >  
         < L i n k T y p e > 0 < / L i n k T y p e >  
         < P a r a m e t e r s / >  
         < I n c l u d e A l l I t e m s > f a l s e < / I n c l u d e A l l I t e m s >  
         < A c t i v e > t r u e < / A c t i v e >  
         < P r o t e c t e d L i n k > f a l s e < / P r o t e c t e d L i n k >  
         < N a m e > 2 8 1 0 0   T B   2 0 1 9   3 6 8 x 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 3 6 8 x < / A c c o u n t N u m b e r >  
         < R o u n d e d > f a l s e < / R o u n d e d >  
     < / T B L i n k >  
     < T B L i n k >  
         < V e r s i o n > 4 < / V e r s i o n >  
         < C o l u m n F i l t e r s / >  
         < D A L i n k I D > 7 4 5 4 4 8 4 6 - e 9 a 1 - 4 f 2 3 - b d 4 3 - 8 a e b a 4 1 c 0 d 4 b < / D A L i n k I D >  
         < L i n k T y p e > 0 < / L i n k T y p e >  
         < P a r a m e t e r s / >  
         < I n c l u d e A l l I t e m s > f a l s e < / I n c l u d e A l l I t e m s >  
         < A c t i v e > t r u e < / A c t i v e >  
         < P r o t e c t e d L i n k > f a l s e < / P r o t e c t e d L i n k >  
         < N a m e > 2 8 1 0 0   T B   2 0 1 9   3 7 1 a 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 3 7 1 a < / A c c o u n t N u m b e r >  
         < R o u n d e d > f a l s e < / R o u n d e d >  
     < / T B L i n k >  
     < T B L i n k >  
         < V e r s i o n > 4 < / V e r s i o n >  
         < C o l u m n F i l t e r s / >  
         < D A L i n k I D > b 1 7 a 3 9 6 7 - 7 e 9 b - 4 a 2 6 - b 6 c 0 - c b b e 3 4 d 8 a e 3 c < / D A L i n k I D >  
         < L i n k T y p e > 0 < / L i n k T y p e >  
         < P a r a m e t e r s / >  
         < I n c l u d e A l l I t e m s > f a l s e < / I n c l u d e A l l I t e m s >  
         < A c t i v e > t r u e < / A c t i v e >  
         < P r o t e c t e d L i n k > f a l s e < / P r o t e c t e d L i n k >  
         < N a m e > 2 8 1 0 0   T B   2 0 1 9   3 7 1 b 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 3 7 1 b < / A c c o u n t N u m b e r >  
         < R o u n d e d > f a l s e < / R o u n d e d >  
     < / T B L i n k >  
     < T B L i n k >  
         < V e r s i o n > 4 < / V e r s i o n >  
         < C o l u m n F i l t e r s / >  
         < D A L i n k I D > 6 7 8 2 3 1 c a - 6 6 7 8 - 4 5 a d - 9 e 2 e - 8 c 9 b 0 f 1 c 9 0 4 5 < / D A L i n k I D >  
         < L i n k T y p e > 0 < / L i n k T y p e >  
         < P a r a m e t e r s / >  
         < I n c l u d e A l l I t e m s > f a l s e < / I n c l u d e A l l I t e m s >  
         < A c t i v e > t r u e < / A c t i v e >  
         < P r o t e c t e d L i n k > f a l s e < / P r o t e c t e d L i n k >  
         < N a m e > 2 8 1 0 0   T B   2 0 1 9   3 7 2 a 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 3 7 2 a < / A c c o u n t N u m b e r >  
         < R o u n d e d > f a l s e < / R o u n d e d >  
     < / T B L i n k >  
     < T B L i n k >  
         < V e r s i o n > 4 < / V e r s i o n >  
         < C o l u m n F i l t e r s / >  
         < D A L i n k I D > 6 a 8 9 2 5 9 3 - 1 f f d - 4 e a b - b a c 4 - 8 7 d f 4 0 6 9 f e 3 f < / D A L i n k I D >  
         < L i n k T y p e > 0 < / L i n k T y p e >  
         < P a r a m e t e r s / >  
         < I n c l u d e A l l I t e m s > f a l s e < / I n c l u d e A l l I t e m s >  
         < A c t i v e > t r u e < / A c t i v e >  
         < P r o t e c t e d L i n k > f a l s e < / P r o t e c t e d L i n k >  
         < N a m e > 2 8 1 0 0   T B   2 0 1 9   3 7 2 b 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 3 7 2 b < / A c c o u n t N u m b e r >  
         < R o u n d e d > f a l s e < / R o u n d e d >  
     < / T B L i n k >  
     < T B L i n k >  
         < V e r s i o n > 4 < / V e r s i o n >  
         < C o l u m n F i l t e r s / >  
         < D A L i n k I D > f a e 4 8 b 7 a - 5 d 9 0 - 4 1 c d - b 7 a 6 - 2 3 e 0 9 8 8 8 b 9 9 1 < / D A L i n k I D >  
         < L i n k T y p e > 0 < / L i n k T y p e >  
         < P a r a m e t e r s / >  
         < I n c l u d e A l l I t e m s > f a l s e < / I n c l u d e A l l I t e m s >  
         < A c t i v e > t r u e < / A c t i v e >  
         < P r o t e c t e d L i n k > f a l s e < / P r o t e c t e d L i n k >  
         < N a m e > 2 8 1 0 0   T B   2 0 1 9   3 7 3 a 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 3 7 3 a < / A c c o u n t N u m b e r >  
         < R o u n d e d > f a l s e < / R o u n d e d >  
     < / T B L i n k >  
     < T B L i n k >  
         < V e r s i o n > 4 < / V e r s i o n >  
         < C o l u m n F i l t e r s / >  
         < D A L i n k I D > 8 a 1 a 0 2 a d - 3 f 9 a - 4 d e 0 - 8 8 6 0 - 3 c 7 8 8 0 4 7 8 5 9 c < / D A L i n k I D >  
         < L i n k T y p e > 0 < / L i n k T y p e >  
         < P a r a m e t e r s / >  
         < I n c l u d e A l l I t e m s > f a l s e < / I n c l u d e A l l I t e m s >  
         < A c t i v e > t r u e < / A c t i v e >  
         < P r o t e c t e d L i n k > f a l s e < / P r o t e c t e d L i n k >  
         < N a m e > 2 8 1 0 0   T B   2 0 1 9   3 7 3 b 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 3 7 3 b < / A c c o u n t N u m b e r >  
         < R o u n d e d > f a l s e < / R o u n d e d >  
     < / T B L i n k >  
     < T B L i n k >  
         < V e r s i o n > 4 < / V e r s i o n >  
         < C o l u m n F i l t e r s / >  
         < D A L i n k I D > a e 4 1 5 b a 5 - d e 1 8 - 4 1 1 4 - b b d 4 - a 1 1 3 8 0 8 d 3 e e b < / D A L i n k I D >  
         < L i n k T y p e > 0 < / L i n k T y p e >  
         < P a r a m e t e r s / >  
         < I n c l u d e A l l I t e m s > f a l s e < / I n c l u d e A l l I t e m s >  
         < A c t i v e > t r u e < / A c t i v e >  
         < P r o t e c t e d L i n k > f a l s e < / P r o t e c t e d L i n k >  
         < N a m e > 2 8 1 0 0   T B   2 0 1 9   3 7 3 c 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 3 7 3 c < / A c c o u n t N u m b e r >  
         < R o u n d e d > f a l s e < / R o u n d e d >  
     < / T B L i n k >  
     < T B L i n k >  
         < V e r s i o n > 4 < / V e r s i o n >  
         < C o l u m n F i l t e r s / >  
         < D A L i n k I D > 8 a b a f 3 6 8 - 4 9 6 1 - 4 5 8 c - a c 7 0 - f 1 6 3 a 2 d 9 6 4 c 0 < / D A L i n k I D >  
         < L i n k T y p e > 0 < / L i n k T y p e >  
         < P a r a m e t e r s / >  
         < I n c l u d e A l l I t e m s > f a l s e < / I n c l u d e A l l I t e m s >  
         < A c t i v e > t r u e < / A c t i v e >  
         < P r o t e c t e d L i n k > f a l s e < / P r o t e c t e d L i n k >  
         < N a m e > 2 8 1 0 0   T B   2 0 1 9   3 7 3 d 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 3 7 3 d < / A c c o u n t N u m b e r >  
         < R o u n d e d > f a l s e < / R o u n d e d >  
     < / T B L i n k >  
     < T B L i n k >  
         < V e r s i o n > 4 < / V e r s i o n >  
         < C o l u m n F i l t e r s / >  
         < D A L i n k I D > 3 b 8 9 4 f c 2 - e b 4 a - 4 5 f 7 - a d 4 8 - 9 6 d 9 e 2 3 c 1 4 5 5 < / D A L i n k I D >  
         < L i n k T y p e > 0 < / L i n k T y p e >  
         < P a r a m e t e r s / >  
         < I n c l u d e A l l I t e m s > f a l s e < / I n c l u d e A l l I t e m s >  
         < A c t i v e > t r u e < / A c t i v e >  
         < P r o t e c t e d L i n k > f a l s e < / P r o t e c t e d L i n k >  
         < N a m e > 2 8 1 0 0   T B   2 0 1 9   3 7 4 a 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 3 7 4 a < / A c c o u n t N u m b e r >  
         < R o u n d e d > f a l s e < / R o u n d e d >  
     < / T B L i n k >  
     < T B L i n k >  
         < V e r s i o n > 4 < / V e r s i o n >  
         < C o l u m n F i l t e r s / >  
         < D A L i n k I D > f 4 1 b 2 c b 2 - 6 b c 1 - 4 6 2 5 - a 2 b 2 - c 4 7 6 1 8 9 0 c 2 3 5 < / D A L i n k I D >  
         < L i n k T y p e > 0 < / L i n k T y p e >  
         < P a r a m e t e r s / >  
         < I n c l u d e A l l I t e m s > f a l s e < / I n c l u d e A l l I t e m s >  
         < A c t i v e > t r u e < / A c t i v e >  
         < P r o t e c t e d L i n k > f a l s e < / P r o t e c t e d L i n k >  
         < N a m e > 2 8 1 0 0   T B   2 0 1 9   3 7 4 b 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 3 7 4 b < / A c c o u n t N u m b e r >  
         < R o u n d e d > f a l s e < / R o u n d e d >  
     < / T B L i n k >  
     < T B L i n k >  
         < V e r s i o n > 4 < / V e r s i o n >  
         < C o l u m n F i l t e r s / >  
         < D A L i n k I D > c e b 3 3 3 0 5 - a 5 2 a - 4 8 b 7 - a 0 0 5 - f a 9 d a e 6 c d 6 1 d < / D A L i n k I D >  
         < L i n k T y p e > 0 < / L i n k T y p e >  
         < P a r a m e t e r s / >  
         < I n c l u d e A l l I t e m s > f a l s e < / I n c l u d e A l l I t e m s >  
         < A c t i v e > t r u e < / A c t i v e >  
         < P r o t e c t e d L i n k > f a l s e < / P r o t e c t e d L i n k >  
         < N a m e > 2 8 1 0 0   T B   2 0 1 9   3 7 5 a 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 3 7 5 a < / A c c o u n t N u m b e r >  
         < R o u n d e d > f a l s e < / R o u n d e d >  
     < / T B L i n k >  
     < T B L i n k >  
         < V e r s i o n > 4 < / V e r s i o n >  
         < C o l u m n F i l t e r s / >  
         < D A L i n k I D > a e 6 6 2 4 9 3 - d e c 6 - 4 3 f 7 - b 6 a 4 - 3 4 7 e 0 e c f b e 5 1 < / D A L i n k I D >  
         < L i n k T y p e > 0 < / L i n k T y p e >  
         < P a r a m e t e r s / >  
         < I n c l u d e A l l I t e m s > f a l s e < / I n c l u d e A l l I t e m s >  
         < A c t i v e > t r u e < / A c t i v e >  
         < P r o t e c t e d L i n k > f a l s e < / P r o t e c t e d L i n k >  
         < N a m e > 2 8 1 0 0   T B   2 0 1 9   3 7 5 b 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 3 7 5 b < / A c c o u n t N u m b e r >  
         < R o u n d e d > f a l s e < / R o u n d e d >  
     < / T B L i n k >  
     < T B L i n k >  
         < V e r s i o n > 4 < / V e r s i o n >  
         < C o l u m n F i l t e r s / >  
         < D A L i n k I D > 4 f a 3 7 4 3 b - 8 6 c 8 - 4 c d d - 9 d 6 c - 2 9 f 7 b 4 0 7 2 a 1 4 < / D A L i n k I D >  
         < L i n k T y p e > 0 < / L i n k T y p e >  
         < P a r a m e t e r s / >  
         < I n c l u d e A l l I t e m s > f a l s e < / I n c l u d e A l l I t e m s >  
         < A c t i v e > t r u e < / A c t i v e >  
         < P r o t e c t e d L i n k > f a l s e < / P r o t e c t e d L i n k >  
         < N a m e > 2 8 1 0 0   T B   2 0 1 9   3 7 6 a 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 3 7 6 a < / A c c o u n t N u m b e r >  
         < R o u n d e d > f a l s e < / R o u n d e d >  
     < / T B L i n k >  
     < T B L i n k >  
         < V e r s i o n > 4 < / V e r s i o n >  
         < C o l u m n F i l t e r s / >  
         < D A L i n k I D > 5 2 5 9 9 8 f 9 - d 6 f 1 - 4 4 8 1 - b 0 f 0 - 2 b d a 1 7 c 2 e e c e < / D A L i n k I D >  
         < L i n k T y p e > 0 < / L i n k T y p e >  
         < P a r a m e t e r s / >  
         < I n c l u d e A l l I t e m s > f a l s e < / I n c l u d e A l l I t e m s >  
         < A c t i v e > t r u e < / A c t i v e >  
         < P r o t e c t e d L i n k > f a l s e < / P r o t e c t e d L i n k >  
         < N a m e > 2 8 1 0 0   T B   2 0 1 9   3 7 6 b 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 3 7 6 b < / A c c o u n t N u m b e r >  
         < R o u n d e d > f a l s e < / R o u n d e d >  
     < / T B L i n k >  
     < T B L i n k >  
         < V e r s i o n > 4 < / V e r s i o n >  
         < C o l u m n F i l t e r s / >  
         < D A L i n k I D > 7 b 0 3 9 d 1 b - e 0 6 a - 4 b 3 d - b a 2 4 - e 4 d a 1 1 8 b d 4 b e < / D A L i n k I D >  
         < L i n k T y p e > 0 < / L i n k T y p e >  
         < P a r a m e t e r s / >  
         < I n c l u d e A l l I t e m s > f a l s e < / I n c l u d e A l l I t e m s >  
         < A c t i v e > t r u e < / A c t i v e >  
         < P r o t e c t e d L i n k > f a l s e < / P r o t e c t e d L i n k >  
         < N a m e > 2 8 1 0 0   T B   2 0 1 9   3 7 7 a 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 3 7 7 a < / A c c o u n t N u m b e r >  
         < R o u n d e d > f a l s e < / R o u n d e d >  
     < / T B L i n k >  
     < T B L i n k >  
         < V e r s i o n > 4 < / V e r s i o n >  
         < C o l u m n F i l t e r s / >  
         < D A L i n k I D > 7 0 a d c 0 0 1 - 9 d 5 1 - 4 b 7 f - b b 2 2 - d 6 0 e 7 0 0 f b 8 0 8 < / D A L i n k I D >  
         < L i n k T y p e > 0 < / L i n k T y p e >  
         < P a r a m e t e r s / >  
         < I n c l u d e A l l I t e m s > f a l s e < / I n c l u d e A l l I t e m s >  
         < A c t i v e > t r u e < / A c t i v e >  
         < P r o t e c t e d L i n k > f a l s e < / P r o t e c t e d L i n k >  
         < N a m e > 2 8 1 0 0   T B   2 0 1 9   3 7 7 b 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 3 7 7 b < / A c c o u n t N u m b e r >  
         < R o u n d e d > f a l s e < / R o u n d e d >  
     < / T B L i n k >  
     < T B L i n k >  
         < V e r s i o n > 4 < / V e r s i o n >  
         < C o l u m n F i l t e r s / >  
         < D A L i n k I D > 3 4 f 8 c a 7 0 - 8 7 e 2 - 4 0 8 9 - 9 9 a 8 - 9 3 2 4 7 0 d f 3 4 d 6 < / D A L i n k I D >  
         < L i n k T y p e > 0 < / L i n k T y p e >  
         < P a r a m e t e r s / >  
         < I n c l u d e A l l I t e m s > f a l s e < / I n c l u d e A l l I t e m s >  
         < A c t i v e > t r u e < / A c t i v e >  
         < P r o t e c t e d L i n k > f a l s e < / P r o t e c t e d L i n k >  
         < N a m e > 2 8 1 0 0   T B   2 0 1 9   3 7 8 a 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 3 7 8 a < / A c c o u n t N u m b e r >  
         < R o u n d e d > f a l s e < / R o u n d e d >  
     < / T B L i n k >  
     < T B L i n k >  
         < V e r s i o n > 4 < / V e r s i o n >  
         < C o l u m n F i l t e r s / >  
         < D A L i n k I D > 1 2 5 8 9 5 e d - d 4 3 8 - 4 6 6 5 - 9 e 5 7 - 5 e b 7 8 4 6 9 d d 7 2 < / D A L i n k I D >  
         < L i n k T y p e > 0 < / L i n k T y p e >  
         < P a r a m e t e r s / >  
         < I n c l u d e A l l I t e m s > f a l s e < / I n c l u d e A l l I t e m s >  
         < A c t i v e > t r u e < / A c t i v e >  
         < P r o t e c t e d L i n k > f a l s e < / P r o t e c t e d L i n k >  
         < N a m e > 2 8 1 0 0   T B   2 0 1 9   3 7 8 b 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 3 5 1 4 2 . 0 0 0 0 < / N u m e r i c V a l u e >  
         < V a l u e > 3 5 1 4 2 . 0 0 0 0 < / V a l u e >  
         < C h a r t T y p e > c t D e t a i l < / C h a r t T y p e >  
         < R e f e r e n c e > 2 8 1 0 0 < / R e f e r e n c e >  
         < T B D o c N a m e > T B   2 0 1 9 < / T B D o c N a m e >  
         < T B C h a r t N a m e > D e t a i l < / T B C h a r t N a m e >  
         < C o l u m n N a m e > P r i o r P e r i o d 2 B a l a n c e < / C o l u m n N a m e >  
         < U s e r F r i e n d l y C o l u m n N a m e > 3 1 . 1 2 . 2 0 1 8 < / U s e r F r i e n d l y C o l u m n N a m e >  
         < A c c o u n t N u m b e r > 3 7 8 b < / A c c o u n t N u m b e r >  
         < R o u n d e d > f a l s e < / R o u n d e d >  
     < / T B L i n k >  
     < T B L i n k >  
         < V e r s i o n > 4 < / V e r s i o n >  
         < C o l u m n F i l t e r s / >  
         < D A L i n k I D > 5 9 4 9 c 5 2 d - d 5 f 1 - 4 d 0 1 - b 2 7 c - 5 2 0 2 7 f 2 2 3 b 0 5 < / D A L i n k I D >  
         < L i n k T y p e > 0 < / L i n k T y p e >  
         < P a r a m e t e r s / >  
         < I n c l u d e A l l I t e m s > f a l s e < / I n c l u d e A l l I t e m s >  
         < A c t i v e > t r u e < / A c t i v e >  
         < P r o t e c t e d L i n k > f a l s e < / P r o t e c t e d L i n k >  
         < N a m e > 2 8 1 0 0   T B   2 0 1 9   3 7 9 x 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 - 1 8 2 0 . 0 0 0 0 < / N u m e r i c V a l u e >  
         < V a l u e > - 1 8 2 0 . 0 0 0 0 < / V a l u e >  
         < C h a r t T y p e > c t D e t a i l < / C h a r t T y p e >  
         < R e f e r e n c e > 2 8 1 0 0 < / R e f e r e n c e >  
         < T B D o c N a m e > T B   2 0 1 9 < / T B D o c N a m e >  
         < T B C h a r t N a m e > D e t a i l < / T B C h a r t N a m e >  
         < C o l u m n N a m e > P r i o r P e r i o d 2 B a l a n c e < / C o l u m n N a m e >  
         < U s e r F r i e n d l y C o l u m n N a m e > 3 1 . 1 2 . 2 0 1 8 < / U s e r F r i e n d l y C o l u m n N a m e >  
         < A c c o u n t N u m b e r > 3 7 9 x < / A c c o u n t N u m b e r >  
         < R o u n d e d > f a l s e < / R o u n d e d >  
     < / T B L i n k >  
     < T B L i n k >  
         < V e r s i o n > 4 < / V e r s i o n >  
         < C o l u m n F i l t e r s / >  
         < D A L i n k I D > 7 9 6 2 7 5 7 e - 4 4 2 9 - 4 c 9 9 - 9 3 4 1 - 8 e 4 6 d 7 3 0 a 6 c 1 < / D A L i n k I D >  
         < L i n k T y p e > 0 < / L i n k T y p e >  
         < P a r a m e t e r s / >  
         < I n c l u d e A l l I t e m s > f a l s e < / I n c l u d e A l l I t e m s >  
         < A c t i v e > t r u e < / A c t i v e >  
         < P r o t e c t e d L i n k > f a l s e < / P r o t e c t e d L i n k >  
         < N a m e > 2 8 1 0 0   T B   2 0 1 9   3 8 1 a 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 6 8 7 0 . 0 0 0 0 < / N u m e r i c V a l u e >  
         < V a l u e > 6 8 7 0 . 0 0 0 0 < / V a l u e >  
         < C h a r t T y p e > c t D e t a i l < / C h a r t T y p e >  
         < R e f e r e n c e > 2 8 1 0 0 < / R e f e r e n c e >  
         < T B D o c N a m e > T B   2 0 1 9 < / T B D o c N a m e >  
         < T B C h a r t N a m e > D e t a i l < / T B C h a r t N a m e >  
         < C o l u m n N a m e > P r i o r P e r i o d 2 B a l a n c e < / C o l u m n N a m e >  
         < U s e r F r i e n d l y C o l u m n N a m e > 3 1 . 1 2 . 2 0 1 8 < / U s e r F r i e n d l y C o l u m n N a m e >  
         < A c c o u n t N u m b e r > 3 8 1 a < / A c c o u n t N u m b e r >  
         < R o u n d e d > f a l s e < / R o u n d e d >  
     < / T B L i n k >  
     < T B L i n k >  
         < V e r s i o n > 4 < / V e r s i o n >  
         < C o l u m n F i l t e r s / >  
         < D A L i n k I D > f 0 8 2 0 9 a 6 - 1 7 2 2 - 4 4 9 0 - a 9 d 4 - a 0 8 d c a 7 4 e 7 d 0 < / D A L i n k I D >  
         < L i n k T y p e > 0 < / L i n k T y p e >  
         < P a r a m e t e r s / >  
         < I n c l u d e A l l I t e m s > f a l s e < / I n c l u d e A l l I t e m s >  
         < A c t i v e > t r u e < / A c t i v e >  
         < P r o t e c t e d L i n k > f a l s e < / P r o t e c t e d L i n k >  
         < N a m e > 2 8 1 0 0   T B   2 0 1 9   3 8 1 b 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 2 1 8 1 2 . 0 0 0 0 < / N u m e r i c V a l u e >  
         < V a l u e > 2 1 8 1 2 . 0 0 0 0 < / V a l u e >  
         < C h a r t T y p e > c t D e t a i l < / C h a r t T y p e >  
         < R e f e r e n c e > 2 8 1 0 0 < / R e f e r e n c e >  
         < T B D o c N a m e > T B   2 0 1 9 < / T B D o c N a m e >  
         < T B C h a r t N a m e > D e t a i l < / T B C h a r t N a m e >  
         < C o l u m n N a m e > P r i o r P e r i o d 2 B a l a n c e < / C o l u m n N a m e >  
         < U s e r F r i e n d l y C o l u m n N a m e > 3 1 . 1 2 . 2 0 1 8 < / U s e r F r i e n d l y C o l u m n N a m e >  
         < A c c o u n t N u m b e r > 3 8 1 b < / A c c o u n t N u m b e r >  
         < R o u n d e d > f a l s e < / R o u n d e d >  
     < / T B L i n k >  
     < T B L i n k >  
         < V e r s i o n > 4 < / V e r s i o n >  
         < C o l u m n F i l t e r s / >  
         < D A L i n k I D > 4 0 6 f c f 2 2 - 9 d e 0 - 4 5 c 1 - 8 9 c c - 7 6 e 8 f 1 d 9 4 3 0 5 < / D A L i n k I D >  
         < L i n k T y p e > 0 < / L i n k T y p e >  
         < P a r a m e t e r s / >  
         < I n c l u d e A l l I t e m s > f a l s e < / I n c l u d e A l l I t e m s >  
         < A c t i v e > t r u e < / A c t i v e >  
         < P r o t e c t e d L i n k > f a l s e < / P r o t e c t e d L i n k >  
         < N a m e > 2 8 1 0 0   T B   2 0 1 9   3 8 2 a 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 3 8 2 a < / A c c o u n t N u m b e r >  
         < R o u n d e d > f a l s e < / R o u n d e d >  
     < / T B L i n k >  
     < T B L i n k >  
         < V e r s i o n > 4 < / V e r s i o n >  
         < C o l u m n F i l t e r s / >  
         < D A L i n k I D > 7 e c 3 8 d a 8 - a b 6 4 - 4 1 1 1 - 9 5 8 5 - b 0 8 b b 1 e d 6 c 0 8 < / D A L i n k I D >  
         < L i n k T y p e > 0 < / L i n k T y p e >  
         < P a r a m e t e r s / >  
         < I n c l u d e A l l I t e m s > f a l s e < / I n c l u d e A l l I t e m s >  
         < A c t i v e > t r u e < / A c t i v e >  
         < P r o t e c t e d L i n k > f a l s e < / P r o t e c t e d L i n k >  
         < N a m e > 2 8 1 0 0   T B   2 0 1 9   3 8 2 b 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 3 8 2 b < / A c c o u n t N u m b e r >  
         < R o u n d e d > f a l s e < / R o u n d e d >  
     < / T B L i n k >  
     < T B L i n k >  
         < V e r s i o n > 4 < / V e r s i o n >  
         < C o l u m n F i l t e r s / >  
         < D A L i n k I D > 7 e b f 3 8 6 0 - 6 5 b e - 4 f d 4 - 8 f a e - 9 4 3 1 8 0 4 9 a f 3 4 < / D A L i n k I D >  
         < L i n k T y p e > 0 < / L i n k T y p e >  
         < P a r a m e t e r s / >  
         < I n c l u d e A l l I t e m s > f a l s e < / I n c l u d e A l l I t e m s >  
         < A c t i v e > t r u e < / A c t i v e >  
         < P r o t e c t e d L i n k > f a l s e < / P r o t e c t e d L i n k >  
         < N a m e > 2 8 1 0 0   T B   2 0 1 9   3 8 3 a 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 3 8 3 a < / A c c o u n t N u m b e r >  
         < R o u n d e d > f a l s e < / R o u n d e d >  
     < / T B L i n k >  
     < T B L i n k >  
         < V e r s i o n > 4 < / V e r s i o n >  
         < C o l u m n F i l t e r s / >  
         < D A L i n k I D > 1 e 0 4 1 f 8 1 - 2 d 9 e - 4 f 6 0 - b 8 3 1 - e 7 6 d 7 8 2 e 0 7 7 c < / D A L i n k I D >  
         < L i n k T y p e > 0 < / L i n k T y p e >  
         < P a r a m e t e r s / >  
         < I n c l u d e A l l I t e m s > f a l s e < / I n c l u d e A l l I t e m s >  
         < A c t i v e > t r u e < / A c t i v e >  
         < P r o t e c t e d L i n k > f a l s e < / P r o t e c t e d L i n k >  
         < N a m e > 2 8 1 0 0   T B   2 0 1 9   3 8 3 b 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 3 8 3 b < / A c c o u n t N u m b e r >  
         < R o u n d e d > f a l s e < / R o u n d e d >  
     < / T B L i n k >  
     < T B L i n k >  
         < V e r s i o n > 4 < / V e r s i o n >  
         < C o l u m n F i l t e r s / >  
         < D A L i n k I D > e 7 9 d c 6 d 9 - 7 8 d 8 - 4 2 9 b - a 7 e 6 - 6 3 8 0 f 1 e f a e 9 7 < / D A L i n k I D >  
         < L i n k T y p e > 0 < / L i n k T y p e >  
         < P a r a m e t e r s / >  
         < I n c l u d e A l l I t e m s > f a l s e < / I n c l u d e A l l I t e m s >  
         < A c t i v e > t r u e < / A c t i v e >  
         < P r o t e c t e d L i n k > f a l s e < / P r o t e c t e d L i n k >  
         < N a m e > 2 8 1 0 0   T B   2 0 1 9   3 8 4 a 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 3 8 4 a < / A c c o u n t N u m b e r >  
         < R o u n d e d > f a l s e < / R o u n d e d >  
     < / T B L i n k >  
     < T B L i n k >  
         < V e r s i o n > 4 < / V e r s i o n >  
         < C o l u m n F i l t e r s / >  
         < D A L i n k I D > 9 3 7 d 0 3 c 5 - 5 8 a 9 - 4 d 8 b - b 2 c b - 5 8 b 3 d f 3 3 3 d c e < / D A L i n k I D >  
         < L i n k T y p e > 0 < / L i n k T y p e >  
         < P a r a m e t e r s / >  
         < I n c l u d e A l l I t e m s > f a l s e < / I n c l u d e A l l I t e m s >  
         < A c t i v e > t r u e < / A c t i v e >  
         < P r o t e c t e d L i n k > f a l s e < / P r o t e c t e d L i n k >  
         < N a m e > 2 8 1 0 0   T B   2 0 1 9   3 8 4 b 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 3 8 4 b < / A c c o u n t N u m b e r >  
         < R o u n d e d > f a l s e < / R o u n d e d >  
     < / T B L i n k >  
     < T B L i n k >  
         < V e r s i o n > 4 < / V e r s i o n >  
         < C o l u m n F i l t e r s / >  
         < D A L i n k I D > 5 8 6 f 5 2 9 3 - 6 f e 8 - 4 1 b 1 - a d 8 d - 6 2 6 1 5 a a 2 4 9 a d < / D A L i n k I D >  
         < L i n k T y p e > 0 < / L i n k T y p e >  
         < P a r a m e t e r s / >  
         < I n c l u d e A l l I t e m s > f a l s e < / I n c l u d e A l l I t e m s >  
         < A c t i v e > t r u e < / A c t i v e >  
         < P r o t e c t e d L i n k > f a l s e < / P r o t e c t e d L i n k >  
         < N a m e > 2 8 1 0 0   T B   2 0 1 9   3 8 5 a 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 3 8 5 a < / A c c o u n t N u m b e r >  
         < R o u n d e d > f a l s e < / R o u n d e d >  
     < / T B L i n k >  
     < T B L i n k >  
         < V e r s i o n > 4 < / V e r s i o n >  
         < C o l u m n F i l t e r s / >  
         < D A L i n k I D > a 3 3 3 3 7 e 9 - 7 f 1 6 - 4 1 8 8 - a 6 7 0 - 2 7 1 c 4 f b 9 9 4 6 d < / D A L i n k I D >  
         < L i n k T y p e > 0 < / L i n k T y p e >  
         < P a r a m e t e r s / >  
         < I n c l u d e A l l I t e m s > f a l s e < / I n c l u d e A l l I t e m s >  
         < A c t i v e > t r u e < / A c t i v e >  
         < P r o t e c t e d L i n k > f a l s e < / P r o t e c t e d L i n k >  
         < N a m e > 2 8 1 0 0   T B   2 0 1 9   3 8 5 b 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 3 8 5 b < / A c c o u n t N u m b e r >  
         < R o u n d e d > f a l s e < / R o u n d e d >  
     < / T B L i n k >  
     < T B L i n k >  
         < V e r s i o n > 4 < / V e r s i o n >  
         < C o l u m n F i l t e r s / >  
         < D A L i n k I D > 6 5 b 5 1 9 a 9 - e 0 6 4 - 4 6 6 4 - 8 3 f 2 - d 9 1 c 5 0 9 b 8 e 4 f < / D A L i n k I D >  
         < L i n k T y p e > 0 < / L i n k T y p e >  
         < P a r a m e t e r s / >  
         < I n c l u d e A l l I t e m s > f a l s e < / I n c l u d e A l l I t e m s >  
         < A c t i v e > t r u e < / A c t i v e >  
         < P r o t e c t e d L i n k > f a l s e < / P r o t e c t e d L i n k >  
         < N a m e > 2 8 1 0 0   T B   2 0 1 9   3 9 1 a 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 3 9 1 a < / A c c o u n t N u m b e r >  
         < R o u n d e d > f a l s e < / R o u n d e d >  
     < / T B L i n k >  
     < T B L i n k >  
         < V e r s i o n > 4 < / V e r s i o n >  
         < C o l u m n F i l t e r s / >  
         < D A L i n k I D > 2 c c d b 5 5 b - 3 e 7 5 - 4 2 d b - a d 6 6 - c a 3 f 2 d 3 e b 0 8 e < / D A L i n k I D >  
         < L i n k T y p e > 0 < / L i n k T y p e >  
         < P a r a m e t e r s / >  
         < I n c l u d e A l l I t e m s > f a l s e < / I n c l u d e A l l I t e m s >  
         < A c t i v e > t r u e < / A c t i v e >  
         < P r o t e c t e d L i n k > f a l s e < / P r o t e c t e d L i n k >  
         < N a m e > 2 8 1 0 0   T B   2 0 1 9   3 9 1 b 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 3 9 1 b < / A c c o u n t N u m b e r >  
         < R o u n d e d > f a l s e < / R o u n d e d >  
     < / T B L i n k >  
     < T B L i n k >  
         < V e r s i o n > 4 < / V e r s i o n >  
         < C o l u m n F i l t e r s / >  
         < D A L i n k I D > 6 4 3 4 6 a 5 0 - d a a 2 - 4 f b c - a 9 b f - f 5 4 6 6 8 2 1 e 3 0 9 < / D A L i n k I D >  
         < L i n k T y p e > 0 < / L i n k T y p e >  
         < P a r a m e t e r s / >  
         < I n c l u d e A l l I t e m s > f a l s e < / I n c l u d e A l l I t e m s >  
         < A c t i v e > t r u e < / A c t i v e >  
         < P r o t e c t e d L i n k > f a l s e < / P r o t e c t e d L i n k >  
         < N a m e > 2 8 1 0 0   T B   2 0 1 9   3 9 1 c 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 3 9 1 c < / A c c o u n t N u m b e r >  
         < R o u n d e d > f a l s e < / R o u n d e d >  
     < / T B L i n k >  
     < T B L i n k >  
         < V e r s i o n > 4 < / V e r s i o n >  
         < C o l u m n F i l t e r s / >  
         < D A L i n k I D > 6 2 6 5 4 f a 0 - 8 1 a e - 4 7 0 6 - 8 0 2 8 - d 1 7 6 c 8 f 9 b 0 a 7 < / D A L i n k I D >  
         < L i n k T y p e > 0 < / L i n k T y p e >  
         < P a r a m e t e r s / >  
         < I n c l u d e A l l I t e m s > f a l s e < / I n c l u d e A l l I t e m s >  
         < A c t i v e > t r u e < / A c t i v e >  
         < P r o t e c t e d L i n k > f a l s e < / P r o t e c t e d L i n k >  
         < N a m e > 2 8 1 0 0   T B   2 0 1 9   3 9 1 d 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 3 9 1 d < / A c c o u n t N u m b e r >  
         < R o u n d e d > f a l s e < / R o u n d e d >  
     < / T B L i n k >  
     < T B L i n k >  
         < V e r s i o n > 4 < / V e r s i o n >  
         < C o l u m n F i l t e r s / >  
         < D A L i n k I D > 1 7 b 5 d 8 c a - 6 7 5 3 - 4 1 7 7 - 9 3 7 d - 0 e e 4 4 1 1 a 4 4 f a < / D A L i n k I D >  
         < L i n k T y p e > 0 < / L i n k T y p e >  
         < P a r a m e t e r s / >  
         < I n c l u d e A l l I t e m s > f a l s e < / I n c l u d e A l l I t e m s >  
         < A c t i v e > t r u e < / A c t i v e >  
         < P r o t e c t e d L i n k > f a l s e < / P r o t e c t e d L i n k >  
         < N a m e > 2 8 1 0 0   T B   2 0 1 9   3 9 1 e 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 3 9 1 e < / A c c o u n t N u m b e r >  
         < R o u n d e d > f a l s e < / R o u n d e d >  
     < / T B L i n k >  
     < T B L i n k >  
         < V e r s i o n > 4 < / V e r s i o n >  
         < C o l u m n F i l t e r s / >  
         < D A L i n k I D > 9 5 e 9 c d 4 7 - 8 6 7 b - 4 d 0 8 - 8 7 c a - 6 b 2 1 2 6 e 8 2 7 2 0 < / D A L i n k I D >  
         < L i n k T y p e > 0 < / L i n k T y p e >  
         < P a r a m e t e r s / >  
         < I n c l u d e A l l I t e m s > f a l s e < / I n c l u d e A l l I t e m s >  
         < A c t i v e > t r u e < / A c t i v e >  
         < P r o t e c t e d L i n k > f a l s e < / P r o t e c t e d L i n k >  
         < N a m e > 2 8 1 0 0   T B   2 0 1 9   3 9 1 f 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 3 9 1 f < / A c c o u n t N u m b e r >  
         < R o u n d e d > f a l s e < / R o u n d e d >  
     < / T B L i n k >  
     < T B L i n k >  
         < V e r s i o n > 4 < / V e r s i o n >  
         < C o l u m n F i l t e r s / >  
         < D A L i n k I D > 5 f e 6 d 5 8 1 - 7 5 8 3 - 4 7 5 f - 8 a 4 f - d 3 d 7 3 6 3 3 d 4 e a < / D A L i n k I D >  
         < L i n k T y p e > 0 < / L i n k T y p e >  
         < P a r a m e t e r s / >  
         < I n c l u d e A l l I t e m s > f a l s e < / I n c l u d e A l l I t e m s >  
         < A c t i v e > t r u e < / A c t i v e >  
         < P r o t e c t e d L i n k > f a l s e < / P r o t e c t e d L i n k >  
         < N a m e > 2 8 1 0 0   T B   2 0 1 9   3 9 1 g 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 3 9 1 g < / A c c o u n t N u m b e r >  
         < R o u n d e d > f a l s e < / R o u n d e d >  
     < / T B L i n k >  
     < T B L i n k >  
         < V e r s i o n > 4 < / V e r s i o n >  
         < C o l u m n F i l t e r s / >  
         < D A L i n k I D > f 5 b e 3 2 c 7 - a a 1 5 - 4 0 b c - a a 1 b - 4 a 3 4 3 3 b 1 7 f 8 7 < / D A L i n k I D >  
         < L i n k T y p e > 0 < / L i n k T y p e >  
         < P a r a m e t e r s / >  
         < I n c l u d e A l l I t e m s > f a l s e < / I n c l u d e A l l I t e m s >  
         < A c t i v e > t r u e < / A c t i v e >  
         < P r o t e c t e d L i n k > f a l s e < / P r o t e c t e d L i n k >  
         < N a m e > 2 8 1 0 0   T B   2 0 1 9   3 9 1 h 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 3 9 1 h < / A c c o u n t N u m b e r >  
         < R o u n d e d > f a l s e < / R o u n d e d >  
     < / T B L i n k >  
     < T B L i n k >  
         < V e r s i o n > 4 < / V e r s i o n >  
         < C o l u m n F i l t e r s / >  
         < D A L i n k I D > 8 d 2 3 c 4 e 4 - 8 c 2 0 - 4 c f e - 9 4 2 0 - b 1 2 f 4 8 3 e 7 9 a c < / D A L i n k I D >  
         < L i n k T y p e > 0 < / L i n k T y p e >  
         < P a r a m e t e r s / >  
         < I n c l u d e A l l I t e m s > f a l s e < / I n c l u d e A l l I t e m s >  
         < A c t i v e > t r u e < / A c t i v e >  
         < P r o t e c t e d L i n k > f a l s e < / P r o t e c t e d L i n k >  
         < N a m e > 2 8 1 0 0   T B   2 0 1 9   3 9 1 i 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 3 9 1 i < / A c c o u n t N u m b e r >  
         < R o u n d e d > f a l s e < / R o u n d e d >  
     < / T B L i n k >  
     < T B L i n k >  
         < V e r s i o n > 4 < / V e r s i o n >  
         < C o l u m n F i l t e r s / >  
         < D A L i n k I D > d 1 7 d f 4 8 7 - 7 d 7 5 - 4 5 8 7 - a d 8 e - 9 4 a 3 2 3 a 9 f 7 7 a < / D A L i n k I D >  
         < L i n k T y p e > 0 < / L i n k T y p e >  
         < P a r a m e t e r s / >  
         < I n c l u d e A l l I t e m s > f a l s e < / I n c l u d e A l l I t e m s >  
         < A c t i v e > t r u e < / A c t i v e >  
         < P r o t e c t e d L i n k > f a l s e < / P r o t e c t e d L i n k >  
         < N a m e > 2 8 1 0 0   T B   2 0 1 9   3 9 1 j 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 - 5 0 0 5 9 . 0 0 0 0 < / N u m e r i c V a l u e >  
         < V a l u e > - 5 0 0 5 9 . 0 0 0 0 < / V a l u e >  
         < C h a r t T y p e > c t D e t a i l < / C h a r t T y p e >  
         < R e f e r e n c e > 2 8 1 0 0 < / R e f e r e n c e >  
         < T B D o c N a m e > T B   2 0 1 9 < / T B D o c N a m e >  
         < T B C h a r t N a m e > D e t a i l < / T B C h a r t N a m e >  
         < C o l u m n N a m e > P r i o r P e r i o d 2 B a l a n c e < / C o l u m n N a m e >  
         < U s e r F r i e n d l y C o l u m n N a m e > 3 1 . 1 2 . 2 0 1 8 < / U s e r F r i e n d l y C o l u m n N a m e >  
         < A c c o u n t N u m b e r > 3 9 1 j < / A c c o u n t N u m b e r >  
         < R o u n d e d > f a l s e < / R o u n d e d >  
     < / T B L i n k >  
     < T B L i n k >  
         < V e r s i o n > 4 < / V e r s i o n >  
         < C o l u m n F i l t e r s / >  
         < D A L i n k I D > c 6 8 2 e a c 8 - 4 9 7 f - 4 5 d e - 9 a 1 5 - 3 a 5 0 d 4 3 a 4 3 4 4 < / D A L i n k I D >  
         < L i n k T y p e > 0 < / L i n k T y p e >  
         < P a r a m e t e r s / >  
         < I n c l u d e A l l I t e m s > f a l s e < / I n c l u d e A l l I t e m s >  
         < A c t i v e > t r u e < / A c t i v e >  
         < P r o t e c t e d L i n k > f a l s e < / P r o t e c t e d L i n k >  
         < N a m e > 2 8 1 0 0   T B   2 0 1 9   3 9 1 k 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 3 9 1 k < / A c c o u n t N u m b e r >  
         < R o u n d e d > f a l s e < / R o u n d e d >  
     < / T B L i n k >  
     < T B L i n k >  
         < V e r s i o n > 4 < / V e r s i o n >  
         < C o l u m n F i l t e r s / >  
         < D A L i n k I D > 1 4 0 d 8 4 6 b - 1 e b 5 - 4 0 e a - b 8 4 7 - 3 3 a 9 2 b 7 9 3 4 0 8 < / D A L i n k I D >  
         < L i n k T y p e > 0 < / L i n k T y p e >  
         < P a r a m e t e r s / >  
         < I n c l u d e A l l I t e m s > f a l s e < / I n c l u d e A l l I t e m s >  
         < A c t i v e > t r u e < / A c t i v e >  
         < P r o t e c t e d L i n k > f a l s e < / P r o t e c t e d L i n k >  
         < N a m e > 2 8 1 0 0   T B   2 0 1 9   3 9 1 l 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 3 9 1 l < / A c c o u n t N u m b e r >  
         < R o u n d e d > f a l s e < / R o u n d e d >  
     < / T B L i n k >  
     < T B L i n k >  
         < V e r s i o n > 4 < / V e r s i o n >  
         < C o l u m n F i l t e r s / >  
         < D A L i n k I D > 8 e 3 b c c f a - 1 f 4 1 - 4 8 2 2 - a 5 f 2 - 6 1 7 c 0 e 7 8 4 d 2 b < / D A L i n k I D >  
         < L i n k T y p e > 0 < / L i n k T y p e >  
         < P a r a m e t e r s / >  
         < I n c l u d e A l l I t e m s > f a l s e < / I n c l u d e A l l I t e m s >  
         < A c t i v e > t r u e < / A c t i v e >  
         < P r o t e c t e d L i n k > f a l s e < / P r o t e c t e d L i n k >  
         < N a m e > 2 8 1 0 0   T B   2 0 1 9   3 9 1 m 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 3 9 1 m < / A c c o u n t N u m b e r >  
         < R o u n d e d > f a l s e < / R o u n d e d >  
     < / T B L i n k >  
     < T B L i n k >  
         < V e r s i o n > 4 < / V e r s i o n >  
         < C o l u m n F i l t e r s / >  
         < D A L i n k I D > 2 b 5 b 7 0 d b - 9 e c b - 4 7 8 c - a 6 1 4 - 1 5 7 3 4 d 1 1 4 2 5 8 < / D A L i n k I D >  
         < L i n k T y p e > 0 < / L i n k T y p e >  
         < P a r a m e t e r s / >  
         < I n c l u d e A l l I t e m s > f a l s e < / I n c l u d e A l l I t e m s >  
         < A c t i v e > t r u e < / A c t i v e >  
         < P r o t e c t e d L i n k > f a l s e < / P r o t e c t e d L i n k >  
         < N a m e > 2 8 1 0 0   T B   2 0 1 9   3 9 1 n 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 3 9 1 n < / A c c o u n t N u m b e r >  
         < R o u n d e d > f a l s e < / R o u n d e d >  
     < / T B L i n k >  
     < T B L i n k >  
         < V e r s i o n > 4 < / V e r s i o n >  
         < C o l u m n F i l t e r s / >  
         < D A L i n k I D > d a 5 6 1 a 5 6 - b b 7 c - 4 b c 9 - b f 6 c - e 6 e 4 f 4 1 9 4 1 3 5 < / D A L i n k I D >  
         < L i n k T y p e > 0 < / L i n k T y p e >  
         < P a r a m e t e r s / >  
         < I n c l u d e A l l I t e m s > f a l s e < / I n c l u d e A l l I t e m s >  
         < A c t i v e > t r u e < / A c t i v e >  
         < P r o t e c t e d L i n k > f a l s e < / P r o t e c t e d L i n k >  
         < N a m e > 2 8 1 0 0   T B   2 0 1 9   3 9 1 o 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 3 9 1 o < / A c c o u n t N u m b e r >  
         < R o u n d e d > f a l s e < / R o u n d e d >  
     < / T B L i n k >  
     < T B L i n k >  
         < V e r s i o n > 4 < / V e r s i o n >  
         < C o l u m n F i l t e r s / >  
         < D A L i n k I D > d a c 2 3 3 8 6 - a 0 d 8 - 4 5 7 c - a 3 c 9 - b b 4 6 8 a d 1 5 9 a 8 < / D A L i n k I D >  
         < L i n k T y p e > 0 < / L i n k T y p e >  
         < P a r a m e t e r s / >  
         < I n c l u d e A l l I t e m s > f a l s e < / I n c l u d e A l l I t e m s >  
         < A c t i v e > t r u e < / A c t i v e >  
         < P r o t e c t e d L i n k > f a l s e < / P r o t e c t e d L i n k >  
         < N a m e > 2 8 1 0 0   T B   2 0 1 9   3 9 1 p 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 3 9 1 p < / A c c o u n t N u m b e r >  
         < R o u n d e d > f a l s e < / R o u n d e d >  
     < / T B L i n k >  
     < T B L i n k >  
         < V e r s i o n > 4 < / V e r s i o n >  
         < C o l u m n F i l t e r s / >  
         < D A L i n k I D > a 7 7 2 b 7 5 4 - 0 9 4 6 - 4 0 9 a - 9 0 8 3 - e c e e 3 e 1 3 c a 5 e < / D A L i n k I D >  
         < L i n k T y p e > 0 < / L i n k T y p e >  
         < P a r a m e t e r s / >  
         < I n c l u d e A l l I t e m s > f a l s e < / I n c l u d e A l l I t e m s >  
         < A c t i v e > t r u e < / A c t i v e >  
         < P r o t e c t e d L i n k > f a l s e < / P r o t e c t e d L i n k >  
         < N a m e > 2 8 1 0 0   T B   2 0 1 9   3 9 1 r 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 3 9 1 r < / A c c o u n t N u m b e r >  
         < R o u n d e d > f a l s e < / R o u n d e d >  
     < / T B L i n k >  
     < T B L i n k >  
         < V e r s i o n > 4 < / V e r s i o n >  
         < C o l u m n F i l t e r s / >  
         < D A L i n k I D > 8 5 e f 0 2 9 9 - 8 9 8 d - 4 5 5 9 - a 8 1 b - d 7 f 0 0 3 4 3 8 e 9 d < / D A L i n k I D >  
         < L i n k T y p e > 0 < / L i n k T y p e >  
         < P a r a m e t e r s / >  
         < I n c l u d e A l l I t e m s > f a l s e < / I n c l u d e A l l I t e m s >  
         < A c t i v e > t r u e < / A c t i v e >  
         < P r o t e c t e d L i n k > f a l s e < / P r o t e c t e d L i n k >  
         < N a m e > 2 8 1 0 0   T B   2 0 1 9   3 9 8 a 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 3 9 8 a < / A c c o u n t N u m b e r >  
         < R o u n d e d > f a l s e < / R o u n d e d >  
     < / T B L i n k >  
     < T B L i n k >  
         < V e r s i o n > 4 < / V e r s i o n >  
         < C o l u m n F i l t e r s / >  
         < D A L i n k I D > e 2 1 1 0 7 f c - a b b 1 - 4 1 e 8 - 9 f 9 d - 0 a b 7 5 5 3 9 8 f 2 5 < / D A L i n k I D >  
         < L i n k T y p e > 0 < / L i n k T y p e >  
         < P a r a m e t e r s / >  
         < I n c l u d e A l l I t e m s > f a l s e < / I n c l u d e A l l I t e m s >  
         < A c t i v e > t r u e < / A c t i v e >  
         < P r o t e c t e d L i n k > f a l s e < / P r o t e c t e d L i n k >  
         < N a m e > 2 8 1 0 0   T B   2 0 1 9   3 9 8 b 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 3 9 8 b < / A c c o u n t N u m b e r >  
         < R o u n d e d > f a l s e < / R o u n d e d >  
     < / T B L i n k >  
     < T B L i n k >  
         < V e r s i o n > 4 < / V e r s i o n >  
         < C o l u m n F i l t e r s / >  
         < D A L i n k I D > b 6 8 b e 2 1 0 - 8 b 1 d - 4 e 6 d - b b b b - 0 9 a c c 2 8 d e e d a < / D A L i n k I D >  
         < L i n k T y p e > 0 < / L i n k T y p e >  
         < P a r a m e t e r s / >  
         < I n c l u d e A l l I t e m s > f a l s e < / I n c l u d e A l l I t e m s >  
         < A c t i v e > t r u e < / A c t i v e >  
         < P r o t e c t e d L i n k > f a l s e < / P r o t e c t e d L i n k >  
         < N a m e > 2 8 1 0 0   T B   2 0 1 9   4 1 1 x 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 - 2 5 2 5 0 0 0 . 0 0 0 0 < / N u m e r i c V a l u e >  
         < V a l u e > - 2 5 2 5 0 0 0 . 0 0 0 0 < / V a l u e >  
         < C h a r t T y p e > c t D e t a i l < / C h a r t T y p e >  
         < R e f e r e n c e > 2 8 1 0 0 < / R e f e r e n c e >  
         < T B D o c N a m e > T B   2 0 1 9 < / T B D o c N a m e >  
         < T B C h a r t N a m e > D e t a i l < / T B C h a r t N a m e >  
         < C o l u m n N a m e > P r i o r P e r i o d 2 B a l a n c e < / C o l u m n N a m e >  
         < U s e r F r i e n d l y C o l u m n N a m e > 3 1 . 1 2 . 2 0 1 8 < / U s e r F r i e n d l y C o l u m n N a m e >  
         < A c c o u n t N u m b e r > 4 1 1 x < / A c c o u n t N u m b e r >  
         < R o u n d e d > f a l s e < / R o u n d e d >  
     < / T B L i n k >  
     < T B L i n k >  
         < V e r s i o n > 4 < / V e r s i o n >  
         < C o l u m n F i l t e r s / >  
         < D A L i n k I D > f 2 a 0 9 6 9 b - a a 2 3 - 4 e 7 8 - b 2 e 7 - e 2 8 f 9 d e e 0 d a 1 < / D A L i n k I D >  
         < L i n k T y p e > 0 < / L i n k T y p e >  
         < P a r a m e t e r s / >  
         < I n c l u d e A l l I t e m s > f a l s e < / I n c l u d e A l l I t e m s >  
         < A c t i v e > t r u e < / A c t i v e >  
         < P r o t e c t e d L i n k > f a l s e < / P r o t e c t e d L i n k >  
         < N a m e > 2 8 1 0 0   T B   2 0 1 9   4 1 2 x 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 - 2 5 0 0 . 0 0 0 0 < / N u m e r i c V a l u e >  
         < V a l u e > - 2 5 0 0 . 0 0 0 0 < / V a l u e >  
         < C h a r t T y p e > c t D e t a i l < / C h a r t T y p e >  
         < R e f e r e n c e > 2 8 1 0 0 < / R e f e r e n c e >  
         < T B D o c N a m e > T B   2 0 1 9 < / T B D o c N a m e >  
         < T B C h a r t N a m e > D e t a i l < / T B C h a r t N a m e >  
         < C o l u m n N a m e > P r i o r P e r i o d 2 B a l a n c e < / C o l u m n N a m e >  
         < U s e r F r i e n d l y C o l u m n N a m e > 3 1 . 1 2 . 2 0 1 8 < / U s e r F r i e n d l y C o l u m n N a m e >  
         < A c c o u n t N u m b e r > 4 1 2 x < / A c c o u n t N u m b e r >  
         < R o u n d e d > f a l s e < / R o u n d e d >  
     < / T B L i n k >  
     < T B L i n k >  
         < V e r s i o n > 4 < / V e r s i o n >  
         < C o l u m n F i l t e r s / >  
         < D A L i n k I D > e 5 6 5 c 1 d 3 - a b 9 d - 4 9 7 4 - a 8 3 3 - 4 3 f 8 4 c 4 8 4 0 f d < / D A L i n k I D >  
         < L i n k T y p e > 0 < / L i n k T y p e >  
         < P a r a m e t e r s / >  
         < I n c l u d e A l l I t e m s > f a l s e < / I n c l u d e A l l I t e m s >  
         < A c t i v e > t r u e < / A c t i v e >  
         < P r o t e c t e d L i n k > f a l s e < / P r o t e c t e d L i n k >  
         < N a m e > 2 8 1 0 0   T B   2 0 1 9   4 1 3 x 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 - 7 3 6 5 3 2 1 . 0 0 0 0 < / N u m e r i c V a l u e >  
         < V a l u e > - 7 3 6 5 3 2 1 . 0 0 0 0 < / V a l u e >  
         < C h a r t T y p e > c t D e t a i l < / C h a r t T y p e >  
         < R e f e r e n c e > 2 8 1 0 0 < / R e f e r e n c e >  
         < T B D o c N a m e > T B   2 0 1 9 < / T B D o c N a m e >  
         < T B C h a r t N a m e > D e t a i l < / T B C h a r t N a m e >  
         < C o l u m n N a m e > P r i o r P e r i o d 2 B a l a n c e < / C o l u m n N a m e >  
         < U s e r F r i e n d l y C o l u m n N a m e > 3 1 . 1 2 . 2 0 1 8 < / U s e r F r i e n d l y C o l u m n N a m e >  
         < A c c o u n t N u m b e r > 4 1 3 x < / A c c o u n t N u m b e r >  
         < R o u n d e d > f a l s e < / R o u n d e d >  
     < / T B L i n k >  
     < T B L i n k >  
         < V e r s i o n > 4 < / V e r s i o n >  
         < C o l u m n F i l t e r s / >  
         < D A L i n k I D > 0 7 8 1 5 b 6 9 - 3 8 2 6 - 4 0 5 2 - b b a 6 - 9 f 7 2 5 a a 1 1 8 6 d < / D A L i n k I D >  
         < L i n k T y p e > 0 < / L i n k T y p e >  
         < P a r a m e t e r s / >  
         < I n c l u d e A l l I t e m s > f a l s e < / I n c l u d e A l l I t e m s >  
         < A c t i v e > t r u e < / A c t i v e >  
         < P r o t e c t e d L i n k > f a l s e < / P r o t e c t e d L i n k >  
         < N a m e > 2 8 1 0 0   T B   2 0 1 9   4 1 4 x 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 1 3 7 5 1 . 0 0 0 0 < / N u m e r i c V a l u e >  
         < V a l u e > 1 3 7 5 1 . 0 0 0 0 < / V a l u e >  
         < C h a r t T y p e > c t D e t a i l < / C h a r t T y p e >  
         < R e f e r e n c e > 2 8 1 0 0 < / R e f e r e n c e >  
         < T B D o c N a m e > T B   2 0 1 9 < / T B D o c N a m e >  
         < T B C h a r t N a m e > D e t a i l < / T B C h a r t N a m e >  
         < C o l u m n N a m e > P r i o r P e r i o d 2 B a l a n c e < / C o l u m n N a m e >  
         < U s e r F r i e n d l y C o l u m n N a m e > 3 1 . 1 2 . 2 0 1 8 < / U s e r F r i e n d l y C o l u m n N a m e >  
         < A c c o u n t N u m b e r > 4 1 4 x < / A c c o u n t N u m b e r >  
         < R o u n d e d > f a l s e < / R o u n d e d >  
     < / T B L i n k >  
     < T B L i n k >  
         < V e r s i o n > 4 < / V e r s i o n >  
         < C o l u m n F i l t e r s / >  
         < D A L i n k I D > a 7 d 2 2 7 4 6 - 4 2 8 f - 4 1 a 0 - a e 0 8 - 4 d 2 a c 2 0 8 4 0 c 7 < / D A L i n k I D >  
         < L i n k T y p e > 0 < / L i n k T y p e >  
         < P a r a m e t e r s / >  
         < I n c l u d e A l l I t e m s > f a l s e < / I n c l u d e A l l I t e m s >  
         < A c t i v e > t r u e < / A c t i v e >  
         < P r o t e c t e d L i n k > f a l s e < / P r o t e c t e d L i n k >  
         < N a m e > 2 8 1 0 0   T B   2 0 1 9   4 1 5 x 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 4 1 5 x < / A c c o u n t N u m b e r >  
         < R o u n d e d > f a l s e < / R o u n d e d >  
     < / T B L i n k >  
     < T B L i n k >  
         < V e r s i o n > 4 < / V e r s i o n >  
         < C o l u m n F i l t e r s / >  
         < D A L i n k I D > 2 a 1 0 9 8 c e - 1 8 2 4 - 4 d 0 e - 9 7 6 9 - 5 1 b d 4 d 3 8 1 d 0 e < / D A L i n k I D >  
         < L i n k T y p e > 0 < / L i n k T y p e >  
         < P a r a m e t e r s / >  
         < I n c l u d e A l l I t e m s > f a l s e < / I n c l u d e A l l I t e m s >  
         < A c t i v e > t r u e < / A c t i v e >  
         < P r o t e c t e d L i n k > f a l s e < / P r o t e c t e d L i n k >  
         < N a m e > 2 8 1 0 0   T B   2 0 1 9   4 1 6 x 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 4 1 6 x < / A c c o u n t N u m b e r >  
         < R o u n d e d > f a l s e < / R o u n d e d >  
     < / T B L i n k >  
     < T B L i n k >  
         < V e r s i o n > 4 < / V e r s i o n >  
         < C o l u m n F i l t e r s / >  
         < D A L i n k I D > c 9 2 f 1 3 3 3 - 8 a b 1 - 4 8 6 b - b 7 f 3 - 2 f 5 6 d f 8 a f a 0 3 < / D A L i n k I D >  
         < L i n k T y p e > 0 < / L i n k T y p e >  
         < P a r a m e t e r s / >  
         < I n c l u d e A l l I t e m s > f a l s e < / I n c l u d e A l l I t e m s >  
         < A c t i v e > t r u e < / A c t i v e >  
         < P r o t e c t e d L i n k > f a l s e < / P r o t e c t e d L i n k >  
         < N a m e > 2 8 1 0 0   T B   2 0 1 9   4 1 7 a 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 4 1 7 a < / A c c o u n t N u m b e r >  
         < R o u n d e d > f a l s e < / R o u n d e d >  
     < / T B L i n k >  
     < T B L i n k >  
         < V e r s i o n > 4 < / V e r s i o n >  
         < C o l u m n F i l t e r s / >  
         < D A L i n k I D > 1 4 a b d 8 c 7 - 2 6 d d - 4 a b c - 9 1 3 c - 0 5 d 9 f e c 8 7 a 4 f < / D A L i n k I D >  
         < L i n k T y p e > 0 < / L i n k T y p e >  
         < P a r a m e t e r s / >  
         < I n c l u d e A l l I t e m s > f a l s e < / I n c l u d e A l l I t e m s >  
         < A c t i v e > t r u e < / A c t i v e >  
         < P r o t e c t e d L i n k > f a l s e < / P r o t e c t e d L i n k >  
         < N a m e > 2 8 1 0 0   T B   2 0 1 9   4 1 7 b 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 4 1 7 b < / A c c o u n t N u m b e r >  
         < R o u n d e d > f a l s e < / R o u n d e d >  
     < / T B L i n k >  
     < T B L i n k >  
         < V e r s i o n > 4 < / V e r s i o n >  
         < C o l u m n F i l t e r s / >  
         < D A L i n k I D > 3 f b a 7 2 e 6 - 3 a 4 b - 4 7 f f - b a a 2 - f 6 f 9 b e a e 1 a c 8 < / D A L i n k I D >  
         < L i n k T y p e > 0 < / L i n k T y p e >  
         < P a r a m e t e r s / >  
         < I n c l u d e A l l I t e m s > f a l s e < / I n c l u d e A l l I t e m s >  
         < A c t i v e > t r u e < / A c t i v e >  
         < P r o t e c t e d L i n k > f a l s e < / P r o t e c t e d L i n k >  
         < N a m e > 2 8 1 0 0   T B   2 0 1 9   4 1 8 x 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 4 1 8 x < / A c c o u n t N u m b e r >  
         < R o u n d e d > f a l s e < / R o u n d e d >  
     < / T B L i n k >  
     < T B L i n k >  
         < V e r s i o n > 4 < / V e r s i o n >  
         < C o l u m n F i l t e r s / >  
         < D A L i n k I D > 1 4 4 e 3 7 6 d - 3 5 3 1 - 4 c c a - b 4 8 b - 4 f e 7 5 4 d 1 f 1 e a < / D A L i n k I D >  
         < L i n k T y p e > 0 < / L i n k T y p e >  
         < P a r a m e t e r s / >  
         < I n c l u d e A l l I t e m s > f a l s e < / I n c l u d e A l l I t e m s >  
         < A c t i v e > t r u e < / A c t i v e >  
         < P r o t e c t e d L i n k > f a l s e < / P r o t e c t e d L i n k >  
         < N a m e > 2 8 1 0 0   T B   2 0 1 9   4 1 9 x 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 4 1 9 x < / A c c o u n t N u m b e r >  
         < R o u n d e d > f a l s e < / R o u n d e d >  
     < / T B L i n k >  
     < T B L i n k >  
         < V e r s i o n > 4 < / V e r s i o n >  
         < C o l u m n F i l t e r s / >  
         < D A L i n k I D > b 1 a e 2 8 3 5 - e 3 e 1 - 4 b 6 8 - b 6 0 3 - b 3 3 0 9 5 a c 5 a 6 7 < / D A L i n k I D >  
         < L i n k T y p e > 0 < / L i n k T y p e >  
         < P a r a m e t e r s / >  
         < I n c l u d e A l l I t e m s > f a l s e < / I n c l u d e A l l I t e m s >  
         < A c t i v e > t r u e < / A c t i v e >  
         < P r o t e c t e d L i n k > f a l s e < / P r o t e c t e d L i n k >  
         < N a m e > 2 8 1 0 0   T B   2 0 1 9   4 2 1 a 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 - 5 0 5 0 0 0 . 0 0 0 0 < / N u m e r i c V a l u e >  
         < V a l u e > - 5 0 5 0 0 0 . 0 0 0 0 < / V a l u e >  
         < C h a r t T y p e > c t D e t a i l < / C h a r t T y p e >  
         < R e f e r e n c e > 2 8 1 0 0 < / R e f e r e n c e >  
         < T B D o c N a m e > T B   2 0 1 9 < / T B D o c N a m e >  
         < T B C h a r t N a m e > D e t a i l < / T B C h a r t N a m e >  
         < C o l u m n N a m e > P r i o r P e r i o d 2 B a l a n c e < / C o l u m n N a m e >  
         < U s e r F r i e n d l y C o l u m n N a m e > 3 1 . 1 2 . 2 0 1 8 < / U s e r F r i e n d l y C o l u m n N a m e >  
         < A c c o u n t N u m b e r > 4 2 1 a < / A c c o u n t N u m b e r >  
         < R o u n d e d > f a l s e < / R o u n d e d >  
     < / T B L i n k >  
     < T B L i n k >  
         < V e r s i o n > 4 < / V e r s i o n >  
         < C o l u m n F i l t e r s / >  
         < D A L i n k I D > 5 f 4 5 6 5 b d - f 7 3 b - 4 5 8 b - b a c 4 - c 0 7 2 7 d e e 5 f 2 4 < / D A L i n k I D >  
         < L i n k T y p e > 0 < / L i n k T y p e >  
         < P a r a m e t e r s / >  
         < I n c l u d e A l l I t e m s > f a l s e < / I n c l u d e A l l I t e m s >  
         < A c t i v e > t r u e < / A c t i v e >  
         < P r o t e c t e d L i n k > f a l s e < / P r o t e c t e d L i n k >  
         < N a m e > 2 8 1 0 0   T B   2 0 1 9   4 2 1 b 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 4 2 1 b < / A c c o u n t N u m b e r >  
         < R o u n d e d > f a l s e < / R o u n d e d >  
     < / T B L i n k >  
     < T B L i n k >  
         < V e r s i o n > 4 < / V e r s i o n >  
         < C o l u m n F i l t e r s / >  
         < D A L i n k I D > f f e 5 0 6 9 1 - 9 6 8 a - 4 9 9 d - a b 0 4 - 6 4 0 2 4 b 9 b d 7 8 b < / D A L i n k I D >  
         < L i n k T y p e > 0 < / L i n k T y p e >  
         < P a r a m e t e r s / >  
         < I n c l u d e A l l I t e m s > f a l s e < / I n c l u d e A l l I t e m s >  
         < A c t i v e > t r u e < / A c t i v e >  
         < P r o t e c t e d L i n k > f a l s e < / P r o t e c t e d L i n k >  
         < N a m e > 2 8 1 0 0   T B   2 0 1 9   4 2 2 x 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 4 2 2 x < / A c c o u n t N u m b e r >  
         < R o u n d e d > f a l s e < / R o u n d e d >  
     < / T B L i n k >  
     < T B L i n k >  
         < V e r s i o n > 4 < / V e r s i o n >  
         < C o l u m n F i l t e r s / >  
         < D A L i n k I D > 2 f b f c 1 6 f - 1 c b 0 - 4 b 8 7 - b f a 3 - 3 a a b 5 7 a 1 9 6 1 2 < / D A L i n k I D >  
         < L i n k T y p e > 0 < / L i n k T y p e >  
         < P a r a m e t e r s / >  
         < I n c l u d e A l l I t e m s > f a l s e < / I n c l u d e A l l I t e m s >  
         < A c t i v e > t r u e < / A c t i v e >  
         < P r o t e c t e d L i n k > f a l s e < / P r o t e c t e d L i n k >  
         < N a m e > 2 8 1 0 0   T B   2 0 1 9   4 2 3 x 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 4 2 3 x < / A c c o u n t N u m b e r >  
         < R o u n d e d > f a l s e < / R o u n d e d >  
     < / T B L i n k >  
     < T B L i n k >  
         < V e r s i o n > 4 < / V e r s i o n >  
         < C o l u m n F i l t e r s / >  
         < D A L i n k I D > a 3 2 8 6 9 9 4 - 8 b 4 2 - 4 7 5 f - b 4 7 d - 5 f a 7 4 b 9 f 4 d 6 a < / D A L i n k I D >  
         < L i n k T y p e > 0 < / L i n k T y p e >  
         < P a r a m e t e r s / >  
         < I n c l u d e A l l I t e m s > f a l s e < / I n c l u d e A l l I t e m s >  
         < A c t i v e > t r u e < / A c t i v e >  
         < P r o t e c t e d L i n k > f a l s e < / P r o t e c t e d L i n k >  
         < N a m e > 2 8 1 0 0   T B   2 0 1 9   4 2 7 x 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 4 2 7 x < / A c c o u n t N u m b e r >  
         < R o u n d e d > f a l s e < / R o u n d e d >  
     < / T B L i n k >  
     < T B L i n k >  
         < V e r s i o n > 4 < / V e r s i o n >  
         < C o l u m n F i l t e r s / >  
         < D A L i n k I D > d 4 1 0 9 0 3 a - e a e c - 4 6 5 d - 8 7 2 8 - 9 7 b 0 e c e 5 a 9 b b < / D A L i n k I D >  
         < L i n k T y p e > 0 < / L i n k T y p e >  
         < P a r a m e t e r s / >  
         < I n c l u d e A l l I t e m s > f a l s e < / I n c l u d e A l l I t e m s >  
         < A c t i v e > t r u e < / A c t i v e >  
         < P r o t e c t e d L i n k > f a l s e < / P r o t e c t e d L i n k >  
         < N a m e > 2 8 1 0 0   T B   2 0 1 9   4 2 8 x 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 - 6 7 8 4 5 9 1 . 0 0 0 0 < / N u m e r i c V a l u e >  
         < V a l u e > - 6 7 8 4 5 9 1 . 0 0 0 0 < / V a l u e >  
         < C h a r t T y p e > c t D e t a i l < / C h a r t T y p e >  
         < R e f e r e n c e > 2 8 1 0 0 < / R e f e r e n c e >  
         < T B D o c N a m e > T B   2 0 1 9 < / T B D o c N a m e >  
         < T B C h a r t N a m e > D e t a i l < / T B C h a r t N a m e >  
         < C o l u m n N a m e > P r i o r P e r i o d 2 B a l a n c e < / C o l u m n N a m e >  
         < U s e r F r i e n d l y C o l u m n N a m e > 3 1 . 1 2 . 2 0 1 8 < / U s e r F r i e n d l y C o l u m n N a m e >  
         < A c c o u n t N u m b e r > 4 2 8 x < / A c c o u n t N u m b e r >  
         < R o u n d e d > f a l s e < / R o u n d e d >  
     < / T B L i n k >  
     < T B L i n k >  
         < V e r s i o n > 4 < / V e r s i o n >  
         < C o l u m n F i l t e r s / >  
         < D A L i n k I D > 7 b f 0 7 c 6 7 - 8 4 c f - 4 c c d - a 6 1 8 - 2 1 1 0 f 0 9 c 7 c 6 7 < / D A L i n k I D >  
         < L i n k T y p e > 0 < / L i n k T y p e >  
         < P a r a m e t e r s / >  
         < I n c l u d e A l l I t e m s > f a l s e < / I n c l u d e A l l I t e m s >  
         < A c t i v e > t r u e < / A c t i v e >  
         < P r o t e c t e d L i n k > f a l s e < / P r o t e c t e d L i n k >  
         < N a m e > 2 8 1 0 0   T B   2 0 1 9   4 2 9 x 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 8 8 8 8 4 4 7 . 0 0 0 0 < / N u m e r i c V a l u e >  
         < V a l u e > 8 8 8 8 4 4 7 . 0 0 0 0 < / V a l u e >  
         < C h a r t T y p e > c t D e t a i l < / C h a r t T y p e >  
         < R e f e r e n c e > 2 8 1 0 0 < / R e f e r e n c e >  
         < T B D o c N a m e > T B   2 0 1 9 < / T B D o c N a m e >  
         < T B C h a r t N a m e > D e t a i l < / T B C h a r t N a m e >  
         < C o l u m n N a m e > P r i o r P e r i o d 2 B a l a n c e < / C o l u m n N a m e >  
         < U s e r F r i e n d l y C o l u m n N a m e > 3 1 . 1 2 . 2 0 1 8 < / U s e r F r i e n d l y C o l u m n N a m e >  
         < A c c o u n t N u m b e r > 4 2 9 x < / A c c o u n t N u m b e r >  
         < R o u n d e d > f a l s e < / R o u n d e d >  
     < / T B L i n k >  
     < T B L i n k >  
         < V e r s i o n > 4 < / V e r s i o n >  
         < C o l u m n F i l t e r s / >  
         < D A L i n k I D > 3 0 9 d b 8 7 7 - c 5 a c - 4 7 1 b - b a c 2 - c 7 a 1 a 9 2 a f 6 1 7 < / D A L i n k I D >  
         < L i n k T y p e > 0 < / L i n k T y p e >  
         < P a r a m e t e r s / >  
         < I n c l u d e A l l I t e m s > f a l s e < / I n c l u d e A l l I t e m s >  
         < A c t i v e > t r u e < / A c t i v e >  
         < P r o t e c t e d L i n k > f a l s e < / P r o t e c t e d L i n k >  
         < N a m e > 2 8 1 0 0   T B   2 0 1 9   4 3 1 x 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 4 3 1 x < / A c c o u n t N u m b e r >  
         < R o u n d e d > f a l s e < / R o u n d e d >  
     < / T B L i n k >  
     < T B L i n k >  
         < V e r s i o n > 4 < / V e r s i o n >  
         < C o l u m n F i l t e r s / >  
         < D A L i n k I D > 3 9 3 0 d f b a - 3 6 0 0 - 4 a d 1 - 8 b d b - 2 6 b 8 8 0 e 6 d 2 0 e < / D A L i n k I D >  
         < L i n k T y p e > 0 < / L i n k T y p e >  
         < P a r a m e t e r s / >  
         < I n c l u d e A l l I t e m s > f a l s e < / I n c l u d e A l l I t e m s >  
         < A c t i v e > t r u e < / A c t i v e >  
         < P r o t e c t e d L i n k > f a l s e < / P r o t e c t e d L i n k >  
         < N a m e > 2 8 1 0 0   T B   2 0 1 9   4 5 1 a 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 4 5 1 a < / A c c o u n t N u m b e r >  
         < R o u n d e d > f a l s e < / R o u n d e d >  
     < / T B L i n k >  
     < T B L i n k >  
         < V e r s i o n > 4 < / V e r s i o n >  
         < C o l u m n F i l t e r s / >  
         < D A L i n k I D > 8 3 9 f e 9 9 a - 9 9 4 c - 4 4 7 7 - a a 3 0 - e 6 a 9 e 4 e 1 1 6 1 0 < / D A L i n k I D >  
         < L i n k T y p e > 0 < / L i n k T y p e >  
         < P a r a m e t e r s / >  
         < I n c l u d e A l l I t e m s > f a l s e < / I n c l u d e A l l I t e m s >  
         < A c t i v e > t r u e < / A c t i v e >  
         < P r o t e c t e d L i n k > f a l s e < / P r o t e c t e d L i n k >  
         < N a m e > 2 8 1 0 0   T B   2 0 1 9   4 5 1 b 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 4 5 1 b < / A c c o u n t N u m b e r >  
         < R o u n d e d > f a l s e < / R o u n d e d >  
     < / T B L i n k >  
     < T B L i n k >  
         < V e r s i o n > 4 < / V e r s i o n >  
         < C o l u m n F i l t e r s / >  
         < D A L i n k I D > f a d 6 5 c 5 2 - 2 5 a 9 - 4 3 b f - b d e c - f 2 d a f d 8 d 4 a 9 5 < / D A L i n k I D >  
         < L i n k T y p e > 0 < / L i n k T y p e >  
         < P a r a m e t e r s / >  
         < I n c l u d e A l l I t e m s > f a l s e < / I n c l u d e A l l I t e m s >  
         < A c t i v e > t r u e < / A c t i v e >  
         < P r o t e c t e d L i n k > f a l s e < / P r o t e c t e d L i n k >  
         < N a m e > 2 8 1 0 0   T B   2 0 1 9   4 5 9 a 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 4 5 9 a < / A c c o u n t N u m b e r >  
         < R o u n d e d > f a l s e < / R o u n d e d >  
     < / T B L i n k >  
     < T B L i n k >  
         < V e r s i o n > 4 < / V e r s i o n >  
         < C o l u m n F i l t e r s / >  
         < D A L i n k I D > d a 6 7 8 1 4 7 - f c b c - 4 f f 5 - 9 a 3 2 - b 4 2 c f 2 7 b d c c d < / D A L i n k I D >  
         < L i n k T y p e > 0 < / L i n k T y p e >  
         < P a r a m e t e r s / >  
         < I n c l u d e A l l I t e m s > f a l s e < / I n c l u d e A l l I t e m s >  
         < A c t i v e > t r u e < / A c t i v e >  
         < P r o t e c t e d L i n k > f a l s e < / P r o t e c t e d L i n k >  
         < N a m e > 2 8 1 0 0   T B   2 0 1 9   4 5 9 b 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 4 5 9 b < / A c c o u n t N u m b e r >  
         < R o u n d e d > f a l s e < / R o u n d e d >  
     < / T B L i n k >  
     < T B L i n k >  
         < V e r s i o n > 4 < / V e r s i o n >  
         < C o l u m n F i l t e r s / >  
         < D A L i n k I D > c 1 5 5 d 2 6 2 - a e 5 1 - 4 5 7 9 - b c a a - d f c 4 3 c a 1 3 3 c 7 < / D A L i n k I D >  
         < L i n k T y p e > 0 < / L i n k T y p e >  
         < P a r a m e t e r s / >  
         < I n c l u d e A l l I t e m s > f a l s e < / I n c l u d e A l l I t e m s >  
         < A c t i v e > t r u e < / A c t i v e >  
         < P r o t e c t e d L i n k > f a l s e < / P r o t e c t e d L i n k >  
         < N a m e > 2 8 1 0 0   T B   2 0 1 9   4 6 1 a 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 4 6 1 a < / A c c o u n t N u m b e r >  
         < R o u n d e d > f a l s e < / R o u n d e d >  
     < / T B L i n k >  
     < T B L i n k >  
         < V e r s i o n > 4 < / V e r s i o n >  
         < C o l u m n F i l t e r s / >  
         < D A L i n k I D > 2 6 6 3 e a 0 e - 8 7 a 6 - 4 f 8 3 - a d 6 d - b 5 6 1 c a b 7 4 9 f b < / D A L i n k I D >  
         < L i n k T y p e > 0 < / L i n k T y p e >  
         < P a r a m e t e r s / >  
         < I n c l u d e A l l I t e m s > f a l s e < / I n c l u d e A l l I t e m s >  
         < A c t i v e > t r u e < / A c t i v e >  
         < P r o t e c t e d L i n k > f a l s e < / P r o t e c t e d L i n k >  
         < N a m e > 2 8 1 0 0   T B   2 0 1 9   4 6 1 b 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 - 3 2 4 3 4 1 5 . 0 0 0 0 < / N u m e r i c V a l u e >  
         < V a l u e > - 3 2 4 3 4 1 5 . 0 0 0 0 < / V a l u e >  
         < C h a r t T y p e > c t D e t a i l < / C h a r t T y p e >  
         < R e f e r e n c e > 2 8 1 0 0 < / R e f e r e n c e >  
         < T B D o c N a m e > T B   2 0 1 9 < / T B D o c N a m e >  
         < T B C h a r t N a m e > D e t a i l < / T B C h a r t N a m e >  
         < C o l u m n N a m e > P r i o r P e r i o d 2 B a l a n c e < / C o l u m n N a m e >  
         < U s e r F r i e n d l y C o l u m n N a m e > 3 1 . 1 2 . 2 0 1 8 < / U s e r F r i e n d l y C o l u m n N a m e >  
         < A c c o u n t N u m b e r > 4 6 1 b < / A c c o u n t N u m b e r >  
         < R o u n d e d > f a l s e < / R o u n d e d >  
     < / T B L i n k >  
     < T B L i n k >  
         < V e r s i o n > 4 < / V e r s i o n >  
         < C o l u m n F i l t e r s / >  
         < D A L i n k I D > 1 9 6 9 e c d 1 - 3 7 d 1 - 4 8 b a - b 3 7 8 - 8 4 0 d 3 4 3 f d 7 6 b < / D A L i n k I D >  
         < L i n k T y p e > 0 < / L i n k T y p e >  
         < P a r a m e t e r s / >  
         < I n c l u d e A l l I t e m s > f a l s e < / I n c l u d e A l l I t e m s >  
         < A c t i v e > t r u e < / A c t i v e >  
         < P r o t e c t e d L i n k > f a l s e < / P r o t e c t e d L i n k >  
         < N a m e > 2 8 1 0 0   T B   2 0 1 9   4 7 1 a 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 4 7 1 a < / A c c o u n t N u m b e r >  
         < R o u n d e d > f a l s e < / R o u n d e d >  
     < / T B L i n k >  
     < T B L i n k >  
         < V e r s i o n > 4 < / V e r s i o n >  
         < C o l u m n F i l t e r s / >  
         < D A L i n k I D > 9 8 b e c 9 1 5 - 7 5 3 6 - 4 e 9 a - b 2 4 5 - d d c f 9 e a c a 1 1 6 < / D A L i n k I D >  
         < L i n k T y p e > 0 < / L i n k T y p e >  
         < P a r a m e t e r s / >  
         < I n c l u d e A l l I t e m s > f a l s e < / I n c l u d e A l l I t e m s >  
         < A c t i v e > t r u e < / A c t i v e >  
         < P r o t e c t e d L i n k > f a l s e < / P r o t e c t e d L i n k >  
         < N a m e > 2 8 1 0 0   T B   2 0 1 9   4 7 1 b 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 4 7 1 b < / A c c o u n t N u m b e r >  
         < R o u n d e d > f a l s e < / R o u n d e d >  
     < / T B L i n k >  
     < T B L i n k >  
         < V e r s i o n > 4 < / V e r s i o n >  
         < C o l u m n F i l t e r s / >  
         < D A L i n k I D > 2 3 6 8 9 7 9 a - d 7 2 e - 4 4 5 8 - a 3 2 8 - 8 8 a 3 d d 0 8 8 2 7 b < / D A L i n k I D >  
         < L i n k T y p e > 0 < / L i n k T y p e >  
         < P a r a m e t e r s / >  
         < I n c l u d e A l l I t e m s > f a l s e < / I n c l u d e A l l I t e m s >  
         < A c t i v e > t r u e < / A c t i v e >  
         < P r o t e c t e d L i n k > f a l s e < / P r o t e c t e d L i n k >  
         < N a m e > 2 8 1 0 0   T B   2 0 1 9   4 7 1 c 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 4 7 1 c < / A c c o u n t N u m b e r >  
         < R o u n d e d > f a l s e < / R o u n d e d >  
     < / T B L i n k >  
     < T B L i n k >  
         < V e r s i o n > 4 < / V e r s i o n >  
         < C o l u m n F i l t e r s / >  
         < D A L i n k I D > f 7 d c 7 8 f d - 4 6 7 1 - 4 f e 7 - b e e 0 - 6 5 a 9 8 9 3 2 2 4 e 8 < / D A L i n k I D >  
         < L i n k T y p e > 0 < / L i n k T y p e >  
         < P a r a m e t e r s / >  
         < I n c l u d e A l l I t e m s > f a l s e < / I n c l u d e A l l I t e m s >  
         < A c t i v e > t r u e < / A c t i v e >  
         < P r o t e c t e d L i n k > f a l s e < / P r o t e c t e d L i n k >  
         < N a m e > 2 8 1 0 0   T B   2 0 1 9   4 7 1 d 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 4 7 1 d < / A c c o u n t N u m b e r >  
         < R o u n d e d > f a l s e < / R o u n d e d >  
     < / T B L i n k >  
     < T B L i n k >  
         < V e r s i o n > 4 < / V e r s i o n >  
         < C o l u m n F i l t e r s / >  
         < D A L i n k I D > e 1 9 a e c 8 1 - 2 1 8 7 - 4 0 6 b - a f 1 5 - c 9 e 1 d 5 1 e 9 f f 6 < / D A L i n k I D >  
         < L i n k T y p e > 0 < / L i n k T y p e >  
         < P a r a m e t e r s / >  
         < I n c l u d e A l l I t e m s > f a l s e < / I n c l u d e A l l I t e m s >  
         < A c t i v e > t r u e < / A c t i v e >  
         < P r o t e c t e d L i n k > f a l s e < / P r o t e c t e d L i n k >  
         < N a m e > 2 8 1 0 0   T B   2 0 1 9   4 7 2 x 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 - 4 0 5 1 . 0 0 0 0 < / N u m e r i c V a l u e >  
         < V a l u e > - 4 0 5 1 . 0 0 0 0 < / V a l u e >  
         < C h a r t T y p e > c t D e t a i l < / C h a r t T y p e >  
         < R e f e r e n c e > 2 8 1 0 0 < / R e f e r e n c e >  
         < T B D o c N a m e > T B   2 0 1 9 < / T B D o c N a m e >  
         < T B C h a r t N a m e > D e t a i l < / T B C h a r t N a m e >  
         < C o l u m n N a m e > P r i o r P e r i o d 2 B a l a n c e < / C o l u m n N a m e >  
         < U s e r F r i e n d l y C o l u m n N a m e > 3 1 . 1 2 . 2 0 1 8 < / U s e r F r i e n d l y C o l u m n N a m e >  
         < A c c o u n t N u m b e r > 4 7 2 x < / A c c o u n t N u m b e r >  
         < R o u n d e d > f a l s e < / R o u n d e d >  
     < / T B L i n k >  
     < T B L i n k >  
         < V e r s i o n > 4 < / V e r s i o n >  
         < C o l u m n F i l t e r s / >  
         < D A L i n k I D > 4 8 9 b 3 c e 6 - 0 4 3 0 - 4 b 0 1 - b a c f - b 9 0 e a e c 7 d 6 4 f < / D A L i n k I D >  
         < L i n k T y p e > 0 < / L i n k T y p e >  
         < P a r a m e t e r s / >  
         < I n c l u d e A l l I t e m s > f a l s e < / I n c l u d e A l l I t e m s >  
         < A c t i v e > t r u e < / A c t i v e >  
         < P r o t e c t e d L i n k > f a l s e < / P r o t e c t e d L i n k >  
         < N a m e > 2 8 1 0 0   T B   2 0 1 9   4 7 3 a 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 4 7 3 a < / A c c o u n t N u m b e r >  
         < R o u n d e d > f a l s e < / R o u n d e d >  
     < / T B L i n k >  
     < T B L i n k >  
         < V e r s i o n > 4 < / V e r s i o n >  
         < C o l u m n F i l t e r s / >  
         < D A L i n k I D > b b 3 c 5 f e 6 - 7 c 1 a - 4 f 7 9 - 8 5 f 2 - d c 3 9 4 f a e f c f 0 < / D A L i n k I D >  
         < L i n k T y p e > 0 < / L i n k T y p e >  
         < P a r a m e t e r s / >  
         < I n c l u d e A l l I t e m s > f a l s e < / I n c l u d e A l l I t e m s >  
         < A c t i v e > t r u e < / A c t i v e >  
         < P r o t e c t e d L i n k > f a l s e < / P r o t e c t e d L i n k >  
         < N a m e > 2 8 1 0 0   T B   2 0 1 9   4 7 3 b 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 4 7 3 b < / A c c o u n t N u m b e r >  
         < R o u n d e d > f a l s e < / R o u n d e d >  
     < / T B L i n k >  
     < T B L i n k >  
         < V e r s i o n > 4 < / V e r s i o n >  
         < C o l u m n F i l t e r s / >  
         < D A L i n k I D > 8 3 f 6 0 5 0 8 - 1 6 5 b - 4 f d d - 9 0 8 4 - 3 7 3 3 9 9 c f 6 4 5 6 < / D A L i n k I D >  
         < L i n k T y p e > 0 < / L i n k T y p e >  
         < P a r a m e t e r s / >  
         < I n c l u d e A l l I t e m s > f a l s e < / I n c l u d e A l l I t e m s >  
         < A c t i v e > t r u e < / A c t i v e >  
         < P r o t e c t e d L i n k > f a l s e < / P r o t e c t e d L i n k >  
         < N a m e > 2 8 1 0 0   T B   2 0 1 9   4 7 4 a 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 - 6 7 4 9 . 0 0 0 0 < / N u m e r i c V a l u e >  
         < V a l u e > - 6 7 4 9 . 0 0 0 0 < / V a l u e >  
         < C h a r t T y p e > c t D e t a i l < / C h a r t T y p e >  
         < R e f e r e n c e > 2 8 1 0 0 < / R e f e r e n c e >  
         < T B D o c N a m e > T B   2 0 1 9 < / T B D o c N a m e >  
         < T B C h a r t N a m e > D e t a i l < / T B C h a r t N a m e >  
         < C o l u m n N a m e > P r i o r P e r i o d 2 B a l a n c e < / C o l u m n N a m e >  
         < U s e r F r i e n d l y C o l u m n N a m e > 3 1 . 1 2 . 2 0 1 8 < / U s e r F r i e n d l y C o l u m n N a m e >  
         < A c c o u n t N u m b e r > 4 7 4 a < / A c c o u n t N u m b e r >  
         < R o u n d e d > f a l s e < / R o u n d e d >  
     < / T B L i n k >  
     < T B L i n k >  
         < V e r s i o n > 4 < / V e r s i o n >  
         < C o l u m n F i l t e r s / >  
         < D A L i n k I D > 8 a 8 4 7 2 9 e - 1 6 4 e - 4 6 b 9 - a 7 4 8 - 5 8 e 3 b f f 5 4 e e e < / D A L i n k I D >  
         < L i n k T y p e > 0 < / L i n k T y p e >  
         < P a r a m e t e r s / >  
         < I n c l u d e A l l I t e m s > f a l s e < / I n c l u d e A l l I t e m s >  
         < A c t i v e > t r u e < / A c t i v e >  
         < P r o t e c t e d L i n k > f a l s e < / P r o t e c t e d L i n k >  
         < N a m e > 2 8 1 0 0   T B   2 0 1 9   4 7 4 b 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 - 1 5 5 5 5 . 0 0 0 0 < / N u m e r i c V a l u e >  
         < V a l u e > - 1 5 5 5 5 . 0 0 0 0 < / V a l u e >  
         < C h a r t T y p e > c t D e t a i l < / C h a r t T y p e >  
         < R e f e r e n c e > 2 8 1 0 0 < / R e f e r e n c e >  
         < T B D o c N a m e > T B   2 0 1 9 < / T B D o c N a m e >  
         < T B C h a r t N a m e > D e t a i l < / T B C h a r t N a m e >  
         < C o l u m n N a m e > P r i o r P e r i o d 2 B a l a n c e < / C o l u m n N a m e >  
         < U s e r F r i e n d l y C o l u m n N a m e > 3 1 . 1 2 . 2 0 1 8 < / U s e r F r i e n d l y C o l u m n N a m e >  
         < A c c o u n t N u m b e r > 4 7 4 b < / A c c o u n t N u m b e r >  
         < R o u n d e d > f a l s e < / R o u n d e d >  
     < / T B L i n k >  
     < T B L i n k >  
         < V e r s i o n > 4 < / V e r s i o n >  
         < C o l u m n F i l t e r s / >  
         < D A L i n k I D > 7 f 9 a f d 1 2 - 5 0 0 5 - 4 8 4 8 - b 9 b 9 - d 9 4 6 b 5 d 8 1 8 9 b < / D A L i n k I D >  
         < L i n k T y p e > 0 < / L i n k T y p e >  
         < P a r a m e t e r s / >  
         < I n c l u d e A l l I t e m s > f a l s e < / I n c l u d e A l l I t e m s >  
         < A c t i v e > t r u e < / A c t i v e >  
         < P r o t e c t e d L i n k > f a l s e < / P r o t e c t e d L i n k >  
         < N a m e > 2 8 1 0 0   T B   2 0 1 9   4 7 5 a 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 4 7 5 a < / A c c o u n t N u m b e r >  
         < R o u n d e d > f a l s e < / R o u n d e d >  
     < / T B L i n k >  
     < T B L i n k >  
         < V e r s i o n > 4 < / V e r s i o n >  
         < C o l u m n F i l t e r s / >  
         < D A L i n k I D > e f c 2 6 d 2 2 - 1 6 a 7 - 4 1 6 1 - 9 5 0 3 - d c 8 0 2 e e 4 1 a 7 e < / D A L i n k I D >  
         < L i n k T y p e > 0 < / L i n k T y p e >  
         < P a r a m e t e r s / >  
         < I n c l u d e A l l I t e m s > f a l s e < / I n c l u d e A l l I t e m s >  
         < A c t i v e > t r u e < / A c t i v e >  
         < P r o t e c t e d L i n k > f a l s e < / P r o t e c t e d L i n k >  
         < N a m e > 2 8 1 0 0   T B   2 0 1 9   4 7 5 b 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 4 7 5 b < / A c c o u n t N u m b e r >  
         < R o u n d e d > f a l s e < / R o u n d e d >  
     < / T B L i n k >  
     < T B L i n k >  
         < V e r s i o n > 4 < / V e r s i o n >  
         < C o l u m n F i l t e r s / >  
         < D A L i n k I D > 4 6 d 7 7 2 a 4 - f 1 b 3 - 4 2 6 9 - 9 b 5 c - a 3 3 a 9 9 6 3 6 6 9 1 < / D A L i n k I D >  
         < L i n k T y p e > 0 < / L i n k T y p e >  
         < P a r a m e t e r s / >  
         < I n c l u d e A l l I t e m s > f a l s e < / I n c l u d e A l l I t e m s >  
         < A c t i v e > t r u e < / A c t i v e >  
         < P r o t e c t e d L i n k > f a l s e < / P r o t e c t e d L i n k >  
         < N a m e > 2 8 1 0 0   T B   2 0 1 9   4 7 5 c 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 4 7 5 c < / A c c o u n t N u m b e r >  
         < R o u n d e d > f a l s e < / R o u n d e d >  
     < / T B L i n k >  
     < T B L i n k >  
         < V e r s i o n > 4 < / V e r s i o n >  
         < C o l u m n F i l t e r s / >  
         < D A L i n k I D > f c 1 7 b a b c - f 2 3 7 - 4 d 8 8 - b b c 1 - 9 f a 7 5 c 7 f 6 c 4 5 < / D A L i n k I D >  
         < L i n k T y p e > 0 < / L i n k T y p e >  
         < P a r a m e t e r s / >  
         < I n c l u d e A l l I t e m s > f a l s e < / I n c l u d e A l l I t e m s >  
         < A c t i v e > t r u e < / A c t i v e >  
         < P r o t e c t e d L i n k > f a l s e < / P r o t e c t e d L i n k >  
         < N a m e > 2 8 1 0 0   T B   2 0 1 9   4 7 5 d 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 4 7 5 d < / A c c o u n t N u m b e r >  
         < R o u n d e d > f a l s e < / R o u n d e d >  
     < / T B L i n k >  
     < T B L i n k >  
         < V e r s i o n > 4 < / V e r s i o n >  
         < C o l u m n F i l t e r s / >  
         < D A L i n k I D > 1 7 1 6 4 5 d 2 - 5 7 9 d - 4 8 6 8 - 9 9 f 7 - b 3 6 b 1 d 1 3 7 f 3 c < / D A L i n k I D >  
         < L i n k T y p e > 0 < / L i n k T y p e >  
         < P a r a m e t e r s / >  
         < I n c l u d e A l l I t e m s > f a l s e < / I n c l u d e A l l I t e m s >  
         < A c t i v e > t r u e < / A c t i v e >  
         < P r o t e c t e d L i n k > f a l s e < / P r o t e c t e d L i n k >  
         < N a m e > 2 8 1 0 0   T B   2 0 1 9   4 7 5 e 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 4 7 5 e < / A c c o u n t N u m b e r >  
         < R o u n d e d > f a l s e < / R o u n d e d >  
     < / T B L i n k >  
     < T B L i n k >  
         < V e r s i o n > 4 < / V e r s i o n >  
         < C o l u m n F i l t e r s / >  
         < D A L i n k I D > 1 3 6 a 9 4 4 e - c d a 0 - 4 6 e c - 9 c 0 d - 3 7 2 8 e 3 6 2 b 1 c c < / D A L i n k I D >  
         < L i n k T y p e > 0 < / L i n k T y p e >  
         < P a r a m e t e r s / >  
         < I n c l u d e A l l I t e m s > f a l s e < / I n c l u d e A l l I t e m s >  
         < A c t i v e > t r u e < / A c t i v e >  
         < P r o t e c t e d L i n k > f a l s e < / P r o t e c t e d L i n k >  
         < N a m e > 2 8 1 0 0   T B   2 0 1 9   4 7 5 f 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 4 7 5 f < / A c c o u n t N u m b e r >  
         < R o u n d e d > f a l s e < / R o u n d e d >  
     < / T B L i n k >  
     < T B L i n k >  
         < V e r s i o n > 4 < / V e r s i o n >  
         < C o l u m n F i l t e r s / >  
         < D A L i n k I D > c 9 0 0 f a 5 9 - 4 8 4 6 - 4 8 e 0 - 8 5 9 4 - a a d b 4 e 6 5 4 4 5 e < / D A L i n k I D >  
         < L i n k T y p e > 0 < / L i n k T y p e >  
         < P a r a m e t e r s / >  
         < I n c l u d e A l l I t e m s > f a l s e < / I n c l u d e A l l I t e m s >  
         < A c t i v e > t r u e < / A c t i v e >  
         < P r o t e c t e d L i n k > f a l s e < / P r o t e c t e d L i n k >  
         < N a m e > 2 8 1 0 0   T B   2 0 1 9   4 7 5 g 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 4 7 5 g < / A c c o u n t N u m b e r >  
         < R o u n d e d > f a l s e < / R o u n d e d >  
     < / T B L i n k >  
     < T B L i n k >  
         < V e r s i o n > 4 < / V e r s i o n >  
         < C o l u m n F i l t e r s / >  
         < D A L i n k I D > d 0 8 8 b 8 c e - 3 c 5 b - 4 1 d 6 - 8 1 5 0 - 1 9 c b a d 6 b 4 e 8 1 < / D A L i n k I D >  
         < L i n k T y p e > 0 < / L i n k T y p e >  
         < P a r a m e t e r s / >  
         < I n c l u d e A l l I t e m s > f a l s e < / I n c l u d e A l l I t e m s >  
         < A c t i v e > t r u e < / A c t i v e >  
         < P r o t e c t e d L i n k > f a l s e < / P r o t e c t e d L i n k >  
         < N a m e > 2 8 1 0 0   T B   2 0 1 9   4 7 5 h 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 4 7 5 h < / A c c o u n t N u m b e r >  
         < R o u n d e d > f a l s e < / R o u n d e d >  
     < / T B L i n k >  
     < T B L i n k >  
         < V e r s i o n > 4 < / V e r s i o n >  
         < C o l u m n F i l t e r s / >  
         < D A L i n k I D > 3 a 6 b 3 9 a 9 - c 8 a 2 - 4 c 0 4 - 8 b 1 2 - 1 f e c f 7 b 0 9 f c f < / D A L i n k I D >  
         < L i n k T y p e > 0 < / L i n k T y p e >  
         < P a r a m e t e r s / >  
         < I n c l u d e A l l I t e m s > f a l s e < / I n c l u d e A l l I t e m s >  
         < A c t i v e > t r u e < / A c t i v e >  
         < P r o t e c t e d L i n k > f a l s e < / P r o t e c t e d L i n k >  
         < N a m e > 2 8 1 0 0   T B   2 0 1 9   4 7 6 a 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 4 7 6 a < / A c c o u n t N u m b e r >  
         < R o u n d e d > f a l s e < / R o u n d e d >  
     < / T B L i n k >  
     < T B L i n k >  
         < V e r s i o n > 4 < / V e r s i o n >  
         < C o l u m n F i l t e r s / >  
         < D A L i n k I D > f 8 9 7 f 8 5 3 - 1 0 a f - 4 f 6 3 - a e 5 b - 4 3 9 8 5 2 7 b 7 7 9 4 < / D A L i n k I D >  
         < L i n k T y p e > 0 < / L i n k T y p e >  
         < P a r a m e t e r s / >  
         < I n c l u d e A l l I t e m s > f a l s e < / I n c l u d e A l l I t e m s >  
         < A c t i v e > t r u e < / A c t i v e >  
         < P r o t e c t e d L i n k > f a l s e < / P r o t e c t e d L i n k >  
         < N a m e > 2 8 1 0 0   T B   2 0 1 9   4 7 6 b 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 4 7 6 b < / A c c o u n t N u m b e r >  
         < R o u n d e d > f a l s e < / R o u n d e d >  
     < / T B L i n k >  
     < T B L i n k >  
         < V e r s i o n > 4 < / V e r s i o n >  
         < C o l u m n F i l t e r s / >  
         < D A L i n k I D > c 9 8 a 2 4 6 b - e 8 9 d - 4 e d 5 - 8 c f 4 - 0 d 3 9 3 a a b b 6 2 2 < / D A L i n k I D >  
         < L i n k T y p e > 0 < / L i n k T y p e >  
         < P a r a m e t e r s / >  
         < I n c l u d e A l l I t e m s > f a l s e < / I n c l u d e A l l I t e m s >  
         < A c t i v e > t r u e < / A c t i v e >  
         < P r o t e c t e d L i n k > f a l s e < / P r o t e c t e d L i n k >  
         < N a m e > 2 8 1 0 0   T B   2 0 1 9   4 7 6 c 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 4 7 6 c < / A c c o u n t N u m b e r >  
         < R o u n d e d > f a l s e < / R o u n d e d >  
     < / T B L i n k >  
     < T B L i n k >  
         < V e r s i o n > 4 < / V e r s i o n >  
         < C o l u m n F i l t e r s / >  
         < D A L i n k I D > b 1 1 e b f e b - b 5 5 9 - 4 a 2 2 - 9 9 2 7 - b 9 8 8 0 2 0 8 d 7 6 5 < / D A L i n k I D >  
         < L i n k T y p e > 0 < / L i n k T y p e >  
         < P a r a m e t e r s / >  
         < I n c l u d e A l l I t e m s > f a l s e < / I n c l u d e A l l I t e m s >  
         < A c t i v e > t r u e < / A c t i v e >  
         < P r o t e c t e d L i n k > f a l s e < / P r o t e c t e d L i n k >  
         < N a m e > 2 8 1 0 0   T B   2 0 1 9   4 7 6 d 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 4 7 6 d < / A c c o u n t N u m b e r >  
         < R o u n d e d > f a l s e < / R o u n d e d >  
     < / T B L i n k >  
     < T B L i n k >  
         < V e r s i o n > 4 < / V e r s i o n >  
         < C o l u m n F i l t e r s / >  
         < D A L i n k I D > 8 f a 8 6 b c b - b 3 7 d - 4 c c a - 9 d 5 9 - a e 3 7 e d 3 f 1 5 0 e < / D A L i n k I D >  
         < L i n k T y p e > 0 < / L i n k T y p e >  
         < P a r a m e t e r s / >  
         < I n c l u d e A l l I t e m s > f a l s e < / I n c l u d e A l l I t e m s >  
         < A c t i v e > t r u e < / A c t i v e >  
         < P r o t e c t e d L i n k > f a l s e < / P r o t e c t e d L i n k >  
         < N a m e > 2 8 1 0 0   T B   2 0 1 9   4 7 6 e 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 4 7 6 e < / A c c o u n t N u m b e r >  
         < R o u n d e d > f a l s e < / R o u n d e d >  
     < / T B L i n k >  
     < T B L i n k >  
         < V e r s i o n > 4 < / V e r s i o n >  
         < C o l u m n F i l t e r s / >  
         < D A L i n k I D > c 3 a e a 5 1 e - 7 5 1 0 - 4 b 9 f - a e 9 f - 3 6 7 7 1 0 9 4 a 6 4 0 < / D A L i n k I D >  
         < L i n k T y p e > 0 < / L i n k T y p e >  
         < P a r a m e t e r s / >  
         < I n c l u d e A l l I t e m s > f a l s e < / I n c l u d e A l l I t e m s >  
         < A c t i v e > t r u e < / A c t i v e >  
         < P r o t e c t e d L i n k > f a l s e < / P r o t e c t e d L i n k >  
         < N a m e > 2 8 1 0 0   T B   2 0 1 9   4 7 6 f 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 4 7 6 f < / A c c o u n t N u m b e r >  
         < R o u n d e d > f a l s e < / R o u n d e d >  
     < / T B L i n k >  
     < T B L i n k >  
         < V e r s i o n > 4 < / V e r s i o n >  
         < C o l u m n F i l t e r s / >  
         < D A L i n k I D > c f 8 b 5 7 5 4 - 4 0 f 2 - 4 c e 4 - a a d c - c 0 b 6 2 5 c d 2 1 9 d < / D A L i n k I D >  
         < L i n k T y p e > 0 < / L i n k T y p e >  
         < P a r a m e t e r s / >  
         < I n c l u d e A l l I t e m s > f a l s e < / I n c l u d e A l l I t e m s >  
         < A c t i v e > t r u e < / A c t i v e >  
         < P r o t e c t e d L i n k > f a l s e < / P r o t e c t e d L i n k >  
         < N a m e > 2 8 1 0 0   T B   2 0 1 9   4 7 8 a 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 4 7 8 a < / A c c o u n t N u m b e r >  
         < R o u n d e d > f a l s e < / R o u n d e d >  
     < / T B L i n k >  
     < T B L i n k >  
         < V e r s i o n > 4 < / V e r s i o n >  
         < C o l u m n F i l t e r s / >  
         < D A L i n k I D > 5 a c 4 5 5 8 1 - 5 4 7 2 - 4 9 0 9 - 8 1 c 2 - 9 c 9 5 a f 9 1 d 7 d e < / D A L i n k I D >  
         < L i n k T y p e > 0 < / L i n k T y p e >  
         < P a r a m e t e r s / >  
         < I n c l u d e A l l I t e m s > f a l s e < / I n c l u d e A l l I t e m s >  
         < A c t i v e > t r u e < / A c t i v e >  
         < P r o t e c t e d L i n k > f a l s e < / P r o t e c t e d L i n k >  
         < N a m e > 2 8 1 0 0   T B   2 0 1 9   4 7 8 b 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 4 7 8 b < / A c c o u n t N u m b e r >  
         < R o u n d e d > f a l s e < / R o u n d e d >  
     < / T B L i n k >  
     < T B L i n k >  
         < V e r s i o n > 4 < / V e r s i o n >  
         < C o l u m n F i l t e r s / >  
         < D A L i n k I D > a 9 e 9 e d a 7 - 6 3 f 3 - 4 e 7 a - a 5 a 4 - 9 3 4 e d e 2 a 9 5 1 d < / D A L i n k I D >  
         < L i n k T y p e > 0 < / L i n k T y p e >  
         < P a r a m e t e r s / >  
         < I n c l u d e A l l I t e m s > f a l s e < / I n c l u d e A l l I t e m s >  
         < A c t i v e > t r u e < / A c t i v e >  
         < P r o t e c t e d L i n k > f a l s e < / P r o t e c t e d L i n k >  
         < N a m e > 2 8 1 0 0   T B   2 0 1 9   4 7 8 c 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 4 7 8 c < / A c c o u n t N u m b e r >  
         < R o u n d e d > f a l s e < / R o u n d e d >  
     < / T B L i n k >  
     < T B L i n k >  
         < V e r s i o n > 4 < / V e r s i o n >  
         < C o l u m n F i l t e r s / >  
         < D A L i n k I D > 5 3 7 0 7 f 5 9 - a b c 0 - 4 f b 5 - a 5 8 1 - a f e a 9 0 9 b 5 0 c 2 < / D A L i n k I D >  
         < L i n k T y p e > 0 < / L i n k T y p e >  
         < P a r a m e t e r s / >  
         < I n c l u d e A l l I t e m s > f a l s e < / I n c l u d e A l l I t e m s >  
         < A c t i v e > t r u e < / A c t i v e >  
         < P r o t e c t e d L i n k > f a l s e < / P r o t e c t e d L i n k >  
         < N a m e > 2 8 1 0 0   T B   2 0 1 9   4 7 8 d 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 4 7 8 d < / A c c o u n t N u m b e r >  
         < R o u n d e d > f a l s e < / R o u n d e d >  
     < / T B L i n k >  
     < T B L i n k >  
         < V e r s i o n > 4 < / V e r s i o n >  
         < C o l u m n F i l t e r s / >  
         < D A L i n k I D > 5 f 9 b d 9 b b - 9 3 e 0 - 4 2 d 0 - 8 9 a 0 - d 9 2 2 4 f 7 4 a c f 8 < / D A L i n k I D >  
         < L i n k T y p e > 0 < / L i n k T y p e >  
         < P a r a m e t e r s / >  
         < I n c l u d e A l l I t e m s > f a l s e < / I n c l u d e A l l I t e m s >  
         < A c t i v e > t r u e < / A c t i v e >  
         < P r o t e c t e d L i n k > f a l s e < / P r o t e c t e d L i n k >  
         < N a m e > 2 8 1 0 0   T B   2 0 1 9   4 7 8 e 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 4 7 8 e < / A c c o u n t N u m b e r >  
         < R o u n d e d > f a l s e < / R o u n d e d >  
     < / T B L i n k >  
     < T B L i n k >  
         < V e r s i o n > 4 < / V e r s i o n >  
         < C o l u m n F i l t e r s / >  
         < D A L i n k I D > d d 6 c 9 3 4 6 - 8 2 f 2 - 4 a e a - 8 8 b 9 - 4 6 8 a 7 4 a e 8 f e 7 < / D A L i n k I D >  
         < L i n k T y p e > 0 < / L i n k T y p e >  
         < P a r a m e t e r s / >  
         < I n c l u d e A l l I t e m s > f a l s e < / I n c l u d e A l l I t e m s >  
         < A c t i v e > t r u e < / A c t i v e >  
         < P r o t e c t e d L i n k > f a l s e < / P r o t e c t e d L i n k >  
         < N a m e > 2 8 1 0 0   T B   2 0 1 9   4 7 9 a 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 4 7 9 a < / A c c o u n t N u m b e r >  
         < R o u n d e d > f a l s e < / R o u n d e d >  
     < / T B L i n k >  
     < T B L i n k >  
         < V e r s i o n > 4 < / V e r s i o n >  
         < C o l u m n F i l t e r s / >  
         < D A L i n k I D > e 1 8 d 8 1 6 b - e 0 3 b - 4 8 c b - b 4 d e - 3 9 2 1 4 b 4 e f d c 3 < / D A L i n k I D >  
         < L i n k T y p e > 0 < / L i n k T y p e >  
         < P a r a m e t e r s / >  
         < I n c l u d e A l l I t e m s > f a l s e < / I n c l u d e A l l I t e m s >  
         < A c t i v e > t r u e < / A c t i v e >  
         < P r o t e c t e d L i n k > f a l s e < / P r o t e c t e d L i n k >  
         < N a m e > 2 8 1 0 0   T B   2 0 1 9   4 7 9 b 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 4 7 9 b < / A c c o u n t N u m b e r >  
         < R o u n d e d > f a l s e < / R o u n d e d >  
     < / T B L i n k >  
     < T B L i n k >  
         < V e r s i o n > 4 < / V e r s i o n >  
         < C o l u m n F i l t e r s / >  
         < D A L i n k I D > 3 4 4 0 a b e c - a 3 2 c - 4 d 4 2 - 8 a c 4 - c 0 c 8 0 1 a b 4 f 2 8 < / D A L i n k I D >  
         < L i n k T y p e > 0 < / L i n k T y p e >  
         < P a r a m e t e r s / >  
         < I n c l u d e A l l I t e m s > f a l s e < / I n c l u d e A l l I t e m s >  
         < A c t i v e > t r u e < / A c t i v e >  
         < P r o t e c t e d L i n k > f a l s e < / P r o t e c t e d L i n k >  
         < N a m e > 2 8 1 0 0   T B   2 0 1 9   4 7 9 c 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 4 7 9 c < / A c c o u n t N u m b e r >  
         < R o u n d e d > f a l s e < / R o u n d e d >  
     < / T B L i n k >  
     < T B L i n k >  
         < V e r s i o n > 4 < / V e r s i o n >  
         < C o l u m n F i l t e r s / >  
         < D A L i n k I D > 4 0 b a 3 9 0 0 - e 3 5 f - 4 3 5 5 - b f 6 3 - e d a d 9 0 f 4 f 2 e 0 < / D A L i n k I D >  
         < L i n k T y p e > 0 < / L i n k T y p e >  
         < P a r a m e t e r s / >  
         < I n c l u d e A l l I t e m s > f a l s e < / I n c l u d e A l l I t e m s >  
         < A c t i v e > t r u e < / A c t i v e >  
         < P r o t e c t e d L i n k > f a l s e < / P r o t e c t e d L i n k >  
         < N a m e > 2 8 1 0 0   T B   2 0 1 9   4 7 9 d 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 4 7 9 d < / A c c o u n t N u m b e r >  
         < R o u n d e d > f a l s e < / R o u n d e d >  
     < / T B L i n k >  
     < T B L i n k >  
         < V e r s i o n > 4 < / V e r s i o n >  
         < C o l u m n F i l t e r s / >  
         < D A L i n k I D > b 3 7 2 a 0 f 2 - c e e 5 - 4 1 0 4 - 8 2 f 0 - 2 0 1 d d 4 a e 1 b 3 2 < / D A L i n k I D >  
         < L i n k T y p e > 0 < / L i n k T y p e >  
         < P a r a m e t e r s / >  
         < I n c l u d e A l l I t e m s > f a l s e < / I n c l u d e A l l I t e m s >  
         < A c t i v e > t r u e < / A c t i v e >  
         < P r o t e c t e d L i n k > f a l s e < / P r o t e c t e d L i n k >  
         < N a m e > 2 8 1 0 0   T B   2 0 1 9   4 8 1 a 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 4 8 1 a < / A c c o u n t N u m b e r >  
         < R o u n d e d > f a l s e < / R o u n d e d >  
     < / T B L i n k >  
     < T B L i n k >  
         < V e r s i o n > 4 < / V e r s i o n >  
         < C o l u m n F i l t e r s / >  
         < D A L i n k I D > 9 d 7 2 a d 3 2 - 5 e f 8 - 4 6 b 0 - 9 8 e 3 - 8 b a 8 9 3 9 2 9 2 1 b < / D A L i n k I D >  
         < L i n k T y p e > 0 < / L i n k T y p e >  
         < P a r a m e t e r s / >  
         < I n c l u d e A l l I t e m s > f a l s e < / I n c l u d e A l l I t e m s >  
         < A c t i v e > t r u e < / A c t i v e >  
         < P r o t e c t e d L i n k > f a l s e < / P r o t e c t e d L i n k >  
         < N a m e > 2 8 1 0 0   T B   2 0 1 9   4 8 1 b 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 4 8 1 b < / A c c o u n t N u m b e r >  
         < R o u n d e d > f a l s e < / R o u n d e d >  
     < / T B L i n k >  
     < T B L i n k >  
         < V e r s i o n > 4 < / V e r s i o n >  
         < C o l u m n F i l t e r s / >  
         < D A L i n k I D > c 4 4 3 1 b f c - 1 a 3 3 - 4 e f b - a f a e - f 0 6 e 0 c 2 d f f a 6 < / D A L i n k I D >  
         < L i n k T y p e > 0 < / L i n k T y p e >  
         < P a r a m e t e r s / >  
         < I n c l u d e A l l I t e m s > f a l s e < / I n c l u d e A l l I t e m s >  
         < A c t i v e > t r u e < / A c t i v e >  
         < P r o t e c t e d L i n k > f a l s e < / P r o t e c t e d L i n k >  
         < N a m e > 2 8 1 0 0   T B   2 0 1 9   4 9 1 x 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 4 9 1 x < / A c c o u n t N u m b e r >  
         < R o u n d e d > f a l s e < / R o u n d e d >  
     < / T B L i n k >  
     < T B L i n k >  
         < V e r s i o n > 4 < / V e r s i o n >  
         < C o l u m n F i l t e r s / >  
         < D A L i n k I D > 4 3 3 8 4 a 0 d - 6 0 d 4 - 4 b 2 1 - 9 1 f 3 - 4 a a 7 8 3 a 8 9 e 1 9 < / D A L i n k I D >  
         < L i n k T y p e > 0 < / L i n k T y p e >  
         < P a r a m e t e r s / >  
         < I n c l u d e A l l I t e m s > f a l s e < / I n c l u d e A l l I t e m s >  
         < A c t i v e > t r u e < / A c t i v e >  
         < P r o t e c t e d L i n k > f a l s e < / P r o t e c t e d L i n k >  
         < N a m e > 2 8 1 0 0   T B   2 0 1 9   5 0 1 x 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 3 5 0 2 9 4 8 . 0 0 0 0 < / N u m e r i c V a l u e >  
         < V a l u e > 3 5 0 2 9 4 8 . 0 0 0 0 < / V a l u e >  
         < C h a r t T y p e > c t D e t a i l < / C h a r t T y p e >  
         < R e f e r e n c e > 2 8 1 0 0 < / R e f e r e n c e >  
         < T B D o c N a m e > T B   2 0 1 9 < / T B D o c N a m e >  
         < T B C h a r t N a m e > D e t a i l < / T B C h a r t N a m e >  
         < C o l u m n N a m e > P r i o r P e r i o d 2 B a l a n c e < / C o l u m n N a m e >  
         < U s e r F r i e n d l y C o l u m n N a m e > 3 1 . 1 2 . 2 0 1 8 < / U s e r F r i e n d l y C o l u m n N a m e >  
         < A c c o u n t N u m b e r > 5 0 1 x < / A c c o u n t N u m b e r >  
         < R o u n d e d > f a l s e < / R o u n d e d >  
     < / T B L i n k >  
     < T B L i n k >  
         < V e r s i o n > 4 < / V e r s i o n >  
         < C o l u m n F i l t e r s / >  
         < D A L i n k I D > 5 f 8 5 3 f b 4 - 8 0 2 1 - 4 c 2 4 - 9 2 f f - a c 5 3 d 9 2 8 5 4 a 2 < / D A L i n k I D >  
         < L i n k T y p e > 0 < / L i n k T y p e >  
         < P a r a m e t e r s / >  
         < I n c l u d e A l l I t e m s > f a l s e < / I n c l u d e A l l I t e m s >  
         < A c t i v e > t r u e < / A c t i v e >  
         < P r o t e c t e d L i n k > f a l s e < / P r o t e c t e d L i n k >  
         < N a m e > 2 8 1 0 0   T B   2 0 1 9   5 0 2 x 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 2 0 6 2 9 8 7 . 0 0 0 0 < / N u m e r i c V a l u e >  
         < V a l u e > 2 0 6 2 9 8 7 . 0 0 0 0 < / V a l u e >  
         < C h a r t T y p e > c t D e t a i l < / C h a r t T y p e >  
         < R e f e r e n c e > 2 8 1 0 0 < / R e f e r e n c e >  
         < T B D o c N a m e > T B   2 0 1 9 < / T B D o c N a m e >  
         < T B C h a r t N a m e > D e t a i l < / T B C h a r t N a m e >  
         < C o l u m n N a m e > P r i o r P e r i o d 2 B a l a n c e < / C o l u m n N a m e >  
         < U s e r F r i e n d l y C o l u m n N a m e > 3 1 . 1 2 . 2 0 1 8 < / U s e r F r i e n d l y C o l u m n N a m e >  
         < A c c o u n t N u m b e r > 5 0 2 x < / A c c o u n t N u m b e r >  
         < R o u n d e d > f a l s e < / R o u n d e d >  
     < / T B L i n k >  
     < T B L i n k >  
         < V e r s i o n > 4 < / V e r s i o n >  
         < C o l u m n F i l t e r s / >  
         < D A L i n k I D > c 9 e 5 e 6 3 e - 3 e 8 5 - 4 0 1 8 - b 7 4 b - 8 9 e b d 5 4 5 5 8 1 0 < / D A L i n k I D >  
         < L i n k T y p e > 0 < / L i n k T y p e >  
         < P a r a m e t e r s / >  
         < I n c l u d e A l l I t e m s > f a l s e < / I n c l u d e A l l I t e m s >  
         < A c t i v e > t r u e < / A c t i v e >  
         < P r o t e c t e d L i n k > f a l s e < / P r o t e c t e d L i n k >  
         < N a m e > 2 8 1 0 0   T B   2 0 1 9   5 0 3 x 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 2 9 1 1 9 . 0 0 0 0 < / N u m e r i c V a l u e >  
         < V a l u e > 2 9 1 1 9 . 0 0 0 0 < / V a l u e >  
         < C h a r t T y p e > c t D e t a i l < / C h a r t T y p e >  
         < R e f e r e n c e > 2 8 1 0 0 < / R e f e r e n c e >  
         < T B D o c N a m e > T B   2 0 1 9 < / T B D o c N a m e >  
         < T B C h a r t N a m e > D e t a i l < / T B C h a r t N a m e >  
         < C o l u m n N a m e > P r i o r P e r i o d 2 B a l a n c e < / C o l u m n N a m e >  
         < U s e r F r i e n d l y C o l u m n N a m e > 3 1 . 1 2 . 2 0 1 8 < / U s e r F r i e n d l y C o l u m n N a m e >  
         < A c c o u n t N u m b e r > 5 0 3 x < / A c c o u n t N u m b e r >  
         < R o u n d e d > f a l s e < / R o u n d e d >  
     < / T B L i n k >  
     < T B L i n k >  
         < V e r s i o n > 4 < / V e r s i o n >  
         < C o l u m n F i l t e r s / >  
         < D A L i n k I D > 1 9 5 b 7 3 d 4 - 3 f f 7 - 4 8 e 3 - 8 1 3 5 - c 9 4 0 8 f 2 6 e 9 4 2 < / D A L i n k I D >  
         < L i n k T y p e > 0 < / L i n k T y p e >  
         < P a r a m e t e r s / >  
         < I n c l u d e A l l I t e m s > f a l s e < / I n c l u d e A l l I t e m s >  
         < A c t i v e > t r u e < / A c t i v e >  
         < P r o t e c t e d L i n k > f a l s e < / P r o t e c t e d L i n k >  
         < N a m e > 2 8 1 0 0   T B   2 0 1 9   5 0 4 x 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 5 0 4 x < / A c c o u n t N u m b e r >  
         < R o u n d e d > f a l s e < / R o u n d e d >  
     < / T B L i n k >  
     < T B L i n k >  
         < V e r s i o n > 4 < / V e r s i o n >  
         < C o l u m n F i l t e r s / >  
         < D A L i n k I D > e 2 1 c 4 6 7 b - 8 1 8 0 - 4 c 8 5 - 8 0 b b - f d c 0 a c b a 7 8 4 c < / D A L i n k I D >  
         < L i n k T y p e > 0 < / L i n k T y p e >  
         < P a r a m e t e r s / >  
         < I n c l u d e A l l I t e m s > f a l s e < / I n c l u d e A l l I t e m s >  
         < A c t i v e > t r u e < / A c t i v e >  
         < P r o t e c t e d L i n k > f a l s e < / P r o t e c t e d L i n k >  
         < N a m e > 2 8 1 0 0   T B   2 0 1 9   5 0 5 x 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 8 1 8 3 9 1 . 0 0 0 0 < / N u m e r i c V a l u e >  
         < V a l u e > 8 1 8 3 9 1 . 0 0 0 0 < / V a l u e >  
         < C h a r t T y p e > c t D e t a i l < / C h a r t T y p e >  
         < R e f e r e n c e > 2 8 1 0 0 < / R e f e r e n c e >  
         < T B D o c N a m e > T B   2 0 1 9 < / T B D o c N a m e >  
         < T B C h a r t N a m e > D e t a i l < / T B C h a r t N a m e >  
         < C o l u m n N a m e > P r i o r P e r i o d 2 B a l a n c e < / C o l u m n N a m e >  
         < U s e r F r i e n d l y C o l u m n N a m e > 3 1 . 1 2 . 2 0 1 8 < / U s e r F r i e n d l y C o l u m n N a m e >  
         < A c c o u n t N u m b e r > 5 0 5 x < / A c c o u n t N u m b e r >  
         < R o u n d e d > f a l s e < / R o u n d e d >  
     < / T B L i n k >  
     < T B L i n k >  
         < V e r s i o n > 4 < / V e r s i o n >  
         < C o l u m n F i l t e r s / >  
         < D A L i n k I D > 8 5 6 3 1 0 0 4 - 4 e 1 2 - 4 a 5 8 - 9 c 0 3 - 7 a 9 f 7 3 b 3 9 6 7 3 < / D A L i n k I D >  
         < L i n k T y p e > 0 < / L i n k T y p e >  
         < P a r a m e t e r s / >  
         < I n c l u d e A l l I t e m s > f a l s e < / I n c l u d e A l l I t e m s >  
         < A c t i v e > t r u e < / A c t i v e >  
         < P r o t e c t e d L i n k > f a l s e < / P r o t e c t e d L i n k >  
         < N a m e > 2 8 1 0 0   T B   2 0 1 9   5 0 7 x 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 5 0 7 x < / A c c o u n t N u m b e r >  
         < R o u n d e d > f a l s e < / R o u n d e d >  
     < / T B L i n k >  
     < T B L i n k >  
         < V e r s i o n > 4 < / V e r s i o n >  
         < C o l u m n F i l t e r s / >  
         < D A L i n k I D > 7 1 9 5 b c 8 5 - 4 e 0 d - 4 4 5 8 - b c f 3 - e 9 2 d f b a 5 4 a 9 9 < / D A L i n k I D >  
         < L i n k T y p e > 0 < / L i n k T y p e >  
         < P a r a m e t e r s / >  
         < I n c l u d e A l l I t e m s > f a l s e < / I n c l u d e A l l I t e m s >  
         < A c t i v e > t r u e < / A c t i v e >  
         < P r o t e c t e d L i n k > f a l s e < / P r o t e c t e d L i n k >  
         < N a m e > 2 8 1 0 0   T B   2 0 1 9   5 1 1 x 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 9 5 8 6 8 . 0 0 0 0 < / N u m e r i c V a l u e >  
         < V a l u e > 9 5 8 6 8 . 0 0 0 0 < / V a l u e >  
         < C h a r t T y p e > c t D e t a i l < / C h a r t T y p e >  
         < R e f e r e n c e > 2 8 1 0 0 < / R e f e r e n c e >  
         < T B D o c N a m e > T B   2 0 1 9 < / T B D o c N a m e >  
         < T B C h a r t N a m e > D e t a i l < / T B C h a r t N a m e >  
         < C o l u m n N a m e > P r i o r P e r i o d 2 B a l a n c e < / C o l u m n N a m e >  
         < U s e r F r i e n d l y C o l u m n N a m e > 3 1 . 1 2 . 2 0 1 8 < / U s e r F r i e n d l y C o l u m n N a m e >  
         < A c c o u n t N u m b e r > 5 1 1 x < / A c c o u n t N u m b e r >  
         < R o u n d e d > f a l s e < / R o u n d e d >  
     < / T B L i n k >  
     < T B L i n k >  
         < V e r s i o n > 4 < / V e r s i o n >  
         < C o l u m n F i l t e r s / >  
         < D A L i n k I D > a 1 2 e e 6 2 2 - 5 a 2 4 - 4 a 0 0 - 9 8 3 2 - e a 7 6 8 7 e c 6 7 c 7 < / D A L i n k I D >  
         < L i n k T y p e > 0 < / L i n k T y p e >  
         < P a r a m e t e r s / >  
         < I n c l u d e A l l I t e m s > f a l s e < / I n c l u d e A l l I t e m s >  
         < A c t i v e > t r u e < / A c t i v e >  
         < P r o t e c t e d L i n k > f a l s e < / P r o t e c t e d L i n k >  
         < N a m e > 2 8 1 0 0   T B   2 0 1 9   5 1 2 x 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 1 2 6 4 5 . 0 0 0 0 < / N u m e r i c V a l u e >  
         < V a l u e > 1 2 6 4 5 . 0 0 0 0 < / V a l u e >  
         < C h a r t T y p e > c t D e t a i l < / C h a r t T y p e >  
         < R e f e r e n c e > 2 8 1 0 0 < / R e f e r e n c e >  
         < T B D o c N a m e > T B   2 0 1 9 < / T B D o c N a m e >  
         < T B C h a r t N a m e > D e t a i l < / T B C h a r t N a m e >  
         < C o l u m n N a m e > P r i o r P e r i o d 2 B a l a n c e < / C o l u m n N a m e >  
         < U s e r F r i e n d l y C o l u m n N a m e > 3 1 . 1 2 . 2 0 1 8 < / U s e r F r i e n d l y C o l u m n N a m e >  
         < A c c o u n t N u m b e r > 5 1 2 x < / A c c o u n t N u m b e r >  
         < R o u n d e d > f a l s e < / R o u n d e d >  
     < / T B L i n k >  
     < T B L i n k >  
         < V e r s i o n > 4 < / V e r s i o n >  
         < C o l u m n F i l t e r s / >  
         < D A L i n k I D > 3 8 a 6 e a 8 6 - 9 d 0 c - 4 5 b f - 9 3 0 6 - 7 f a 2 c 5 4 3 3 a 1 2 < / D A L i n k I D >  
         < L i n k T y p e > 0 < / L i n k T y p e >  
         < P a r a m e t e r s / >  
         < I n c l u d e A l l I t e m s > f a l s e < / I n c l u d e A l l I t e m s >  
         < A c t i v e > t r u e < / A c t i v e >  
         < P r o t e c t e d L i n k > f a l s e < / P r o t e c t e d L i n k >  
         < N a m e > 2 8 1 0 0   T B   2 0 1 9   5 1 3 x 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 2 9 8 2 . 0 0 0 0 < / N u m e r i c V a l u e >  
         < V a l u e > 2 9 8 2 . 0 0 0 0 < / V a l u e >  
         < C h a r t T y p e > c t D e t a i l < / C h a r t T y p e >  
         < R e f e r e n c e > 2 8 1 0 0 < / R e f e r e n c e >  
         < T B D o c N a m e > T B   2 0 1 9 < / T B D o c N a m e >  
         < T B C h a r t N a m e > D e t a i l < / T B C h a r t N a m e >  
         < C o l u m n N a m e > P r i o r P e r i o d 2 B a l a n c e < / C o l u m n N a m e >  
         < U s e r F r i e n d l y C o l u m n N a m e > 3 1 . 1 2 . 2 0 1 8 < / U s e r F r i e n d l y C o l u m n N a m e >  
         < A c c o u n t N u m b e r > 5 1 3 x < / A c c o u n t N u m b e r >  
         < R o u n d e d > f a l s e < / R o u n d e d >  
     < / T B L i n k >  
     < T B L i n k >  
         < V e r s i o n > 4 < / V e r s i o n >  
         < C o l u m n F i l t e r s / >  
         < D A L i n k I D > 5 e 8 8 0 1 7 7 - 3 7 7 2 - 4 3 0 5 - b 4 3 3 - 7 9 b 3 0 5 5 c c 7 1 9 < / D A L i n k I D >  
         < L i n k T y p e > 0 < / L i n k T y p e >  
         < P a r a m e t e r s / >  
         < I n c l u d e A l l I t e m s > f a l s e < / I n c l u d e A l l I t e m s >  
         < A c t i v e > t r u e < / A c t i v e >  
         < P r o t e c t e d L i n k > f a l s e < / P r o t e c t e d L i n k >  
         < N a m e > 2 8 1 0 0   T B   2 0 1 9   5 1 8 a 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 1 5 9 0 2 5 1 . 0 0 0 0 < / N u m e r i c V a l u e >  
         < V a l u e > 1 5 9 0 2 5 1 . 0 0 0 0 < / V a l u e >  
         < C h a r t T y p e > c t D e t a i l < / C h a r t T y p e >  
         < R e f e r e n c e > 2 8 1 0 0 < / R e f e r e n c e >  
         < T B D o c N a m e > T B   2 0 1 9 < / T B D o c N a m e >  
         < T B C h a r t N a m e > D e t a i l < / T B C h a r t N a m e >  
         < C o l u m n N a m e > P r i o r P e r i o d 2 B a l a n c e < / C o l u m n N a m e >  
         < U s e r F r i e n d l y C o l u m n N a m e > 3 1 . 1 2 . 2 0 1 8 < / U s e r F r i e n d l y C o l u m n N a m e >  
         < A c c o u n t N u m b e r > 5 1 8 a < / A c c o u n t N u m b e r >  
         < R o u n d e d > f a l s e < / R o u n d e d >  
     < / T B L i n k >  
     < T B L i n k >  
         < V e r s i o n > 4 < / V e r s i o n >  
         < C o l u m n F i l t e r s / >  
         < D A L i n k I D > 0 e f 1 4 7 6 9 - 0 d 3 f - 4 a 8 4 - a 9 9 d - 4 c 6 6 9 d 9 9 b 9 1 5 < / D A L i n k I D >  
         < L i n k T y p e > 0 < / L i n k T y p e >  
         < P a r a m e t e r s / >  
         < I n c l u d e A l l I t e m s > f a l s e < / I n c l u d e A l l I t e m s >  
         < A c t i v e > t r u e < / A c t i v e >  
         < P r o t e c t e d L i n k > f a l s e < / P r o t e c t e d L i n k >  
         < N a m e > 2 8 1 0 0   T B   2 0 1 9   5 1 8 b 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 5 1 8 b < / A c c o u n t N u m b e r >  
         < R o u n d e d > f a l s e < / R o u n d e d >  
     < / T B L i n k >  
     < T B L i n k >  
         < V e r s i o n > 4 < / V e r s i o n >  
         < C o l u m n F i l t e r s / >  
         < D A L i n k I D > 5 b a 8 2 a 2 6 - f b b c - 4 1 a c - 9 6 6 e - c 2 a 5 d 1 e 5 4 2 1 5 < / D A L i n k I D >  
         < L i n k T y p e > 0 < / L i n k T y p e >  
         < P a r a m e t e r s / >  
         < I n c l u d e A l l I t e m s > f a l s e < / I n c l u d e A l l I t e m s >  
         < A c t i v e > t r u e < / A c t i v e >  
         < P r o t e c t e d L i n k > f a l s e < / P r o t e c t e d L i n k >  
         < N a m e > 2 8 1 0 0   T B   2 0 1 9   5 1 8 c 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 5 1 8 c < / A c c o u n t N u m b e r >  
         < R o u n d e d > f a l s e < / R o u n d e d >  
     < / T B L i n k >  
     < T B L i n k >  
         < V e r s i o n > 4 < / V e r s i o n >  
         < C o l u m n F i l t e r s / >  
         < D A L i n k I D > a f 8 c 6 9 8 f - 3 3 0 d - 4 b 1 d - 8 3 1 3 - 0 7 f 9 3 d 6 f 8 d 8 8 < / D A L i n k I D >  
         < L i n k T y p e > 0 < / L i n k T y p e >  
         < P a r a m e t e r s / >  
         < I n c l u d e A l l I t e m s > f a l s e < / I n c l u d e A l l I t e m s >  
         < A c t i v e > t r u e < / A c t i v e >  
         < P r o t e c t e d L i n k > f a l s e < / P r o t e c t e d L i n k >  
         < N a m e > 2 8 1 0 0   T B   2 0 1 9   5 2 1 x 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 2 3 6 6 3 1 0 . 0 0 0 0 < / N u m e r i c V a l u e >  
         < V a l u e > 2 3 6 6 3 1 0 . 0 0 0 0 < / V a l u e >  
         < C h a r t T y p e > c t D e t a i l < / C h a r t T y p e >  
         < R e f e r e n c e > 2 8 1 0 0 < / R e f e r e n c e >  
         < T B D o c N a m e > T B   2 0 1 9 < / T B D o c N a m e >  
         < T B C h a r t N a m e > D e t a i l < / T B C h a r t N a m e >  
         < C o l u m n N a m e > P r i o r P e r i o d 2 B a l a n c e < / C o l u m n N a m e >  
         < U s e r F r i e n d l y C o l u m n N a m e > 3 1 . 1 2 . 2 0 1 8 < / U s e r F r i e n d l y C o l u m n N a m e >  
         < A c c o u n t N u m b e r > 5 2 1 x < / A c c o u n t N u m b e r >  
         < R o u n d e d > f a l s e < / R o u n d e d >  
     < / T B L i n k >  
     < T B L i n k >  
         < V e r s i o n > 4 < / V e r s i o n >  
         < C o l u m n F i l t e r s / >  
         < D A L i n k I D > d 1 7 f 1 c 3 0 - 6 7 7 c - 4 f 6 5 - 9 a 9 6 - d c d e 2 3 9 1 5 6 0 5 < / D A L i n k I D >  
         < L i n k T y p e > 0 < / L i n k T y p e >  
         < P a r a m e t e r s / >  
         < I n c l u d e A l l I t e m s > f a l s e < / I n c l u d e A l l I t e m s >  
         < A c t i v e > t r u e < / A c t i v e >  
         < P r o t e c t e d L i n k > f a l s e < / P r o t e c t e d L i n k >  
         < N a m e > 2 8 1 0 0   T B   2 0 1 9   5 2 2 x 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 5 2 2 x < / A c c o u n t N u m b e r >  
         < R o u n d e d > f a l s e < / R o u n d e d >  
     < / T B L i n k >  
     < T B L i n k >  
         < V e r s i o n > 4 < / V e r s i o n >  
         < C o l u m n F i l t e r s / >  
         < D A L i n k I D > d 9 e 0 8 a 5 f - 5 5 7 e - 4 c 3 6 - 8 b a 9 - 7 3 e b 0 7 3 c 3 0 7 b < / D A L i n k I D >  
         < L i n k T y p e > 0 < / L i n k T y p e >  
         < P a r a m e t e r s / >  
         < I n c l u d e A l l I t e m s > f a l s e < / I n c l u d e A l l I t e m s >  
         < A c t i v e > t r u e < / A c t i v e >  
         < P r o t e c t e d L i n k > f a l s e < / P r o t e c t e d L i n k >  
         < N a m e > 2 8 1 0 0   T B   2 0 1 9   5 2 3 x 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 9 1 5 0 . 0 0 0 0 < / N u m e r i c V a l u e >  
         < V a l u e > 9 1 5 0 . 0 0 0 0 < / V a l u e >  
         < C h a r t T y p e > c t D e t a i l < / C h a r t T y p e >  
         < R e f e r e n c e > 2 8 1 0 0 < / R e f e r e n c e >  
         < T B D o c N a m e > T B   2 0 1 9 < / T B D o c N a m e >  
         < T B C h a r t N a m e > D e t a i l < / T B C h a r t N a m e >  
         < C o l u m n N a m e > P r i o r P e r i o d 2 B a l a n c e < / C o l u m n N a m e >  
         < U s e r F r i e n d l y C o l u m n N a m e > 3 1 . 1 2 . 2 0 1 8 < / U s e r F r i e n d l y C o l u m n N a m e >  
         < A c c o u n t N u m b e r > 5 2 3 x < / A c c o u n t N u m b e r >  
         < R o u n d e d > f a l s e < / R o u n d e d >  
     < / T B L i n k >  
     < T B L i n k >  
         < V e r s i o n > 4 < / V e r s i o n >  
         < C o l u m n F i l t e r s / >  
         < D A L i n k I D > 0 9 c 7 9 b 8 0 - 1 4 7 d - 4 9 b d - 9 b f 2 - 6 c a b 4 1 3 6 e 7 1 8 < / D A L i n k I D >  
         < L i n k T y p e > 0 < / L i n k T y p e >  
         < P a r a m e t e r s / >  
         < I n c l u d e A l l I t e m s > f a l s e < / I n c l u d e A l l I t e m s >  
         < A c t i v e > t r u e < / A c t i v e >  
         < P r o t e c t e d L i n k > f a l s e < / P r o t e c t e d L i n k >  
         < N a m e > 2 8 1 0 0   T B   2 0 1 9   5 2 4 x 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 8 2 2 3 2 5 . 0 0 0 0 < / N u m e r i c V a l u e >  
         < V a l u e > 8 2 2 3 2 5 . 0 0 0 0 < / V a l u e >  
         < C h a r t T y p e > c t D e t a i l < / C h a r t T y p e >  
         < R e f e r e n c e > 2 8 1 0 0 < / R e f e r e n c e >  
         < T B D o c N a m e > T B   2 0 1 9 < / T B D o c N a m e >  
         < T B C h a r t N a m e > D e t a i l < / T B C h a r t N a m e >  
         < C o l u m n N a m e > P r i o r P e r i o d 2 B a l a n c e < / C o l u m n N a m e >  
         < U s e r F r i e n d l y C o l u m n N a m e > 3 1 . 1 2 . 2 0 1 8 < / U s e r F r i e n d l y C o l u m n N a m e >  
         < A c c o u n t N u m b e r > 5 2 4 x < / A c c o u n t N u m b e r >  
         < R o u n d e d > f a l s e < / R o u n d e d >  
     < / T B L i n k >  
     < T B L i n k >  
         < V e r s i o n > 4 < / V e r s i o n >  
         < C o l u m n F i l t e r s / >  
         < D A L i n k I D > 7 b 7 f 6 5 d 7 - e a 6 5 - 4 3 5 1 - 8 6 1 d - 9 7 5 a 7 e 4 c 7 4 6 9 < / D A L i n k I D >  
         < L i n k T y p e > 0 < / L i n k T y p e >  
         < P a r a m e t e r s / >  
         < I n c l u d e A l l I t e m s > f a l s e < / I n c l u d e A l l I t e m s >  
         < A c t i v e > t r u e < / A c t i v e >  
         < P r o t e c t e d L i n k > f a l s e < / P r o t e c t e d L i n k >  
         < N a m e > 2 8 1 0 0   T B   2 0 1 9   5 2 5 x 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 1 2 1 1 5 . 0 0 0 0 < / N u m e r i c V a l u e >  
         < V a l u e > 1 2 1 1 5 . 0 0 0 0 < / V a l u e >  
         < C h a r t T y p e > c t D e t a i l < / C h a r t T y p e >  
         < R e f e r e n c e > 2 8 1 0 0 < / R e f e r e n c e >  
         < T B D o c N a m e > T B   2 0 1 9 < / T B D o c N a m e >  
         < T B C h a r t N a m e > D e t a i l < / T B C h a r t N a m e >  
         < C o l u m n N a m e > P r i o r P e r i o d 2 B a l a n c e < / C o l u m n N a m e >  
         < U s e r F r i e n d l y C o l u m n N a m e > 3 1 . 1 2 . 2 0 1 8 < / U s e r F r i e n d l y C o l u m n N a m e >  
         < A c c o u n t N u m b e r > 5 2 5 x < / A c c o u n t N u m b e r >  
         < R o u n d e d > f a l s e < / R o u n d e d >  
     < / T B L i n k >  
     < T B L i n k >  
         < V e r s i o n > 4 < / V e r s i o n >  
         < C o l u m n F i l t e r s / >  
         < D A L i n k I D > e 3 e 2 b 8 9 c - 2 e 5 c - 4 b 9 3 - b 7 d e - b 7 8 a 9 7 a 8 5 0 2 0 < / D A L i n k I D >  
         < L i n k T y p e > 0 < / L i n k T y p e >  
         < P a r a m e t e r s / >  
         < I n c l u d e A l l I t e m s > f a l s e < / I n c l u d e A l l I t e m s >  
         < A c t i v e > t r u e < / A c t i v e >  
         < P r o t e c t e d L i n k > f a l s e < / P r o t e c t e d L i n k >  
         < N a m e > 2 8 1 0 0   T B   2 0 1 9   5 2 6 x 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 5 2 6 x < / A c c o u n t N u m b e r >  
         < R o u n d e d > f a l s e < / R o u n d e d >  
     < / T B L i n k >  
     < T B L i n k >  
         < V e r s i o n > 4 < / V e r s i o n >  
         < C o l u m n F i l t e r s / >  
         < D A L i n k I D > 5 9 1 a a b 0 c - 6 4 7 f - 4 b c b - b a 2 0 - 4 0 5 9 e c e d d 8 3 c < / D A L i n k I D >  
         < L i n k T y p e > 0 < / L i n k T y p e >  
         < P a r a m e t e r s / >  
         < I n c l u d e A l l I t e m s > f a l s e < / I n c l u d e A l l I t e m s >  
         < A c t i v e > t r u e < / A c t i v e >  
         < P r o t e c t e d L i n k > f a l s e < / P r o t e c t e d L i n k >  
         < N a m e > 2 8 1 0 0   T B   2 0 1 9   5 2 7 x 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 9 5 4 7 2 . 0 0 0 0 < / N u m e r i c V a l u e >  
         < V a l u e > 9 5 4 7 2 . 0 0 0 0 < / V a l u e >  
         < C h a r t T y p e > c t D e t a i l < / C h a r t T y p e >  
         < R e f e r e n c e > 2 8 1 0 0 < / R e f e r e n c e >  
         < T B D o c N a m e > T B   2 0 1 9 < / T B D o c N a m e >  
         < T B C h a r t N a m e > D e t a i l < / T B C h a r t N a m e >  
         < C o l u m n N a m e > P r i o r P e r i o d 2 B a l a n c e < / C o l u m n N a m e >  
         < U s e r F r i e n d l y C o l u m n N a m e > 3 1 . 1 2 . 2 0 1 8 < / U s e r F r i e n d l y C o l u m n N a m e >  
         < A c c o u n t N u m b e r > 5 2 7 x < / A c c o u n t N u m b e r >  
         < R o u n d e d > f a l s e < / R o u n d e d >  
     < / T B L i n k >  
     < T B L i n k >  
         < V e r s i o n > 4 < / V e r s i o n >  
         < C o l u m n F i l t e r s / >  
         < D A L i n k I D > f 4 3 b 6 f 8 1 - d 4 7 d - 4 3 2 4 - 8 1 a d - 7 f 3 b c 3 0 7 2 4 e d < / D A L i n k I D >  
         < L i n k T y p e > 0 < / L i n k T y p e >  
         < P a r a m e t e r s / >  
         < I n c l u d e A l l I t e m s > f a l s e < / I n c l u d e A l l I t e m s >  
         < A c t i v e > t r u e < / A c t i v e >  
         < P r o t e c t e d L i n k > f a l s e < / P r o t e c t e d L i n k >  
         < N a m e > 2 8 1 0 0   T B   2 0 1 9   5 2 8 x 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 5 2 8 x < / A c c o u n t N u m b e r >  
         < R o u n d e d > f a l s e < / R o u n d e d >  
     < / T B L i n k >  
     < T B L i n k >  
         < V e r s i o n > 4 < / V e r s i o n >  
         < C o l u m n F i l t e r s / >  
         < D A L i n k I D > 5 a 7 f 4 1 7 e - a f 6 5 - 4 9 4 3 - a 0 d 6 - 8 4 5 5 2 8 2 8 6 6 b 7 < / D A L i n k I D >  
         < L i n k T y p e > 0 < / L i n k T y p e >  
         < P a r a m e t e r s / >  
         < I n c l u d e A l l I t e m s > f a l s e < / I n c l u d e A l l I t e m s >  
         < A c t i v e > t r u e < / A c t i v e >  
         < P r o t e c t e d L i n k > f a l s e < / P r o t e c t e d L i n k >  
         < N a m e > 2 8 1 0 0   T B   2 0 1 9   5 3 1 x 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 5 6 3 0 . 0 0 0 0 < / N u m e r i c V a l u e >  
         < V a l u e > 5 6 3 0 . 0 0 0 0 < / V a l u e >  
         < C h a r t T y p e > c t D e t a i l < / C h a r t T y p e >  
         < R e f e r e n c e > 2 8 1 0 0 < / R e f e r e n c e >  
         < T B D o c N a m e > T B   2 0 1 9 < / T B D o c N a m e >  
         < T B C h a r t N a m e > D e t a i l < / T B C h a r t N a m e >  
         < C o l u m n N a m e > P r i o r P e r i o d 2 B a l a n c e < / C o l u m n N a m e >  
         < U s e r F r i e n d l y C o l u m n N a m e > 3 1 . 1 2 . 2 0 1 8 < / U s e r F r i e n d l y C o l u m n N a m e >  
         < A c c o u n t N u m b e r > 5 3 1 x < / A c c o u n t N u m b e r >  
         < R o u n d e d > f a l s e < / R o u n d e d >  
     < / T B L i n k >  
     < T B L i n k >  
         < V e r s i o n > 4 < / V e r s i o n >  
         < C o l u m n F i l t e r s / >  
         < D A L i n k I D > 5 7 a 5 a f 0 8 - 9 b 0 7 - 4 3 2 3 - 9 9 8 1 - e b f 3 b 6 b f b 8 b 4 < / D A L i n k I D >  
         < L i n k T y p e > 0 < / L i n k T y p e >  
         < P a r a m e t e r s / >  
         < I n c l u d e A l l I t e m s > f a l s e < / I n c l u d e A l l I t e m s >  
         < A c t i v e > t r u e < / A c t i v e >  
         < P r o t e c t e d L i n k > f a l s e < / P r o t e c t e d L i n k >  
         < N a m e > 2 8 1 0 0   T B   2 0 1 9   5 3 2 x 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 2 9 2 9 5 3 . 0 0 0 0 < / N u m e r i c V a l u e >  
         < V a l u e > 2 9 2 9 5 3 . 0 0 0 0 < / V a l u e >  
         < C h a r t T y p e > c t D e t a i l < / C h a r t T y p e >  
         < R e f e r e n c e > 2 8 1 0 0 < / R e f e r e n c e >  
         < T B D o c N a m e > T B   2 0 1 9 < / T B D o c N a m e >  
         < T B C h a r t N a m e > D e t a i l < / T B C h a r t N a m e >  
         < C o l u m n N a m e > P r i o r P e r i o d 2 B a l a n c e < / C o l u m n N a m e >  
         < U s e r F r i e n d l y C o l u m n N a m e > 3 1 . 1 2 . 2 0 1 8 < / U s e r F r i e n d l y C o l u m n N a m e >  
         < A c c o u n t N u m b e r > 5 3 2 x < / A c c o u n t N u m b e r >  
         < R o u n d e d > f a l s e < / R o u n d e d >  
     < / T B L i n k >  
     < T B L i n k >  
         < V e r s i o n > 4 < / V e r s i o n >  
         < C o l u m n F i l t e r s / >  
         < D A L i n k I D > 0 6 a c d 6 7 7 - e 2 2 f - 4 d a 2 - 8 f 4 e - 2 7 8 d 5 b 7 9 c 5 c e < / D A L i n k I D >  
         < L i n k T y p e > 0 < / L i n k T y p e >  
         < P a r a m e t e r s / >  
         < I n c l u d e A l l I t e m s > f a l s e < / I n c l u d e A l l I t e m s >  
         < A c t i v e > t r u e < / A c t i v e >  
         < P r o t e c t e d L i n k > f a l s e < / P r o t e c t e d L i n k >  
         < N a m e > 2 8 1 0 0   T B   2 0 1 9   5 3 8 x 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 7 8 3 2 . 0 0 0 0 < / N u m e r i c V a l u e >  
         < V a l u e > 7 8 3 2 . 0 0 0 0 < / V a l u e >  
         < C h a r t T y p e > c t D e t a i l < / C h a r t T y p e >  
         < R e f e r e n c e > 2 8 1 0 0 < / R e f e r e n c e >  
         < T B D o c N a m e > T B   2 0 1 9 < / T B D o c N a m e >  
         < T B C h a r t N a m e > D e t a i l < / T B C h a r t N a m e >  
         < C o l u m n N a m e > P r i o r P e r i o d 2 B a l a n c e < / C o l u m n N a m e >  
         < U s e r F r i e n d l y C o l u m n N a m e > 3 1 . 1 2 . 2 0 1 8 < / U s e r F r i e n d l y C o l u m n N a m e >  
         < A c c o u n t N u m b e r > 5 3 8 x < / A c c o u n t N u m b e r >  
         < R o u n d e d > f a l s e < / R o u n d e d >  
     < / T B L i n k >  
     < T B L i n k >  
         < V e r s i o n > 4 < / V e r s i o n >  
         < C o l u m n F i l t e r s / >  
         < D A L i n k I D > a 5 0 f 8 7 a 3 - 1 2 c a - 4 b 2 4 - 9 1 c 5 - d 7 0 3 3 5 6 5 3 4 6 a < / D A L i n k I D >  
         < L i n k T y p e > 0 < / L i n k T y p e >  
         < P a r a m e t e r s / >  
         < I n c l u d e A l l I t e m s > f a l s e < / I n c l u d e A l l I t e m s >  
         < A c t i v e > t r u e < / A c t i v e >  
         < P r o t e c t e d L i n k > f a l s e < / P r o t e c t e d L i n k >  
         < N a m e > 2 8 1 0 0   T B   2 0 1 9   5 4 1 x 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 5 4 1 x < / A c c o u n t N u m b e r >  
         < R o u n d e d > f a l s e < / R o u n d e d >  
     < / T B L i n k >  
     < T B L i n k >  
         < V e r s i o n > 4 < / V e r s i o n >  
         < C o l u m n F i l t e r s / >  
         < D A L i n k I D > 3 1 b 2 0 e 1 0 - 2 f e 7 - 4 9 7 8 - b c 6 8 - 3 4 d f e 6 1 0 5 9 e 1 < / D A L i n k I D >  
         < L i n k T y p e > 0 < / L i n k T y p e >  
         < P a r a m e t e r s / >  
         < I n c l u d e A l l I t e m s > f a l s e < / I n c l u d e A l l I t e m s >  
         < A c t i v e > t r u e < / A c t i v e >  
         < P r o t e c t e d L i n k > f a l s e < / P r o t e c t e d L i n k >  
         < N a m e > 2 8 1 0 0   T B   2 0 1 9   5 4 2 x 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 9 7 5 7 2 . 0 0 0 0 < / N u m e r i c V a l u e >  
         < V a l u e > 9 7 5 7 2 . 0 0 0 0 < / V a l u e >  
         < C h a r t T y p e > c t D e t a i l < / C h a r t T y p e >  
         < R e f e r e n c e > 2 8 1 0 0 < / R e f e r e n c e >  
         < T B D o c N a m e > T B   2 0 1 9 < / T B D o c N a m e >  
         < T B C h a r t N a m e > D e t a i l < / T B C h a r t N a m e >  
         < C o l u m n N a m e > P r i o r P e r i o d 2 B a l a n c e < / C o l u m n N a m e >  
         < U s e r F r i e n d l y C o l u m n N a m e > 3 1 . 1 2 . 2 0 1 8 < / U s e r F r i e n d l y C o l u m n N a m e >  
         < A c c o u n t N u m b e r > 5 4 2 x < / A c c o u n t N u m b e r >  
         < R o u n d e d > f a l s e < / R o u n d e d >  
     < / T B L i n k >  
     < T B L i n k >  
         < V e r s i o n > 4 < / V e r s i o n >  
         < C o l u m n F i l t e r s / >  
         < D A L i n k I D > 4 8 8 6 c 5 8 5 - 6 d 3 5 - 4 f d 6 - 9 3 8 e - 6 b 5 5 e 2 f 3 7 6 7 4 < / D A L i n k I D >  
         < L i n k T y p e > 0 < / L i n k T y p e >  
         < P a r a m e t e r s / >  
         < I n c l u d e A l l I t e m s > f a l s e < / I n c l u d e A l l I t e m s >  
         < A c t i v e > t r u e < / A c t i v e >  
         < P r o t e c t e d L i n k > f a l s e < / P r o t e c t e d L i n k >  
         < N a m e > 2 8 1 0 0   T B   2 0 1 9   5 4 3 x 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 5 4 3 x < / A c c o u n t N u m b e r >  
         < R o u n d e d > f a l s e < / R o u n d e d >  
     < / T B L i n k >  
     < T B L i n k >  
         < V e r s i o n > 4 < / V e r s i o n >  
         < C o l u m n F i l t e r s / >  
         < D A L i n k I D > 8 0 e 3 9 f 6 4 - 2 1 5 c - 4 8 3 7 - 9 9 b 0 - 4 4 9 4 4 1 3 f f c 5 9 < / D A L i n k I D >  
         < L i n k T y p e > 0 < / L i n k T y p e >  
         < P a r a m e t e r s / >  
         < I n c l u d e A l l I t e m s > f a l s e < / I n c l u d e A l l I t e m s >  
         < A c t i v e > t r u e < / A c t i v e >  
         < P r o t e c t e d L i n k > f a l s e < / P r o t e c t e d L i n k >  
         < N a m e > 2 8 1 0 0   T B   2 0 1 9   5 4 4 x 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 5 4 4 x < / A c c o u n t N u m b e r >  
         < R o u n d e d > f a l s e < / R o u n d e d >  
     < / T B L i n k >  
     < T B L i n k >  
         < V e r s i o n > 4 < / V e r s i o n >  
         < C o l u m n F i l t e r s / >  
         < D A L i n k I D > 6 b 1 d b e e b - e d 1 6 - 4 5 5 5 - b 3 6 4 - 7 d a f 4 6 3 c 4 7 5 3 < / D A L i n k I D >  
         < L i n k T y p e > 0 < / L i n k T y p e >  
         < P a r a m e t e r s / >  
         < I n c l u d e A l l I t e m s > f a l s e < / I n c l u d e A l l I t e m s >  
         < A c t i v e > t r u e < / A c t i v e >  
         < P r o t e c t e d L i n k > f a l s e < / P r o t e c t e d L i n k >  
         < N a m e > 2 8 1 0 0   T B   2 0 1 9   5 4 5 x 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 1 0 2 2 6 1 . 0 0 0 0 < / N u m e r i c V a l u e >  
         < V a l u e > 1 0 2 2 6 1 . 0 0 0 0 < / V a l u e >  
         < C h a r t T y p e > c t D e t a i l < / C h a r t T y p e >  
         < R e f e r e n c e > 2 8 1 0 0 < / R e f e r e n c e >  
         < T B D o c N a m e > T B   2 0 1 9 < / T B D o c N a m e >  
         < T B C h a r t N a m e > D e t a i l < / T B C h a r t N a m e >  
         < C o l u m n N a m e > P r i o r P e r i o d 2 B a l a n c e < / C o l u m n N a m e >  
         < U s e r F r i e n d l y C o l u m n N a m e > 3 1 . 1 2 . 2 0 1 8 < / U s e r F r i e n d l y C o l u m n N a m e >  
         < A c c o u n t N u m b e r > 5 4 5 x < / A c c o u n t N u m b e r >  
         < R o u n d e d > f a l s e < / R o u n d e d >  
     < / T B L i n k >  
     < T B L i n k >  
         < V e r s i o n > 4 < / V e r s i o n >  
         < C o l u m n F i l t e r s / >  
         < D A L i n k I D > d 6 b 8 3 5 8 a - 7 e 6 2 - 4 0 6 3 - b 0 3 a - b 1 b f 4 2 4 f 4 b 0 9 < / D A L i n k I D >  
         < L i n k T y p e > 0 < / L i n k T y p e >  
         < P a r a m e t e r s / >  
         < I n c l u d e A l l I t e m s > f a l s e < / I n c l u d e A l l I t e m s >  
         < A c t i v e > t r u e < / A c t i v e >  
         < P r o t e c t e d L i n k > f a l s e < / P r o t e c t e d L i n k >  
         < N a m e > 2 8 1 0 0   T B   2 0 1 9   5 4 6 x 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 8 0 . 0 0 0 0 < / N u m e r i c V a l u e >  
         < V a l u e > 8 0 . 0 0 0 0 < / V a l u e >  
         < C h a r t T y p e > c t D e t a i l < / C h a r t T y p e >  
         < R e f e r e n c e > 2 8 1 0 0 < / R e f e r e n c e >  
         < T B D o c N a m e > T B   2 0 1 9 < / T B D o c N a m e >  
         < T B C h a r t N a m e > D e t a i l < / T B C h a r t N a m e >  
         < C o l u m n N a m e > P r i o r P e r i o d 2 B a l a n c e < / C o l u m n N a m e >  
         < U s e r F r i e n d l y C o l u m n N a m e > 3 1 . 1 2 . 2 0 1 8 < / U s e r F r i e n d l y C o l u m n N a m e >  
         < A c c o u n t N u m b e r > 5 4 6 x < / A c c o u n t N u m b e r >  
         < R o u n d e d > f a l s e < / R o u n d e d >  
     < / T B L i n k >  
     < T B L i n k >  
         < V e r s i o n > 4 < / V e r s i o n >  
         < C o l u m n F i l t e r s / >  
         < D A L i n k I D > 8 d 5 e 0 a a f - f c 6 c - 4 d b 8 - b 7 7 b - 3 3 9 5 c c e 0 b 3 2 1 < / D A L i n k I D >  
         < L i n k T y p e > 0 < / L i n k T y p e >  
         < P a r a m e t e r s / >  
         < I n c l u d e A l l I t e m s > f a l s e < / I n c l u d e A l l I t e m s >  
         < A c t i v e > t r u e < / A c t i v e >  
         < P r o t e c t e d L i n k > f a l s e < / P r o t e c t e d L i n k >  
         < N a m e > 2 8 1 0 0   T B   2 0 1 9   5 4 7 x 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 1 7 4 2 2 . 0 0 0 0 < / N u m e r i c V a l u e >  
         < V a l u e > 1 7 4 2 2 . 0 0 0 0 < / V a l u e >  
         < C h a r t T y p e > c t D e t a i l < / C h a r t T y p e >  
         < R e f e r e n c e > 2 8 1 0 0 < / R e f e r e n c e >  
         < T B D o c N a m e > T B   2 0 1 9 < / T B D o c N a m e >  
         < T B C h a r t N a m e > D e t a i l < / T B C h a r t N a m e >  
         < C o l u m n N a m e > P r i o r P e r i o d 2 B a l a n c e < / C o l u m n N a m e >  
         < U s e r F r i e n d l y C o l u m n N a m e > 3 1 . 1 2 . 2 0 1 8 < / U s e r F r i e n d l y C o l u m n N a m e >  
         < A c c o u n t N u m b e r > 5 4 7 x < / A c c o u n t N u m b e r >  
         < R o u n d e d > f a l s e < / R o u n d e d >  
     < / T B L i n k >  
     < T B L i n k >  
         < V e r s i o n > 4 < / V e r s i o n >  
         < C o l u m n F i l t e r s / >  
         < D A L i n k I D > 3 a e 1 c 3 e 1 - 7 b d 5 - 4 6 6 c - 9 f a c - 7 9 4 b 2 0 5 4 4 f f 1 < / D A L i n k I D >  
         < L i n k T y p e > 0 < / L i n k T y p e >  
         < P a r a m e t e r s / >  
         < I n c l u d e A l l I t e m s > f a l s e < / I n c l u d e A l l I t e m s >  
         < A c t i v e > t r u e < / A c t i v e >  
         < P r o t e c t e d L i n k > f a l s e < / P r o t e c t e d L i n k >  
         < N a m e > 2 8 1 0 0   T B   2 0 1 9   5 4 8 x 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 2 8 0 4 9 . 0 0 0 0 < / N u m e r i c V a l u e >  
         < V a l u e > 2 8 0 4 9 . 0 0 0 0 < / V a l u e >  
         < C h a r t T y p e > c t D e t a i l < / C h a r t T y p e >  
         < R e f e r e n c e > 2 8 1 0 0 < / R e f e r e n c e >  
         < T B D o c N a m e > T B   2 0 1 9 < / T B D o c N a m e >  
         < T B C h a r t N a m e > D e t a i l < / T B C h a r t N a m e >  
         < C o l u m n N a m e > P r i o r P e r i o d 2 B a l a n c e < / C o l u m n N a m e >  
         < U s e r F r i e n d l y C o l u m n N a m e > 3 1 . 1 2 . 2 0 1 8 < / U s e r F r i e n d l y C o l u m n N a m e >  
         < A c c o u n t N u m b e r > 5 4 8 x < / A c c o u n t N u m b e r >  
         < R o u n d e d > f a l s e < / R o u n d e d >  
     < / T B L i n k >  
     < T B L i n k >  
         < V e r s i o n > 4 < / V e r s i o n >  
         < C o l u m n F i l t e r s / >  
         < D A L i n k I D > c d 3 1 4 3 e 6 - 1 c a 1 - 4 2 5 1 - b 9 f 0 - a 4 2 c c 3 2 1 2 a e 0 < / D A L i n k I D >  
         < L i n k T y p e > 0 < / L i n k T y p e >  
         < P a r a m e t e r s / >  
         < I n c l u d e A l l I t e m s > f a l s e < / I n c l u d e A l l I t e m s >  
         < A c t i v e > t r u e < / A c t i v e >  
         < P r o t e c t e d L i n k > f a l s e < / P r o t e c t e d L i n k >  
         < N a m e > 2 8 1 0 0   T B   2 0 1 9   5 4 9 x 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 1 6 0 3 5 3 . 0 0 0 0 < / N u m e r i c V a l u e >  
         < V a l u e > 1 6 0 3 5 3 . 0 0 0 0 < / V a l u e >  
         < C h a r t T y p e > c t D e t a i l < / C h a r t T y p e >  
         < R e f e r e n c e > 2 8 1 0 0 < / R e f e r e n c e >  
         < T B D o c N a m e > T B   2 0 1 9 < / T B D o c N a m e >  
         < T B C h a r t N a m e > D e t a i l < / T B C h a r t N a m e >  
         < C o l u m n N a m e > P r i o r P e r i o d 2 B a l a n c e < / C o l u m n N a m e >  
         < U s e r F r i e n d l y C o l u m n N a m e > 3 1 . 1 2 . 2 0 1 8 < / U s e r F r i e n d l y C o l u m n N a m e >  
         < A c c o u n t N u m b e r > 5 4 9 x < / A c c o u n t N u m b e r >  
         < R o u n d e d > f a l s e < / R o u n d e d >  
     < / T B L i n k >  
     < T B L i n k >  
         < V e r s i o n > 4 < / V e r s i o n >  
         < C o l u m n F i l t e r s / >  
         < D A L i n k I D > 2 f b f 8 7 4 f - 9 6 e e - 4 3 7 a - 9 d d c - 0 1 5 1 3 f 9 e c 1 5 6 < / D A L i n k I D >  
         < L i n k T y p e > 0 < / L i n k T y p e >  
         < P a r a m e t e r s / >  
         < I n c l u d e A l l I t e m s > f a l s e < / I n c l u d e A l l I t e m s >  
         < A c t i v e > t r u e < / A c t i v e >  
         < P r o t e c t e d L i n k > f a l s e < / P r o t e c t e d L i n k >  
         < N a m e > 2 8 1 0 0   T B   2 0 1 9   5 5 1 x 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 2 0 5 2 3 8 2 . 0 0 0 0 < / N u m e r i c V a l u e >  
         < V a l u e > 2 0 5 2 3 8 2 . 0 0 0 0 < / V a l u e >  
         < C h a r t T y p e > c t D e t a i l < / C h a r t T y p e >  
         < R e f e r e n c e > 2 8 1 0 0 < / R e f e r e n c e >  
         < T B D o c N a m e > T B   2 0 1 9 < / T B D o c N a m e >  
         < T B C h a r t N a m e > D e t a i l < / T B C h a r t N a m e >  
         < C o l u m n N a m e > P r i o r P e r i o d 2 B a l a n c e < / C o l u m n N a m e >  
         < U s e r F r i e n d l y C o l u m n N a m e > 3 1 . 1 2 . 2 0 1 8 < / U s e r F r i e n d l y C o l u m n N a m e >  
         < A c c o u n t N u m b e r > 5 5 1 x < / A c c o u n t N u m b e r >  
         < R o u n d e d > f a l s e < / R o u n d e d >  
     < / T B L i n k >  
     < T B L i n k >  
         < V e r s i o n > 4 < / V e r s i o n >  
         < C o l u m n F i l t e r s / >  
         < D A L i n k I D > e f c 3 5 a c 2 - f c 4 0 - 4 1 5 2 - a 7 c 9 - 9 6 1 a 0 2 a 7 3 6 8 d < / D A L i n k I D >  
         < L i n k T y p e > 0 < / L i n k T y p e >  
         < P a r a m e t e r s / >  
         < I n c l u d e A l l I t e m s > f a l s e < / I n c l u d e A l l I t e m s >  
         < A c t i v e > t r u e < / A c t i v e >  
         < P r o t e c t e d L i n k > f a l s e < / P r o t e c t e d L i n k >  
         < N a m e > 2 8 1 0 0   T B   2 0 1 9   5 5 3 x 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 9 8 2 1 2 0 . 0 0 0 0 < / N u m e r i c V a l u e >  
         < V a l u e > 9 8 2 1 2 0 . 0 0 0 0 < / V a l u e >  
         < C h a r t T y p e > c t D e t a i l < / C h a r t T y p e >  
         < R e f e r e n c e > 2 8 1 0 0 < / R e f e r e n c e >  
         < T B D o c N a m e > T B   2 0 1 9 < / T B D o c N a m e >  
         < T B C h a r t N a m e > D e t a i l < / T B C h a r t N a m e >  
         < C o l u m n N a m e > P r i o r P e r i o d 2 B a l a n c e < / C o l u m n N a m e >  
         < U s e r F r i e n d l y C o l u m n N a m e > 3 1 . 1 2 . 2 0 1 8 < / U s e r F r i e n d l y C o l u m n N a m e >  
         < A c c o u n t N u m b e r > 5 5 3 x < / A c c o u n t N u m b e r >  
         < R o u n d e d > f a l s e < / R o u n d e d >  
     < / T B L i n k >  
     < T B L i n k >  
         < V e r s i o n > 4 < / V e r s i o n >  
         < C o l u m n F i l t e r s / >  
         < D A L i n k I D > 7 c 6 b 6 f 7 7 - a 4 b 5 - 4 1 7 4 - b b 5 c - a a c b 4 0 e 9 f b b 5 < / D A L i n k I D >  
         < L i n k T y p e > 0 < / L i n k T y p e >  
         < P a r a m e t e r s / >  
         < I n c l u d e A l l I t e m s > f a l s e < / I n c l u d e A l l I t e m s >  
         < A c t i v e > t r u e < / A c t i v e >  
         < P r o t e c t e d L i n k > f a l s e < / P r o t e c t e d L i n k >  
         < N a m e > 2 8 1 0 0   T B   2 0 1 9   5 5 5 x 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 5 5 5 x < / A c c o u n t N u m b e r >  
         < R o u n d e d > f a l s e < / R o u n d e d >  
     < / T B L i n k >  
     < T B L i n k >  
         < V e r s i o n > 4 < / V e r s i o n >  
         < C o l u m n F i l t e r s / >  
         < D A L i n k I D > e 0 d 7 0 c f d - 6 8 1 e - 4 f 2 f - a d 2 e - c 6 4 8 c 5 8 a 5 e d 1 < / D A L i n k I D >  
         < L i n k T y p e > 0 < / L i n k T y p e >  
         < P a r a m e t e r s / >  
         < I n c l u d e A l l I t e m s > f a l s e < / I n c l u d e A l l I t e m s >  
         < A c t i v e > t r u e < / A c t i v e >  
         < P r o t e c t e d L i n k > f a l s e < / P r o t e c t e d L i n k >  
         < N a m e > 2 8 1 0 0   T B   2 0 1 9   5 5 7 x 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 5 5 7 x < / A c c o u n t N u m b e r >  
         < R o u n d e d > f a l s e < / R o u n d e d >  
     < / T B L i n k >  
     < T B L i n k >  
         < V e r s i o n > 4 < / V e r s i o n >  
         < C o l u m n F i l t e r s / >  
         < D A L i n k I D > 5 d 1 9 d 7 9 2 - c c b 9 - 4 c 0 e - 9 c 5 3 - 8 5 c 6 6 5 3 1 2 2 3 d < / D A L i n k I D >  
         < L i n k T y p e > 0 < / L i n k T y p e >  
         < P a r a m e t e r s / >  
         < I n c l u d e A l l I t e m s > f a l s e < / I n c l u d e A l l I t e m s >  
         < A c t i v e > t r u e < / A c t i v e >  
         < P r o t e c t e d L i n k > f a l s e < / P r o t e c t e d L i n k >  
         < N a m e > 2 8 1 0 0   T B   2 0 1 9   5 6 1 x 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 5 6 1 x < / A c c o u n t N u m b e r >  
         < R o u n d e d > f a l s e < / R o u n d e d >  
     < / T B L i n k >  
     < T B L i n k >  
         < V e r s i o n > 4 < / V e r s i o n >  
         < C o l u m n F i l t e r s / >  
         < D A L i n k I D > 3 8 7 8 7 9 3 c - c e 2 4 - 4 9 c b - 8 0 0 3 - e 6 c 8 6 2 a e b d 2 d < / D A L i n k I D >  
         < L i n k T y p e > 0 < / L i n k T y p e >  
         < P a r a m e t e r s / >  
         < I n c l u d e A l l I t e m s > f a l s e < / I n c l u d e A l l I t e m s >  
         < A c t i v e > t r u e < / A c t i v e >  
         < P r o t e c t e d L i n k > f a l s e < / P r o t e c t e d L i n k >  
         < N a m e > 2 8 1 0 0   T B   2 0 1 9   5 6 2 a 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 7 7 1 4 0 . 0 0 0 0 < / N u m e r i c V a l u e >  
         < V a l u e > 7 7 1 4 0 . 0 0 0 0 < / V a l u e >  
         < C h a r t T y p e > c t D e t a i l < / C h a r t T y p e >  
         < R e f e r e n c e > 2 8 1 0 0 < / R e f e r e n c e >  
         < T B D o c N a m e > T B   2 0 1 9 < / T B D o c N a m e >  
         < T B C h a r t N a m e > D e t a i l < / T B C h a r t N a m e >  
         < C o l u m n N a m e > P r i o r P e r i o d 2 B a l a n c e < / C o l u m n N a m e >  
         < U s e r F r i e n d l y C o l u m n N a m e > 3 1 . 1 2 . 2 0 1 8 < / U s e r F r i e n d l y C o l u m n N a m e >  
         < A c c o u n t N u m b e r > 5 6 2 a < / A c c o u n t N u m b e r >  
         < R o u n d e d > f a l s e < / R o u n d e d >  
     < / T B L i n k >  
     < T B L i n k >  
         < V e r s i o n > 4 < / V e r s i o n >  
         < C o l u m n F i l t e r s / >  
         < D A L i n k I D > d b a 0 8 9 7 b - d 5 b 4 - 4 6 b 0 - a 3 3 6 - 3 9 c 5 0 3 a 1 5 7 2 e < / D A L i n k I D >  
         < L i n k T y p e > 0 < / L i n k T y p e >  
         < P a r a m e t e r s / >  
         < I n c l u d e A l l I t e m s > f a l s e < / I n c l u d e A l l I t e m s >  
         < A c t i v e > t r u e < / A c t i v e >  
         < P r o t e c t e d L i n k > f a l s e < / P r o t e c t e d L i n k >  
         < N a m e > 2 8 1 0 0   T B   2 0 1 9   5 6 2 b 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 1 2 9 9 0 2 . 0 0 0 0 < / N u m e r i c V a l u e >  
         < V a l u e > 1 2 9 9 0 2 . 0 0 0 0 < / V a l u e >  
         < C h a r t T y p e > c t D e t a i l < / C h a r t T y p e >  
         < R e f e r e n c e > 2 8 1 0 0 < / R e f e r e n c e >  
         < T B D o c N a m e > T B   2 0 1 9 < / T B D o c N a m e >  
         < T B C h a r t N a m e > D e t a i l < / T B C h a r t N a m e >  
         < C o l u m n N a m e > P r i o r P e r i o d 2 B a l a n c e < / C o l u m n N a m e >  
         < U s e r F r i e n d l y C o l u m n N a m e > 3 1 . 1 2 . 2 0 1 8 < / U s e r F r i e n d l y C o l u m n N a m e >  
         < A c c o u n t N u m b e r > 5 6 2 b < / A c c o u n t N u m b e r >  
         < R o u n d e d > f a l s e < / R o u n d e d >  
     < / T B L i n k >  
     < T B L i n k >  
         < V e r s i o n > 4 < / V e r s i o n >  
         < C o l u m n F i l t e r s / >  
         < D A L i n k I D > d 2 f b 4 c 8 9 - e 8 7 1 - 4 6 c 6 - 8 7 c e - f 7 2 7 6 e 3 3 f 5 6 5 < / D A L i n k I D >  
         < L i n k T y p e > 0 < / L i n k T y p e >  
         < P a r a m e t e r s / >  
         < I n c l u d e A l l I t e m s > f a l s e < / I n c l u d e A l l I t e m s >  
         < A c t i v e > t r u e < / A c t i v e >  
         < P r o t e c t e d L i n k > f a l s e < / P r o t e c t e d L i n k >  
         < N a m e > 2 8 1 0 0   T B   2 0 1 9   5 6 3 x 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 9 4 1 . 0 0 0 0 < / N u m e r i c V a l u e >  
         < V a l u e > 9 4 1 . 0 0 0 0 < / V a l u e >  
         < C h a r t T y p e > c t D e t a i l < / C h a r t T y p e >  
         < R e f e r e n c e > 2 8 1 0 0 < / R e f e r e n c e >  
         < T B D o c N a m e > T B   2 0 1 9 < / T B D o c N a m e >  
         < T B C h a r t N a m e > D e t a i l < / T B C h a r t N a m e >  
         < C o l u m n N a m e > P r i o r P e r i o d 2 B a l a n c e < / C o l u m n N a m e >  
         < U s e r F r i e n d l y C o l u m n N a m e > 3 1 . 1 2 . 2 0 1 8 < / U s e r F r i e n d l y C o l u m n N a m e >  
         < A c c o u n t N u m b e r > 5 6 3 x < / A c c o u n t N u m b e r >  
         < R o u n d e d > f a l s e < / R o u n d e d >  
     < / T B L i n k >  
     < T B L i n k >  
         < V e r s i o n > 4 < / V e r s i o n >  
         < C o l u m n F i l t e r s / >  
         < D A L i n k I D > 9 2 1 7 6 6 0 7 - 6 d 5 4 - 4 1 f 2 - b e b 7 - 2 b e a f 5 9 2 e 5 3 5 < / D A L i n k I D >  
         < L i n k T y p e > 0 < / L i n k T y p e >  
         < P a r a m e t e r s / >  
         < I n c l u d e A l l I t e m s > f a l s e < / I n c l u d e A l l I t e m s >  
         < A c t i v e > t r u e < / A c t i v e >  
         < P r o t e c t e d L i n k > f a l s e < / P r o t e c t e d L i n k >  
         < N a m e > 2 8 1 0 0   T B   2 0 1 9   5 6 4 x 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 5 6 4 x < / A c c o u n t N u m b e r >  
         < R o u n d e d > f a l s e < / R o u n d e d >  
     < / T B L i n k >  
     < T B L i n k >  
         < V e r s i o n > 4 < / V e r s i o n >  
         < C o l u m n F i l t e r s / >  
         < D A L i n k I D > 6 0 4 e f 1 4 2 - 4 c 9 3 - 4 0 2 2 - 8 6 0 5 - b c f 7 f 8 6 5 a 2 7 7 < / D A L i n k I D >  
         < L i n k T y p e > 0 < / L i n k T y p e >  
         < P a r a m e t e r s / >  
         < I n c l u d e A l l I t e m s > f a l s e < / I n c l u d e A l l I t e m s >  
         < A c t i v e > t r u e < / A c t i v e >  
         < P r o t e c t e d L i n k > f a l s e < / P r o t e c t e d L i n k >  
         < N a m e > 2 8 1 0 0   T B   2 0 1 9   5 6 5 x 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 5 6 5 x < / A c c o u n t N u m b e r >  
         < R o u n d e d > f a l s e < / R o u n d e d >  
     < / T B L i n k >  
     < T B L i n k >  
         < V e r s i o n > 4 < / V e r s i o n >  
         < C o l u m n F i l t e r s / >  
         < D A L i n k I D > 3 b 0 b f 1 2 1 - 6 6 b a - 4 b 0 9 - 9 1 c 6 - b 0 2 3 2 5 7 c 9 0 c a < / D A L i n k I D >  
         < L i n k T y p e > 0 < / L i n k T y p e >  
         < P a r a m e t e r s / >  
         < I n c l u d e A l l I t e m s > f a l s e < / I n c l u d e A l l I t e m s >  
         < A c t i v e > t r u e < / A c t i v e >  
         < P r o t e c t e d L i n k > f a l s e < / P r o t e c t e d L i n k >  
         < N a m e > 2 8 1 0 0   T B   2 0 1 9   5 6 6 x 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 5 6 6 x < / A c c o u n t N u m b e r >  
         < R o u n d e d > f a l s e < / R o u n d e d >  
     < / T B L i n k >  
     < T B L i n k >  
         < V e r s i o n > 4 < / V e r s i o n >  
         < C o l u m n F i l t e r s / >  
         < D A L i n k I D > 3 7 3 b f e 9 b - f d 7 5 - 4 9 1 e - 9 9 b 4 - d 6 2 7 3 1 b 9 6 b 6 3 < / D A L i n k I D >  
         < L i n k T y p e > 0 < / L i n k T y p e >  
         < P a r a m e t e r s / >  
         < I n c l u d e A l l I t e m s > f a l s e < / I n c l u d e A l l I t e m s >  
         < A c t i v e > t r u e < / A c t i v e >  
         < P r o t e c t e d L i n k > f a l s e < / P r o t e c t e d L i n k >  
         < N a m e > 2 8 1 0 0   T B   2 0 1 9   5 6 7 x 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 5 6 7 x < / A c c o u n t N u m b e r >  
         < R o u n d e d > f a l s e < / R o u n d e d >  
     < / T B L i n k >  
     < T B L i n k >  
         < V e r s i o n > 4 < / V e r s i o n >  
         < C o l u m n F i l t e r s / >  
         < D A L i n k I D > 8 d c 2 5 4 2 2 - c 0 9 f - 4 2 3 0 - 8 b f b - 4 6 0 b 2 b b c 7 a b 8 < / D A L i n k I D >  
         < L i n k T y p e > 0 < / L i n k T y p e >  
         < P a r a m e t e r s / >  
         < I n c l u d e A l l I t e m s > f a l s e < / I n c l u d e A l l I t e m s >  
         < A c t i v e > t r u e < / A c t i v e >  
         < P r o t e c t e d L i n k > f a l s e < / P r o t e c t e d L i n k >  
         < N a m e > 2 8 1 0 0   T B   2 0 1 9   5 6 8 x 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 1 1 2 3 0 4 . 0 0 0 0 < / N u m e r i c V a l u e >  
         < V a l u e > 1 1 2 3 0 4 . 0 0 0 0 < / V a l u e >  
         < C h a r t T y p e > c t D e t a i l < / C h a r t T y p e >  
         < R e f e r e n c e > 2 8 1 0 0 < / R e f e r e n c e >  
         < T B D o c N a m e > T B   2 0 1 9 < / T B D o c N a m e >  
         < T B C h a r t N a m e > D e t a i l < / T B C h a r t N a m e >  
         < C o l u m n N a m e > P r i o r P e r i o d 2 B a l a n c e < / C o l u m n N a m e >  
         < U s e r F r i e n d l y C o l u m n N a m e > 3 1 . 1 2 . 2 0 1 8 < / U s e r F r i e n d l y C o l u m n N a m e >  
         < A c c o u n t N u m b e r > 5 6 8 x < / A c c o u n t N u m b e r >  
         < R o u n d e d > f a l s e < / R o u n d e d >  
     < / T B L i n k >  
     < T B L i n k >  
         < V e r s i o n > 4 < / V e r s i o n >  
         < C o l u m n F i l t e r s / >  
         < D A L i n k I D > a 5 b 2 f a f 2 - 7 f 2 8 - 4 0 9 b - a 2 f 8 - e 5 f f 4 7 1 4 e 0 d f < / D A L i n k I D >  
         < L i n k T y p e > 0 < / L i n k T y p e >  
         < P a r a m e t e r s / >  
         < I n c l u d e A l l I t e m s > f a l s e < / I n c l u d e A l l I t e m s >  
         < A c t i v e > t r u e < / A c t i v e >  
         < P r o t e c t e d L i n k > f a l s e < / P r o t e c t e d L i n k >  
         < N a m e > 2 8 1 0 0   T B   2 0 1 9   5 6 9 x 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 5 6 9 x < / A c c o u n t N u m b e r >  
         < R o u n d e d > f a l s e < / R o u n d e d >  
     < / T B L i n k >  
     < T B L i n k >  
         < V e r s i o n > 4 < / V e r s i o n >  
         < C o l u m n F i l t e r s / >  
         < D A L i n k I D > d 7 a 8 7 1 2 6 - 3 c 9 e - 4 7 8 2 - 9 f 8 5 - 0 b 6 6 b 8 e 0 6 b e d < / D A L i n k I D >  
         < L i n k T y p e > 0 < / L i n k T y p e >  
         < P a r a m e t e r s / >  
         < I n c l u d e A l l I t e m s > f a l s e < / I n c l u d e A l l I t e m s >  
         < A c t i v e > t r u e < / A c t i v e >  
         < P r o t e c t e d L i n k > f a l s e < / P r o t e c t e d L i n k >  
         < N a m e > 2 8 1 0 0   T B   2 0 1 9   5 9 1 x 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 5 9 1 x < / A c c o u n t N u m b e r >  
         < R o u n d e d > f a l s e < / R o u n d e d >  
     < / T B L i n k >  
     < T B L i n k >  
         < V e r s i o n > 4 < / V e r s i o n >  
         < C o l u m n F i l t e r s / >  
         < D A L i n k I D > 4 9 f 2 e 9 f 3 - b f 1 8 - 4 7 c 1 - b 2 3 4 - 7 d 4 8 2 4 5 9 e 2 a 0 < / D A L i n k I D >  
         < L i n k T y p e > 0 < / L i n k T y p e >  
         < P a r a m e t e r s / >  
         < I n c l u d e A l l I t e m s > f a l s e < / I n c l u d e A l l I t e m s >  
         < A c t i v e > t r u e < / A c t i v e >  
         < P r o t e c t e d L i n k > f a l s e < / P r o t e c t e d L i n k >  
         < N a m e > 2 8 1 0 0   T B   2 0 1 9   5 9 2 x 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 - 7 5 8 6 1 8 . 0 0 0 0 < / N u m e r i c V a l u e >  
         < V a l u e > - 7 5 8 6 1 8 . 0 0 0 0 < / V a l u e >  
         < C h a r t T y p e > c t D e t a i l < / C h a r t T y p e >  
         < R e f e r e n c e > 2 8 1 0 0 < / R e f e r e n c e >  
         < T B D o c N a m e > T B   2 0 1 9 < / T B D o c N a m e >  
         < T B C h a r t N a m e > D e t a i l < / T B C h a r t N a m e >  
         < C o l u m n N a m e > P r i o r P e r i o d 2 B a l a n c e < / C o l u m n N a m e >  
         < U s e r F r i e n d l y C o l u m n N a m e > 3 1 . 1 2 . 2 0 1 8 < / U s e r F r i e n d l y C o l u m n N a m e >  
         < A c c o u n t N u m b e r > 5 9 2 x < / A c c o u n t N u m b e r >  
         < R o u n d e d > f a l s e < / R o u n d e d >  
     < / T B L i n k >  
     < T B L i n k >  
         < V e r s i o n > 4 < / V e r s i o n >  
         < C o l u m n F i l t e r s / >  
         < D A L i n k I D > 0 8 c d c 2 9 0 - 7 8 d 2 - 4 1 4 7 - 9 e 0 9 - 0 a 9 4 2 c 6 c a 3 9 2 < / D A L i n k I D >  
         < L i n k T y p e > 0 < / L i n k T y p e >  
         < P a r a m e t e r s / >  
         < I n c l u d e A l l I t e m s > f a l s e < / I n c l u d e A l l I t e m s >  
         < A c t i v e > t r u e < / A c t i v e >  
         < P r o t e c t e d L i n k > f a l s e < / P r o t e c t e d L i n k >  
         < N a m e > 2 8 1 0 0   T B   2 0 1 9   5 9 5 x 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 5 9 5 x < / A c c o u n t N u m b e r >  
         < R o u n d e d > f a l s e < / R o u n d e d >  
     < / T B L i n k >  
     < T B L i n k >  
         < V e r s i o n > 4 < / V e r s i o n >  
         < C o l u m n F i l t e r s / >  
         < D A L i n k I D > 2 4 d 7 3 3 8 e - f 6 6 8 - 4 d e 4 - 9 3 0 2 - a f 6 8 4 6 5 4 8 4 7 f < / D A L i n k I D >  
         < L i n k T y p e > 0 < / L i n k T y p e >  
         < P a r a m e t e r s / >  
         < I n c l u d e A l l I t e m s > f a l s e < / I n c l u d e A l l I t e m s >  
         < A c t i v e > t r u e < / A c t i v e >  
         < P r o t e c t e d L i n k > f a l s e < / P r o t e c t e d L i n k >  
         < N a m e > 2 8 1 0 0   T B   2 0 1 9   5 9 6 x 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 5 9 6 x < / A c c o u n t N u m b e r >  
         < R o u n d e d > f a l s e < / R o u n d e d >  
     < / T B L i n k >  
     < T B L i n k >  
         < V e r s i o n > 4 < / V e r s i o n >  
         < C o l u m n F i l t e r s / >  
         < D A L i n k I D > d 2 8 4 4 1 4 4 - 7 2 9 d - 4 8 0 1 - 8 c 3 8 - b 2 5 8 8 7 7 c d a 9 b < / D A L i n k I D >  
         < L i n k T y p e > 0 < / L i n k T y p e >  
         < P a r a m e t e r s / >  
         < I n c l u d e A l l I t e m s > f a l s e < / I n c l u d e A l l I t e m s >  
         < A c t i v e > t r u e < / A c t i v e >  
         < P r o t e c t e d L i n k > f a l s e < / P r o t e c t e d L i n k >  
         < N a m e > 2 8 1 0 0   T B   2 0 1 9   6 0 1 a 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 - 4 9 4 3 1 1 0 . 0 0 0 0 < / N u m e r i c V a l u e >  
         < V a l u e > - 4 9 4 3 1 1 0 . 0 0 0 0 < / V a l u e >  
         < C h a r t T y p e > c t D e t a i l < / C h a r t T y p e >  
         < R e f e r e n c e > 2 8 1 0 0 < / R e f e r e n c e >  
         < T B D o c N a m e > T B   2 0 1 9 < / T B D o c N a m e >  
         < T B C h a r t N a m e > D e t a i l < / T B C h a r t N a m e >  
         < C o l u m n N a m e > P r i o r P e r i o d 2 B a l a n c e < / C o l u m n N a m e >  
         < U s e r F r i e n d l y C o l u m n N a m e > 3 1 . 1 2 . 2 0 1 8 < / U s e r F r i e n d l y C o l u m n N a m e >  
         < A c c o u n t N u m b e r > 6 0 1 a < / A c c o u n t N u m b e r >  
         < R o u n d e d > f a l s e < / R o u n d e d >  
     < / T B L i n k >  
     < T B L i n k >  
         < V e r s i o n > 4 < / V e r s i o n >  
         < C o l u m n F i l t e r s / >  
         < D A L i n k I D > 1 b e f 1 f 7 e - 7 a 2 8 - 4 a c e - 9 7 b d - e a 5 7 9 3 0 f a b 9 d < / D A L i n k I D >  
         < L i n k T y p e > 0 < / L i n k T y p e >  
         < P a r a m e t e r s / >  
         < I n c l u d e A l l I t e m s > f a l s e < / I n c l u d e A l l I t e m s >  
         < A c t i v e > t r u e < / A c t i v e >  
         < P r o t e c t e d L i n k > f a l s e < / P r o t e c t e d L i n k >  
         < N a m e > 2 8 1 0 0   T B   2 0 1 9   6 0 1 b 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 6 0 1 b < / A c c o u n t N u m b e r >  
         < R o u n d e d > f a l s e < / R o u n d e d >  
     < / T B L i n k >  
     < T B L i n k >  
         < V e r s i o n > 4 < / V e r s i o n >  
         < C o l u m n F i l t e r s / >  
         < D A L i n k I D > 8 5 6 4 1 d e e - c 2 7 f - 4 9 1 9 - a 6 d 5 - 2 9 9 1 7 a a b b 0 8 f < / D A L i n k I D >  
         < L i n k T y p e > 0 < / L i n k T y p e >  
         < P a r a m e t e r s / >  
         < I n c l u d e A l l I t e m s > f a l s e < / I n c l u d e A l l I t e m s >  
         < A c t i v e > t r u e < / A c t i v e >  
         < P r o t e c t e d L i n k > f a l s e < / P r o t e c t e d L i n k >  
         < N a m e > 2 8 1 0 0   T B   2 0 1 9   6 0 1 c 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 6 0 1 c < / A c c o u n t N u m b e r >  
         < R o u n d e d > f a l s e < / R o u n d e d >  
     < / T B L i n k >  
     < T B L i n k >  
         < V e r s i o n > 4 < / V e r s i o n >  
         < C o l u m n F i l t e r s / >  
         < D A L i n k I D > 3 1 e 8 9 3 7 b - c 8 f 1 - 4 d 3 1 - a 9 6 a - 9 1 7 4 4 0 3 1 6 c c 8 < / D A L i n k I D >  
         < L i n k T y p e > 0 < / L i n k T y p e >  
         < P a r a m e t e r s / >  
         < I n c l u d e A l l I t e m s > f a l s e < / I n c l u d e A l l I t e m s >  
         < A c t i v e > t r u e < / A c t i v e >  
         < P r o t e c t e d L i n k > f a l s e < / P r o t e c t e d L i n k >  
         < N a m e > 2 8 1 0 0   T B   2 0 1 9   6 0 1 d 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 6 0 1 d < / A c c o u n t N u m b e r >  
         < R o u n d e d > f a l s e < / R o u n d e d >  
     < / T B L i n k >  
     < T B L i n k >  
         < V e r s i o n > 4 < / V e r s i o n >  
         < C o l u m n F i l t e r s / >  
         < D A L i n k I D > c 7 6 b 0 b d d - 4 0 6 d - 4 6 c 7 - a f 7 8 - 7 a 3 1 b b 2 e 5 e 5 5 < / D A L i n k I D >  
         < L i n k T y p e > 0 < / L i n k T y p e >  
         < P a r a m e t e r s / >  
         < I n c l u d e A l l I t e m s > f a l s e < / I n c l u d e A l l I t e m s >  
         < A c t i v e > t r u e < / A c t i v e >  
         < P r o t e c t e d L i n k > f a l s e < / P r o t e c t e d L i n k >  
         < N a m e > 2 8 1 0 0   T B   2 0 1 9   6 0 1 e 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 6 0 1 e < / A c c o u n t N u m b e r >  
         < R o u n d e d > f a l s e < / R o u n d e d >  
     < / T B L i n k >  
     < T B L i n k >  
         < V e r s i o n > 4 < / V e r s i o n >  
         < C o l u m n F i l t e r s / >  
         < D A L i n k I D > b 5 8 4 4 1 0 7 - 8 f 7 a - 4 2 c d - 9 9 5 3 - 0 3 1 6 f 4 7 c 3 c 9 5 < / D A L i n k I D >  
         < L i n k T y p e > 0 < / L i n k T y p e >  
         < P a r a m e t e r s / >  
         < I n c l u d e A l l I t e m s > f a l s e < / I n c l u d e A l l I t e m s >  
         < A c t i v e > t r u e < / A c t i v e >  
         < P r o t e c t e d L i n k > f a l s e < / P r o t e c t e d L i n k >  
         < N a m e > 2 8 1 0 0   T B   2 0 1 9   6 0 2 a 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 - 2 6 6 4 5 7 9 . 0 0 0 0 < / N u m e r i c V a l u e >  
         < V a l u e > - 2 6 6 4 5 7 9 . 0 0 0 0 < / V a l u e >  
         < C h a r t T y p e > c t D e t a i l < / C h a r t T y p e >  
         < R e f e r e n c e > 2 8 1 0 0 < / R e f e r e n c e >  
         < T B D o c N a m e > T B   2 0 1 9 < / T B D o c N a m e >  
         < T B C h a r t N a m e > D e t a i l < / T B C h a r t N a m e >  
         < C o l u m n N a m e > P r i o r P e r i o d 2 B a l a n c e < / C o l u m n N a m e >  
         < U s e r F r i e n d l y C o l u m n N a m e > 3 1 . 1 2 . 2 0 1 8 < / U s e r F r i e n d l y C o l u m n N a m e >  
         < A c c o u n t N u m b e r > 6 0 2 a < / A c c o u n t N u m b e r >  
         < R o u n d e d > f a l s e < / R o u n d e d >  
     < / T B L i n k >  
     < T B L i n k >  
         < V e r s i o n > 4 < / V e r s i o n >  
         < C o l u m n F i l t e r s / >  
         < D A L i n k I D > c d 6 e 3 3 0 8 - 8 c 8 4 - 4 c 5 b - b 0 3 6 - 6 0 f d b a 3 9 4 0 6 0 < / D A L i n k I D >  
         < L i n k T y p e > 0 < / L i n k T y p e >  
         < P a r a m e t e r s / >  
         < I n c l u d e A l l I t e m s > f a l s e < / I n c l u d e A l l I t e m s >  
         < A c t i v e > t r u e < / A c t i v e >  
         < P r o t e c t e d L i n k > f a l s e < / P r o t e c t e d L i n k >  
         < N a m e > 2 8 1 0 0   T B   2 0 1 9   6 0 2 b 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 6 0 2 b < / A c c o u n t N u m b e r >  
         < R o u n d e d > f a l s e < / R o u n d e d >  
     < / T B L i n k >  
     < T B L i n k >  
         < V e r s i o n > 4 < / V e r s i o n >  
         < C o l u m n F i l t e r s / >  
         < D A L i n k I D > 9 8 0 9 f a 0 5 - d 2 4 5 - 4 0 1 b - 9 3 0 1 - 7 0 f b c 1 2 b 6 c 9 9 < / D A L i n k I D >  
         < L i n k T y p e > 0 < / L i n k T y p e >  
         < P a r a m e t e r s / >  
         < I n c l u d e A l l I t e m s > f a l s e < / I n c l u d e A l l I t e m s >  
         < A c t i v e > t r u e < / A c t i v e >  
         < P r o t e c t e d L i n k > f a l s e < / P r o t e c t e d L i n k >  
         < N a m e > 2 8 1 0 0   T B   2 0 1 9   6 0 2 c 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 6 0 2 c < / A c c o u n t N u m b e r >  
         < R o u n d e d > f a l s e < / R o u n d e d >  
     < / T B L i n k >  
     < T B L i n k >  
         < V e r s i o n > 4 < / V e r s i o n >  
         < C o l u m n F i l t e r s / >  
         < D A L i n k I D > 5 0 4 2 9 8 0 d - 0 6 e d - 4 9 9 e - 8 6 4 0 - 8 f 1 3 c c f 5 d 3 3 f < / D A L i n k I D >  
         < L i n k T y p e > 0 < / L i n k T y p e >  
         < P a r a m e t e r s / >  
         < I n c l u d e A l l I t e m s > f a l s e < / I n c l u d e A l l I t e m s >  
         < A c t i v e > t r u e < / A c t i v e >  
         < P r o t e c t e d L i n k > f a l s e < / P r o t e c t e d L i n k >  
         < N a m e > 2 8 1 0 0   T B   2 0 1 9   6 0 2 d 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 6 0 2 d < / A c c o u n t N u m b e r >  
         < R o u n d e d > f a l s e < / R o u n d e d >  
     < / T B L i n k >  
     < T B L i n k >  
         < V e r s i o n > 4 < / V e r s i o n >  
         < C o l u m n F i l t e r s / >  
         < D A L i n k I D > d 0 a 8 c 1 6 6 - 2 9 8 e - 4 8 7 a - 8 5 7 2 - 5 0 a a 1 b d 9 6 2 6 a < / D A L i n k I D >  
         < L i n k T y p e > 0 < / L i n k T y p e >  
         < P a r a m e t e r s / >  
         < I n c l u d e A l l I t e m s > f a l s e < / I n c l u d e A l l I t e m s >  
         < A c t i v e > t r u e < / A c t i v e >  
         < P r o t e c t e d L i n k > f a l s e < / P r o t e c t e d L i n k >  
         < N a m e > 2 8 1 0 0   T B   2 0 1 9   6 0 2 e 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 6 0 2 e < / A c c o u n t N u m b e r >  
         < R o u n d e d > f a l s e < / R o u n d e d >  
     < / T B L i n k >  
     < T B L i n k >  
         < V e r s i o n > 4 < / V e r s i o n >  
         < C o l u m n F i l t e r s / >  
         < D A L i n k I D > 9 1 b e 5 2 e 6 - a e 7 f - 4 0 b 5 - b 6 4 4 - 3 d 2 9 c 8 f 9 a e 3 1 < / D A L i n k I D >  
         < L i n k T y p e > 0 < / L i n k T y p e >  
         < P a r a m e t e r s / >  
         < I n c l u d e A l l I t e m s > f a l s e < / I n c l u d e A l l I t e m s >  
         < A c t i v e > t r u e < / A c t i v e >  
         < P r o t e c t e d L i n k > f a l s e < / P r o t e c t e d L i n k >  
         < N a m e > 2 8 1 0 0   T B   2 0 1 9   6 0 4 a 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 6 0 4 a < / A c c o u n t N u m b e r >  
         < R o u n d e d > f a l s e < / R o u n d e d >  
     < / T B L i n k >  
     < T B L i n k >  
         < V e r s i o n > 4 < / V e r s i o n >  
         < C o l u m n F i l t e r s / >  
         < D A L i n k I D > 6 e c 3 f 6 9 5 - e 4 7 a - 4 e a 5 - 9 2 d a - 9 5 d 7 f 6 c c 0 7 f 1 < / D A L i n k I D >  
         < L i n k T y p e > 0 < / L i n k T y p e >  
         < P a r a m e t e r s / >  
         < I n c l u d e A l l I t e m s > f a l s e < / I n c l u d e A l l I t e m s >  
         < A c t i v e > t r u e < / A c t i v e >  
         < P r o t e c t e d L i n k > f a l s e < / P r o t e c t e d L i n k >  
         < N a m e > 2 8 1 0 0   T B   2 0 1 9   6 0 4 b 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 6 0 4 b < / A c c o u n t N u m b e r >  
         < R o u n d e d > f a l s e < / R o u n d e d >  
     < / T B L i n k >  
     < T B L i n k >  
         < V e r s i o n > 4 < / V e r s i o n >  
         < C o l u m n F i l t e r s / >  
         < D A L i n k I D > c f 9 3 1 e 3 d - b 7 d d - 4 7 e f - b 1 e c - a 5 d f c 4 4 e f 9 d 6 < / D A L i n k I D >  
         < L i n k T y p e > 0 < / L i n k T y p e >  
         < P a r a m e t e r s / >  
         < I n c l u d e A l l I t e m s > f a l s e < / I n c l u d e A l l I t e m s >  
         < A c t i v e > t r u e < / A c t i v e >  
         < P r o t e c t e d L i n k > f a l s e < / P r o t e c t e d L i n k >  
         < N a m e > 2 8 1 0 0   T B   2 0 1 9   6 0 4 c 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 6 0 4 c < / A c c o u n t N u m b e r >  
         < R o u n d e d > f a l s e < / R o u n d e d >  
     < / T B L i n k >  
     < T B L i n k >  
         < V e r s i o n > 4 < / V e r s i o n >  
         < C o l u m n F i l t e r s / >  
         < D A L i n k I D > 4 3 d 3 d 7 6 b - 6 b 0 6 - 4 9 9 7 - b 6 2 5 - 9 a 2 f b 7 1 f 0 e f 8 < / D A L i n k I D >  
         < L i n k T y p e > 0 < / L i n k T y p e >  
         < P a r a m e t e r s / >  
         < I n c l u d e A l l I t e m s > f a l s e < / I n c l u d e A l l I t e m s >  
         < A c t i v e > t r u e < / A c t i v e >  
         < P r o t e c t e d L i n k > f a l s e < / P r o t e c t e d L i n k >  
         < N a m e > 2 8 1 0 0   T B   2 0 1 9   6 0 4 d 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 6 0 4 d < / A c c o u n t N u m b e r >  
         < R o u n d e d > f a l s e < / R o u n d e d >  
     < / T B L i n k >  
     < T B L i n k >  
         < V e r s i o n > 4 < / V e r s i o n >  
         < C o l u m n F i l t e r s / >  
         < D A L i n k I D > 3 8 8 b b e b 5 - b c 4 5 - 4 4 b b - b e 4 7 - 4 2 a 1 b 4 9 7 6 6 8 7 < / D A L i n k I D >  
         < L i n k T y p e > 0 < / L i n k T y p e >  
         < P a r a m e t e r s / >  
         < I n c l u d e A l l I t e m s > f a l s e < / I n c l u d e A l l I t e m s >  
         < A c t i v e > t r u e < / A c t i v e >  
         < P r o t e c t e d L i n k > f a l s e < / P r o t e c t e d L i n k >  
         < N a m e > 2 8 1 0 0   T B   2 0 1 9   6 0 4 e 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 6 0 4 e < / A c c o u n t N u m b e r >  
         < R o u n d e d > f a l s e < / R o u n d e d >  
     < / T B L i n k >  
     < T B L i n k >  
         < V e r s i o n > 4 < / V e r s i o n >  
         < C o l u m n F i l t e r s / >  
         < D A L i n k I D > 9 c c 2 a 2 f 1 - c 0 9 8 - 4 c b 8 - 9 9 1 d - 5 4 c 4 b 9 d b 7 c 1 e < / D A L i n k I D >  
         < L i n k T y p e > 0 < / L i n k T y p e >  
         < P a r a m e t e r s / >  
         < I n c l u d e A l l I t e m s > f a l s e < / I n c l u d e A l l I t e m s >  
         < A c t i v e > t r u e < / A c t i v e >  
         < P r o t e c t e d L i n k > f a l s e < / P r o t e c t e d L i n k >  
         < N a m e > 2 8 1 0 0   T B   2 0 1 9   6 0 6 x 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 6 0 6 x < / A c c o u n t N u m b e r >  
         < R o u n d e d > f a l s e < / R o u n d e d >  
     < / T B L i n k >  
     < T B L i n k >  
         < V e r s i o n > 4 < / V e r s i o n >  
         < C o l u m n F i l t e r s / >  
         < D A L i n k I D > 7 f 6 7 1 6 c a - 9 9 3 c - 4 0 6 7 - 9 f f c - f e a 7 4 d 8 4 6 3 1 d < / D A L i n k I D >  
         < L i n k T y p e > 0 < / L i n k T y p e >  
         < P a r a m e t e r s / >  
         < I n c l u d e A l l I t e m s > f a l s e < / I n c l u d e A l l I t e m s >  
         < A c t i v e > t r u e < / A c t i v e >  
         < P r o t e c t e d L i n k > f a l s e < / P r o t e c t e d L i n k >  
         < N a m e > 2 8 1 0 0   T B   2 0 1 9   6 0 7 x 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 6 0 7 x < / A c c o u n t N u m b e r >  
         < R o u n d e d > f a l s e < / R o u n d e d >  
     < / T B L i n k >  
     < T B L i n k >  
         < V e r s i o n > 4 < / V e r s i o n >  
         < C o l u m n F i l t e r s / >  
         < D A L i n k I D > 6 c 5 4 4 2 2 6 - a 6 d 8 - 4 9 0 1 - 8 5 1 2 - b d 5 0 1 5 e a f 3 1 2 < / D A L i n k I D >  
         < L i n k T y p e > 0 < / L i n k T y p e >  
         < P a r a m e t e r s / >  
         < I n c l u d e A l l I t e m s > f a l s e < / I n c l u d e A l l I t e m s >  
         < A c t i v e > t r u e < / A c t i v e >  
         < P r o t e c t e d L i n k > f a l s e < / P r o t e c t e d L i n k >  
         < N a m e > 2 8 1 0 0   T B   2 0 1 9   6 1 1 x 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 1 4 8 1 9 6 . 0 0 0 0 < / N u m e r i c V a l u e >  
         < V a l u e > 1 4 8 1 9 6 . 0 0 0 0 < / V a l u e >  
         < C h a r t T y p e > c t D e t a i l < / C h a r t T y p e >  
         < R e f e r e n c e > 2 8 1 0 0 < / R e f e r e n c e >  
         < T B D o c N a m e > T B   2 0 1 9 < / T B D o c N a m e >  
         < T B C h a r t N a m e > D e t a i l < / T B C h a r t N a m e >  
         < C o l u m n N a m e > P r i o r P e r i o d 2 B a l a n c e < / C o l u m n N a m e >  
         < U s e r F r i e n d l y C o l u m n N a m e > 3 1 . 1 2 . 2 0 1 8 < / U s e r F r i e n d l y C o l u m n N a m e >  
         < A c c o u n t N u m b e r > 6 1 1 x < / A c c o u n t N u m b e r >  
         < R o u n d e d > f a l s e < / R o u n d e d >  
     < / T B L i n k >  
     < T B L i n k >  
         < V e r s i o n > 4 < / V e r s i o n >  
         < C o l u m n F i l t e r s / >  
         < D A L i n k I D > 4 a b a 0 a d 9 - 0 1 c c - 4 1 b f - 8 d 2 7 - 5 2 1 5 3 a f 4 e 3 2 a < / D A L i n k I D >  
         < L i n k T y p e > 0 < / L i n k T y p e >  
         < P a r a m e t e r s / >  
         < I n c l u d e A l l I t e m s > f a l s e < / I n c l u d e A l l I t e m s >  
         < A c t i v e > t r u e < / A c t i v e >  
         < P r o t e c t e d L i n k > f a l s e < / P r o t e c t e d L i n k >  
         < N a m e > 2 8 1 0 0   T B   2 0 1 9   6 1 2 x 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 - 9 6 4 5 3 . 0 0 0 0 < / N u m e r i c V a l u e >  
         < V a l u e > - 9 6 4 5 3 . 0 0 0 0 < / V a l u e >  
         < C h a r t T y p e > c t D e t a i l < / C h a r t T y p e >  
         < R e f e r e n c e > 2 8 1 0 0 < / R e f e r e n c e >  
         < T B D o c N a m e > T B   2 0 1 9 < / T B D o c N a m e >  
         < T B C h a r t N a m e > D e t a i l < / T B C h a r t N a m e >  
         < C o l u m n N a m e > P r i o r P e r i o d 2 B a l a n c e < / C o l u m n N a m e >  
         < U s e r F r i e n d l y C o l u m n N a m e > 3 1 . 1 2 . 2 0 1 8 < / U s e r F r i e n d l y C o l u m n N a m e >  
         < A c c o u n t N u m b e r > 6 1 2 x < / A c c o u n t N u m b e r >  
         < R o u n d e d > f a l s e < / R o u n d e d >  
     < / T B L i n k >  
     < T B L i n k >  
         < V e r s i o n > 4 < / V e r s i o n >  
         < C o l u m n F i l t e r s / >  
         < D A L i n k I D > 4 e 2 5 6 9 d 3 - 0 7 4 4 - 4 5 8 0 - 9 0 a b - 0 5 8 3 4 b 4 e 0 6 9 d < / D A L i n k I D >  
         < L i n k T y p e > 0 < / L i n k T y p e >  
         < P a r a m e t e r s / >  
         < I n c l u d e A l l I t e m s > f a l s e < / I n c l u d e A l l I t e m s >  
         < A c t i v e > t r u e < / A c t i v e >  
         < P r o t e c t e d L i n k > f a l s e < / P r o t e c t e d L i n k >  
         < N a m e > 2 8 1 0 0   T B   2 0 1 9   6 1 3 x 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 3 1 9 6 6 . 0 0 0 0 < / N u m e r i c V a l u e >  
         < V a l u e > 3 1 9 6 6 . 0 0 0 0 < / V a l u e >  
         < C h a r t T y p e > c t D e t a i l < / C h a r t T y p e >  
         < R e f e r e n c e > 2 8 1 0 0 < / R e f e r e n c e >  
         < T B D o c N a m e > T B   2 0 1 9 < / T B D o c N a m e >  
         < T B C h a r t N a m e > D e t a i l < / T B C h a r t N a m e >  
         < C o l u m n N a m e > P r i o r P e r i o d 2 B a l a n c e < / C o l u m n N a m e >  
         < U s e r F r i e n d l y C o l u m n N a m e > 3 1 . 1 2 . 2 0 1 8 < / U s e r F r i e n d l y C o l u m n N a m e >  
         < A c c o u n t N u m b e r > 6 1 3 x < / A c c o u n t N u m b e r >  
         < R o u n d e d > f a l s e < / R o u n d e d >  
     < / T B L i n k >  
     < T B L i n k >  
         < V e r s i o n > 4 < / V e r s i o n >  
         < C o l u m n F i l t e r s / >  
         < D A L i n k I D > 2 2 3 8 7 2 1 8 - 6 4 a 9 - 4 b e 5 - 8 9 7 d - c 7 0 1 0 7 c 9 b d 2 3 < / D A L i n k I D >  
         < L i n k T y p e > 0 < / L i n k T y p e >  
         < P a r a m e t e r s / >  
         < I n c l u d e A l l I t e m s > f a l s e < / I n c l u d e A l l I t e m s >  
         < A c t i v e > t r u e < / A c t i v e >  
         < P r o t e c t e d L i n k > f a l s e < / P r o t e c t e d L i n k >  
         < N a m e > 2 8 1 0 0   T B   2 0 1 9   6 1 4 x 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 6 1 4 x < / A c c o u n t N u m b e r >  
         < R o u n d e d > f a l s e < / R o u n d e d >  
     < / T B L i n k >  
     < T B L i n k >  
         < V e r s i o n > 4 < / V e r s i o n >  
         < C o l u m n F i l t e r s / >  
         < D A L i n k I D > a 7 2 8 2 7 6 d - c f 7 1 - 4 7 f c - 8 d 0 8 - 3 e 1 b 5 c b 9 d 1 5 9 < / D A L i n k I D >  
         < L i n k T y p e > 0 < / L i n k T y p e >  
         < P a r a m e t e r s / >  
         < I n c l u d e A l l I t e m s > f a l s e < / I n c l u d e A l l I t e m s >  
         < A c t i v e > t r u e < / A c t i v e >  
         < P r o t e c t e d L i n k > f a l s e < / P r o t e c t e d L i n k >  
         < N a m e > 2 8 1 0 0   T B   2 0 1 9   6 2 1 x 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 - 2 8 2 7 5 8 . 0 0 0 0 < / N u m e r i c V a l u e >  
         < V a l u e > - 2 8 2 7 5 8 . 0 0 0 0 < / V a l u e >  
         < C h a r t T y p e > c t D e t a i l < / C h a r t T y p e >  
         < R e f e r e n c e > 2 8 1 0 0 < / R e f e r e n c e >  
         < T B D o c N a m e > T B   2 0 1 9 < / T B D o c N a m e >  
         < T B C h a r t N a m e > D e t a i l < / T B C h a r t N a m e >  
         < C o l u m n N a m e > P r i o r P e r i o d 2 B a l a n c e < / C o l u m n N a m e >  
         < U s e r F r i e n d l y C o l u m n N a m e > 3 1 . 1 2 . 2 0 1 8 < / U s e r F r i e n d l y C o l u m n N a m e >  
         < A c c o u n t N u m b e r > 6 2 1 x < / A c c o u n t N u m b e r >  
         < R o u n d e d > f a l s e < / R o u n d e d >  
     < / T B L i n k >  
     < T B L i n k >  
         < V e r s i o n > 4 < / V e r s i o n >  
         < C o l u m n F i l t e r s / >  
         < D A L i n k I D > 9 c d 7 d c 9 5 - 6 f 9 6 - 4 2 1 3 - 9 2 3 4 - f 1 b f 7 b 9 a 9 b 5 7 < / D A L i n k I D >  
         < L i n k T y p e > 0 < / L i n k T y p e >  
         < P a r a m e t e r s / >  
         < I n c l u d e A l l I t e m s > f a l s e < / I n c l u d e A l l I t e m s >  
         < A c t i v e > t r u e < / A c t i v e >  
         < P r o t e c t e d L i n k > f a l s e < / P r o t e c t e d L i n k >  
         < N a m e > 2 8 1 0 0   T B   2 0 1 9   6 2 2 x 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 6 2 2 x < / A c c o u n t N u m b e r >  
         < R o u n d e d > f a l s e < / R o u n d e d >  
     < / T B L i n k >  
     < T B L i n k >  
         < V e r s i o n > 4 < / V e r s i o n >  
         < C o l u m n F i l t e r s / >  
         < D A L i n k I D > 4 9 0 6 0 5 c d - 6 0 8 7 - 4 9 6 1 - 9 8 6 b - 6 2 a 3 4 a c d 1 e 6 4 < / D A L i n k I D >  
         < L i n k T y p e > 0 < / L i n k T y p e >  
         < P a r a m e t e r s / >  
         < I n c l u d e A l l I t e m s > f a l s e < / I n c l u d e A l l I t e m s >  
         < A c t i v e > t r u e < / A c t i v e >  
         < P r o t e c t e d L i n k > f a l s e < / P r o t e c t e d L i n k >  
         < N a m e > 2 8 1 0 0   T B   2 0 1 9   6 2 3 x 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 6 2 3 x < / A c c o u n t N u m b e r >  
         < R o u n d e d > f a l s e < / R o u n d e d >  
     < / T B L i n k >  
     < T B L i n k >  
         < V e r s i o n > 4 < / V e r s i o n >  
         < C o l u m n F i l t e r s / >  
         < D A L i n k I D > 7 8 d e c c 0 0 - 5 9 9 a - 4 f c 9 - 8 c e a - 9 a 2 3 4 7 a f 9 7 d c < / D A L i n k I D >  
         < L i n k T y p e > 0 < / L i n k T y p e >  
         < P a r a m e t e r s / >  
         < I n c l u d e A l l I t e m s > f a l s e < / I n c l u d e A l l I t e m s >  
         < A c t i v e > t r u e < / A c t i v e >  
         < P r o t e c t e d L i n k > f a l s e < / P r o t e c t e d L i n k >  
         < N a m e > 2 8 1 0 0   T B   2 0 1 9   6 2 4 x 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 - 6 6 0 . 0 0 0 0 < / N u m e r i c V a l u e >  
         < V a l u e > - 6 6 0 . 0 0 0 0 < / V a l u e >  
         < C h a r t T y p e > c t D e t a i l < / C h a r t T y p e >  
         < R e f e r e n c e > 2 8 1 0 0 < / R e f e r e n c e >  
         < T B D o c N a m e > T B   2 0 1 9 < / T B D o c N a m e >  
         < T B C h a r t N a m e > D e t a i l < / T B C h a r t N a m e >  
         < C o l u m n N a m e > P r i o r P e r i o d 2 B a l a n c e < / C o l u m n N a m e >  
         < U s e r F r i e n d l y C o l u m n N a m e > 3 1 . 1 2 . 2 0 1 8 < / U s e r F r i e n d l y C o l u m n N a m e >  
         < A c c o u n t N u m b e r > 6 2 4 x < / A c c o u n t N u m b e r >  
         < R o u n d e d > f a l s e < / R o u n d e d >  
     < / T B L i n k >  
     < T B L i n k >  
         < V e r s i o n > 4 < / V e r s i o n >  
         < C o l u m n F i l t e r s / >  
         < D A L i n k I D > a b 0 e d 0 2 9 - 9 8 4 d - 4 4 1 0 - 9 a a 0 - a e 3 3 a 3 b e f b 6 d < / D A L i n k I D >  
         < L i n k T y p e > 0 < / L i n k T y p e >  
         < P a r a m e t e r s / >  
         < I n c l u d e A l l I t e m s > f a l s e < / I n c l u d e A l l I t e m s >  
         < A c t i v e > t r u e < / A c t i v e >  
         < P r o t e c t e d L i n k > f a l s e < / P r o t e c t e d L i n k >  
         < N a m e > 2 8 1 0 0   T B   2 0 1 9   6 4 1 x 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 - 7 5 0 . 0 0 0 0 < / N u m e r i c V a l u e >  
         < V a l u e > - 7 5 0 . 0 0 0 0 < / V a l u e >  
         < C h a r t T y p e > c t D e t a i l < / C h a r t T y p e >  
         < R e f e r e n c e > 2 8 1 0 0 < / R e f e r e n c e >  
         < T B D o c N a m e > T B   2 0 1 9 < / T B D o c N a m e >  
         < T B C h a r t N a m e > D e t a i l < / T B C h a r t N a m e >  
         < C o l u m n N a m e > P r i o r P e r i o d 2 B a l a n c e < / C o l u m n N a m e >  
         < U s e r F r i e n d l y C o l u m n N a m e > 3 1 . 1 2 . 2 0 1 8 < / U s e r F r i e n d l y C o l u m n N a m e >  
         < A c c o u n t N u m b e r > 6 4 1 x < / A c c o u n t N u m b e r >  
         < R o u n d e d > f a l s e < / R o u n d e d >  
     < / T B L i n k >  
     < T B L i n k >  
         < V e r s i o n > 4 < / V e r s i o n >  
         < C o l u m n F i l t e r s / >  
         < D A L i n k I D > 9 c 1 0 d 5 3 a - 0 8 1 5 - 4 e a 2 - a 0 3 0 - a 6 2 c 9 1 d e 6 6 2 4 < / D A L i n k I D >  
         < L i n k T y p e > 0 < / L i n k T y p e >  
         < P a r a m e t e r s / >  
         < I n c l u d e A l l I t e m s > f a l s e < / I n c l u d e A l l I t e m s >  
         < A c t i v e > t r u e < / A c t i v e >  
         < P r o t e c t e d L i n k > f a l s e < / P r o t e c t e d L i n k >  
         < N a m e > 2 8 1 0 0   T B   2 0 1 9   6 4 2 x 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 - 1 1 5 0 3 6 . 0 0 0 0 < / N u m e r i c V a l u e >  
         < V a l u e > - 1 1 5 0 3 6 . 0 0 0 0 < / V a l u e >  
         < C h a r t T y p e > c t D e t a i l < / C h a r t T y p e >  
         < R e f e r e n c e > 2 8 1 0 0 < / R e f e r e n c e >  
         < T B D o c N a m e > T B   2 0 1 9 < / T B D o c N a m e >  
         < T B C h a r t N a m e > D e t a i l < / T B C h a r t N a m e >  
         < C o l u m n N a m e > P r i o r P e r i o d 2 B a l a n c e < / C o l u m n N a m e >  
         < U s e r F r i e n d l y C o l u m n N a m e > 3 1 . 1 2 . 2 0 1 8 < / U s e r F r i e n d l y C o l u m n N a m e >  
         < A c c o u n t N u m b e r > 6 4 2 x < / A c c o u n t N u m b e r >  
         < R o u n d e d > f a l s e < / R o u n d e d >  
     < / T B L i n k >  
     < T B L i n k >  
         < V e r s i o n > 4 < / V e r s i o n >  
         < C o l u m n F i l t e r s / >  
         < D A L i n k I D > f 0 c 3 7 f 4 c - 2 6 7 e - 4 f a 8 - b 8 f 1 - a c 6 5 5 8 9 2 b e 0 4 < / D A L i n k I D >  
         < L i n k T y p e > 0 < / L i n k T y p e >  
         < P a r a m e t e r s / >  
         < I n c l u d e A l l I t e m s > f a l s e < / I n c l u d e A l l I t e m s >  
         < A c t i v e > t r u e < / A c t i v e >  
         < P r o t e c t e d L i n k > f a l s e < / P r o t e c t e d L i n k >  
         < N a m e > 2 8 1 0 0   T B   2 0 1 9   6 4 4 x 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 6 4 4 x < / A c c o u n t N u m b e r >  
         < R o u n d e d > f a l s e < / R o u n d e d >  
     < / T B L i n k >  
     < T B L i n k >  
         < V e r s i o n > 4 < / V e r s i o n >  
         < C o l u m n F i l t e r s / >  
         < D A L i n k I D > 0 3 9 3 2 b b c - 7 3 1 3 - 4 3 e e - a f c 7 - 0 b 8 6 d 0 2 1 5 4 2 4 < / D A L i n k I D >  
         < L i n k T y p e > 0 < / L i n k T y p e >  
         < P a r a m e t e r s / >  
         < I n c l u d e A l l I t e m s > f a l s e < / I n c l u d e A l l I t e m s >  
         < A c t i v e > t r u e < / A c t i v e >  
         < P r o t e c t e d L i n k > f a l s e < / P r o t e c t e d L i n k >  
         < N a m e > 2 8 1 0 0   T B   2 0 1 9   6 4 5 x 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 6 4 5 x < / A c c o u n t N u m b e r >  
         < R o u n d e d > f a l s e < / R o u n d e d >  
     < / T B L i n k >  
     < T B L i n k >  
         < V e r s i o n > 4 < / V e r s i o n >  
         < C o l u m n F i l t e r s / >  
         < D A L i n k I D > c 5 f b 1 0 2 8 - 4 2 6 1 - 4 6 e 1 - 8 1 2 c - 7 5 d 1 f 7 3 a 5 3 4 e < / D A L i n k I D >  
         < L i n k T y p e > 0 < / L i n k T y p e >  
         < P a r a m e t e r s / >  
         < I n c l u d e A l l I t e m s > f a l s e < / I n c l u d e A l l I t e m s >  
         < A c t i v e > t r u e < / A c t i v e >  
         < P r o t e c t e d L i n k > f a l s e < / P r o t e c t e d L i n k >  
         < N a m e > 2 8 1 0 0   T B   2 0 1 9   6 4 6 x 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 6 4 6 x < / A c c o u n t N u m b e r >  
         < R o u n d e d > f a l s e < / R o u n d e d >  
     < / T B L i n k >  
     < T B L i n k >  
         < V e r s i o n > 4 < / V e r s i o n >  
         < C o l u m n F i l t e r s / >  
         < D A L i n k I D > 3 8 c 8 2 0 5 4 - 1 c a 4 - 4 d c 3 - 8 b 8 f - 0 9 f f 5 f 5 2 f c b a < / D A L i n k I D >  
         < L i n k T y p e > 0 < / L i n k T y p e >  
         < P a r a m e t e r s / >  
         < I n c l u d e A l l I t e m s > f a l s e < / I n c l u d e A l l I t e m s >  
         < A c t i v e > t r u e < / A c t i v e >  
         < P r o t e c t e d L i n k > f a l s e < / P r o t e c t e d L i n k >  
         < N a m e > 2 8 1 0 0   T B   2 0 1 9   6 4 8 x 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 - 1 5 7 6 3 6 . 0 0 0 0 < / N u m e r i c V a l u e >  
         < V a l u e > - 1 5 7 6 3 6 . 0 0 0 0 < / V a l u e >  
         < C h a r t T y p e > c t D e t a i l < / C h a r t T y p e >  
         < R e f e r e n c e > 2 8 1 0 0 < / R e f e r e n c e >  
         < T B D o c N a m e > T B   2 0 1 9 < / T B D o c N a m e >  
         < T B C h a r t N a m e > D e t a i l < / T B C h a r t N a m e >  
         < C o l u m n N a m e > P r i o r P e r i o d 2 B a l a n c e < / C o l u m n N a m e >  
         < U s e r F r i e n d l y C o l u m n N a m e > 3 1 . 1 2 . 2 0 1 8 < / U s e r F r i e n d l y C o l u m n N a m e >  
         < A c c o u n t N u m b e r > 6 4 8 x < / A c c o u n t N u m b e r >  
         < R o u n d e d > f a l s e < / R o u n d e d >  
     < / T B L i n k >  
     < T B L i n k >  
         < V e r s i o n > 4 < / V e r s i o n >  
         < C o l u m n F i l t e r s / >  
         < D A L i n k I D > c 6 3 6 3 6 b e - f 5 1 6 - 4 a 7 4 - 9 2 0 9 - b c a 1 8 d a 2 5 7 d e < / D A L i n k I D >  
         < L i n k T y p e > 0 < / L i n k T y p e >  
         < P a r a m e t e r s / >  
         < I n c l u d e A l l I t e m s > f a l s e < / I n c l u d e A l l I t e m s >  
         < A c t i v e > t r u e < / A c t i v e >  
         < P r o t e c t e d L i n k > f a l s e < / P r o t e c t e d L i n k >  
         < N a m e > 2 8 1 0 0   T B   2 0 1 9   6 5 5 x 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 6 5 5 x < / A c c o u n t N u m b e r >  
         < R o u n d e d > f a l s e < / R o u n d e d >  
     < / T B L i n k >  
     < T B L i n k >  
         < V e r s i o n > 4 < / V e r s i o n >  
         < C o l u m n F i l t e r s / >  
         < D A L i n k I D > 7 5 c 8 0 3 6 8 - 2 a 2 3 - 4 1 a a - 9 4 3 c - 3 7 0 1 9 9 1 2 e 0 1 0 < / D A L i n k I D >  
         < L i n k T y p e > 0 < / L i n k T y p e >  
         < P a r a m e t e r s / >  
         < I n c l u d e A l l I t e m s > f a l s e < / I n c l u d e A l l I t e m s >  
         < A c t i v e > t r u e < / A c t i v e >  
         < P r o t e c t e d L i n k > f a l s e < / P r o t e c t e d L i n k >  
         < N a m e > 2 8 1 0 0   T B   2 0 1 9   6 5 7 x 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 6 5 7 x < / A c c o u n t N u m b e r >  
         < R o u n d e d > f a l s e < / R o u n d e d >  
     < / T B L i n k >  
     < T B L i n k >  
         < V e r s i o n > 4 < / V e r s i o n >  
         < C o l u m n F i l t e r s / >  
         < D A L i n k I D > d 7 d 3 d 3 0 c - 6 6 e 8 - 4 7 b c - a f 3 6 - 9 5 2 1 f 8 6 a a a 2 7 < / D A L i n k I D >  
         < L i n k T y p e > 0 < / L i n k T y p e >  
         < P a r a m e t e r s / >  
         < I n c l u d e A l l I t e m s > f a l s e < / I n c l u d e A l l I t e m s >  
         < A c t i v e > t r u e < / A c t i v e >  
         < P r o t e c t e d L i n k > f a l s e < / P r o t e c t e d L i n k >  
         < N a m e > 2 8 1 0 0   T B   2 0 1 9   6 6 1 x 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 6 6 1 x < / A c c o u n t N u m b e r >  
         < R o u n d e d > f a l s e < / R o u n d e d >  
     < / T B L i n k >  
     < T B L i n k >  
         < V e r s i o n > 4 < / V e r s i o n >  
         < C o l u m n F i l t e r s / >  
         < D A L i n k I D > 9 3 b 7 c d 9 3 - 8 8 f 9 - 4 6 8 2 - 8 3 a b - 0 3 a b 5 2 a e a 6 f 6 < / D A L i n k I D >  
         < L i n k T y p e > 0 < / L i n k T y p e >  
         < P a r a m e t e r s / >  
         < I n c l u d e A l l I t e m s > f a l s e < / I n c l u d e A l l I t e m s >  
         < A c t i v e > t r u e < / A c t i v e >  
         < P r o t e c t e d L i n k > f a l s e < / P r o t e c t e d L i n k >  
         < N a m e > 2 8 1 0 0   T B   2 0 1 9   6 6 2 a 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 - 4 3 . 0 0 0 0 < / N u m e r i c V a l u e >  
         < V a l u e > - 4 3 . 0 0 0 0 < / V a l u e >  
         < C h a r t T y p e > c t D e t a i l < / C h a r t T y p e >  
         < R e f e r e n c e > 2 8 1 0 0 < / R e f e r e n c e >  
         < T B D o c N a m e > T B   2 0 1 9 < / T B D o c N a m e >  
         < T B C h a r t N a m e > D e t a i l < / T B C h a r t N a m e >  
         < C o l u m n N a m e > P r i o r P e r i o d 2 B a l a n c e < / C o l u m n N a m e >  
         < U s e r F r i e n d l y C o l u m n N a m e > 3 1 . 1 2 . 2 0 1 8 < / U s e r F r i e n d l y C o l u m n N a m e >  
         < A c c o u n t N u m b e r > 6 6 2 a < / A c c o u n t N u m b e r >  
         < R o u n d e d > f a l s e < / R o u n d e d >  
     < / T B L i n k >  
     < T B L i n k >  
         < V e r s i o n > 4 < / V e r s i o n >  
         < C o l u m n F i l t e r s / >  
         < D A L i n k I D > b 0 f 4 e 4 8 9 - 3 c 1 d - 4 5 5 7 - b 8 a 2 - c 9 3 f 6 e b c 1 8 e 9 < / D A L i n k I D >  
         < L i n k T y p e > 0 < / L i n k T y p e >  
         < P a r a m e t e r s / >  
         < I n c l u d e A l l I t e m s > f a l s e < / I n c l u d e A l l I t e m s >  
         < A c t i v e > t r u e < / A c t i v e >  
         < P r o t e c t e d L i n k > f a l s e < / P r o t e c t e d L i n k >  
         < N a m e > 2 8 1 0 0   T B   2 0 1 9   6 6 2 b 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 6 6 2 b < / A c c o u n t N u m b e r >  
         < R o u n d e d > f a l s e < / R o u n d e d >  
     < / T B L i n k >  
     < T B L i n k >  
         < V e r s i o n > 4 < / V e r s i o n >  
         < C o l u m n F i l t e r s / >  
         < D A L i n k I D > 2 8 e 6 4 c 9 9 - b a 0 c - 4 9 e 6 - 8 8 7 e - 3 3 1 6 e b c c c 2 1 4 < / D A L i n k I D >  
         < L i n k T y p e > 0 < / L i n k T y p e >  
         < P a r a m e t e r s / >  
         < I n c l u d e A l l I t e m s > f a l s e < / I n c l u d e A l l I t e m s >  
         < A c t i v e > t r u e < / A c t i v e >  
         < P r o t e c t e d L i n k > f a l s e < / P r o t e c t e d L i n k >  
         < N a m e > 2 8 1 0 0   T B   2 0 1 9   6 6 3 x 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 - 6 2 1 . 0 0 0 0 < / N u m e r i c V a l u e >  
         < V a l u e > - 6 2 1 . 0 0 0 0 < / V a l u e >  
         < C h a r t T y p e > c t D e t a i l < / C h a r t T y p e >  
         < R e f e r e n c e > 2 8 1 0 0 < / R e f e r e n c e >  
         < T B D o c N a m e > T B   2 0 1 9 < / T B D o c N a m e >  
         < T B C h a r t N a m e > D e t a i l < / T B C h a r t N a m e >  
         < C o l u m n N a m e > P r i o r P e r i o d 2 B a l a n c e < / C o l u m n N a m e >  
         < U s e r F r i e n d l y C o l u m n N a m e > 3 1 . 1 2 . 2 0 1 8 < / U s e r F r i e n d l y C o l u m n N a m e >  
         < A c c o u n t N u m b e r > 6 6 3 x < / A c c o u n t N u m b e r >  
         < R o u n d e d > f a l s e < / R o u n d e d >  
     < / T B L i n k >  
     < T B L i n k >  
         < V e r s i o n > 4 < / V e r s i o n >  
         < C o l u m n F i l t e r s / >  
         < D A L i n k I D > 2 7 7 a b 7 6 a - f 9 3 a - 4 5 0 6 - a d 6 6 - 1 3 5 5 e d a 7 8 0 4 c < / D A L i n k I D >  
         < L i n k T y p e > 0 < / L i n k T y p e >  
         < P a r a m e t e r s / >  
         < I n c l u d e A l l I t e m s > f a l s e < / I n c l u d e A l l I t e m s >  
         < A c t i v e > t r u e < / A c t i v e >  
         < P r o t e c t e d L i n k > f a l s e < / P r o t e c t e d L i n k >  
         < N a m e > 2 8 1 0 0   T B   2 0 1 9   6 6 4 x 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 6 6 4 x < / A c c o u n t N u m b e r >  
         < R o u n d e d > f a l s e < / R o u n d e d >  
     < / T B L i n k >  
     < T B L i n k >  
         < V e r s i o n > 4 < / V e r s i o n >  
         < C o l u m n F i l t e r s / >  
         < D A L i n k I D > 1 5 6 f e b 6 9 - c d a 5 - 4 d 5 4 - 8 9 8 6 - 7 1 d a 0 7 8 d 8 9 f 8 < / D A L i n k I D >  
         < L i n k T y p e > 0 < / L i n k T y p e >  
         < P a r a m e t e r s / >  
         < I n c l u d e A l l I t e m s > f a l s e < / I n c l u d e A l l I t e m s >  
         < A c t i v e > t r u e < / A c t i v e >  
         < P r o t e c t e d L i n k > f a l s e < / P r o t e c t e d L i n k >  
         < N a m e > 2 8 1 0 0   T B   2 0 1 9   6 6 5 a 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 6 6 5 a < / A c c o u n t N u m b e r >  
         < R o u n d e d > f a l s e < / R o u n d e d >  
     < / T B L i n k >  
     < T B L i n k >  
         < V e r s i o n > 4 < / V e r s i o n >  
         < C o l u m n F i l t e r s / >  
         < D A L i n k I D > 2 d 5 4 c 6 6 8 - 1 1 a e - 4 3 2 6 - 9 0 1 3 - e b d 6 4 b d e c b d 4 < / D A L i n k I D >  
         < L i n k T y p e > 0 < / L i n k T y p e >  
         < P a r a m e t e r s / >  
         < I n c l u d e A l l I t e m s > f a l s e < / I n c l u d e A l l I t e m s >  
         < A c t i v e > t r u e < / A c t i v e >  
         < P r o t e c t e d L i n k > f a l s e < / P r o t e c t e d L i n k >  
         < N a m e > 2 8 1 0 0   T B   2 0 1 9   6 6 5 b 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 6 6 5 b < / A c c o u n t N u m b e r >  
         < R o u n d e d > f a l s e < / R o u n d e d >  
     < / T B L i n k >  
     < T B L i n k >  
         < V e r s i o n > 4 < / V e r s i o n >  
         < C o l u m n F i l t e r s / >  
         < D A L i n k I D > 2 3 8 6 e 9 0 8 - f 5 1 f - 4 0 1 3 - 8 8 3 2 - d 6 d 4 b 1 6 e 2 4 e 3 < / D A L i n k I D >  
         < L i n k T y p e > 0 < / L i n k T y p e >  
         < P a r a m e t e r s / >  
         < I n c l u d e A l l I t e m s > f a l s e < / I n c l u d e A l l I t e m s >  
         < A c t i v e > t r u e < / A c t i v e >  
         < P r o t e c t e d L i n k > f a l s e < / P r o t e c t e d L i n k >  
         < N a m e > 2 8 1 0 0   T B   2 0 1 9   6 6 5 c 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 6 6 5 c < / A c c o u n t N u m b e r >  
         < R o u n d e d > f a l s e < / R o u n d e d >  
     < / T B L i n k >  
     < T B L i n k >  
         < V e r s i o n > 4 < / V e r s i o n >  
         < C o l u m n F i l t e r s / >  
         < D A L i n k I D > 7 6 f 1 b 6 8 c - 4 4 f 6 - 4 c b f - b 1 5 9 - 2 b e 2 c c f 0 7 b 2 c < / D A L i n k I D >  
         < L i n k T y p e > 0 < / L i n k T y p e >  
         < P a r a m e t e r s / >  
         < I n c l u d e A l l I t e m s > f a l s e < / I n c l u d e A l l I t e m s >  
         < A c t i v e > t r u e < / A c t i v e >  
         < P r o t e c t e d L i n k > f a l s e < / P r o t e c t e d L i n k >  
         < N a m e > 2 8 1 0 0   T B   2 0 1 9   6 6 6 a 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 6 6 6 a < / A c c o u n t N u m b e r >  
         < R o u n d e d > f a l s e < / R o u n d e d >  
     < / T B L i n k >  
     < T B L i n k >  
         < V e r s i o n > 4 < / V e r s i o n >  
         < C o l u m n F i l t e r s / >  
         < D A L i n k I D > d 1 3 0 5 6 a 8 - 8 7 6 c - 4 9 5 4 - b 4 6 c - 5 e e 8 7 5 1 8 d a 6 6 < / D A L i n k I D >  
         < L i n k T y p e > 0 < / L i n k T y p e >  
         < P a r a m e t e r s / >  
         < I n c l u d e A l l I t e m s > f a l s e < / I n c l u d e A l l I t e m s >  
         < A c t i v e > t r u e < / A c t i v e >  
         < P r o t e c t e d L i n k > f a l s e < / P r o t e c t e d L i n k >  
         < N a m e > 2 8 1 0 0   T B   2 0 1 9   6 6 6 b 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 6 6 6 b < / A c c o u n t N u m b e r >  
         < R o u n d e d > f a l s e < / R o u n d e d >  
     < / T B L i n k >  
     < T B L i n k >  
         < V e r s i o n > 4 < / V e r s i o n >  
         < C o l u m n F i l t e r s / >  
         < D A L i n k I D > c 4 a d 4 b 7 2 - 8 c 9 b - 4 3 4 3 - a b e f - 1 b 5 0 c 5 a 4 3 c b 5 < / D A L i n k I D >  
         < L i n k T y p e > 0 < / L i n k T y p e >  
         < P a r a m e t e r s / >  
         < I n c l u d e A l l I t e m s > f a l s e < / I n c l u d e A l l I t e m s >  
         < A c t i v e > t r u e < / A c t i v e >  
         < P r o t e c t e d L i n k > f a l s e < / P r o t e c t e d L i n k >  
         < N a m e > 2 8 1 0 0   T B   2 0 1 9   6 6 6 c 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 6 6 6 c < / A c c o u n t N u m b e r >  
         < R o u n d e d > f a l s e < / R o u n d e d >  
     < / T B L i n k >  
     < T B L i n k >  
         < V e r s i o n > 4 < / V e r s i o n >  
         < C o l u m n F i l t e r s / >  
         < D A L i n k I D > 3 5 f 9 2 8 c 6 - 3 1 e f - 4 9 3 f - b a c d - 8 6 d e 2 1 4 d 8 1 b f < / D A L i n k I D >  
         < L i n k T y p e > 0 < / L i n k T y p e >  
         < P a r a m e t e r s / >  
         < I n c l u d e A l l I t e m s > f a l s e < / I n c l u d e A l l I t e m s >  
         < A c t i v e > t r u e < / A c t i v e >  
         < P r o t e c t e d L i n k > f a l s e < / P r o t e c t e d L i n k >  
         < N a m e > 2 8 1 0 0   T B   2 0 1 9   6 6 7 x 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 6 6 7 x < / A c c o u n t N u m b e r >  
         < R o u n d e d > f a l s e < / R o u n d e d >  
     < / T B L i n k >  
     < T B L i n k >  
         < V e r s i o n > 4 < / V e r s i o n >  
         < C o l u m n F i l t e r s / >  
         < D A L i n k I D > 3 b 1 d e 9 0 6 - 2 a d f - 4 5 3 f - 9 7 3 a - b 9 b 7 9 b d f d 1 8 2 < / D A L i n k I D >  
         < L i n k T y p e > 0 < / L i n k T y p e >  
         < P a r a m e t e r s / >  
         < I n c l u d e A l l I t e m s > f a l s e < / I n c l u d e A l l I t e m s >  
         < A c t i v e > t r u e < / A c t i v e >  
         < P r o t e c t e d L i n k > f a l s e < / P r o t e c t e d L i n k >  
         < N a m e > 2 8 1 0 0   T B   2 0 1 9   6 6 8 x   3 1 . 1 2 . 2 0 1 8 < / N a m e >  
         < E n t i t y E n u m > 9 < / E n t i t y E n u m >  
         < I t e m O r d e r L i s t / >  
         < S e l e c t e d I t e m L i s t / >  
         < S e l e c t e d C o l u m n L i s t / >  
         < H a s V a l u e > t r u e < / H a s V a l u e >  
         < T B C h a r t I D > 2 2 1 3 5 8 7 4 8 5 7 0 0 0 0 0 6 9 5 < / T B C h a r t I D >  
         < C o n s o l i d a t e d C o m p a n y I D   x s i : n i l = " t r u e " / >  
         < T B D o c u m e n t I D > 2 2 1 3 5 8 7 4 8 5 7 0 0 0 0 0 0 0 5 < / T B D o c u m e n t I D >  
         < N u m e r i c V a l u e > 0 . 0 0 0 0 < / N u m e r i c V a l u e >  
         < V a l u e > 0 . 0 0 0 0 < / V a l u e >  
         < C h a r t T y p e > c t D e t a i l < / C h a r t T y p e >  
         < R e f e r e n c e > 2 8 1 0 0 < / R e f e r e n c e >  
         < T B D o c N a m e > T B   2 0 1 9 < / T B D o c N a m e >  
         < T B C h a r t N a m e > D e t a i l < / T B C h a r t N a m e >  
         < C o l u m n N a m e > P r i o r P e r i o d 2 B a l a n c e < / C o l u m n N a m e >  
         < U s e r F r i e n d l y C o l u m n N a m e > 3 1 . 1 2 . 2 0 1 8 < / U s e r F r i e n d l y C o l u m n N a m e >  
         < A c c o u n t N u m b e r > 6 6 8 x < / A c c o u n t N u m b e r >  
         < R o u n d e d > f a l s e < / R o u n d e d >  
     < / T B L i n k >  
 < / A r r a y O f T B L i n k > 
</file>

<file path=customXml/item3.xml>��< ? x m l   v e r s i o n = " 1 . 0 "   e n c o d i n g = " u t f - 1 6 " ? > < P a r t M a p   x m l n s : x s i = " h t t p : / / w w w . w 3 . o r g / 2 0 0 1 / X M L S c h e m a - i n s t a n c e "   x m l n s : x s d = " h t t p : / / w w w . w 3 . o r g / 2 0 0 1 / X M L S c h e m a " >  
     < P a r t s >  
         < P a r t I t e m >  
             < P r o p e r t y N a m e > T B L i n k L i s t K e y < / P r o p e r t y N a m e >  
             < V a l u e > { 8 8 4 F 3 6 9 5 - 3 4 A 3 - 4 6 C 1 - 8 E 9 3 - 6 4 E 3 B A A D E 1 F 5 } < / V a l u e >  
         < / P a r t I t e m >  
         < P a r t I t e m >  
             < P r o p e r t y N a m e > D A L i n k L i s t K e y < / P r o p e r t y N a m e >  
             < V a l u e > { 2 F 8 4 C D 7 7 - 2 8 0 F - 4 B 6 4 - B 1 B 1 - D B 7 9 3 7 C F 0 E 4 5 } < / V a l u e >  
         < / P a r t I t e m >  
     < / P a r t s >  
 < / P a r t M a p > 
</file>

<file path=customXml/item4.xml><?xml version="1.0" encoding="utf-8"?>
<DAEMSEngagementItemInfo xmlns="http://schemas.microsoft.com/DAEMSEngagementItemInfoXML">
  <EngagementID>5000318553</EngagementID>
  <LogicalEMSServerID>839239884721417863</LogicalEMSServerID>
  <WorkingPaperID>3509383657500000035</WorkingPaperID>
</DAEMSEngagementItemInfo>
</file>

<file path=customXml/itemProps1.xml><?xml version="1.0" encoding="utf-8"?>
<ds:datastoreItem xmlns:ds="http://schemas.openxmlformats.org/officeDocument/2006/customXml" ds:itemID="{2F84CD77-280F-4B64-B1B1-DB7937CF0E45}">
  <ds:schemaRefs>
    <ds:schemaRef ds:uri="http://www.w3.org/2001/XMLSchema"/>
  </ds:schemaRefs>
</ds:datastoreItem>
</file>

<file path=customXml/itemProps2.xml><?xml version="1.0" encoding="utf-8"?>
<ds:datastoreItem xmlns:ds="http://schemas.openxmlformats.org/officeDocument/2006/customXml" ds:itemID="{884F3695-34A3-46C1-8E93-64E3BAADE1F5}">
  <ds:schemaRefs>
    <ds:schemaRef ds:uri="http://www.w3.org/2001/XMLSchema"/>
  </ds:schemaRefs>
</ds:datastoreItem>
</file>

<file path=customXml/itemProps3.xml><?xml version="1.0" encoding="utf-8"?>
<ds:datastoreItem xmlns:ds="http://schemas.openxmlformats.org/officeDocument/2006/customXml" ds:itemID="{AF073773-C18E-4F29-AF71-C09CCF7DA96C}">
  <ds:schemaRefs>
    <ds:schemaRef ds:uri="http://www.w3.org/2001/XMLSchema"/>
  </ds:schemaRefs>
</ds:datastoreItem>
</file>

<file path=customXml/itemProps4.xml><?xml version="1.0" encoding="utf-8"?>
<ds:datastoreItem xmlns:ds="http://schemas.openxmlformats.org/officeDocument/2006/customXml" ds:itemID="{CBAA9CF2-91DC-4DEF-8B58-C4E8350C3D5F}">
  <ds:schemaRefs>
    <ds:schemaRef ds:uri="http://schemas.microsoft.com/DAEMSEngagementItemInfo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14</vt:i4>
      </vt:variant>
      <vt:variant>
        <vt:lpstr>Pomenované rozsahy</vt:lpstr>
      </vt:variant>
      <vt:variant>
        <vt:i4>12</vt:i4>
      </vt:variant>
    </vt:vector>
  </HeadingPairs>
  <TitlesOfParts>
    <vt:vector size="26" baseType="lpstr">
      <vt:lpstr>CF</vt:lpstr>
      <vt:lpstr>Check_Empty</vt:lpstr>
      <vt:lpstr>Závierka titulka</vt:lpstr>
      <vt:lpstr>Súvaha Strana 2</vt:lpstr>
      <vt:lpstr>Súvaha Strana 3</vt:lpstr>
      <vt:lpstr>Súvaha Strana 4</vt:lpstr>
      <vt:lpstr>Súvaha Strana 5</vt:lpstr>
      <vt:lpstr>Súvaha Strana 6</vt:lpstr>
      <vt:lpstr>Súvaha Strana 7</vt:lpstr>
      <vt:lpstr>Súvaha Strana 8</vt:lpstr>
      <vt:lpstr>Súvaha Strana 9</vt:lpstr>
      <vt:lpstr>VZaS - Strana 10</vt:lpstr>
      <vt:lpstr>VZaS - Strana 11</vt:lpstr>
      <vt:lpstr>VZaS - Strana 12 </vt:lpstr>
      <vt:lpstr>'Súvaha Strana 2'!Oblasť_tlače</vt:lpstr>
      <vt:lpstr>'Súvaha Strana 3'!Oblasť_tlače</vt:lpstr>
      <vt:lpstr>'Súvaha Strana 4'!Oblasť_tlače</vt:lpstr>
      <vt:lpstr>'Súvaha Strana 5'!Oblasť_tlače</vt:lpstr>
      <vt:lpstr>'Súvaha Strana 6'!Oblasť_tlače</vt:lpstr>
      <vt:lpstr>'Súvaha Strana 7'!Oblasť_tlače</vt:lpstr>
      <vt:lpstr>'Súvaha Strana 8'!Oblasť_tlače</vt:lpstr>
      <vt:lpstr>'Súvaha Strana 9'!Oblasť_tlače</vt:lpstr>
      <vt:lpstr>'VZaS - Strana 10'!Oblasť_tlače</vt:lpstr>
      <vt:lpstr>'VZaS - Strana 11'!Oblasť_tlače</vt:lpstr>
      <vt:lpstr>'VZaS - Strana 12 '!Oblasť_tlače</vt:lpstr>
      <vt:lpstr>'Závierka titulka'!Oblasť_tlače</vt:lpstr>
    </vt:vector>
  </TitlesOfParts>
  <Company>Deloitte Touche Tohmatsu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dc:creator>
  <cp:lastModifiedBy>uctovnicka2</cp:lastModifiedBy>
  <cp:lastPrinted>2015-07-21T14:12:31Z</cp:lastPrinted>
  <dcterms:created xsi:type="dcterms:W3CDTF">2013-09-11T16:02:48Z</dcterms:created>
  <dcterms:modified xsi:type="dcterms:W3CDTF">2022-06-07T12:42:57Z</dcterms:modified>
</cp:coreProperties>
</file>